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EstaPastaDe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bruno\Downloads\"/>
    </mc:Choice>
  </mc:AlternateContent>
  <xr:revisionPtr revIDLastSave="0" documentId="13_ncr:1_{67A28066-CB59-42AF-A4A1-8156198F8CE9}" xr6:coauthVersionLast="47" xr6:coauthVersionMax="47" xr10:uidLastSave="{00000000-0000-0000-0000-000000000000}"/>
  <bookViews>
    <workbookView xWindow="-110" yWindow="-110" windowWidth="19420" windowHeight="10420" tabRatio="925" activeTab="5" xr2:uid="{00000000-000D-0000-FFFF-FFFF00000000}"/>
  </bookViews>
  <sheets>
    <sheet name="IBOV_cotacoes" sheetId="60" r:id="rId1"/>
    <sheet name="Custódia" sheetId="41" r:id="rId2"/>
    <sheet name="em Aberto" sheetId="71" r:id="rId3"/>
    <sheet name="Imposto Resumido" sheetId="110" r:id="rId4"/>
    <sheet name="TAXAS" sheetId="109" r:id="rId5"/>
    <sheet name="Notas" sheetId="17" r:id="rId6"/>
    <sheet name="Total" sheetId="39" r:id="rId7"/>
    <sheet name="Proventos-Impostos" sheetId="16" r:id="rId8"/>
    <sheet name="Dividendos 2020" sheetId="108" r:id="rId9"/>
    <sheet name="DIVIDENDOS" sheetId="8" r:id="rId10"/>
    <sheet name="Lucro por Setor" sheetId="54" r:id="rId11"/>
    <sheet name="Setor Investido" sheetId="49" r:id="rId12"/>
    <sheet name="LucroAção Realizado" sheetId="55" r:id="rId13"/>
    <sheet name="Atitude" sheetId="72" r:id="rId14"/>
    <sheet name="Historico_IBOVESPA" sheetId="73" r:id="rId15"/>
  </sheets>
  <definedNames>
    <definedName name="_xlnm._FilterDatabase" localSheetId="9" hidden="1">DIVIDENDOS!$A$1:$G$256</definedName>
    <definedName name="_xlnm._FilterDatabase" localSheetId="0" hidden="1">IBOV_cotacoes!$A$1:$E$60</definedName>
    <definedName name="_xlnm._FilterDatabase" localSheetId="5" hidden="1">Notas!$A$17:$V$2023</definedName>
    <definedName name="_xlnm._FilterDatabase" localSheetId="7" hidden="1">'Proventos-Impostos'!$A$43:$H$83</definedName>
    <definedName name="_xlnm._FilterDatabase" localSheetId="6" hidden="1">Total!$B$25:$B$650</definedName>
    <definedName name="_xlnm.Print_Area" localSheetId="2">'em Aberto'!$A$3:$F$30</definedName>
    <definedName name="Cotacoes.aspx?idioma_pt_BR" localSheetId="0">IBOV_cotacoes!$A$1:$F$60</definedName>
  </definedNames>
  <calcPr calcId="191029"/>
  <pivotCaches>
    <pivotCache cacheId="1" r:id="rId16"/>
    <pivotCache cacheId="98" r:id="rId17"/>
    <pivotCache cacheId="103" r:id="rId18"/>
    <pivotCache cacheId="106" r:id="rId19"/>
    <pivotCache cacheId="109" r:id="rId20"/>
    <pivotCache cacheId="114" r:id="rId21"/>
    <pivotCache cacheId="121" r:id="rId22"/>
    <pivotCache cacheId="124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9" i="17" l="1"/>
  <c r="N20" i="17"/>
  <c r="N21" i="17"/>
  <c r="Q21" i="17" s="1"/>
  <c r="N22" i="17"/>
  <c r="N23" i="17"/>
  <c r="N24" i="17"/>
  <c r="N25" i="17"/>
  <c r="Q25" i="17" s="1"/>
  <c r="N26" i="17"/>
  <c r="N27" i="17"/>
  <c r="N28" i="17"/>
  <c r="N29" i="17"/>
  <c r="N30" i="17"/>
  <c r="N31" i="17"/>
  <c r="N32" i="17"/>
  <c r="N33" i="17"/>
  <c r="Q33" i="17" s="1"/>
  <c r="N34" i="17"/>
  <c r="N35" i="17"/>
  <c r="N36" i="17"/>
  <c r="Q36" i="17" s="1"/>
  <c r="N37" i="17"/>
  <c r="Q37" i="17" s="1"/>
  <c r="N38" i="17"/>
  <c r="N39" i="17"/>
  <c r="N40" i="17"/>
  <c r="N41" i="17"/>
  <c r="Q41" i="17" s="1"/>
  <c r="N42" i="17"/>
  <c r="N43" i="17"/>
  <c r="N44" i="17"/>
  <c r="Q44" i="17" s="1"/>
  <c r="N45" i="17"/>
  <c r="Q45" i="17" s="1"/>
  <c r="N46" i="17"/>
  <c r="N47" i="17"/>
  <c r="N48" i="17"/>
  <c r="N49" i="17"/>
  <c r="Q49" i="17" s="1"/>
  <c r="N50" i="17"/>
  <c r="N51" i="17"/>
  <c r="N52" i="17"/>
  <c r="Q52" i="17" s="1"/>
  <c r="N53" i="17"/>
  <c r="Q53" i="17" s="1"/>
  <c r="N54" i="17"/>
  <c r="N55" i="17"/>
  <c r="N56" i="17"/>
  <c r="N57" i="17"/>
  <c r="Q57" i="17" s="1"/>
  <c r="N58" i="17"/>
  <c r="N59" i="17"/>
  <c r="N60" i="17"/>
  <c r="N61" i="17"/>
  <c r="Q61" i="17" s="1"/>
  <c r="N62" i="17"/>
  <c r="N63" i="17"/>
  <c r="N64" i="17"/>
  <c r="N65" i="17"/>
  <c r="Q65" i="17" s="1"/>
  <c r="N66" i="17"/>
  <c r="N67" i="17"/>
  <c r="N68" i="17"/>
  <c r="Q68" i="17" s="1"/>
  <c r="N69" i="17"/>
  <c r="Q69" i="17" s="1"/>
  <c r="N70" i="17"/>
  <c r="N71" i="17"/>
  <c r="N72" i="17"/>
  <c r="N73" i="17"/>
  <c r="Q73" i="17" s="1"/>
  <c r="N74" i="17"/>
  <c r="N75" i="17"/>
  <c r="N76" i="17"/>
  <c r="Q76" i="17" s="1"/>
  <c r="N77" i="17"/>
  <c r="Q77" i="17" s="1"/>
  <c r="N78" i="17"/>
  <c r="N79" i="17"/>
  <c r="N80" i="17"/>
  <c r="N81" i="17"/>
  <c r="Q81" i="17" s="1"/>
  <c r="N82" i="17"/>
  <c r="N83" i="17"/>
  <c r="N84" i="17"/>
  <c r="Q84" i="17" s="1"/>
  <c r="N85" i="17"/>
  <c r="Q85" i="17" s="1"/>
  <c r="N86" i="17"/>
  <c r="N87" i="17"/>
  <c r="N88" i="17"/>
  <c r="N89" i="17"/>
  <c r="Q89" i="17" s="1"/>
  <c r="N90" i="17"/>
  <c r="N91" i="17"/>
  <c r="N92" i="17"/>
  <c r="Q92" i="17" s="1"/>
  <c r="N93" i="17"/>
  <c r="Q93" i="17" s="1"/>
  <c r="N94" i="17"/>
  <c r="N95" i="17"/>
  <c r="N96" i="17"/>
  <c r="N97" i="17"/>
  <c r="Q97" i="17" s="1"/>
  <c r="N98" i="17"/>
  <c r="N99" i="17"/>
  <c r="N100" i="17"/>
  <c r="Q100" i="17" s="1"/>
  <c r="N101" i="17"/>
  <c r="Q101" i="17" s="1"/>
  <c r="N102" i="17"/>
  <c r="N103" i="17"/>
  <c r="N104" i="17"/>
  <c r="N105" i="17"/>
  <c r="Q105" i="17" s="1"/>
  <c r="N106" i="17"/>
  <c r="N107" i="17"/>
  <c r="N108" i="17"/>
  <c r="Q108" i="17" s="1"/>
  <c r="N109" i="17"/>
  <c r="Q109" i="17" s="1"/>
  <c r="N110" i="17"/>
  <c r="N111" i="17"/>
  <c r="N112" i="17"/>
  <c r="N113" i="17"/>
  <c r="Q113" i="17" s="1"/>
  <c r="N114" i="17"/>
  <c r="N115" i="17"/>
  <c r="N116" i="17"/>
  <c r="Q116" i="17" s="1"/>
  <c r="N117" i="17"/>
  <c r="Q117" i="17" s="1"/>
  <c r="N118" i="17"/>
  <c r="N119" i="17"/>
  <c r="N120" i="17"/>
  <c r="N121" i="17"/>
  <c r="Q121" i="17" s="1"/>
  <c r="N122" i="17"/>
  <c r="N123" i="17"/>
  <c r="N124" i="17"/>
  <c r="Q124" i="17" s="1"/>
  <c r="N125" i="17"/>
  <c r="Q125" i="17" s="1"/>
  <c r="N126" i="17"/>
  <c r="N127" i="17"/>
  <c r="N128" i="17"/>
  <c r="N129" i="17"/>
  <c r="Q129" i="17" s="1"/>
  <c r="N130" i="17"/>
  <c r="N131" i="17"/>
  <c r="N132" i="17"/>
  <c r="Q132" i="17" s="1"/>
  <c r="N133" i="17"/>
  <c r="Q133" i="17" s="1"/>
  <c r="N134" i="17"/>
  <c r="N135" i="17"/>
  <c r="N136" i="17"/>
  <c r="N137" i="17"/>
  <c r="Q137" i="17" s="1"/>
  <c r="N138" i="17"/>
  <c r="N139" i="17"/>
  <c r="N140" i="17"/>
  <c r="Q140" i="17" s="1"/>
  <c r="N141" i="17"/>
  <c r="Q141" i="17" s="1"/>
  <c r="N142" i="17"/>
  <c r="N143" i="17"/>
  <c r="N144" i="17"/>
  <c r="N145" i="17"/>
  <c r="Q145" i="17" s="1"/>
  <c r="N146" i="17"/>
  <c r="N147" i="17"/>
  <c r="N148" i="17"/>
  <c r="Q148" i="17" s="1"/>
  <c r="N149" i="17"/>
  <c r="Q149" i="17" s="1"/>
  <c r="N150" i="17"/>
  <c r="N151" i="17"/>
  <c r="N152" i="17"/>
  <c r="N153" i="17"/>
  <c r="Q153" i="17" s="1"/>
  <c r="N154" i="17"/>
  <c r="N155" i="17"/>
  <c r="N156" i="17"/>
  <c r="Q156" i="17" s="1"/>
  <c r="N157" i="17"/>
  <c r="Q157" i="17" s="1"/>
  <c r="N158" i="17"/>
  <c r="N159" i="17"/>
  <c r="N160" i="17"/>
  <c r="N161" i="17"/>
  <c r="Q161" i="17" s="1"/>
  <c r="N162" i="17"/>
  <c r="N163" i="17"/>
  <c r="N164" i="17"/>
  <c r="Q164" i="17" s="1"/>
  <c r="N165" i="17"/>
  <c r="Q165" i="17" s="1"/>
  <c r="N166" i="17"/>
  <c r="N167" i="17"/>
  <c r="N168" i="17"/>
  <c r="N169" i="17"/>
  <c r="Q169" i="17" s="1"/>
  <c r="N170" i="17"/>
  <c r="N171" i="17"/>
  <c r="N172" i="17"/>
  <c r="N173" i="17"/>
  <c r="Q173" i="17" s="1"/>
  <c r="N174" i="17"/>
  <c r="N175" i="17"/>
  <c r="N176" i="17"/>
  <c r="N177" i="17"/>
  <c r="Q177" i="17" s="1"/>
  <c r="N178" i="17"/>
  <c r="N179" i="17"/>
  <c r="N180" i="17"/>
  <c r="N181" i="17"/>
  <c r="Q181" i="17" s="1"/>
  <c r="N182" i="17"/>
  <c r="N183" i="17"/>
  <c r="N184" i="17"/>
  <c r="N185" i="17"/>
  <c r="Q185" i="17" s="1"/>
  <c r="N186" i="17"/>
  <c r="N187" i="17"/>
  <c r="N188" i="17"/>
  <c r="N189" i="17"/>
  <c r="Q189" i="17" s="1"/>
  <c r="N190" i="17"/>
  <c r="N191" i="17"/>
  <c r="N192" i="17"/>
  <c r="N193" i="17"/>
  <c r="Q193" i="17" s="1"/>
  <c r="N194" i="17"/>
  <c r="N195" i="17"/>
  <c r="N196" i="17"/>
  <c r="N197" i="17"/>
  <c r="Q197" i="17" s="1"/>
  <c r="N198" i="17"/>
  <c r="N199" i="17"/>
  <c r="N200" i="17"/>
  <c r="N201" i="17"/>
  <c r="Q201" i="17" s="1"/>
  <c r="N202" i="17"/>
  <c r="N203" i="17"/>
  <c r="N204" i="17"/>
  <c r="N205" i="17"/>
  <c r="Q205" i="17" s="1"/>
  <c r="N206" i="17"/>
  <c r="N207" i="17"/>
  <c r="N208" i="17"/>
  <c r="N209" i="17"/>
  <c r="Q209" i="17" s="1"/>
  <c r="N210" i="17"/>
  <c r="N211" i="17"/>
  <c r="N212" i="17"/>
  <c r="N213" i="17"/>
  <c r="Q213" i="17" s="1"/>
  <c r="N214" i="17"/>
  <c r="N215" i="17"/>
  <c r="N216" i="17"/>
  <c r="N217" i="17"/>
  <c r="Q217" i="17" s="1"/>
  <c r="N218" i="17"/>
  <c r="N219" i="17"/>
  <c r="N220" i="17"/>
  <c r="N221" i="17"/>
  <c r="Q221" i="17" s="1"/>
  <c r="N222" i="17"/>
  <c r="N223" i="17"/>
  <c r="N224" i="17"/>
  <c r="N225" i="17"/>
  <c r="Q225" i="17" s="1"/>
  <c r="N226" i="17"/>
  <c r="N227" i="17"/>
  <c r="N228" i="17"/>
  <c r="N229" i="17"/>
  <c r="Q229" i="17" s="1"/>
  <c r="N230" i="17"/>
  <c r="N231" i="17"/>
  <c r="N232" i="17"/>
  <c r="N233" i="17"/>
  <c r="Q233" i="17" s="1"/>
  <c r="N234" i="17"/>
  <c r="N235" i="17"/>
  <c r="N236" i="17"/>
  <c r="N237" i="17"/>
  <c r="Q237" i="17" s="1"/>
  <c r="N238" i="17"/>
  <c r="N239" i="17"/>
  <c r="N240" i="17"/>
  <c r="N241" i="17"/>
  <c r="Q241" i="17" s="1"/>
  <c r="N242" i="17"/>
  <c r="N243" i="17"/>
  <c r="N244" i="17"/>
  <c r="N245" i="17"/>
  <c r="Q245" i="17" s="1"/>
  <c r="N246" i="17"/>
  <c r="N247" i="17"/>
  <c r="N248" i="17"/>
  <c r="N249" i="17"/>
  <c r="Q249" i="17" s="1"/>
  <c r="N250" i="17"/>
  <c r="N251" i="17"/>
  <c r="N252" i="17"/>
  <c r="N253" i="17"/>
  <c r="Q253" i="17" s="1"/>
  <c r="N254" i="17"/>
  <c r="N255" i="17"/>
  <c r="Q255" i="17" s="1"/>
  <c r="N256" i="17"/>
  <c r="N257" i="17"/>
  <c r="Q257" i="17" s="1"/>
  <c r="N258" i="17"/>
  <c r="N259" i="17"/>
  <c r="N260" i="17"/>
  <c r="N261" i="17"/>
  <c r="Q261" i="17" s="1"/>
  <c r="N262" i="17"/>
  <c r="N263" i="17"/>
  <c r="N264" i="17"/>
  <c r="N265" i="17"/>
  <c r="Q265" i="17" s="1"/>
  <c r="N266" i="17"/>
  <c r="N267" i="17"/>
  <c r="N268" i="17"/>
  <c r="N269" i="17"/>
  <c r="Q269" i="17" s="1"/>
  <c r="N270" i="17"/>
  <c r="N271" i="17"/>
  <c r="N272" i="17"/>
  <c r="N273" i="17"/>
  <c r="Q273" i="17" s="1"/>
  <c r="N274" i="17"/>
  <c r="N275" i="17"/>
  <c r="N276" i="17"/>
  <c r="N277" i="17"/>
  <c r="Q277" i="17" s="1"/>
  <c r="N278" i="17"/>
  <c r="N279" i="17"/>
  <c r="Q279" i="17" s="1"/>
  <c r="N280" i="17"/>
  <c r="N281" i="17"/>
  <c r="Q281" i="17" s="1"/>
  <c r="N282" i="17"/>
  <c r="N283" i="17"/>
  <c r="N284" i="17"/>
  <c r="N285" i="17"/>
  <c r="Q285" i="17" s="1"/>
  <c r="N286" i="17"/>
  <c r="N287" i="17"/>
  <c r="Q287" i="17" s="1"/>
  <c r="N288" i="17"/>
  <c r="N289" i="17"/>
  <c r="Q289" i="17" s="1"/>
  <c r="N290" i="17"/>
  <c r="N291" i="17"/>
  <c r="Q19" i="17"/>
  <c r="Q20" i="17"/>
  <c r="Q22" i="17"/>
  <c r="Q23" i="17"/>
  <c r="Q24" i="17"/>
  <c r="Q26" i="17"/>
  <c r="Q27" i="17"/>
  <c r="Q28" i="17"/>
  <c r="Q29" i="17"/>
  <c r="Q30" i="17"/>
  <c r="Q31" i="17"/>
  <c r="Q32" i="17"/>
  <c r="Q34" i="17"/>
  <c r="Q35" i="17"/>
  <c r="Q38" i="17"/>
  <c r="Q39" i="17"/>
  <c r="Q40" i="17"/>
  <c r="Q42" i="17"/>
  <c r="Q43" i="17"/>
  <c r="Q46" i="17"/>
  <c r="Q47" i="17"/>
  <c r="Q48" i="17"/>
  <c r="Q50" i="17"/>
  <c r="Q51" i="17"/>
  <c r="Q54" i="17"/>
  <c r="Q55" i="17"/>
  <c r="Q56" i="17"/>
  <c r="Q58" i="17"/>
  <c r="Q59" i="17"/>
  <c r="Q60" i="17"/>
  <c r="Q62" i="17"/>
  <c r="Q63" i="17"/>
  <c r="Q64" i="17"/>
  <c r="Q66" i="17"/>
  <c r="Q67" i="17"/>
  <c r="Q70" i="17"/>
  <c r="Q71" i="17"/>
  <c r="Q72" i="17"/>
  <c r="Q74" i="17"/>
  <c r="Q75" i="17"/>
  <c r="Q78" i="17"/>
  <c r="Q79" i="17"/>
  <c r="Q80" i="17"/>
  <c r="Q82" i="17"/>
  <c r="Q83" i="17"/>
  <c r="Q86" i="17"/>
  <c r="Q87" i="17"/>
  <c r="Q88" i="17"/>
  <c r="Q90" i="17"/>
  <c r="Q91" i="17"/>
  <c r="Q94" i="17"/>
  <c r="Q95" i="17"/>
  <c r="Q96" i="17"/>
  <c r="Q98" i="17"/>
  <c r="Q99" i="17"/>
  <c r="Q102" i="17"/>
  <c r="Q103" i="17"/>
  <c r="Q104" i="17"/>
  <c r="Q106" i="17"/>
  <c r="Q107" i="17"/>
  <c r="Q110" i="17"/>
  <c r="Q111" i="17"/>
  <c r="Q112" i="17"/>
  <c r="Q114" i="17"/>
  <c r="Q115" i="17"/>
  <c r="Q118" i="17"/>
  <c r="Q119" i="17"/>
  <c r="Q120" i="17"/>
  <c r="Q122" i="17"/>
  <c r="Q123" i="17"/>
  <c r="Q126" i="17"/>
  <c r="Q127" i="17"/>
  <c r="Q128" i="17"/>
  <c r="Q130" i="17"/>
  <c r="Q131" i="17"/>
  <c r="Q134" i="17"/>
  <c r="Q135" i="17"/>
  <c r="Q136" i="17"/>
  <c r="Q138" i="17"/>
  <c r="Q139" i="17"/>
  <c r="Q142" i="17"/>
  <c r="Q143" i="17"/>
  <c r="Q144" i="17"/>
  <c r="Q146" i="17"/>
  <c r="Q147" i="17"/>
  <c r="Q150" i="17"/>
  <c r="Q151" i="17"/>
  <c r="Q152" i="17"/>
  <c r="Q154" i="17"/>
  <c r="Q155" i="17"/>
  <c r="Q158" i="17"/>
  <c r="Q159" i="17"/>
  <c r="Q160" i="17"/>
  <c r="Q162" i="17"/>
  <c r="Q163" i="17"/>
  <c r="Q166" i="17"/>
  <c r="Q167" i="17"/>
  <c r="Q168" i="17"/>
  <c r="Q170" i="17"/>
  <c r="Q171" i="17"/>
  <c r="Q172" i="17"/>
  <c r="Q174" i="17"/>
  <c r="Q175" i="17"/>
  <c r="Q176" i="17"/>
  <c r="Q178" i="17"/>
  <c r="Q179" i="17"/>
  <c r="Q180" i="17"/>
  <c r="Q182" i="17"/>
  <c r="Q183" i="17"/>
  <c r="Q184" i="17"/>
  <c r="Q186" i="17"/>
  <c r="Q187" i="17"/>
  <c r="Q188" i="17"/>
  <c r="Q190" i="17"/>
  <c r="Q191" i="17"/>
  <c r="Q192" i="17"/>
  <c r="Q194" i="17"/>
  <c r="Q195" i="17"/>
  <c r="Q196" i="17"/>
  <c r="Q198" i="17"/>
  <c r="Q199" i="17"/>
  <c r="Q200" i="17"/>
  <c r="Q202" i="17"/>
  <c r="Q203" i="17"/>
  <c r="Q204" i="17"/>
  <c r="Q206" i="17"/>
  <c r="Q207" i="17"/>
  <c r="Q208" i="17"/>
  <c r="Q210" i="17"/>
  <c r="Q211" i="17"/>
  <c r="Q212" i="17"/>
  <c r="Q214" i="17"/>
  <c r="Q215" i="17"/>
  <c r="Q216" i="17"/>
  <c r="Q218" i="17"/>
  <c r="Q219" i="17"/>
  <c r="Q220" i="17"/>
  <c r="Q222" i="17"/>
  <c r="Q223" i="17"/>
  <c r="Q224" i="17"/>
  <c r="Q226" i="17"/>
  <c r="Q227" i="17"/>
  <c r="Q228" i="17"/>
  <c r="Q230" i="17"/>
  <c r="Q231" i="17"/>
  <c r="Q232" i="17"/>
  <c r="Q234" i="17"/>
  <c r="Q235" i="17"/>
  <c r="Q236" i="17"/>
  <c r="Q238" i="17"/>
  <c r="Q239" i="17"/>
  <c r="Q240" i="17"/>
  <c r="Q242" i="17"/>
  <c r="Q243" i="17"/>
  <c r="Q244" i="17"/>
  <c r="Q246" i="17"/>
  <c r="Q247" i="17"/>
  <c r="Q248" i="17"/>
  <c r="Q250" i="17"/>
  <c r="Q251" i="17"/>
  <c r="Q252" i="17"/>
  <c r="Q254" i="17"/>
  <c r="Q256" i="17"/>
  <c r="Q258" i="17"/>
  <c r="Q259" i="17"/>
  <c r="Q260" i="17"/>
  <c r="Q262" i="17"/>
  <c r="Q263" i="17"/>
  <c r="Q264" i="17"/>
  <c r="Q266" i="17"/>
  <c r="Q267" i="17"/>
  <c r="Q268" i="17"/>
  <c r="Q270" i="17"/>
  <c r="Q271" i="17"/>
  <c r="Q272" i="17"/>
  <c r="Q274" i="17"/>
  <c r="Q275" i="17"/>
  <c r="Q276" i="17"/>
  <c r="Q278" i="17"/>
  <c r="Q280" i="17"/>
  <c r="Q282" i="17"/>
  <c r="Q283" i="17"/>
  <c r="Q284" i="17"/>
  <c r="Q286" i="17"/>
  <c r="Q288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18" i="17"/>
  <c r="M19" i="17"/>
  <c r="M20" i="17"/>
  <c r="M21" i="17"/>
  <c r="M18" i="17"/>
  <c r="L19" i="17"/>
  <c r="L20" i="17"/>
  <c r="L21" i="17"/>
  <c r="L18" i="17"/>
  <c r="F40" i="39"/>
  <c r="J20" i="17"/>
  <c r="J21" i="17"/>
  <c r="J22" i="17"/>
  <c r="J23" i="17"/>
  <c r="J24" i="17"/>
  <c r="J25" i="17"/>
  <c r="J18" i="17"/>
  <c r="J19" i="17"/>
  <c r="R21" i="17" l="1"/>
  <c r="N18" i="17"/>
  <c r="Q18" i="17" s="1"/>
  <c r="W21" i="17"/>
  <c r="W18" i="17"/>
  <c r="W19" i="17"/>
  <c r="H7" i="17"/>
  <c r="J7" i="17" s="1"/>
  <c r="N7" i="17" s="1"/>
  <c r="Q7" i="17" s="1"/>
  <c r="R7" i="17" s="1"/>
  <c r="H8" i="17"/>
  <c r="J8" i="17" s="1"/>
  <c r="N8" i="17" s="1"/>
  <c r="Q8" i="17" s="1"/>
  <c r="R8" i="17" s="1"/>
  <c r="H9" i="17"/>
  <c r="J9" i="17" s="1"/>
  <c r="N9" i="17" s="1"/>
  <c r="Q9" i="17" s="1"/>
  <c r="R9" i="17" s="1"/>
  <c r="H10" i="17"/>
  <c r="J10" i="17" s="1"/>
  <c r="N10" i="17" s="1"/>
  <c r="Q10" i="17" s="1"/>
  <c r="R10" i="17" s="1"/>
  <c r="H11" i="17"/>
  <c r="H12" i="17"/>
  <c r="J12" i="17" s="1"/>
  <c r="N12" i="17" s="1"/>
  <c r="Q12" i="17" s="1"/>
  <c r="R12" i="17" s="1"/>
  <c r="H13" i="17"/>
  <c r="X9" i="17"/>
  <c r="D9" i="17"/>
  <c r="C9" i="17"/>
  <c r="B9" i="17"/>
  <c r="R27" i="17"/>
  <c r="R28" i="17"/>
  <c r="W20" i="17"/>
  <c r="D23" i="109"/>
  <c r="W22" i="17"/>
  <c r="F41" i="39"/>
  <c r="H2" i="17"/>
  <c r="H3" i="17"/>
  <c r="J4" i="17"/>
  <c r="N4" i="17" s="1"/>
  <c r="Q4" i="17" s="1"/>
  <c r="R4" i="17" s="1"/>
  <c r="H5" i="17"/>
  <c r="J5" i="17" s="1"/>
  <c r="N5" i="17" s="1"/>
  <c r="Q5" i="17" s="1"/>
  <c r="H6" i="17"/>
  <c r="J6" i="17" s="1"/>
  <c r="N6" i="17" s="1"/>
  <c r="Q6" i="17" s="1"/>
  <c r="R6" i="17" s="1"/>
  <c r="X8" i="17"/>
  <c r="D8" i="17"/>
  <c r="C8" i="17"/>
  <c r="B8" i="17"/>
  <c r="X10" i="17"/>
  <c r="D10" i="17"/>
  <c r="C10" i="17"/>
  <c r="B10" i="17"/>
  <c r="F42" i="39"/>
  <c r="F43" i="39"/>
  <c r="H14" i="17"/>
  <c r="H16" i="17"/>
  <c r="X6" i="17"/>
  <c r="D6" i="17"/>
  <c r="C6" i="17"/>
  <c r="B6" i="17"/>
  <c r="F44" i="39"/>
  <c r="F45" i="39"/>
  <c r="X7" i="17"/>
  <c r="D7" i="17"/>
  <c r="C7" i="17"/>
  <c r="B7" i="17"/>
  <c r="F46" i="39"/>
  <c r="F47" i="39"/>
  <c r="F48" i="39"/>
  <c r="X12" i="17"/>
  <c r="D12" i="17"/>
  <c r="C12" i="17"/>
  <c r="B12" i="17"/>
  <c r="F49" i="39"/>
  <c r="F50" i="39"/>
  <c r="F51" i="39"/>
  <c r="F52" i="39"/>
  <c r="F53" i="39"/>
  <c r="F54" i="39"/>
  <c r="H15" i="17"/>
  <c r="F55" i="39"/>
  <c r="F56" i="39"/>
  <c r="F57" i="39"/>
  <c r="F58" i="39"/>
  <c r="F59" i="39"/>
  <c r="F60" i="39"/>
  <c r="F61" i="39"/>
  <c r="X5" i="17"/>
  <c r="D5" i="17"/>
  <c r="C5" i="17"/>
  <c r="B5" i="17"/>
  <c r="F62" i="39"/>
  <c r="X4" i="17"/>
  <c r="D4" i="17"/>
  <c r="C4" i="17"/>
  <c r="B4" i="17"/>
  <c r="F63" i="39"/>
  <c r="F64" i="39"/>
  <c r="U9" i="17" l="1"/>
  <c r="U8" i="17"/>
  <c r="U10" i="17"/>
  <c r="U6" i="17"/>
  <c r="U7" i="17"/>
  <c r="U12" i="17"/>
  <c r="R5" i="17"/>
  <c r="U5" i="17"/>
  <c r="U4" i="17"/>
  <c r="F65" i="39"/>
  <c r="X11" i="17"/>
  <c r="J11" i="17"/>
  <c r="N11" i="17" s="1"/>
  <c r="D11" i="17"/>
  <c r="C11" i="17"/>
  <c r="B11" i="17"/>
  <c r="F66" i="39"/>
  <c r="F67" i="39"/>
  <c r="F68" i="39"/>
  <c r="F69" i="39"/>
  <c r="F70" i="39"/>
  <c r="F72" i="39"/>
  <c r="F71" i="39"/>
  <c r="F75" i="39"/>
  <c r="F76" i="39"/>
  <c r="F73" i="39"/>
  <c r="F74" i="39"/>
  <c r="F77" i="39"/>
  <c r="F78" i="39"/>
  <c r="F79" i="39"/>
  <c r="D3" i="17"/>
  <c r="B16" i="17"/>
  <c r="C16" i="17"/>
  <c r="D16" i="17"/>
  <c r="J16" i="17"/>
  <c r="N16" i="17" s="1"/>
  <c r="X16" i="17"/>
  <c r="F80" i="39"/>
  <c r="F81" i="39"/>
  <c r="F82" i="39"/>
  <c r="F83" i="39"/>
  <c r="F84" i="39"/>
  <c r="F85" i="39"/>
  <c r="F86" i="39"/>
  <c r="F87" i="39"/>
  <c r="F88" i="39"/>
  <c r="F89" i="39"/>
  <c r="D13" i="17"/>
  <c r="D14" i="17"/>
  <c r="D15" i="17"/>
  <c r="D2" i="17"/>
  <c r="F90" i="39"/>
  <c r="F91" i="39"/>
  <c r="F92" i="39"/>
  <c r="F93" i="39"/>
  <c r="F94" i="39"/>
  <c r="F95" i="39"/>
  <c r="Q11" i="17" l="1"/>
  <c r="U11" i="17" s="1"/>
  <c r="Q16" i="17"/>
  <c r="F96" i="39"/>
  <c r="R16" i="17" l="1"/>
  <c r="U16" i="17"/>
  <c r="R11" i="17"/>
  <c r="F97" i="39"/>
  <c r="F98" i="39" l="1"/>
  <c r="F99" i="39" l="1"/>
  <c r="F100" i="39" l="1"/>
  <c r="F101" i="39" l="1"/>
  <c r="F102" i="39" l="1"/>
  <c r="F103" i="39" l="1"/>
  <c r="F104" i="39" l="1"/>
  <c r="F105" i="39" l="1"/>
  <c r="F106" i="39" l="1"/>
  <c r="F107" i="39" l="1"/>
  <c r="F108" i="39" l="1"/>
  <c r="F109" i="39" l="1"/>
  <c r="F110" i="39" l="1"/>
  <c r="F111" i="39" l="1"/>
  <c r="F112" i="39" l="1"/>
  <c r="F113" i="39" l="1"/>
  <c r="F114" i="39" l="1"/>
  <c r="F115" i="39" l="1"/>
  <c r="F116" i="39" l="1"/>
  <c r="F117" i="39" l="1"/>
  <c r="F118" i="39" l="1"/>
  <c r="F119" i="39" l="1"/>
  <c r="F120" i="39" l="1"/>
  <c r="F121" i="39" l="1"/>
  <c r="F122" i="39" l="1"/>
  <c r="F123" i="39" l="1"/>
  <c r="F124" i="39" l="1"/>
  <c r="F125" i="39" l="1"/>
  <c r="F126" i="39" l="1"/>
  <c r="F127" i="39" l="1"/>
  <c r="F128" i="39" l="1"/>
  <c r="F129" i="39" l="1"/>
  <c r="F130" i="39" l="1"/>
  <c r="F131" i="39" l="1"/>
  <c r="F132" i="39" l="1"/>
  <c r="F133" i="39" l="1"/>
  <c r="F134" i="39" l="1"/>
  <c r="F135" i="39" l="1"/>
  <c r="F136" i="39" l="1"/>
  <c r="F137" i="39" l="1"/>
  <c r="F138" i="39"/>
  <c r="X3" i="17" l="1"/>
  <c r="J3" i="17"/>
  <c r="N3" i="17" s="1"/>
  <c r="Q3" i="17" s="1"/>
  <c r="C3" i="17"/>
  <c r="B3" i="17"/>
  <c r="R3" i="17" l="1"/>
  <c r="U3" i="17"/>
  <c r="F139" i="39"/>
  <c r="F140" i="39" l="1"/>
  <c r="F141" i="39" l="1"/>
  <c r="X14" i="17"/>
  <c r="J14" i="17"/>
  <c r="N14" i="17" s="1"/>
  <c r="Q14" i="17" s="1"/>
  <c r="U14" i="17" s="1"/>
  <c r="C14" i="17"/>
  <c r="B14" i="17"/>
  <c r="R14" i="17" l="1"/>
  <c r="F142" i="39"/>
  <c r="F143" i="39" l="1"/>
  <c r="F144" i="39" l="1"/>
  <c r="F145" i="39" l="1"/>
  <c r="Q30" i="16" l="1"/>
  <c r="F146" i="39" l="1"/>
  <c r="G5" i="71" l="1"/>
  <c r="J5" i="71" s="1"/>
  <c r="G6" i="71"/>
  <c r="G7" i="71"/>
  <c r="G8" i="71"/>
  <c r="G9" i="71"/>
  <c r="G10" i="71"/>
  <c r="G11" i="71"/>
  <c r="G12" i="71"/>
  <c r="G13" i="71"/>
  <c r="G14" i="71"/>
  <c r="G15" i="71"/>
  <c r="G16" i="71"/>
  <c r="G17" i="71"/>
  <c r="G18" i="71"/>
  <c r="G19" i="71"/>
  <c r="G20" i="71"/>
  <c r="G21" i="71"/>
  <c r="G22" i="71"/>
  <c r="G23" i="71"/>
  <c r="G24" i="71"/>
  <c r="G25" i="71"/>
  <c r="G26" i="71"/>
  <c r="G27" i="71"/>
  <c r="G28" i="71"/>
  <c r="G29" i="71"/>
  <c r="G30" i="71"/>
  <c r="G31" i="71"/>
  <c r="G32" i="71"/>
  <c r="G33" i="71"/>
  <c r="G34" i="71"/>
  <c r="G35" i="71"/>
  <c r="G36" i="71"/>
  <c r="G37" i="71"/>
  <c r="G38" i="71"/>
  <c r="G39" i="71"/>
  <c r="G40" i="71"/>
  <c r="G41" i="71"/>
  <c r="G42" i="71"/>
  <c r="G43" i="71"/>
  <c r="G44" i="71"/>
  <c r="G45" i="71"/>
  <c r="G46" i="71"/>
  <c r="G47" i="71"/>
  <c r="G48" i="71"/>
  <c r="G49" i="71"/>
  <c r="G50" i="71"/>
  <c r="G51" i="71"/>
  <c r="G53" i="71"/>
  <c r="G54" i="71"/>
  <c r="G55" i="71"/>
  <c r="G56" i="71"/>
  <c r="G57" i="71"/>
  <c r="G58" i="71"/>
  <c r="G59" i="71"/>
  <c r="G60" i="71"/>
  <c r="G61" i="71"/>
  <c r="G62" i="71"/>
  <c r="G63" i="71"/>
  <c r="G64" i="71"/>
  <c r="G65" i="71"/>
  <c r="G66" i="71"/>
  <c r="G67" i="71"/>
  <c r="G68" i="71"/>
  <c r="G69" i="71"/>
  <c r="G70" i="71"/>
  <c r="G71" i="71"/>
  <c r="G72" i="71"/>
  <c r="G73" i="71"/>
  <c r="G74" i="71"/>
  <c r="G75" i="71"/>
  <c r="G76" i="71"/>
  <c r="G77" i="71"/>
  <c r="G78" i="71"/>
  <c r="G79" i="71"/>
  <c r="G80" i="71"/>
  <c r="G81" i="71"/>
  <c r="G82" i="71"/>
  <c r="G83" i="71"/>
  <c r="G84" i="71"/>
  <c r="G85" i="71"/>
  <c r="G86" i="71"/>
  <c r="G87" i="71"/>
  <c r="G52" i="71"/>
  <c r="F7" i="71"/>
  <c r="F8" i="71"/>
  <c r="F9" i="71"/>
  <c r="F10" i="71"/>
  <c r="F11" i="71"/>
  <c r="F12" i="71"/>
  <c r="F13" i="71"/>
  <c r="F14" i="71"/>
  <c r="F15" i="71"/>
  <c r="F16" i="71"/>
  <c r="F17" i="71"/>
  <c r="F18" i="71"/>
  <c r="F19" i="71"/>
  <c r="F20" i="71"/>
  <c r="F21" i="71"/>
  <c r="F22" i="71"/>
  <c r="F23" i="71"/>
  <c r="F24" i="71"/>
  <c r="F25" i="71"/>
  <c r="F26" i="71"/>
  <c r="F27" i="71"/>
  <c r="F28" i="71"/>
  <c r="F29" i="71"/>
  <c r="F30" i="71"/>
  <c r="F31" i="71"/>
  <c r="F32" i="71"/>
  <c r="F33" i="71"/>
  <c r="F34" i="71"/>
  <c r="F35" i="71"/>
  <c r="F36" i="71"/>
  <c r="F37" i="71"/>
  <c r="F38" i="71"/>
  <c r="F39" i="71"/>
  <c r="F40" i="71"/>
  <c r="F41" i="71"/>
  <c r="F42" i="71"/>
  <c r="F43" i="71"/>
  <c r="F44" i="71"/>
  <c r="F45" i="71"/>
  <c r="F46" i="71"/>
  <c r="F47" i="71"/>
  <c r="F48" i="71"/>
  <c r="F49" i="71"/>
  <c r="F50" i="71"/>
  <c r="F51" i="71"/>
  <c r="F52" i="71"/>
  <c r="F53" i="71"/>
  <c r="F54" i="71"/>
  <c r="F55" i="71"/>
  <c r="F56" i="71"/>
  <c r="F57" i="71"/>
  <c r="F58" i="71"/>
  <c r="F59" i="71"/>
  <c r="F60" i="71"/>
  <c r="F61" i="71"/>
  <c r="F62" i="71"/>
  <c r="F63" i="71"/>
  <c r="F64" i="71"/>
  <c r="F65" i="71"/>
  <c r="F66" i="71"/>
  <c r="F67" i="71"/>
  <c r="F68" i="71"/>
  <c r="F69" i="71"/>
  <c r="F70" i="71"/>
  <c r="F71" i="71"/>
  <c r="F72" i="71"/>
  <c r="F73" i="71"/>
  <c r="F74" i="71"/>
  <c r="F75" i="71"/>
  <c r="F76" i="71"/>
  <c r="F77" i="71"/>
  <c r="F78" i="71"/>
  <c r="F79" i="71"/>
  <c r="F80" i="71"/>
  <c r="F81" i="71"/>
  <c r="F82" i="71"/>
  <c r="F83" i="71"/>
  <c r="F84" i="71"/>
  <c r="F85" i="71"/>
  <c r="F86" i="71"/>
  <c r="F87" i="71"/>
  <c r="F88" i="71"/>
  <c r="J88" i="71" s="1"/>
  <c r="F89" i="71"/>
  <c r="J89" i="71" s="1"/>
  <c r="F90" i="71"/>
  <c r="J90" i="71" s="1"/>
  <c r="F91" i="71"/>
  <c r="J91" i="71" s="1"/>
  <c r="F92" i="71"/>
  <c r="J92" i="71" s="1"/>
  <c r="F93" i="71"/>
  <c r="J93" i="71" s="1"/>
  <c r="F94" i="71"/>
  <c r="J94" i="71" s="1"/>
  <c r="F95" i="71"/>
  <c r="J95" i="71" s="1"/>
  <c r="F96" i="71"/>
  <c r="J96" i="71" s="1"/>
  <c r="F97" i="71"/>
  <c r="J97" i="71" s="1"/>
  <c r="F98" i="71"/>
  <c r="J98" i="71" s="1"/>
  <c r="F99" i="71"/>
  <c r="J99" i="71" s="1"/>
  <c r="F100" i="71"/>
  <c r="J100" i="71" s="1"/>
  <c r="F101" i="71"/>
  <c r="J101" i="71" s="1"/>
  <c r="F102" i="71"/>
  <c r="J102" i="71" s="1"/>
  <c r="F103" i="71"/>
  <c r="J103" i="71" s="1"/>
  <c r="F6" i="71"/>
  <c r="J86" i="71" l="1"/>
  <c r="J78" i="71"/>
  <c r="J70" i="71"/>
  <c r="J62" i="71"/>
  <c r="J54" i="71"/>
  <c r="J46" i="71"/>
  <c r="J38" i="71"/>
  <c r="J30" i="71"/>
  <c r="J22" i="71"/>
  <c r="J14" i="71"/>
  <c r="J44" i="71"/>
  <c r="J36" i="71"/>
  <c r="J28" i="71"/>
  <c r="J20" i="71"/>
  <c r="J12" i="71"/>
  <c r="J6" i="71"/>
  <c r="J87" i="71"/>
  <c r="J79" i="71"/>
  <c r="J71" i="71"/>
  <c r="J63" i="71"/>
  <c r="J55" i="71"/>
  <c r="J80" i="71"/>
  <c r="J72" i="71"/>
  <c r="J64" i="71"/>
  <c r="J56" i="71"/>
  <c r="J47" i="71"/>
  <c r="J39" i="71"/>
  <c r="J31" i="71"/>
  <c r="J23" i="71"/>
  <c r="J15" i="71"/>
  <c r="J7" i="71"/>
  <c r="J52" i="71"/>
  <c r="J82" i="71"/>
  <c r="J74" i="71"/>
  <c r="J66" i="71"/>
  <c r="J58" i="71"/>
  <c r="J84" i="71"/>
  <c r="J76" i="71"/>
  <c r="J51" i="71"/>
  <c r="J43" i="71"/>
  <c r="J35" i="71"/>
  <c r="J27" i="71"/>
  <c r="J19" i="71"/>
  <c r="J11" i="71"/>
  <c r="J68" i="71"/>
  <c r="J81" i="71"/>
  <c r="J73" i="71"/>
  <c r="J65" i="71"/>
  <c r="J57" i="71"/>
  <c r="J49" i="71"/>
  <c r="J41" i="71"/>
  <c r="J33" i="71"/>
  <c r="J25" i="71"/>
  <c r="J17" i="71"/>
  <c r="J9" i="71"/>
  <c r="J60" i="71"/>
  <c r="J48" i="71"/>
  <c r="J40" i="71"/>
  <c r="J32" i="71"/>
  <c r="J24" i="71"/>
  <c r="J16" i="71"/>
  <c r="J8" i="71"/>
  <c r="J85" i="71"/>
  <c r="J77" i="71"/>
  <c r="J69" i="71"/>
  <c r="J61" i="71"/>
  <c r="J53" i="71"/>
  <c r="J45" i="71"/>
  <c r="J37" i="71"/>
  <c r="J29" i="71"/>
  <c r="J21" i="71"/>
  <c r="J13" i="71"/>
  <c r="J83" i="71"/>
  <c r="J75" i="71"/>
  <c r="J67" i="71"/>
  <c r="J59" i="71"/>
  <c r="J50" i="71"/>
  <c r="J42" i="71"/>
  <c r="J34" i="71"/>
  <c r="J26" i="71"/>
  <c r="J18" i="71"/>
  <c r="J10" i="71"/>
  <c r="F147" i="39"/>
  <c r="F148" i="39"/>
  <c r="F149" i="39"/>
  <c r="F150" i="39"/>
  <c r="F151" i="39"/>
  <c r="F152" i="39"/>
  <c r="J104" i="71" l="1"/>
  <c r="F153" i="39" l="1"/>
  <c r="F154" i="39"/>
  <c r="F155" i="39"/>
  <c r="F156" i="39"/>
  <c r="F159" i="39" l="1"/>
  <c r="F160" i="39"/>
  <c r="F161" i="39"/>
  <c r="F162" i="39"/>
  <c r="F163" i="39"/>
  <c r="F164" i="39"/>
  <c r="F165" i="39" l="1"/>
  <c r="F166" i="39" l="1"/>
  <c r="I82" i="16" l="1"/>
  <c r="F167" i="39" l="1"/>
  <c r="F168" i="39" l="1"/>
  <c r="F169" i="39" l="1"/>
  <c r="F170" i="39" l="1"/>
  <c r="F171" i="39" l="1"/>
  <c r="F172" i="39" l="1"/>
  <c r="F173" i="39"/>
  <c r="F174" i="39"/>
  <c r="F175" i="39"/>
  <c r="F176" i="39"/>
  <c r="F177" i="39"/>
  <c r="F178" i="39" l="1"/>
  <c r="F179" i="39" l="1"/>
  <c r="F180" i="39" l="1"/>
  <c r="F181" i="39"/>
  <c r="F182" i="39"/>
  <c r="F183" i="39"/>
  <c r="F184" i="39"/>
  <c r="F185" i="39"/>
  <c r="F186" i="39"/>
  <c r="F187" i="39"/>
  <c r="F188" i="39"/>
  <c r="F189" i="39"/>
  <c r="F190" i="39"/>
  <c r="H190" i="39"/>
  <c r="F586" i="39"/>
  <c r="F587" i="39"/>
  <c r="F588" i="39"/>
  <c r="F589" i="39"/>
  <c r="F590" i="39"/>
  <c r="F591" i="39"/>
  <c r="F592" i="39"/>
  <c r="F593" i="39"/>
  <c r="F594" i="39"/>
  <c r="F595" i="39"/>
  <c r="F596" i="39"/>
  <c r="F597" i="39"/>
  <c r="F598" i="39"/>
  <c r="F599" i="39"/>
  <c r="F600" i="39"/>
  <c r="F601" i="39"/>
  <c r="F602" i="39"/>
  <c r="F603" i="39"/>
  <c r="F604" i="39"/>
  <c r="F605" i="39"/>
  <c r="F606" i="39"/>
  <c r="F607" i="39"/>
  <c r="F608" i="39"/>
  <c r="F609" i="39"/>
  <c r="F610" i="39"/>
  <c r="F611" i="39"/>
  <c r="F612" i="39"/>
  <c r="F613" i="39"/>
  <c r="F614" i="39"/>
  <c r="F615" i="39"/>
  <c r="F616" i="39"/>
  <c r="F617" i="39"/>
  <c r="F618" i="39"/>
  <c r="F619" i="39"/>
  <c r="F620" i="39"/>
  <c r="F621" i="39"/>
  <c r="F622" i="39"/>
  <c r="F623" i="39"/>
  <c r="F624" i="39"/>
  <c r="F625" i="39"/>
  <c r="F626" i="39"/>
  <c r="F627" i="39"/>
  <c r="F628" i="39"/>
  <c r="F629" i="39"/>
  <c r="F630" i="39"/>
  <c r="F631" i="39"/>
  <c r="F632" i="39"/>
  <c r="F633" i="39"/>
  <c r="F634" i="39"/>
  <c r="F635" i="39"/>
  <c r="F636" i="39"/>
  <c r="F637" i="39"/>
  <c r="F638" i="39"/>
  <c r="F639" i="39"/>
  <c r="F640" i="39"/>
  <c r="F641" i="39"/>
  <c r="F642" i="39"/>
  <c r="F643" i="39"/>
  <c r="F644" i="39"/>
  <c r="F645" i="39"/>
  <c r="F646" i="39"/>
  <c r="F647" i="39"/>
  <c r="F648" i="39"/>
  <c r="F649" i="39"/>
  <c r="F650" i="39"/>
  <c r="F651" i="39"/>
  <c r="F652" i="39"/>
  <c r="F653" i="39"/>
  <c r="F654" i="39"/>
  <c r="F655" i="39"/>
  <c r="F656" i="39"/>
  <c r="F657" i="39"/>
  <c r="F658" i="39"/>
  <c r="F659" i="39"/>
  <c r="F660" i="39"/>
  <c r="F661" i="39"/>
  <c r="F662" i="39"/>
  <c r="F663" i="39"/>
  <c r="F664" i="39"/>
  <c r="F665" i="39"/>
  <c r="F666" i="39"/>
  <c r="F667" i="39"/>
  <c r="F668" i="39"/>
  <c r="F669" i="39"/>
  <c r="F670" i="39"/>
  <c r="F671" i="39"/>
  <c r="F672" i="39"/>
  <c r="F673" i="39"/>
  <c r="F674" i="39"/>
  <c r="F675" i="39"/>
  <c r="F676" i="39"/>
  <c r="F677" i="39"/>
  <c r="F678" i="39"/>
  <c r="F679" i="39"/>
  <c r="F680" i="39"/>
  <c r="F681" i="39"/>
  <c r="F682" i="39"/>
  <c r="F683" i="39"/>
  <c r="F684" i="39"/>
  <c r="F685" i="39"/>
  <c r="F686" i="39"/>
  <c r="F687" i="39"/>
  <c r="F688" i="39"/>
  <c r="F689" i="39"/>
  <c r="F690" i="39"/>
  <c r="F691" i="39"/>
  <c r="F692" i="39"/>
  <c r="F693" i="39"/>
  <c r="F694" i="39"/>
  <c r="F695" i="39"/>
  <c r="F696" i="39"/>
  <c r="F697" i="39"/>
  <c r="F698" i="39"/>
  <c r="F699" i="39"/>
  <c r="F700" i="39"/>
  <c r="F701" i="39"/>
  <c r="F702" i="39"/>
  <c r="F703" i="39"/>
  <c r="F704" i="39"/>
  <c r="F705" i="39"/>
  <c r="F706" i="39"/>
  <c r="F707" i="39"/>
  <c r="F438" i="39"/>
  <c r="F439" i="39"/>
  <c r="F440" i="39"/>
  <c r="F441" i="39"/>
  <c r="F442" i="39"/>
  <c r="F443" i="39"/>
  <c r="F444" i="39"/>
  <c r="F445" i="39"/>
  <c r="F446" i="39"/>
  <c r="F447" i="39"/>
  <c r="F448" i="39"/>
  <c r="F449" i="39"/>
  <c r="F450" i="39"/>
  <c r="F451" i="39"/>
  <c r="F452" i="39"/>
  <c r="F453" i="39"/>
  <c r="F454" i="39"/>
  <c r="F455" i="39"/>
  <c r="F456" i="39"/>
  <c r="F457" i="39"/>
  <c r="F458" i="39"/>
  <c r="F459" i="39"/>
  <c r="F460" i="39"/>
  <c r="F461" i="39"/>
  <c r="F462" i="39"/>
  <c r="F463" i="39"/>
  <c r="F464" i="39"/>
  <c r="F465" i="39"/>
  <c r="F466" i="39"/>
  <c r="F467" i="39"/>
  <c r="F468" i="39"/>
  <c r="F469" i="39"/>
  <c r="F470" i="39"/>
  <c r="F471" i="39"/>
  <c r="F472" i="39"/>
  <c r="F473" i="39"/>
  <c r="F474" i="39"/>
  <c r="F475" i="39"/>
  <c r="F476" i="39"/>
  <c r="F477" i="39"/>
  <c r="F478" i="39"/>
  <c r="F479" i="39"/>
  <c r="F480" i="39"/>
  <c r="F481" i="39"/>
  <c r="F482" i="39"/>
  <c r="F483" i="39"/>
  <c r="F484" i="39"/>
  <c r="F485" i="39"/>
  <c r="F486" i="39"/>
  <c r="F487" i="39"/>
  <c r="F488" i="39"/>
  <c r="F489" i="39"/>
  <c r="F490" i="39"/>
  <c r="F491" i="39"/>
  <c r="F492" i="39"/>
  <c r="F493" i="39"/>
  <c r="F494" i="39"/>
  <c r="F495" i="39"/>
  <c r="F496" i="39"/>
  <c r="F497" i="39"/>
  <c r="F498" i="39"/>
  <c r="F499" i="39"/>
  <c r="F500" i="39"/>
  <c r="F501" i="39"/>
  <c r="F502" i="39"/>
  <c r="F503" i="39"/>
  <c r="F504" i="39"/>
  <c r="F505" i="39"/>
  <c r="F506" i="39"/>
  <c r="F507" i="39"/>
  <c r="F508" i="39"/>
  <c r="F509" i="39"/>
  <c r="F510" i="39"/>
  <c r="F511" i="39"/>
  <c r="F512" i="39"/>
  <c r="F513" i="39"/>
  <c r="F514" i="39"/>
  <c r="F515" i="39"/>
  <c r="F516" i="39"/>
  <c r="F517" i="39"/>
  <c r="F518" i="39"/>
  <c r="F519" i="39"/>
  <c r="F520" i="39"/>
  <c r="F521" i="39"/>
  <c r="F522" i="39"/>
  <c r="F523" i="39"/>
  <c r="F524" i="39"/>
  <c r="F525" i="39"/>
  <c r="F526" i="39"/>
  <c r="F527" i="39"/>
  <c r="F528" i="39"/>
  <c r="F529" i="39"/>
  <c r="F530" i="39"/>
  <c r="F531" i="39"/>
  <c r="F532" i="39"/>
  <c r="F533" i="39"/>
  <c r="F534" i="39"/>
  <c r="F535" i="39"/>
  <c r="F536" i="39"/>
  <c r="F537" i="39"/>
  <c r="F538" i="39"/>
  <c r="F539" i="39"/>
  <c r="F540" i="39"/>
  <c r="F541" i="39"/>
  <c r="F542" i="39"/>
  <c r="F543" i="39"/>
  <c r="F544" i="39"/>
  <c r="F545" i="39"/>
  <c r="F546" i="39"/>
  <c r="F547" i="39"/>
  <c r="F548" i="39"/>
  <c r="F549" i="39"/>
  <c r="F550" i="39"/>
  <c r="F551" i="39"/>
  <c r="F552" i="39"/>
  <c r="F553" i="39"/>
  <c r="F554" i="39"/>
  <c r="F555" i="39"/>
  <c r="F556" i="39"/>
  <c r="F557" i="39"/>
  <c r="F558" i="39"/>
  <c r="F559" i="39"/>
  <c r="F560" i="39"/>
  <c r="F561" i="39"/>
  <c r="F562" i="39"/>
  <c r="F563" i="39"/>
  <c r="F564" i="39"/>
  <c r="F565" i="39"/>
  <c r="F566" i="39"/>
  <c r="F567" i="39"/>
  <c r="F568" i="39"/>
  <c r="F569" i="39"/>
  <c r="F570" i="39"/>
  <c r="F571" i="39"/>
  <c r="F572" i="39"/>
  <c r="F573" i="39"/>
  <c r="F574" i="39"/>
  <c r="F575" i="39"/>
  <c r="F576" i="39"/>
  <c r="F577" i="39"/>
  <c r="F578" i="39"/>
  <c r="F579" i="39"/>
  <c r="F580" i="39"/>
  <c r="F581" i="39"/>
  <c r="F582" i="39"/>
  <c r="F583" i="39"/>
  <c r="F584" i="39"/>
  <c r="F585" i="39"/>
  <c r="F412" i="39"/>
  <c r="F413" i="39"/>
  <c r="F414" i="39"/>
  <c r="F415" i="39"/>
  <c r="F416" i="39"/>
  <c r="F417" i="39"/>
  <c r="F418" i="39"/>
  <c r="F419" i="39"/>
  <c r="F420" i="39"/>
  <c r="F421" i="39"/>
  <c r="F422" i="39"/>
  <c r="F423" i="39"/>
  <c r="F424" i="39"/>
  <c r="F425" i="39"/>
  <c r="F426" i="39"/>
  <c r="F427" i="39"/>
  <c r="F428" i="39"/>
  <c r="F429" i="39"/>
  <c r="F430" i="39"/>
  <c r="F431" i="39"/>
  <c r="F432" i="39"/>
  <c r="F433" i="39"/>
  <c r="F434" i="39"/>
  <c r="F435" i="39"/>
  <c r="F436" i="39"/>
  <c r="F437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370" i="39"/>
  <c r="F371" i="39"/>
  <c r="F372" i="39"/>
  <c r="F373" i="39"/>
  <c r="F374" i="39"/>
  <c r="F375" i="39"/>
  <c r="F376" i="39"/>
  <c r="F377" i="39"/>
  <c r="F378" i="39"/>
  <c r="F379" i="39"/>
  <c r="F380" i="39"/>
  <c r="F381" i="39"/>
  <c r="F382" i="39"/>
  <c r="F383" i="39"/>
  <c r="F384" i="39"/>
  <c r="F385" i="39"/>
  <c r="F386" i="39"/>
  <c r="F387" i="39"/>
  <c r="F388" i="39"/>
  <c r="F389" i="39"/>
  <c r="F390" i="39"/>
  <c r="F391" i="39"/>
  <c r="F392" i="39"/>
  <c r="F393" i="39"/>
  <c r="F394" i="39"/>
  <c r="F395" i="39"/>
  <c r="F396" i="39"/>
  <c r="F397" i="39"/>
  <c r="F398" i="39"/>
  <c r="F399" i="39"/>
  <c r="F400" i="39"/>
  <c r="F401" i="39"/>
  <c r="F402" i="39"/>
  <c r="F403" i="39"/>
  <c r="F404" i="39"/>
  <c r="F405" i="39"/>
  <c r="F406" i="39"/>
  <c r="F407" i="39"/>
  <c r="F408" i="39"/>
  <c r="F409" i="39"/>
  <c r="F410" i="39"/>
  <c r="F41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191" i="39"/>
  <c r="H195" i="39"/>
  <c r="H196" i="39"/>
  <c r="H197" i="39"/>
  <c r="H198" i="39"/>
  <c r="H199" i="39"/>
  <c r="H200" i="39"/>
  <c r="I200" i="39"/>
  <c r="H201" i="39"/>
  <c r="H202" i="39"/>
  <c r="H203" i="39"/>
  <c r="H30" i="16" l="1"/>
  <c r="H12" i="16" s="1"/>
  <c r="Q23" i="16"/>
  <c r="Q12" i="16" s="1"/>
  <c r="Q1" i="16"/>
  <c r="H1" i="16"/>
  <c r="H708" i="39"/>
  <c r="H707" i="39"/>
  <c r="H706" i="39"/>
  <c r="H705" i="39"/>
  <c r="H704" i="39"/>
  <c r="H703" i="39"/>
  <c r="H702" i="39"/>
  <c r="H701" i="39"/>
  <c r="H700" i="39"/>
  <c r="H699" i="39"/>
  <c r="H698" i="39"/>
  <c r="H697" i="39"/>
  <c r="H696" i="39"/>
  <c r="H695" i="39"/>
  <c r="H694" i="39"/>
  <c r="H693" i="39"/>
  <c r="H692" i="39"/>
  <c r="H691" i="39"/>
  <c r="H690" i="39"/>
  <c r="H689" i="39"/>
  <c r="H688" i="39"/>
  <c r="H687" i="39"/>
  <c r="H686" i="39"/>
  <c r="H685" i="39"/>
  <c r="H684" i="39"/>
  <c r="H683" i="39"/>
  <c r="H682" i="39"/>
  <c r="H681" i="39"/>
  <c r="H680" i="39"/>
  <c r="H679" i="39"/>
  <c r="H678" i="39"/>
  <c r="H677" i="39"/>
  <c r="H676" i="39"/>
  <c r="H675" i="39"/>
  <c r="H674" i="39"/>
  <c r="H673" i="39"/>
  <c r="H672" i="39"/>
  <c r="H671" i="39"/>
  <c r="H670" i="39"/>
  <c r="H669" i="39"/>
  <c r="H668" i="39"/>
  <c r="H667" i="39"/>
  <c r="H666" i="39"/>
  <c r="H665" i="39"/>
  <c r="H664" i="39"/>
  <c r="H663" i="39"/>
  <c r="H662" i="39"/>
  <c r="H661" i="39"/>
  <c r="H660" i="39"/>
  <c r="H659" i="39"/>
  <c r="H658" i="39"/>
  <c r="H657" i="39"/>
  <c r="H656" i="39"/>
  <c r="H655" i="39"/>
  <c r="H654" i="39"/>
  <c r="H653" i="39"/>
  <c r="H652" i="39"/>
  <c r="H651" i="39"/>
  <c r="H650" i="39"/>
  <c r="H649" i="39"/>
  <c r="H648" i="39"/>
  <c r="H647" i="39"/>
  <c r="H646" i="39"/>
  <c r="H645" i="39"/>
  <c r="H644" i="39"/>
  <c r="H643" i="39"/>
  <c r="H642" i="39"/>
  <c r="H641" i="39"/>
  <c r="H640" i="39"/>
  <c r="H639" i="39"/>
  <c r="H638" i="39"/>
  <c r="H637" i="39"/>
  <c r="H636" i="39"/>
  <c r="H635" i="39"/>
  <c r="H634" i="39"/>
  <c r="H633" i="39"/>
  <c r="H632" i="39"/>
  <c r="H631" i="39"/>
  <c r="H630" i="39"/>
  <c r="H629" i="39"/>
  <c r="H617" i="39"/>
  <c r="H616" i="39"/>
  <c r="H615" i="39"/>
  <c r="H614" i="39"/>
  <c r="H613" i="39"/>
  <c r="H612" i="39"/>
  <c r="H611" i="39"/>
  <c r="H610" i="39"/>
  <c r="H609" i="39"/>
  <c r="H608" i="39"/>
  <c r="H607" i="39"/>
  <c r="H606" i="39"/>
  <c r="H605" i="39"/>
  <c r="H604" i="39"/>
  <c r="H603" i="39"/>
  <c r="H602" i="39"/>
  <c r="H601" i="39"/>
  <c r="H600" i="39"/>
  <c r="H599" i="39"/>
  <c r="H598" i="39"/>
  <c r="H597" i="39"/>
  <c r="H596" i="39"/>
  <c r="H595" i="39"/>
  <c r="H594" i="39"/>
  <c r="H593" i="39"/>
  <c r="H592" i="39"/>
  <c r="H591" i="39"/>
  <c r="H590" i="39"/>
  <c r="H589" i="39"/>
  <c r="H588" i="39"/>
  <c r="H587" i="39"/>
  <c r="H586" i="39"/>
  <c r="H585" i="39"/>
  <c r="H584" i="39"/>
  <c r="H583" i="39"/>
  <c r="H582" i="39"/>
  <c r="G35" i="39"/>
  <c r="X15" i="17"/>
  <c r="J15" i="17"/>
  <c r="N15" i="17" s="1"/>
  <c r="Q15" i="17" s="1"/>
  <c r="U15" i="17" s="1"/>
  <c r="C15" i="17"/>
  <c r="B15" i="17"/>
  <c r="X13" i="17"/>
  <c r="J13" i="17"/>
  <c r="N13" i="17" s="1"/>
  <c r="Q13" i="17" s="1"/>
  <c r="U13" i="17" s="1"/>
  <c r="C13" i="17"/>
  <c r="B13" i="17"/>
  <c r="X2" i="17"/>
  <c r="J2" i="17"/>
  <c r="N2" i="17" s="1"/>
  <c r="C2" i="17"/>
  <c r="B2" i="17"/>
  <c r="C37" i="55"/>
  <c r="C19" i="41"/>
  <c r="Q2" i="17" l="1"/>
  <c r="R2" i="17" s="1"/>
  <c r="R15" i="17"/>
  <c r="R13" i="17"/>
  <c r="U2" i="1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interval="10" name="IBOV_Cotações" type="4" refreshedVersion="5" deleted="1" background="1" refreshOnLoad="1" saveData="1">
    <webPr sourceData="1" parsePre="1" consecutive="1" xl2000="1" htmlTables="1"/>
  </connection>
</connections>
</file>

<file path=xl/sharedStrings.xml><?xml version="1.0" encoding="utf-8"?>
<sst xmlns="http://schemas.openxmlformats.org/spreadsheetml/2006/main" count="14291" uniqueCount="1460">
  <si>
    <t>0718511-0</t>
  </si>
  <si>
    <t>BBAS3</t>
  </si>
  <si>
    <t>BBDC4</t>
  </si>
  <si>
    <t>TOTAL</t>
  </si>
  <si>
    <t>DATA</t>
  </si>
  <si>
    <t>ABCB4</t>
  </si>
  <si>
    <t>EVEN3</t>
  </si>
  <si>
    <t>GGBR4</t>
  </si>
  <si>
    <t>C</t>
  </si>
  <si>
    <t>PETROBRAS PN</t>
  </si>
  <si>
    <t>V</t>
  </si>
  <si>
    <t>SUZANO PAPEL PNA N1</t>
  </si>
  <si>
    <t>NOTA</t>
  </si>
  <si>
    <t>C/V</t>
  </si>
  <si>
    <t>GERDAU PN N1</t>
  </si>
  <si>
    <t>BRASIL ON NM</t>
  </si>
  <si>
    <t>Valor</t>
  </si>
  <si>
    <t>SUZB5</t>
  </si>
  <si>
    <t>VIVT4</t>
  </si>
  <si>
    <t>VALE5</t>
  </si>
  <si>
    <t>Preço</t>
  </si>
  <si>
    <t>MRVE3</t>
  </si>
  <si>
    <t>MRV ON NM</t>
  </si>
  <si>
    <t>Quant</t>
  </si>
  <si>
    <t>Emon.</t>
  </si>
  <si>
    <t>TAXA</t>
  </si>
  <si>
    <t>Liqui.</t>
  </si>
  <si>
    <t>VLID3</t>
  </si>
  <si>
    <t>ITSA4</t>
  </si>
  <si>
    <t>RAPT4</t>
  </si>
  <si>
    <t>BRAP4</t>
  </si>
  <si>
    <t>CARD3</t>
  </si>
  <si>
    <t>FIBR3</t>
  </si>
  <si>
    <t>PTBL3</t>
  </si>
  <si>
    <t>SAPR4</t>
  </si>
  <si>
    <t>Ano</t>
  </si>
  <si>
    <t>Dia</t>
  </si>
  <si>
    <t>365d</t>
  </si>
  <si>
    <t>MGLU3</t>
  </si>
  <si>
    <t>MLFT4</t>
  </si>
  <si>
    <t>TGMA3</t>
  </si>
  <si>
    <t>SLED4</t>
  </si>
  <si>
    <t>FLRY3</t>
  </si>
  <si>
    <t>SHUL4</t>
  </si>
  <si>
    <t>GUAR3</t>
  </si>
  <si>
    <t>HGTX3</t>
  </si>
  <si>
    <t>BRSR6</t>
  </si>
  <si>
    <t>GRND3</t>
  </si>
  <si>
    <t>LCAM3</t>
  </si>
  <si>
    <t>MYPK3</t>
  </si>
  <si>
    <t>NATU3</t>
  </si>
  <si>
    <t>-</t>
  </si>
  <si>
    <t>WIZS3</t>
  </si>
  <si>
    <t>GUAR4</t>
  </si>
  <si>
    <t>FESA4</t>
  </si>
  <si>
    <t>RENT3</t>
  </si>
  <si>
    <t>EZTC3</t>
  </si>
  <si>
    <t>ARZZ3</t>
  </si>
  <si>
    <t>SLCE3</t>
  </si>
  <si>
    <t>SEER3</t>
  </si>
  <si>
    <t>POSI3</t>
  </si>
  <si>
    <t>MDIA3</t>
  </si>
  <si>
    <t>TUPY3</t>
  </si>
  <si>
    <t>BRAP3</t>
  </si>
  <si>
    <t>SSBR3</t>
  </si>
  <si>
    <t>CESP6</t>
  </si>
  <si>
    <t>LREN3</t>
  </si>
  <si>
    <t>CVCB3</t>
  </si>
  <si>
    <t>DIRR3</t>
  </si>
  <si>
    <t>TIMP3</t>
  </si>
  <si>
    <t>DTEX3</t>
  </si>
  <si>
    <t>MPLU3</t>
  </si>
  <si>
    <t>IGTA3</t>
  </si>
  <si>
    <t>BRPR3</t>
  </si>
  <si>
    <t>SCAR3</t>
  </si>
  <si>
    <t>QUAL3</t>
  </si>
  <si>
    <t>CYRE3</t>
  </si>
  <si>
    <t>SHOW3</t>
  </si>
  <si>
    <t>ALPA4</t>
  </si>
  <si>
    <t>BRML3</t>
  </si>
  <si>
    <t>WEGE3</t>
  </si>
  <si>
    <t>ECOR3</t>
  </si>
  <si>
    <t>CMIG3</t>
  </si>
  <si>
    <t>TOTS3</t>
  </si>
  <si>
    <t>ITSA3</t>
  </si>
  <si>
    <t>HYPE3</t>
  </si>
  <si>
    <t>CPLE3</t>
  </si>
  <si>
    <t>MAGG3</t>
  </si>
  <si>
    <t>BVMF3</t>
  </si>
  <si>
    <t>CMIG4</t>
  </si>
  <si>
    <t>ITUB4</t>
  </si>
  <si>
    <t>QGEP3</t>
  </si>
  <si>
    <t>GGBR3</t>
  </si>
  <si>
    <t>TAEE11</t>
  </si>
  <si>
    <t>ESTC3</t>
  </si>
  <si>
    <t>ITUB3</t>
  </si>
  <si>
    <t>KROT3</t>
  </si>
  <si>
    <t>MULT3</t>
  </si>
  <si>
    <t>AGRO3</t>
  </si>
  <si>
    <t>ABEV3</t>
  </si>
  <si>
    <t>LAME3</t>
  </si>
  <si>
    <t>CCRO3</t>
  </si>
  <si>
    <t>BBDC3</t>
  </si>
  <si>
    <t>CGAS5</t>
  </si>
  <si>
    <t>RADL3</t>
  </si>
  <si>
    <t>FRAS3</t>
  </si>
  <si>
    <t>ANIM3</t>
  </si>
  <si>
    <t>UGPA3</t>
  </si>
  <si>
    <t>BBSE3</t>
  </si>
  <si>
    <t>PSSA3</t>
  </si>
  <si>
    <t>LINX3</t>
  </si>
  <si>
    <t>SBSP3</t>
  </si>
  <si>
    <t>VIVT3</t>
  </si>
  <si>
    <t>POMO3</t>
  </si>
  <si>
    <t>VALE3</t>
  </si>
  <si>
    <t>KLBN4</t>
  </si>
  <si>
    <t>CPLE6</t>
  </si>
  <si>
    <t>CSMG3</t>
  </si>
  <si>
    <t>CPFE3</t>
  </si>
  <si>
    <t>EQTL3</t>
  </si>
  <si>
    <t>CIEL3</t>
  </si>
  <si>
    <t>LEVE3</t>
  </si>
  <si>
    <t>LAME4</t>
  </si>
  <si>
    <t>ENBR3</t>
  </si>
  <si>
    <t>BRKM5</t>
  </si>
  <si>
    <t>POMO4</t>
  </si>
  <si>
    <t>CSAN3</t>
  </si>
  <si>
    <t>COCE5</t>
  </si>
  <si>
    <t>JBSS3</t>
  </si>
  <si>
    <t>EMBR3</t>
  </si>
  <si>
    <t>TRPL4</t>
  </si>
  <si>
    <t>ODPV3</t>
  </si>
  <si>
    <t>BRFS3</t>
  </si>
  <si>
    <t>SMTO3</t>
  </si>
  <si>
    <t>BEEF3</t>
  </si>
  <si>
    <t>DIVIDENDOS</t>
  </si>
  <si>
    <t>DIVIDENDO</t>
  </si>
  <si>
    <t>ITSA10</t>
  </si>
  <si>
    <t>SUBSCRICAO</t>
  </si>
  <si>
    <t>JUROS SOBRE CAPITAL PROPRIO</t>
  </si>
  <si>
    <t>ITSA2</t>
  </si>
  <si>
    <t>RENDIMENTO</t>
  </si>
  <si>
    <t>22.5%</t>
  </si>
  <si>
    <t>S</t>
  </si>
  <si>
    <t>N</t>
  </si>
  <si>
    <t>ELET6</t>
  </si>
  <si>
    <t>PETR4</t>
  </si>
  <si>
    <t>DIVIDENDOS 400 AÇÕES BRAP4</t>
  </si>
  <si>
    <t>VULC3</t>
  </si>
  <si>
    <t>RSID3</t>
  </si>
  <si>
    <t>SGPS3</t>
  </si>
  <si>
    <t>ROMI3</t>
  </si>
  <si>
    <t>UNIP6</t>
  </si>
  <si>
    <t>GOLL4</t>
  </si>
  <si>
    <t>BOBR4</t>
  </si>
  <si>
    <t>TEND3</t>
  </si>
  <si>
    <t>SEDU3</t>
  </si>
  <si>
    <t>PDGR3</t>
  </si>
  <si>
    <t>▲0,47%</t>
  </si>
  <si>
    <t>PRIO3</t>
  </si>
  <si>
    <t>RAIL3</t>
  </si>
  <si>
    <t>TCNO4</t>
  </si>
  <si>
    <t>OIBR3</t>
  </si>
  <si>
    <t>SNSL3</t>
  </si>
  <si>
    <t>LOGN3</t>
  </si>
  <si>
    <t>RLOG3</t>
  </si>
  <si>
    <t>MEAL3</t>
  </si>
  <si>
    <t>OIBR4</t>
  </si>
  <si>
    <t>PRML3</t>
  </si>
  <si>
    <t>HBOR3</t>
  </si>
  <si>
    <t>BTOW3</t>
  </si>
  <si>
    <t>PCAR4</t>
  </si>
  <si>
    <t>USIM5</t>
  </si>
  <si>
    <t>KEPL3</t>
  </si>
  <si>
    <t>LIGT3</t>
  </si>
  <si>
    <t>JHSF3</t>
  </si>
  <si>
    <t>ALSC3</t>
  </si>
  <si>
    <t>TECN3</t>
  </si>
  <si>
    <t>LPSB3</t>
  </si>
  <si>
    <t>GOAU4</t>
  </si>
  <si>
    <t>TCSA3</t>
  </si>
  <si>
    <t>GOAU3</t>
  </si>
  <si>
    <t>MILS3</t>
  </si>
  <si>
    <t>EGIE3</t>
  </si>
  <si>
    <t>PMAM3</t>
  </si>
  <si>
    <t>AMAR3</t>
  </si>
  <si>
    <t>MRFG3</t>
  </si>
  <si>
    <t>ETER3</t>
  </si>
  <si>
    <t>PFRM3</t>
  </si>
  <si>
    <t>OFSA3</t>
  </si>
  <si>
    <t>JSLG3</t>
  </si>
  <si>
    <t>UCAS3</t>
  </si>
  <si>
    <t>PETR3</t>
  </si>
  <si>
    <t>BRIN3</t>
  </si>
  <si>
    <t>BBRK3</t>
  </si>
  <si>
    <t>CSNA3</t>
  </si>
  <si>
    <t>GFSA3</t>
  </si>
  <si>
    <t>ELET3</t>
  </si>
  <si>
    <t>XP</t>
  </si>
  <si>
    <t>CORRETORA</t>
  </si>
  <si>
    <t>ITAÚ</t>
  </si>
  <si>
    <t>Rótulos de Linha</t>
  </si>
  <si>
    <t>Total Geral</t>
  </si>
  <si>
    <t>TOTAL FINAL</t>
  </si>
  <si>
    <t>Soma de TOTAL FINAL</t>
  </si>
  <si>
    <t>ABCB3</t>
  </si>
  <si>
    <t>DARF</t>
  </si>
  <si>
    <t>TOTAL IMPOSTOS:</t>
  </si>
  <si>
    <t>x</t>
  </si>
  <si>
    <t>IDNT3</t>
  </si>
  <si>
    <t>▲26,67%</t>
  </si>
  <si>
    <t>STBP3</t>
  </si>
  <si>
    <t>CódigO</t>
  </si>
  <si>
    <t>SALDO</t>
  </si>
  <si>
    <t>Custódia Itau 1 ano</t>
  </si>
  <si>
    <t>pagto PAI</t>
  </si>
  <si>
    <t>VVAR11</t>
  </si>
  <si>
    <t>SMAL11</t>
  </si>
  <si>
    <t>ENGI11</t>
  </si>
  <si>
    <t>▼0,64%</t>
  </si>
  <si>
    <t>▲2,45%</t>
  </si>
  <si>
    <t>FIGS11</t>
  </si>
  <si>
    <t>HGRE11</t>
  </si>
  <si>
    <t>MFII11</t>
  </si>
  <si>
    <t>AAPL34</t>
  </si>
  <si>
    <t>BBPO11</t>
  </si>
  <si>
    <t>ENEV3</t>
  </si>
  <si>
    <t>HGLG11</t>
  </si>
  <si>
    <t>PIBB11</t>
  </si>
  <si>
    <t>BOVA11</t>
  </si>
  <si>
    <t>▲0,51%</t>
  </si>
  <si>
    <t>BOVV11</t>
  </si>
  <si>
    <t>SULA11</t>
  </si>
  <si>
    <t>HGBS11</t>
  </si>
  <si>
    <t>DAGB33</t>
  </si>
  <si>
    <t>RNEW11</t>
  </si>
  <si>
    <t>SAAG11</t>
  </si>
  <si>
    <t>AEFI11</t>
  </si>
  <si>
    <t>RNGO11</t>
  </si>
  <si>
    <t>FFCI11</t>
  </si>
  <si>
    <t>KNRI11</t>
  </si>
  <si>
    <t>MSFT34</t>
  </si>
  <si>
    <t>ALUP11</t>
  </si>
  <si>
    <t>MXRF11</t>
  </si>
  <si>
    <t>XPCM11</t>
  </si>
  <si>
    <t>TBOF11</t>
  </si>
  <si>
    <t>TPIS3</t>
  </si>
  <si>
    <t>KLBN11</t>
  </si>
  <si>
    <t>GOGL34</t>
  </si>
  <si>
    <t>IBOV11</t>
  </si>
  <si>
    <t>TIET11</t>
  </si>
  <si>
    <t>AGCX11</t>
  </si>
  <si>
    <t>IVVB11</t>
  </si>
  <si>
    <t>JSRE11</t>
  </si>
  <si>
    <t>CZLT33</t>
  </si>
  <si>
    <t>BRCR11</t>
  </si>
  <si>
    <t>TRIS3</t>
  </si>
  <si>
    <t>SANB11</t>
  </si>
  <si>
    <t>▼0,96%</t>
  </si>
  <si>
    <t>KNCR11</t>
  </si>
  <si>
    <t>VRTA11</t>
  </si>
  <si>
    <t>Rótulos de Coluna</t>
  </si>
  <si>
    <t>Últ Neg</t>
  </si>
  <si>
    <t>▼0,44%</t>
  </si>
  <si>
    <t>▲0,84%</t>
  </si>
  <si>
    <t>SAPR3</t>
  </si>
  <si>
    <t>▼2,06%</t>
  </si>
  <si>
    <t>▼0,37%</t>
  </si>
  <si>
    <t>▲1,35%</t>
  </si>
  <si>
    <t>▼1,51%</t>
  </si>
  <si>
    <t>COMPRAR MAIS</t>
  </si>
  <si>
    <t>Consumo Cíclico</t>
  </si>
  <si>
    <t>Valor da NOTA</t>
  </si>
  <si>
    <r>
      <t> </t>
    </r>
    <r>
      <rPr>
        <b/>
        <sz val="8"/>
        <color rgb="FF262626"/>
        <rFont val="Arial"/>
        <family val="2"/>
      </rPr>
      <t>3.021,85</t>
    </r>
  </si>
  <si>
    <t>Materiais Básicos</t>
  </si>
  <si>
    <t>Utilidade Pública</t>
  </si>
  <si>
    <t>Consumo não Cíclico</t>
  </si>
  <si>
    <t>Financeiro e Outros</t>
  </si>
  <si>
    <t>Setor</t>
  </si>
  <si>
    <t>VENDER MAIS</t>
  </si>
  <si>
    <t>Petróleo. Gás e Biocombustíveis</t>
  </si>
  <si>
    <t>Bens Industriais</t>
  </si>
  <si>
    <t xml:space="preserve"> Telecomunicações</t>
  </si>
  <si>
    <t>Utilidade Pública ( Água e Saneamento)</t>
  </si>
  <si>
    <t xml:space="preserve">AcÃO </t>
  </si>
  <si>
    <t>SETOR</t>
  </si>
  <si>
    <t>SUBSETOR</t>
  </si>
  <si>
    <t>SEGMENTO</t>
  </si>
  <si>
    <t>DMMO3</t>
  </si>
  <si>
    <t>Exploração. Refino e Distribuição</t>
  </si>
  <si>
    <t>AÇÃO</t>
  </si>
  <si>
    <t>Dividendos:</t>
  </si>
  <si>
    <t>Planilha "Lucro Prejuízo"</t>
  </si>
  <si>
    <t>Cód.</t>
  </si>
  <si>
    <t>Ativo</t>
  </si>
  <si>
    <t>Preço (R$)</t>
  </si>
  <si>
    <t>Osc. (%)</t>
  </si>
  <si>
    <t>Data e Hora</t>
  </si>
  <si>
    <t>Fonte:</t>
  </si>
  <si>
    <t>http://pregao-online.bmfbovespa.com.br/Cotacoes.aspx?idioma=pt-BR</t>
  </si>
  <si>
    <t>(Esta lista só atualiza durante o horário do pregão)</t>
  </si>
  <si>
    <t>AMBEV S/A ON</t>
  </si>
  <si>
    <t>Gráfico Adicionar</t>
  </si>
  <si>
    <t>BBSEGURIDADE ON NM</t>
  </si>
  <si>
    <t>BRADESPAR PN N1</t>
  </si>
  <si>
    <t>BRF SA ON NM</t>
  </si>
  <si>
    <t>BRASKEM PNA N1</t>
  </si>
  <si>
    <t>BR MALLS PAR ON NM</t>
  </si>
  <si>
    <t>BMFBOVESPA ON NM</t>
  </si>
  <si>
    <t>CIELO ON NM</t>
  </si>
  <si>
    <t>CPFL ENERGIA ON NM</t>
  </si>
  <si>
    <t>COPEL PNB N1</t>
  </si>
  <si>
    <t>COSAN ON NM</t>
  </si>
  <si>
    <t>SID NACIONAL ON</t>
  </si>
  <si>
    <t>CYRELA REALT ON NM</t>
  </si>
  <si>
    <t>ENGIE BRASIL ON NM</t>
  </si>
  <si>
    <t>ELETROBRAS ON N1</t>
  </si>
  <si>
    <t>ELETROBRAS PNB N1</t>
  </si>
  <si>
    <t>EMBRAER ON NM</t>
  </si>
  <si>
    <t>ENERGIAS BR ON NM</t>
  </si>
  <si>
    <t>EQUATORIAL ON NM</t>
  </si>
  <si>
    <t>ESTACIO PART ON NM</t>
  </si>
  <si>
    <t>FIBRIA ON NM</t>
  </si>
  <si>
    <t>GERDAU MET PN N1</t>
  </si>
  <si>
    <t>HYPERMARCAS ON NM</t>
  </si>
  <si>
    <t>ITAUSA PN N1</t>
  </si>
  <si>
    <t>JBS ON NM</t>
  </si>
  <si>
    <t>KROTON ON NM</t>
  </si>
  <si>
    <t>LOJAS AMERIC PN N1</t>
  </si>
  <si>
    <t>LOJAS RENNER ON NM</t>
  </si>
  <si>
    <t>MARFRIG ON NM</t>
  </si>
  <si>
    <t>MULTIPLAN ON N2</t>
  </si>
  <si>
    <t>NATURA ON NM</t>
  </si>
  <si>
    <t>P.ACUCAR-CBD PN N1</t>
  </si>
  <si>
    <t>PETROBRAS ON</t>
  </si>
  <si>
    <t>QUALICORP ON NM</t>
  </si>
  <si>
    <t>RAIADROGASIL ON NM</t>
  </si>
  <si>
    <t>RUMO S.A. ON NM</t>
  </si>
  <si>
    <t>LOCALIZA ON NM</t>
  </si>
  <si>
    <t>SABESP ON NM</t>
  </si>
  <si>
    <t>TAESA UNT N2</t>
  </si>
  <si>
    <t>TIM PART S/A ON NM</t>
  </si>
  <si>
    <t>ULTRAPAR ON NM</t>
  </si>
  <si>
    <t>USIMINAS PNA N1</t>
  </si>
  <si>
    <t>VALE ON N1</t>
  </si>
  <si>
    <t>Mineração</t>
  </si>
  <si>
    <t>Minerais Metálicos</t>
  </si>
  <si>
    <t>Siderurgia e Metalurgia</t>
  </si>
  <si>
    <t>Siderurgia</t>
  </si>
  <si>
    <t>Energia Elétrica</t>
  </si>
  <si>
    <t>Alimentos Processados</t>
  </si>
  <si>
    <t>Carnes e Derivados</t>
  </si>
  <si>
    <t>TELEF BRASIL PN</t>
  </si>
  <si>
    <t>WEG ON NM</t>
  </si>
  <si>
    <t>SMILES ON NM</t>
  </si>
  <si>
    <t>SANTANDER BR UNT</t>
  </si>
  <si>
    <t>SMLS3</t>
  </si>
  <si>
    <t>Data</t>
  </si>
  <si>
    <t>CEMIG PN ES N1</t>
  </si>
  <si>
    <t>CCR SA ON NM</t>
  </si>
  <si>
    <t>ITAUUNIBANCO PN ED N1</t>
  </si>
  <si>
    <t>BRADESCO ON EJ N1</t>
  </si>
  <si>
    <t>BRADESCO PN EJ N1</t>
  </si>
  <si>
    <t>ECORODOVIAS ON ED NM</t>
  </si>
  <si>
    <t>KLABIN S/A UNT ED N2</t>
  </si>
  <si>
    <t>06/11 - 15:20</t>
  </si>
  <si>
    <t>▲7,77%</t>
  </si>
  <si>
    <t>▲3,20%</t>
  </si>
  <si>
    <t>▲86,00%</t>
  </si>
  <si>
    <t>▲0,05%</t>
  </si>
  <si>
    <t>▲0,20%</t>
  </si>
  <si>
    <t>▲2,72%</t>
  </si>
  <si>
    <t>▼0,35%</t>
  </si>
  <si>
    <t>AMZO34</t>
  </si>
  <si>
    <t>▲1,63%</t>
  </si>
  <si>
    <t>VISA34</t>
  </si>
  <si>
    <t>▲0,10%</t>
  </si>
  <si>
    <t>▲30,19%</t>
  </si>
  <si>
    <t>▼0,12%</t>
  </si>
  <si>
    <t>ABCP11</t>
  </si>
  <si>
    <t>▲35,74%</t>
  </si>
  <si>
    <t>▲0,57%</t>
  </si>
  <si>
    <t>▲1,10%</t>
  </si>
  <si>
    <t>SPTW11</t>
  </si>
  <si>
    <t>▲0,49%</t>
  </si>
  <si>
    <t>▲19,63%</t>
  </si>
  <si>
    <t>▲0,75%</t>
  </si>
  <si>
    <t>▲2,59%</t>
  </si>
  <si>
    <t>HOME34</t>
  </si>
  <si>
    <t>▲4,29%</t>
  </si>
  <si>
    <t>▲0,74%</t>
  </si>
  <si>
    <t>▼0,98%</t>
  </si>
  <si>
    <t>▼0,41%</t>
  </si>
  <si>
    <t>▲3,72%</t>
  </si>
  <si>
    <t>▲11,34%</t>
  </si>
  <si>
    <t>▲1,65%</t>
  </si>
  <si>
    <t>AALR3</t>
  </si>
  <si>
    <t>▲0,12%</t>
  </si>
  <si>
    <t>▼5,78%</t>
  </si>
  <si>
    <t>▲5,53%</t>
  </si>
  <si>
    <t>▼3,17%</t>
  </si>
  <si>
    <t>KNIP11</t>
  </si>
  <si>
    <t>▲2,48%</t>
  </si>
  <si>
    <t>▲2,34%</t>
  </si>
  <si>
    <t>▲0,61%</t>
  </si>
  <si>
    <t>▲0,22%</t>
  </si>
  <si>
    <t>▼0,49%</t>
  </si>
  <si>
    <t>▲3,06%</t>
  </si>
  <si>
    <t>▲2,19%</t>
  </si>
  <si>
    <t>darf mês out 2017</t>
  </si>
  <si>
    <t>Mais</t>
  </si>
  <si>
    <t>Lucro/ Prejuízo</t>
  </si>
  <si>
    <t>brkm5</t>
  </si>
  <si>
    <t>Quantidade</t>
  </si>
  <si>
    <t>Lucro Prejuízo</t>
  </si>
  <si>
    <t>Soma de Lucro Prejuízo</t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</si>
  <si>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4,63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</si>
  <si>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94,50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</si>
  <si>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22,54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</si>
  <si>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54,90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</si>
  <si>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71,28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</si>
  <si>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9,00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</si>
  <si>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0,00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</si>
  <si>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251,29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</si>
  <si>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29,40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</si>
  <si>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5,69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</si>
  <si>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7,58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</si>
  <si>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3,79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</si>
  <si>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25,33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</si>
  <si>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27,35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</si>
  <si>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0,63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</si>
  <si>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20,00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</si>
  <si>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1,89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</si>
  <si>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178,58</t>
    </r>
  </si>
  <si>
    <r>
      <t>R$</t>
    </r>
    <r>
      <rPr>
        <sz val="12"/>
        <color rgb="FF6F6E6B"/>
        <rFont val="Arial"/>
        <family val="2"/>
      </rPr>
      <t> </t>
    </r>
    <r>
      <rPr>
        <b/>
        <sz val="12"/>
        <color rgb="FF262626"/>
        <rFont val="Arial"/>
        <family val="2"/>
      </rPr>
      <t>377,01</t>
    </r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</si>
  <si>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49,55</t>
    </r>
  </si>
  <si>
    <t>Dividendo ITAU - Total :</t>
  </si>
  <si>
    <t>Dividendo EASYINVEST- Total :</t>
  </si>
  <si>
    <t>Impostos EASYINVEST - Total :</t>
  </si>
  <si>
    <t>Impostos Itaú ( DARFS ) - Total :</t>
  </si>
  <si>
    <t>darf mês nov 2017</t>
  </si>
  <si>
    <t>Transporte</t>
  </si>
  <si>
    <t>Transporte Rodoviário</t>
  </si>
  <si>
    <t>brfs3</t>
  </si>
  <si>
    <t>Histórico</t>
  </si>
  <si>
    <t>Telecomunicações</t>
  </si>
  <si>
    <t>Utilidade pública</t>
  </si>
  <si>
    <t>▲27,10%</t>
  </si>
  <si>
    <t>▲1,17%</t>
  </si>
  <si>
    <t>▲246,93%</t>
  </si>
  <si>
    <t>▲25,89%</t>
  </si>
  <si>
    <t>▲2,92%</t>
  </si>
  <si>
    <t>▼9,83%</t>
  </si>
  <si>
    <t>▲24,61%</t>
  </si>
  <si>
    <t>▲4,00%</t>
  </si>
  <si>
    <t>▲375,59%</t>
  </si>
  <si>
    <t>▲19,64%</t>
  </si>
  <si>
    <t>▲0,66%</t>
  </si>
  <si>
    <t>▲292,05%</t>
  </si>
  <si>
    <t>▲17,25%</t>
  </si>
  <si>
    <t>▲4,09%</t>
  </si>
  <si>
    <t>▲136,06%</t>
  </si>
  <si>
    <t>▲17,20%</t>
  </si>
  <si>
    <t>▲6,28%</t>
  </si>
  <si>
    <t>▲281,95%</t>
  </si>
  <si>
    <t>▲17,12%</t>
  </si>
  <si>
    <t>▲4,76%</t>
  </si>
  <si>
    <t>▲21,60%</t>
  </si>
  <si>
    <t>▲16,78%</t>
  </si>
  <si>
    <t>▲4,12%</t>
  </si>
  <si>
    <t>▲45,21%</t>
  </si>
  <si>
    <t>▲15,11%</t>
  </si>
  <si>
    <t>▲3,17%</t>
  </si>
  <si>
    <t>▲25,77%</t>
  </si>
  <si>
    <t>▲13,64%</t>
  </si>
  <si>
    <t>▲3,45%</t>
  </si>
  <si>
    <t>▲24,90%</t>
  </si>
  <si>
    <t>CRPG5</t>
  </si>
  <si>
    <t>▲13,38%</t>
  </si>
  <si>
    <t>▲2,89%</t>
  </si>
  <si>
    <t>▲234,17%</t>
  </si>
  <si>
    <t>▲12,53%</t>
  </si>
  <si>
    <t>▲0,98%</t>
  </si>
  <si>
    <t>▲298,44%</t>
  </si>
  <si>
    <t>EUCA4</t>
  </si>
  <si>
    <t>▲12,41%</t>
  </si>
  <si>
    <t>▲0,90%</t>
  </si>
  <si>
    <t>▲56,39%</t>
  </si>
  <si>
    <t>SANB4</t>
  </si>
  <si>
    <t>▲11,74%</t>
  </si>
  <si>
    <t>▼0,70%</t>
  </si>
  <si>
    <t>▲59,65%</t>
  </si>
  <si>
    <t>▲11,69%</t>
  </si>
  <si>
    <t>▲0,93%</t>
  </si>
  <si>
    <t>▲199,35%</t>
  </si>
  <si>
    <t>▲11,54%</t>
  </si>
  <si>
    <t>▲8,41%</t>
  </si>
  <si>
    <t>▼36,24%</t>
  </si>
  <si>
    <t>▲163,16%</t>
  </si>
  <si>
    <t>▲10,48%</t>
  </si>
  <si>
    <t>▲1,77%</t>
  </si>
  <si>
    <t>▲23,42%</t>
  </si>
  <si>
    <t>▲10,20%</t>
  </si>
  <si>
    <t>▲0,95%</t>
  </si>
  <si>
    <t>▲102,49%</t>
  </si>
  <si>
    <t>▲9,64%</t>
  </si>
  <si>
    <t>▲106,87%</t>
  </si>
  <si>
    <t>▲9,34%</t>
  </si>
  <si>
    <t>▲1,12%</t>
  </si>
  <si>
    <t>▲105,75%</t>
  </si>
  <si>
    <t>▲9,04%</t>
  </si>
  <si>
    <t>▲2,96%</t>
  </si>
  <si>
    <t>▲22,52%</t>
  </si>
  <si>
    <t>▲9,01%</t>
  </si>
  <si>
    <t>▼1,52%</t>
  </si>
  <si>
    <t>▲8,94%</t>
  </si>
  <si>
    <t>▲1,81%</t>
  </si>
  <si>
    <t>▲106,91%</t>
  </si>
  <si>
    <t>▲8,70%</t>
  </si>
  <si>
    <t>▼28,57%</t>
  </si>
  <si>
    <t>▲8,59%</t>
  </si>
  <si>
    <t>▲1,93%</t>
  </si>
  <si>
    <t>▲50,05%</t>
  </si>
  <si>
    <t>▲8,42%</t>
  </si>
  <si>
    <t>▲57,40%</t>
  </si>
  <si>
    <t>▲4,22%</t>
  </si>
  <si>
    <t>▲3,26%</t>
  </si>
  <si>
    <t>▲7,62%</t>
  </si>
  <si>
    <t>▲148,65%</t>
  </si>
  <si>
    <t>▲7,59%</t>
  </si>
  <si>
    <t>▲178,33%</t>
  </si>
  <si>
    <t>▲7,58%</t>
  </si>
  <si>
    <t>▲78,41%</t>
  </si>
  <si>
    <t>CGAS3</t>
  </si>
  <si>
    <t>▲7,29%</t>
  </si>
  <si>
    <t>▼0,80%</t>
  </si>
  <si>
    <t>▲64,39%</t>
  </si>
  <si>
    <t>▲7,27%</t>
  </si>
  <si>
    <t>▲2,23%</t>
  </si>
  <si>
    <t>▲5,58%</t>
  </si>
  <si>
    <t>▲7,07%</t>
  </si>
  <si>
    <t>▲0,71%</t>
  </si>
  <si>
    <t>▲31,49%</t>
  </si>
  <si>
    <t>▲7,03%</t>
  </si>
  <si>
    <t>▲2,05%</t>
  </si>
  <si>
    <t>▲24,37%</t>
  </si>
  <si>
    <t>▲6,85%</t>
  </si>
  <si>
    <t>▼0,55%</t>
  </si>
  <si>
    <t>▲15,81%</t>
  </si>
  <si>
    <t>TRPN3</t>
  </si>
  <si>
    <t>▲6,67%</t>
  </si>
  <si>
    <t>▼40,22%</t>
  </si>
  <si>
    <t>▲6,48%</t>
  </si>
  <si>
    <t>▼0,30%</t>
  </si>
  <si>
    <t>▼15,14%</t>
  </si>
  <si>
    <t>▲6,46%</t>
  </si>
  <si>
    <t>▲0,81%</t>
  </si>
  <si>
    <t>▲42,29%</t>
  </si>
  <si>
    <t>▲6,45%</t>
  </si>
  <si>
    <t>▲1,23%</t>
  </si>
  <si>
    <t>▲2,21%</t>
  </si>
  <si>
    <t>▲6,38%</t>
  </si>
  <si>
    <t>▲55,68%</t>
  </si>
  <si>
    <t>▲6,06%</t>
  </si>
  <si>
    <t>▲1,24%</t>
  </si>
  <si>
    <t>▲31,76%</t>
  </si>
  <si>
    <t>▲6,01%</t>
  </si>
  <si>
    <t>▲2,46%</t>
  </si>
  <si>
    <t>▲167,33%</t>
  </si>
  <si>
    <t>▲5,94%</t>
  </si>
  <si>
    <t>▲2,50%</t>
  </si>
  <si>
    <t>▼18,07%</t>
  </si>
  <si>
    <t>▲5,78%</t>
  </si>
  <si>
    <t>▲1,32%</t>
  </si>
  <si>
    <t>▲5,71%</t>
  </si>
  <si>
    <t>▲1,64%</t>
  </si>
  <si>
    <t>▲10,12%</t>
  </si>
  <si>
    <t>▲5,66%</t>
  </si>
  <si>
    <t>▲0,99%</t>
  </si>
  <si>
    <t>▲22,63%</t>
  </si>
  <si>
    <t>▲65,36%</t>
  </si>
  <si>
    <t>▲5,40%</t>
  </si>
  <si>
    <t>▲1,01%</t>
  </si>
  <si>
    <t>▲9,63%</t>
  </si>
  <si>
    <t>▲5,38%</t>
  </si>
  <si>
    <t>▼6,39%</t>
  </si>
  <si>
    <t>▲5,10%</t>
  </si>
  <si>
    <t>▲1,08%</t>
  </si>
  <si>
    <t>▲95,04%</t>
  </si>
  <si>
    <t>▲4,90%</t>
  </si>
  <si>
    <t>▲1,31%</t>
  </si>
  <si>
    <t>▲21,97%</t>
  </si>
  <si>
    <t>▲4,86%</t>
  </si>
  <si>
    <t>▲14,08%</t>
  </si>
  <si>
    <t>NFLX34</t>
  </si>
  <si>
    <t>▲4,74%</t>
  </si>
  <si>
    <t>▲58,87%</t>
  </si>
  <si>
    <t>▲4,62%</t>
  </si>
  <si>
    <t>▲1,07%</t>
  </si>
  <si>
    <t>▲36,34%</t>
  </si>
  <si>
    <t>▲4,54%</t>
  </si>
  <si>
    <t>▲0,89%</t>
  </si>
  <si>
    <t>▲158,87%</t>
  </si>
  <si>
    <t>▲4,43%</t>
  </si>
  <si>
    <t>▼0,18%</t>
  </si>
  <si>
    <t>▲42,56%</t>
  </si>
  <si>
    <t>▲4,40%</t>
  </si>
  <si>
    <t>▼0,47%</t>
  </si>
  <si>
    <t>▲155,24%</t>
  </si>
  <si>
    <t>▲0,77%</t>
  </si>
  <si>
    <t>▲13,41%</t>
  </si>
  <si>
    <t>▲0,59%</t>
  </si>
  <si>
    <t>▲37,69%</t>
  </si>
  <si>
    <t>▲4,19%</t>
  </si>
  <si>
    <t>▼0,14%</t>
  </si>
  <si>
    <t>▲158,56%</t>
  </si>
  <si>
    <t>▲4,11%</t>
  </si>
  <si>
    <t>▼0,83%</t>
  </si>
  <si>
    <t>▲59,93%</t>
  </si>
  <si>
    <t>▲4,10%</t>
  </si>
  <si>
    <t>▲26,88%</t>
  </si>
  <si>
    <t>▲4,04%</t>
  </si>
  <si>
    <t>▲83,77%</t>
  </si>
  <si>
    <t>PNVL3</t>
  </si>
  <si>
    <t>▼30,58%</t>
  </si>
  <si>
    <t>▲4,01%</t>
  </si>
  <si>
    <t>▲19,65%</t>
  </si>
  <si>
    <t>▲3,90%</t>
  </si>
  <si>
    <t>▲0,60%</t>
  </si>
  <si>
    <t>▲67,58%</t>
  </si>
  <si>
    <t>▲3,87%</t>
  </si>
  <si>
    <t>▲0,97%</t>
  </si>
  <si>
    <t>▲31,70%</t>
  </si>
  <si>
    <t>▲3,75%</t>
  </si>
  <si>
    <t>▼0,08%</t>
  </si>
  <si>
    <t>▲123,68%</t>
  </si>
  <si>
    <t>▲3,53%</t>
  </si>
  <si>
    <t>▲2,58%</t>
  </si>
  <si>
    <t>▲106,78%</t>
  </si>
  <si>
    <t>▲0,41%</t>
  </si>
  <si>
    <t>▲30,81%</t>
  </si>
  <si>
    <t>▲3,43%</t>
  </si>
  <si>
    <t>▼0,68%</t>
  </si>
  <si>
    <t>▲16,70%</t>
  </si>
  <si>
    <t>▲3,41%</t>
  </si>
  <si>
    <t>▲1,26%</t>
  </si>
  <si>
    <t>▲16,69%</t>
  </si>
  <si>
    <t>▲3,40%</t>
  </si>
  <si>
    <t>▼15,85%</t>
  </si>
  <si>
    <t>▲3,33%</t>
  </si>
  <si>
    <t>▼2,10%</t>
  </si>
  <si>
    <t>▲39,81%</t>
  </si>
  <si>
    <t>▲3,30%</t>
  </si>
  <si>
    <t>▼0,92%</t>
  </si>
  <si>
    <t>▲61,54%</t>
  </si>
  <si>
    <t>▲3,28%</t>
  </si>
  <si>
    <t>▲29,23%</t>
  </si>
  <si>
    <t>▲40,65%</t>
  </si>
  <si>
    <t>CPRE3</t>
  </si>
  <si>
    <t>▲3,22%</t>
  </si>
  <si>
    <t>▲0,65%</t>
  </si>
  <si>
    <t>▲19,62%</t>
  </si>
  <si>
    <t>▲3,18%</t>
  </si>
  <si>
    <t>▲0,69%</t>
  </si>
  <si>
    <t>▲27,28%</t>
  </si>
  <si>
    <t>GRLV11</t>
  </si>
  <si>
    <t>1,16k</t>
  </si>
  <si>
    <t>▲3,10%</t>
  </si>
  <si>
    <t>▲40,32%</t>
  </si>
  <si>
    <t>▲3,09%</t>
  </si>
  <si>
    <t>▼0,19%</t>
  </si>
  <si>
    <t>▲101,39%</t>
  </si>
  <si>
    <t>▲3,03%</t>
  </si>
  <si>
    <t>▲0,40%</t>
  </si>
  <si>
    <t>▲31,92%</t>
  </si>
  <si>
    <t>▲2,99%</t>
  </si>
  <si>
    <t>▲0,04%</t>
  </si>
  <si>
    <t>▲98,37%</t>
  </si>
  <si>
    <t>2,02k</t>
  </si>
  <si>
    <t>▲2,93%</t>
  </si>
  <si>
    <t>▲59,30%</t>
  </si>
  <si>
    <t>▲0,46%</t>
  </si>
  <si>
    <t>▲26,06%</t>
  </si>
  <si>
    <t>▲2,80%</t>
  </si>
  <si>
    <t>▲0,35%</t>
  </si>
  <si>
    <t>▲62,90%</t>
  </si>
  <si>
    <t>FBOK34</t>
  </si>
  <si>
    <t>▲0,09%</t>
  </si>
  <si>
    <t>▲51,75%</t>
  </si>
  <si>
    <t>▲0,21%</t>
  </si>
  <si>
    <t>▲37,15%</t>
  </si>
  <si>
    <t>▲2,65%</t>
  </si>
  <si>
    <t>▲2,01%</t>
  </si>
  <si>
    <t>▼16,56%</t>
  </si>
  <si>
    <t>▲22,61%</t>
  </si>
  <si>
    <t>BPFF11</t>
  </si>
  <si>
    <t>▲0,24%</t>
  </si>
  <si>
    <t>▲2,63%</t>
  </si>
  <si>
    <t>▲35,55%</t>
  </si>
  <si>
    <t>▲2,61%</t>
  </si>
  <si>
    <t>▲0,31%</t>
  </si>
  <si>
    <t>▲26,35%</t>
  </si>
  <si>
    <t>▲16,20%</t>
  </si>
  <si>
    <t>▲2,54%</t>
  </si>
  <si>
    <t>▲1,75%</t>
  </si>
  <si>
    <t>▲16,31%</t>
  </si>
  <si>
    <t>▲0,17%</t>
  </si>
  <si>
    <t>1,27k</t>
  </si>
  <si>
    <t>▲2,47%</t>
  </si>
  <si>
    <t>▼0,81%</t>
  </si>
  <si>
    <t>▲11,57%</t>
  </si>
  <si>
    <t>▲1,34%</t>
  </si>
  <si>
    <t>▲32,14%</t>
  </si>
  <si>
    <t>FHER3</t>
  </si>
  <si>
    <t>▲2,35%</t>
  </si>
  <si>
    <t>▲17,04%</t>
  </si>
  <si>
    <t>▼0,53%</t>
  </si>
  <si>
    <t>▲12,08%</t>
  </si>
  <si>
    <t>▲2,33%</t>
  </si>
  <si>
    <t>▲18,92%</t>
  </si>
  <si>
    <t>1,46k</t>
  </si>
  <si>
    <t>▲2,26%</t>
  </si>
  <si>
    <t>CBOP11</t>
  </si>
  <si>
    <t>▲2,25%</t>
  </si>
  <si>
    <t>▲22,85%</t>
  </si>
  <si>
    <t>▲0,53%</t>
  </si>
  <si>
    <t>▼14,25%</t>
  </si>
  <si>
    <t>▲2,10%</t>
  </si>
  <si>
    <t>▲0,64%</t>
  </si>
  <si>
    <t>▲26,31%</t>
  </si>
  <si>
    <t>▲2,06%</t>
  </si>
  <si>
    <t>▲33,94%</t>
  </si>
  <si>
    <t>2,38k</t>
  </si>
  <si>
    <t>▲2,03%</t>
  </si>
  <si>
    <t>▲26,37%</t>
  </si>
  <si>
    <t>▲2,02%</t>
  </si>
  <si>
    <t>▲48,02%</t>
  </si>
  <si>
    <t>▲1,94%</t>
  </si>
  <si>
    <t>▲8,17%</t>
  </si>
  <si>
    <t>▲42,67%</t>
  </si>
  <si>
    <t>▲1,73%</t>
  </si>
  <si>
    <t>▲0,54%</t>
  </si>
  <si>
    <t>▼4,45%</t>
  </si>
  <si>
    <t>LUPA3</t>
  </si>
  <si>
    <t>▲1,72%</t>
  </si>
  <si>
    <t>▲1,37%</t>
  </si>
  <si>
    <t>▼26,43%</t>
  </si>
  <si>
    <t>▲1,71%</t>
  </si>
  <si>
    <t>▲1,52%</t>
  </si>
  <si>
    <t>▲115,84%</t>
  </si>
  <si>
    <t>ELPL3</t>
  </si>
  <si>
    <t>▲0,18%</t>
  </si>
  <si>
    <t>▼47,63%</t>
  </si>
  <si>
    <t>▼0,48%</t>
  </si>
  <si>
    <t>▼3,60%</t>
  </si>
  <si>
    <t>SBUB34</t>
  </si>
  <si>
    <t>▲1,50%</t>
  </si>
  <si>
    <t>▲5,98%</t>
  </si>
  <si>
    <t>▲1,48%</t>
  </si>
  <si>
    <t>▲20,50%</t>
  </si>
  <si>
    <t>▲1,46%</t>
  </si>
  <si>
    <t>▼0,04%</t>
  </si>
  <si>
    <t>▲35,52%</t>
  </si>
  <si>
    <t>▲1,42%</t>
  </si>
  <si>
    <t>▲1,89%</t>
  </si>
  <si>
    <t>▼0,17%</t>
  </si>
  <si>
    <t>▲43,78%</t>
  </si>
  <si>
    <t>▼0,13%</t>
  </si>
  <si>
    <t>▲49,16%</t>
  </si>
  <si>
    <t>▼0,20%</t>
  </si>
  <si>
    <t>▲16,08%</t>
  </si>
  <si>
    <t>▼1,09%</t>
  </si>
  <si>
    <t>▲31,15%</t>
  </si>
  <si>
    <t>▲1,30%</t>
  </si>
  <si>
    <t>▲2,32%</t>
  </si>
  <si>
    <t>▲149,20%</t>
  </si>
  <si>
    <t>▲0,92%</t>
  </si>
  <si>
    <t>▲103,76%</t>
  </si>
  <si>
    <t>▲0,06%</t>
  </si>
  <si>
    <t>▲0,73%</t>
  </si>
  <si>
    <t>▼0,76%</t>
  </si>
  <si>
    <t>▲16,34%</t>
  </si>
  <si>
    <t>▲0,72%</t>
  </si>
  <si>
    <t>▼0,05%</t>
  </si>
  <si>
    <t>▲23,83%</t>
  </si>
  <si>
    <t>▲0,70%</t>
  </si>
  <si>
    <t>▼0,72%</t>
  </si>
  <si>
    <t>▲24,77%</t>
  </si>
  <si>
    <t>▲0,63%</t>
  </si>
  <si>
    <t>▲0,11%</t>
  </si>
  <si>
    <t>▲3,34%</t>
  </si>
  <si>
    <t>▲0,34%</t>
  </si>
  <si>
    <t>▲0,44%</t>
  </si>
  <si>
    <t>▲28,81%</t>
  </si>
  <si>
    <t>▼0,11%</t>
  </si>
  <si>
    <t>▲14,46%</t>
  </si>
  <si>
    <t>▲0,32%</t>
  </si>
  <si>
    <t>▼1,25%</t>
  </si>
  <si>
    <t>▲74,88%</t>
  </si>
  <si>
    <t>▲15,98%</t>
  </si>
  <si>
    <t>▲0,27%</t>
  </si>
  <si>
    <t>▲44,17%</t>
  </si>
  <si>
    <t>▲0,15%</t>
  </si>
  <si>
    <t>▲1,02%</t>
  </si>
  <si>
    <t>▲0,14%</t>
  </si>
  <si>
    <t>▲44,65%</t>
  </si>
  <si>
    <t>▼0,61%</t>
  </si>
  <si>
    <t>▲25,54%</t>
  </si>
  <si>
    <t>FIIB11</t>
  </si>
  <si>
    <t>▲0,38%</t>
  </si>
  <si>
    <t>▲27,96%</t>
  </si>
  <si>
    <t>▲0,01%</t>
  </si>
  <si>
    <t>▼0,06%</t>
  </si>
  <si>
    <t>▲26,23%</t>
  </si>
  <si>
    <t>▲16,37%</t>
  </si>
  <si>
    <t>RCSL4</t>
  </si>
  <si>
    <t>▲1,40%</t>
  </si>
  <si>
    <t>▼72,99%</t>
  </si>
  <si>
    <t>73,41k</t>
  </si>
  <si>
    <t>▲4,56%</t>
  </si>
  <si>
    <t>DISB34</t>
  </si>
  <si>
    <t>▲3,79%</t>
  </si>
  <si>
    <t>▼0,07%</t>
  </si>
  <si>
    <t>▼2,73%</t>
  </si>
  <si>
    <t>▲179,50%</t>
  </si>
  <si>
    <t>CGRA4</t>
  </si>
  <si>
    <t>▼0,50%</t>
  </si>
  <si>
    <t>▲64,74%</t>
  </si>
  <si>
    <t>ATOM3</t>
  </si>
  <si>
    <t>▼0,29%</t>
  </si>
  <si>
    <t>▼1,44%</t>
  </si>
  <si>
    <t>▲11,44%</t>
  </si>
  <si>
    <t>▲33,06%</t>
  </si>
  <si>
    <t>▲50,87%</t>
  </si>
  <si>
    <t>▲19,60%</t>
  </si>
  <si>
    <t>▼0,58%</t>
  </si>
  <si>
    <t>▼0,32%</t>
  </si>
  <si>
    <t>▲52,94%</t>
  </si>
  <si>
    <t>▼0,62%</t>
  </si>
  <si>
    <t>▲47,70%</t>
  </si>
  <si>
    <t>▲10,33%</t>
  </si>
  <si>
    <t>▼0,01%</t>
  </si>
  <si>
    <t>▲22,44%</t>
  </si>
  <si>
    <t>▼0,79%</t>
  </si>
  <si>
    <t>▲8,34%</t>
  </si>
  <si>
    <t>▼8,11%</t>
  </si>
  <si>
    <t>▼0,82%</t>
  </si>
  <si>
    <t>▼18,94%</t>
  </si>
  <si>
    <t>▼0,89%</t>
  </si>
  <si>
    <t>▲50,82%</t>
  </si>
  <si>
    <t>▲47,87%</t>
  </si>
  <si>
    <t>▼1,06%</t>
  </si>
  <si>
    <t>▼1,13%</t>
  </si>
  <si>
    <t>▲70,40%</t>
  </si>
  <si>
    <t>CMCS34</t>
  </si>
  <si>
    <t>▼1,17%</t>
  </si>
  <si>
    <t>▲17,35%</t>
  </si>
  <si>
    <t>▼1,22%</t>
  </si>
  <si>
    <t>▲21,54%</t>
  </si>
  <si>
    <t>▼1,26%</t>
  </si>
  <si>
    <t>▲7,53%</t>
  </si>
  <si>
    <t>▼1,30%</t>
  </si>
  <si>
    <t>CLSC4</t>
  </si>
  <si>
    <t>▼1,33%</t>
  </si>
  <si>
    <t>▲62,45%</t>
  </si>
  <si>
    <t>▼1,35%</t>
  </si>
  <si>
    <t>▼0,77%</t>
  </si>
  <si>
    <t>▲142,32%</t>
  </si>
  <si>
    <t>▼1,38%</t>
  </si>
  <si>
    <t>▲0,43%</t>
  </si>
  <si>
    <t>▲70,30%</t>
  </si>
  <si>
    <t>PINE4</t>
  </si>
  <si>
    <t>▼1,43%</t>
  </si>
  <si>
    <t>▼9,45%</t>
  </si>
  <si>
    <t>▲15,71%</t>
  </si>
  <si>
    <t>▼0,56%</t>
  </si>
  <si>
    <t>▲64,78%</t>
  </si>
  <si>
    <t>▼1,49%</t>
  </si>
  <si>
    <t>▼3,02%</t>
  </si>
  <si>
    <t>▲116,10%</t>
  </si>
  <si>
    <t>▲43,01%</t>
  </si>
  <si>
    <t>MCDC34</t>
  </si>
  <si>
    <t>▼1,54%</t>
  </si>
  <si>
    <t>▲49,64%</t>
  </si>
  <si>
    <t>▼1,58%</t>
  </si>
  <si>
    <t>▲1,99%</t>
  </si>
  <si>
    <t>▼1,62%</t>
  </si>
  <si>
    <t>▲40,74%</t>
  </si>
  <si>
    <t>▼1,69%</t>
  </si>
  <si>
    <t>▼0,28%</t>
  </si>
  <si>
    <t>▼9,52%</t>
  </si>
  <si>
    <t>▼1,71%</t>
  </si>
  <si>
    <t>▼0,86%</t>
  </si>
  <si>
    <t>▲26,01%</t>
  </si>
  <si>
    <t>▼1,93%</t>
  </si>
  <si>
    <t>▲0,36%</t>
  </si>
  <si>
    <t>▲11,12%</t>
  </si>
  <si>
    <t>▼2,01%</t>
  </si>
  <si>
    <t>▼2,80%</t>
  </si>
  <si>
    <t>▼10,64%</t>
  </si>
  <si>
    <t>▼2,03%</t>
  </si>
  <si>
    <t>▲66,17%</t>
  </si>
  <si>
    <t>▼2,04%</t>
  </si>
  <si>
    <t>▲19,21%</t>
  </si>
  <si>
    <t>LLIS3</t>
  </si>
  <si>
    <t>▼2,18%</t>
  </si>
  <si>
    <t>▲26,15%</t>
  </si>
  <si>
    <t>▼2,22%</t>
  </si>
  <si>
    <t>▼0,16%</t>
  </si>
  <si>
    <t>▲18,63%</t>
  </si>
  <si>
    <t>▼2,26%</t>
  </si>
  <si>
    <t>▲44,00%</t>
  </si>
  <si>
    <t>▲39,90%</t>
  </si>
  <si>
    <t>FJTA4</t>
  </si>
  <si>
    <t>▼2,33%</t>
  </si>
  <si>
    <t>▲13,51%</t>
  </si>
  <si>
    <t>▼2,44%</t>
  </si>
  <si>
    <t>▲55,97%</t>
  </si>
  <si>
    <t>▼2,51%</t>
  </si>
  <si>
    <t>▼0,95%</t>
  </si>
  <si>
    <t>▲36,85%</t>
  </si>
  <si>
    <t>▼2,55%</t>
  </si>
  <si>
    <t>▲0,50%</t>
  </si>
  <si>
    <t>▼15,37%</t>
  </si>
  <si>
    <t>▼2,56%</t>
  </si>
  <si>
    <t>▲20,22%</t>
  </si>
  <si>
    <t>▼2,59%</t>
  </si>
  <si>
    <t>▼0,65%</t>
  </si>
  <si>
    <t>▲73,81%</t>
  </si>
  <si>
    <t>▲140,41%</t>
  </si>
  <si>
    <t>▼2,64%</t>
  </si>
  <si>
    <t>▼1,40%</t>
  </si>
  <si>
    <t>▲99,43%</t>
  </si>
  <si>
    <t>1,30k</t>
  </si>
  <si>
    <t>▼2,81%</t>
  </si>
  <si>
    <t>▲33,31%</t>
  </si>
  <si>
    <t>▼2,84%</t>
  </si>
  <si>
    <t>▼3,43%</t>
  </si>
  <si>
    <t>COWC34</t>
  </si>
  <si>
    <t>▼2,87%</t>
  </si>
  <si>
    <t>▲18,39%</t>
  </si>
  <si>
    <t>▼2,88%</t>
  </si>
  <si>
    <t>▲0,68%</t>
  </si>
  <si>
    <t>▼7,11%</t>
  </si>
  <si>
    <t>GSGI34</t>
  </si>
  <si>
    <t>▼2,92%</t>
  </si>
  <si>
    <t>▲6,31%</t>
  </si>
  <si>
    <t>▼3,16%</t>
  </si>
  <si>
    <t>▲5,74%</t>
  </si>
  <si>
    <t>▲82,78%</t>
  </si>
  <si>
    <t>▼0,88%</t>
  </si>
  <si>
    <t>▲38,84%</t>
  </si>
  <si>
    <t>▼3,20%</t>
  </si>
  <si>
    <t>▼0,36%</t>
  </si>
  <si>
    <t>▲1,91%</t>
  </si>
  <si>
    <t>▼3,26%</t>
  </si>
  <si>
    <t>▼3,52%</t>
  </si>
  <si>
    <t>▲36,58%</t>
  </si>
  <si>
    <t>▼3,29%</t>
  </si>
  <si>
    <t>▲2,57%</t>
  </si>
  <si>
    <t>▲550,12%</t>
  </si>
  <si>
    <t>▲17,18%</t>
  </si>
  <si>
    <t>▼3,69%</t>
  </si>
  <si>
    <t>▲13,53%</t>
  </si>
  <si>
    <t>▼3,77%</t>
  </si>
  <si>
    <t>▲10,07%</t>
  </si>
  <si>
    <t>▼3,91%</t>
  </si>
  <si>
    <t>▲62,56%</t>
  </si>
  <si>
    <t>▼3,96%</t>
  </si>
  <si>
    <t>▲14,12%</t>
  </si>
  <si>
    <t>▼4,04%</t>
  </si>
  <si>
    <t>▼1,04%</t>
  </si>
  <si>
    <t>▼42,82%</t>
  </si>
  <si>
    <t>▼4,13%</t>
  </si>
  <si>
    <t>▲68,09%</t>
  </si>
  <si>
    <t>▼4,21%</t>
  </si>
  <si>
    <t>▲0,88%</t>
  </si>
  <si>
    <t>▲35,99%</t>
  </si>
  <si>
    <t>▼4,44%</t>
  </si>
  <si>
    <t>▲3,58%</t>
  </si>
  <si>
    <t>▼4,46%</t>
  </si>
  <si>
    <t>▼1,48%</t>
  </si>
  <si>
    <t>▼4,49%</t>
  </si>
  <si>
    <t>▲1,82%</t>
  </si>
  <si>
    <t>▲22,57%</t>
  </si>
  <si>
    <t>▼4,53%</t>
  </si>
  <si>
    <t>▼1,41%</t>
  </si>
  <si>
    <t>▲59,90%</t>
  </si>
  <si>
    <t>▼4,55%</t>
  </si>
  <si>
    <t>▲0,48%</t>
  </si>
  <si>
    <t>▲88,72%</t>
  </si>
  <si>
    <t>▼4,69%</t>
  </si>
  <si>
    <t>▲2,66%</t>
  </si>
  <si>
    <t>▼5,01%</t>
  </si>
  <si>
    <t>▲34,73%</t>
  </si>
  <si>
    <t>▼5,12%</t>
  </si>
  <si>
    <t>▼15,83%</t>
  </si>
  <si>
    <t>▼5,39%</t>
  </si>
  <si>
    <t>▼0,25%</t>
  </si>
  <si>
    <t>▲120,31%</t>
  </si>
  <si>
    <t>▲1,44%</t>
  </si>
  <si>
    <t>▲34,15%</t>
  </si>
  <si>
    <t>▼5,79%</t>
  </si>
  <si>
    <t>▼2,28%</t>
  </si>
  <si>
    <t>▲18,34%</t>
  </si>
  <si>
    <t>▼5,84%</t>
  </si>
  <si>
    <t>▼0,33%</t>
  </si>
  <si>
    <t>▲43,45%</t>
  </si>
  <si>
    <t>▼6,08%</t>
  </si>
  <si>
    <t>▲0,96%</t>
  </si>
  <si>
    <t>▲36,36%</t>
  </si>
  <si>
    <t>▼6,19%</t>
  </si>
  <si>
    <t>▲66,44%</t>
  </si>
  <si>
    <t>▼6,33%</t>
  </si>
  <si>
    <t>▲44,31%</t>
  </si>
  <si>
    <t>BPHA3</t>
  </si>
  <si>
    <t>▼6,87%</t>
  </si>
  <si>
    <t>▼2,58%</t>
  </si>
  <si>
    <t>▼25,82%</t>
  </si>
  <si>
    <t>▼0,73%</t>
  </si>
  <si>
    <t>▼2,95%</t>
  </si>
  <si>
    <t>▼6,92%</t>
  </si>
  <si>
    <t>▼2,45%</t>
  </si>
  <si>
    <t>▲56,50%</t>
  </si>
  <si>
    <t>▼7,22%</t>
  </si>
  <si>
    <t>▲82,95%</t>
  </si>
  <si>
    <t>▼7,46%</t>
  </si>
  <si>
    <t>▼1,75%</t>
  </si>
  <si>
    <t>▼6,36%</t>
  </si>
  <si>
    <t>▼7,87%</t>
  </si>
  <si>
    <t>▲0,42%</t>
  </si>
  <si>
    <t>▼8,59%</t>
  </si>
  <si>
    <t>▼10,87%</t>
  </si>
  <si>
    <t>▼45,61%</t>
  </si>
  <si>
    <t>▼11,79%</t>
  </si>
  <si>
    <t>▼22,38%</t>
  </si>
  <si>
    <t>▼12,73%</t>
  </si>
  <si>
    <t>▲1,27%</t>
  </si>
  <si>
    <t>▼15,41%</t>
  </si>
  <si>
    <t>▼22,09%</t>
  </si>
  <si>
    <t>▼12,30%</t>
  </si>
  <si>
    <t>Bons Dividendos</t>
  </si>
  <si>
    <t>Tiro curto</t>
  </si>
  <si>
    <t>Soma de Valor</t>
  </si>
  <si>
    <t>Valor Médio por Ação</t>
  </si>
  <si>
    <t>Viagens e Lazer</t>
  </si>
  <si>
    <t>Viagens e Turismo</t>
  </si>
  <si>
    <t>Artefatos de Cobre</t>
  </si>
  <si>
    <t>darf mês jan 2018</t>
  </si>
  <si>
    <t>pré carnaval</t>
  </si>
  <si>
    <t>2 dias pré carnaval</t>
  </si>
  <si>
    <t>1) vender ações 2 dias antes de carnaval caso esteja em alta</t>
  </si>
  <si>
    <t>2) vender ações 2 dias antes de qualquer grande evento ( ex: julgamento do lula)</t>
  </si>
  <si>
    <t>Evitar perdas :</t>
  </si>
  <si>
    <t>Consolidar Ganhos:</t>
  </si>
  <si>
    <t>CHECK LIST  DIÁRIO</t>
  </si>
  <si>
    <t>1) Ação que sobe mais que 20% em dias consecutivos vender e aguardar pelo menos 10 dias para comprar novamente</t>
  </si>
  <si>
    <t>Ações em Nova York</t>
  </si>
  <si>
    <t>AÇÕES</t>
  </si>
  <si>
    <t>CODIGO N.YORK</t>
  </si>
  <si>
    <t>VARIAÇÃO %</t>
  </si>
  <si>
    <t>BRASKEM (P) BRKM5</t>
  </si>
  <si>
    <t>BAK</t>
  </si>
  <si>
    <t>CEMIG</t>
  </si>
  <si>
    <t>CIG</t>
  </si>
  <si>
    <t>CESP (P) CESP6</t>
  </si>
  <si>
    <t>CESDY</t>
  </si>
  <si>
    <t>ELETROBRAS (O) ELET 3</t>
  </si>
  <si>
    <t>EBR</t>
  </si>
  <si>
    <t>ELETROBRAS (P) ELET 6</t>
  </si>
  <si>
    <t>ERB/B</t>
  </si>
  <si>
    <t>EMBRAER (O) EMBR3</t>
  </si>
  <si>
    <t>ERJ</t>
  </si>
  <si>
    <t>FIBRIA (O) FIBRI3</t>
  </si>
  <si>
    <t>FBR</t>
  </si>
  <si>
    <t>OI (P) OIBR4</t>
  </si>
  <si>
    <t>OIBR</t>
  </si>
  <si>
    <t>OI (O) OIBR3</t>
  </si>
  <si>
    <t>CONSTA NA MESMA</t>
  </si>
  <si>
    <t>PETROBRAS (O) PETR3</t>
  </si>
  <si>
    <t>PBR</t>
  </si>
  <si>
    <t>PETROBRAS (P) PETR4</t>
  </si>
  <si>
    <t>PBR/A</t>
  </si>
  <si>
    <t>USIMINAS (P) USIM5</t>
  </si>
  <si>
    <t>USNZY</t>
  </si>
  <si>
    <t>PRÉ LULA DAY</t>
  </si>
  <si>
    <t>PÓS LULA DAY</t>
  </si>
  <si>
    <t>?????</t>
  </si>
  <si>
    <t>???</t>
  </si>
  <si>
    <t>Volume</t>
  </si>
  <si>
    <t>% lucro</t>
  </si>
  <si>
    <t>Acontecimento</t>
  </si>
  <si>
    <t>Negócios</t>
  </si>
  <si>
    <t>Máximo</t>
  </si>
  <si>
    <t>Medio</t>
  </si>
  <si>
    <t>Mínimo</t>
  </si>
  <si>
    <t>Abertura</t>
  </si>
  <si>
    <t>Var.Dia (%)</t>
  </si>
  <si>
    <t>Fech.</t>
  </si>
  <si>
    <t>n/d</t>
  </si>
  <si>
    <t>% Bovespa</t>
  </si>
  <si>
    <t>11,17B</t>
  </si>
  <si>
    <t>14119*100</t>
  </si>
  <si>
    <t>pago</t>
  </si>
  <si>
    <t>Darf mês Fevereio 2018</t>
  </si>
  <si>
    <t>Efeito UNIPAR</t>
  </si>
  <si>
    <t>darf nov 2016 atrazado</t>
  </si>
  <si>
    <t>Não previdencia</t>
  </si>
  <si>
    <t>correção</t>
  </si>
  <si>
    <t>Preço Médio Compra</t>
  </si>
  <si>
    <t>UNIPAR ???</t>
  </si>
  <si>
    <t>TRUMP TAXA AÇO</t>
  </si>
  <si>
    <t>USIM5 E EMBRA</t>
  </si>
  <si>
    <t xml:space="preserve">&gt;&gt; pelo itau deu 5.457,89 de lucro </t>
  </si>
  <si>
    <t>unipar</t>
  </si>
  <si>
    <t>SUZB3</t>
  </si>
  <si>
    <t>3) comprar sempre a metade do desejado</t>
  </si>
  <si>
    <t>Darf mês Março 2018</t>
  </si>
  <si>
    <t xml:space="preserve">&gt;&gt; pelo itau lucro de : </t>
  </si>
  <si>
    <t>TAXA DO AÇO</t>
  </si>
  <si>
    <t>embraer</t>
  </si>
  <si>
    <t>Habeas Corpus Lula</t>
  </si>
  <si>
    <t>Madeira e Papel</t>
  </si>
  <si>
    <t>Papel e Celulose</t>
  </si>
  <si>
    <t>Outperform</t>
  </si>
  <si>
    <t>Market Perform</t>
  </si>
  <si>
    <t>Bolsa Americana</t>
  </si>
  <si>
    <t>Exploração de Rodovias</t>
  </si>
  <si>
    <t>EUA</t>
  </si>
  <si>
    <t>% de lucro</t>
  </si>
  <si>
    <t>lula</t>
  </si>
  <si>
    <t>STF</t>
  </si>
  <si>
    <t xml:space="preserve">politica </t>
  </si>
  <si>
    <t>unipar e Elet</t>
  </si>
  <si>
    <t>elet bbas vale</t>
  </si>
  <si>
    <t>LEGENDA</t>
  </si>
  <si>
    <t>Darf mês abril 2018</t>
  </si>
  <si>
    <t>UNIPAR</t>
  </si>
  <si>
    <t>11,64B</t>
  </si>
  <si>
    <t>7,46B</t>
  </si>
  <si>
    <t>10,05B</t>
  </si>
  <si>
    <t>10,39B</t>
  </si>
  <si>
    <t>11,18B</t>
  </si>
  <si>
    <t>9,52B</t>
  </si>
  <si>
    <t>8,86B</t>
  </si>
  <si>
    <t>8,65B</t>
  </si>
  <si>
    <t>10,74B</t>
  </si>
  <si>
    <t>16,00B</t>
  </si>
  <si>
    <t>8,84B</t>
  </si>
  <si>
    <t>12,87B</t>
  </si>
  <si>
    <t>8,85B</t>
  </si>
  <si>
    <t>10,01B</t>
  </si>
  <si>
    <t>11,33B</t>
  </si>
  <si>
    <t>9,23B</t>
  </si>
  <si>
    <t>9,68B</t>
  </si>
  <si>
    <t>13,22B</t>
  </si>
  <si>
    <t>9,05B</t>
  </si>
  <si>
    <t>8,40B</t>
  </si>
  <si>
    <t>8,06B</t>
  </si>
  <si>
    <t>10,90B</t>
  </si>
  <si>
    <t>9,46B</t>
  </si>
  <si>
    <t>7,48B</t>
  </si>
  <si>
    <t>10,28B</t>
  </si>
  <si>
    <t>10,00B</t>
  </si>
  <si>
    <t>11,22B</t>
  </si>
  <si>
    <t>8,09B</t>
  </si>
  <si>
    <t>16,36B</t>
  </si>
  <si>
    <t>17,52B</t>
  </si>
  <si>
    <t>12,10B</t>
  </si>
  <si>
    <t>9,48B</t>
  </si>
  <si>
    <t>9,11B</t>
  </si>
  <si>
    <t>8,80B</t>
  </si>
  <si>
    <t>11,37B</t>
  </si>
  <si>
    <t>11,16B</t>
  </si>
  <si>
    <t>10,83B</t>
  </si>
  <si>
    <t>11,00B</t>
  </si>
  <si>
    <t>10,09B</t>
  </si>
  <si>
    <t>10,64B</t>
  </si>
  <si>
    <t>12,27B</t>
  </si>
  <si>
    <t>8,10B</t>
  </si>
  <si>
    <t>9,81B</t>
  </si>
  <si>
    <t>11,83B</t>
  </si>
  <si>
    <t>12,93B</t>
  </si>
  <si>
    <t>11,15B</t>
  </si>
  <si>
    <t>15,01B</t>
  </si>
  <si>
    <t>12,39B</t>
  </si>
  <si>
    <t>13,34B</t>
  </si>
  <si>
    <t>11,12B</t>
  </si>
  <si>
    <t>11,27B</t>
  </si>
  <si>
    <t>12,49B</t>
  </si>
  <si>
    <t>11,39B</t>
  </si>
  <si>
    <t>11,97B</t>
  </si>
  <si>
    <t>17,00B</t>
  </si>
  <si>
    <t>EMPATADO</t>
  </si>
  <si>
    <t>#N/D</t>
  </si>
  <si>
    <t>darf day trade dia 15/05 UNIP6 ( valor de daytrade 1000 reais)</t>
  </si>
  <si>
    <t>AZUL4</t>
  </si>
  <si>
    <t>Darf mês maio2018</t>
  </si>
  <si>
    <t xml:space="preserve">trump </t>
  </si>
  <si>
    <t>greve</t>
  </si>
  <si>
    <t xml:space="preserve">&gt;&gt;PAGO ITAU </t>
  </si>
  <si>
    <t>-57 % GREVE</t>
  </si>
  <si>
    <t>Variação do Dia</t>
  </si>
  <si>
    <t>pós greve</t>
  </si>
  <si>
    <t>1225 - 20%</t>
  </si>
  <si>
    <t>Maior alta</t>
  </si>
  <si>
    <t>Maior queda</t>
  </si>
  <si>
    <t>Preço médio de Venda</t>
  </si>
  <si>
    <t>Vendido ?</t>
  </si>
  <si>
    <t>10000 - 1100 TAXAS</t>
  </si>
  <si>
    <t>Tipo de operação</t>
  </si>
  <si>
    <t>Daytrade</t>
  </si>
  <si>
    <t>data</t>
  </si>
  <si>
    <t>Prox. Evento</t>
  </si>
  <si>
    <t>3) Sempre manter a SUZB3 - em crise é a única que sobe para fazer contraponto</t>
  </si>
  <si>
    <t>4) não comprar ação caindo, esperar o dia seguinte começar a subir.</t>
  </si>
  <si>
    <t>5) quando vender uma ação aguardar um ciclo seja 1 semana 1 mês, até 1 ano</t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</si>
  <si>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12,00</t>
    </r>
  </si>
  <si>
    <t>TRUMP TURQUIA</t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</si>
  <si>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266,69</t>
    </r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</si>
  <si>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2,44</t>
    </r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</si>
  <si>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85,49</t>
    </r>
  </si>
  <si>
    <t>Expeculação mídia haddad</t>
  </si>
  <si>
    <t>UNIP E VVAR</t>
  </si>
  <si>
    <t>Bolsonaro pesq ibope</t>
  </si>
  <si>
    <t>apoio deputadso ruralistas</t>
  </si>
  <si>
    <t>MITO</t>
  </si>
  <si>
    <t>mito</t>
  </si>
  <si>
    <t>Paulo Guedes Investigação</t>
  </si>
  <si>
    <t>especul unip6</t>
  </si>
  <si>
    <t>Mito, ibope E UNIP6</t>
  </si>
  <si>
    <t xml:space="preserve">UNIPAR </t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</si>
  <si>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394,46</t>
    </r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</si>
  <si>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1.920,47</t>
    </r>
  </si>
  <si>
    <t>VVAR3</t>
  </si>
  <si>
    <t>UNIP RECOMPRA</t>
  </si>
  <si>
    <t>unip subindo</t>
  </si>
  <si>
    <t>valor médio</t>
  </si>
  <si>
    <t>LUCRO</t>
  </si>
  <si>
    <t>PREJUÍZO</t>
  </si>
  <si>
    <t>B3SA3</t>
  </si>
  <si>
    <t>BONIFICACAO EM ATIVOS</t>
  </si>
  <si>
    <t>Quantidade de açoes</t>
  </si>
  <si>
    <t>VVAR</t>
  </si>
  <si>
    <t>PERDA OPÇOES NA XP</t>
  </si>
  <si>
    <t>6) SÓ COMPRAR EMPRESA BOA, BALANÇO/DIVIDA / VP/VPA</t>
  </si>
  <si>
    <t>via varejo Abílio diniz</t>
  </si>
  <si>
    <t>via varejo 5%</t>
  </si>
  <si>
    <t>BRDT3</t>
  </si>
  <si>
    <t>EMBRC19</t>
  </si>
  <si>
    <t>UNIP</t>
  </si>
  <si>
    <t>prisão do temer</t>
  </si>
  <si>
    <t>camara aprova contra bolsonaro</t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</si>
  <si>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980,00</t>
    </r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</si>
  <si>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0,02</t>
    </r>
  </si>
  <si>
    <t>c/v</t>
  </si>
  <si>
    <t>Cálculo de lucros Bruno</t>
  </si>
  <si>
    <t>SwingTrade</t>
  </si>
  <si>
    <t>Swingtrade</t>
  </si>
  <si>
    <t>DayTrade</t>
  </si>
  <si>
    <t>IRBR3</t>
  </si>
  <si>
    <t>APROVADO VENDA SUBSIDIÁRIAS</t>
  </si>
  <si>
    <t>custo</t>
  </si>
  <si>
    <t>CLEAR</t>
  </si>
  <si>
    <t xml:space="preserve"> Utilidade Pública</t>
  </si>
  <si>
    <t>Financeiro</t>
  </si>
  <si>
    <t>Intermediários Financeiros</t>
  </si>
  <si>
    <t>Bancos</t>
  </si>
  <si>
    <t>SUB TOTAL</t>
  </si>
  <si>
    <t>dayTrade</t>
  </si>
  <si>
    <t>VENDEU ERRONEAMENTE</t>
  </si>
  <si>
    <t>Total Taxas</t>
  </si>
  <si>
    <t>SDIL11</t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</si>
  <si>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6,00</t>
    </r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</si>
  <si>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9,48</t>
    </r>
  </si>
  <si>
    <t>PERCENTUAL DE LUCRO</t>
  </si>
  <si>
    <t>PAGO</t>
  </si>
  <si>
    <t>FALTA PAGAR</t>
  </si>
  <si>
    <t>Serviços Financeiros Diversos</t>
  </si>
  <si>
    <t>ROV * JUROS S/CAPITAL 900 BBAS3</t>
  </si>
  <si>
    <t>clear</t>
  </si>
  <si>
    <t>JUROS SOBRE ...</t>
  </si>
  <si>
    <t>Darf mês agost 2019 DayTrade</t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</si>
  <si>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169,37</t>
    </r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</si>
  <si>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116,47</t>
    </r>
  </si>
  <si>
    <t>DIVIDENDOS 1.000 CSNA3</t>
  </si>
  <si>
    <t>JUROS S/CAPITAL 400 BBAS3</t>
  </si>
  <si>
    <t>Darf mês SEt 2019 DayTrade</t>
  </si>
  <si>
    <t>Darf mês Set 2019 SwingTrade</t>
  </si>
  <si>
    <t>COGN3</t>
  </si>
  <si>
    <t>preço medio Bruno</t>
  </si>
  <si>
    <t>Darf mês Out 2019 SwingTrade</t>
  </si>
  <si>
    <t>PROV * JUROS S/CAPITAL 1.000 TRPL4</t>
  </si>
  <si>
    <t>PROV * DIVIDENDOS 1.000 TRPL4</t>
  </si>
  <si>
    <t>Compra</t>
  </si>
  <si>
    <t>Venda</t>
  </si>
  <si>
    <t>Recomendações</t>
  </si>
  <si>
    <t>Variação 30 Dias</t>
  </si>
  <si>
    <t>Variação 12 Meses</t>
  </si>
  <si>
    <t>Consenso Reuters</t>
  </si>
  <si>
    <t>Fechamento Anterior</t>
  </si>
  <si>
    <t>VIRUS NA CHINA.</t>
  </si>
  <si>
    <t>corona virus</t>
  </si>
  <si>
    <t>corona virus e pré carnaval</t>
  </si>
  <si>
    <t>corona virus na europa pos carnaval</t>
  </si>
  <si>
    <t>IRB DESPENCOU 25%</t>
  </si>
  <si>
    <t>DIVIDENDOS 1.000 COGN3</t>
  </si>
  <si>
    <t>JUROS S/CAPITAL 400 B3SA3</t>
  </si>
  <si>
    <t>DIVIDENDOS 400 B3SA3</t>
  </si>
  <si>
    <t>TIPO</t>
  </si>
  <si>
    <t>QUANTIDADE</t>
  </si>
  <si>
    <t>VALOR SEM IR</t>
  </si>
  <si>
    <t>VALOR LIQUIDO</t>
  </si>
  <si>
    <r>
      <t>R$</t>
    </r>
    <r>
      <rPr>
        <sz val="8"/>
        <color rgb="FF6F6E6B"/>
        <rFont val="Arial"/>
        <family val="2"/>
      </rPr>
      <t> </t>
    </r>
    <r>
      <rPr>
        <b/>
        <sz val="8"/>
        <color rgb="FF262626"/>
        <rFont val="Arial"/>
        <family val="2"/>
      </rPr>
      <t>23,18</t>
    </r>
  </si>
  <si>
    <t>DECLARADO EM BENS E DIREITOS , POIS FOI PAGO EM 2020</t>
  </si>
  <si>
    <t>JÁ LANÇADO NO IR</t>
  </si>
  <si>
    <t>JÁ PAGO</t>
  </si>
  <si>
    <t>DAY TRADE</t>
  </si>
  <si>
    <t xml:space="preserve"> SWING TRADE</t>
  </si>
  <si>
    <t>Saldo ( + ) DAYTRADE</t>
  </si>
  <si>
    <t>LEGENDA DARFs</t>
  </si>
  <si>
    <t>31/09/2019</t>
  </si>
  <si>
    <t>DATA PAGAMENTO</t>
  </si>
  <si>
    <t xml:space="preserve"> DAYTRADE (*0,2)</t>
  </si>
  <si>
    <t>SWINGTRADE (*0,15)</t>
  </si>
  <si>
    <t>Prejuízo a compensar - SWINGTRADE</t>
  </si>
  <si>
    <t>IR 2018 E 2019 ATRAZADOS DEDUTÍVEL DO IR 2020</t>
  </si>
  <si>
    <t>LJQQ3</t>
  </si>
  <si>
    <t>SUBSC</t>
  </si>
  <si>
    <t>CVCB11</t>
  </si>
  <si>
    <t>BONIFIC</t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</si>
  <si>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12,00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</si>
  <si>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16,50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</si>
  <si>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308,43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</si>
  <si>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1,09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</si>
  <si>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74,06</t>
    </r>
  </si>
  <si>
    <t>CVCB1</t>
  </si>
  <si>
    <t>IRBR1</t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</si>
  <si>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166,94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</si>
  <si>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7,58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</si>
  <si>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13,30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</si>
  <si>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17,07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</si>
  <si>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21,00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</si>
  <si>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136,34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</si>
  <si>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13,28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</si>
  <si>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72,00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</si>
  <si>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222,85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</si>
  <si>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61,69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</si>
  <si>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11,38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</si>
  <si>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70,19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</si>
  <si>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374,62</t>
    </r>
  </si>
  <si>
    <t>Underperform</t>
  </si>
  <si>
    <t>X</t>
  </si>
  <si>
    <t>2016</t>
  </si>
  <si>
    <t>jun</t>
  </si>
  <si>
    <t>jul</t>
  </si>
  <si>
    <t>ago</t>
  </si>
  <si>
    <t>set</t>
  </si>
  <si>
    <t>out</t>
  </si>
  <si>
    <t>nov</t>
  </si>
  <si>
    <t>dez</t>
  </si>
  <si>
    <t>jan</t>
  </si>
  <si>
    <t>fev</t>
  </si>
  <si>
    <t>mar</t>
  </si>
  <si>
    <t>abr</t>
  </si>
  <si>
    <t>mai</t>
  </si>
  <si>
    <t>2019</t>
  </si>
  <si>
    <t>2020</t>
  </si>
  <si>
    <t>2021</t>
  </si>
  <si>
    <t>informado na declaração -15000</t>
  </si>
  <si>
    <t>swingtrade</t>
  </si>
  <si>
    <t>^^^^^^</t>
  </si>
  <si>
    <t>declarar valores</t>
  </si>
  <si>
    <t xml:space="preserve">acima no IR </t>
  </si>
  <si>
    <t>de 2022</t>
  </si>
  <si>
    <t>informado na declaração -727</t>
  </si>
  <si>
    <t>(vazio)</t>
  </si>
  <si>
    <t>Soma de VALOR</t>
  </si>
  <si>
    <t>jcp</t>
  </si>
  <si>
    <t>AUGE DA PANDEMIA MUNDO</t>
  </si>
  <si>
    <t>JBS VOLTO NOS 30 REAIS</t>
  </si>
  <si>
    <t>LANÇAMENTOS DAYTRADE DE ABRIL</t>
  </si>
  <si>
    <t>MODL11</t>
  </si>
  <si>
    <t>CASH3</t>
  </si>
  <si>
    <t>NaN%</t>
  </si>
  <si>
    <t>Nenhum</t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</si>
  <si>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0,00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</si>
  <si>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40,46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</si>
  <si>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77,12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</si>
  <si>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471,88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</si>
  <si>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45,18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</si>
  <si>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40,51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</si>
  <si>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764,62</t>
    </r>
  </si>
  <si>
    <t>HASH11</t>
  </si>
  <si>
    <t/>
  </si>
  <si>
    <t>Restricted</t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</si>
  <si>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14,86</t>
    </r>
  </si>
  <si>
    <r>
      <t>R$</t>
    </r>
    <r>
      <rPr>
        <sz val="6"/>
        <color rgb="FF6F6E6B"/>
        <rFont val="Arial"/>
        <family val="2"/>
      </rPr>
      <t> </t>
    </r>
    <r>
      <rPr>
        <b/>
        <sz val="6"/>
        <color rgb="FF262626"/>
        <rFont val="Arial"/>
        <family val="2"/>
      </rPr>
      <t>68,02</t>
    </r>
  </si>
  <si>
    <t>BMOB3</t>
  </si>
  <si>
    <t>Sem recomendação</t>
  </si>
  <si>
    <t>TTEN3</t>
  </si>
  <si>
    <t>2021 Total</t>
  </si>
  <si>
    <t>Soma de Total Taxas</t>
  </si>
  <si>
    <t>RETIRADO TAXAS CONFORME PLANILHA ABAIXO CALCULADA</t>
  </si>
  <si>
    <t>TAXAS A SER APURADAS ACIMA</t>
  </si>
  <si>
    <t>AIRB34</t>
  </si>
  <si>
    <r>
      <t>R$</t>
    </r>
    <r>
      <rPr>
        <sz val="6"/>
        <color theme="1"/>
        <rFont val="Arial"/>
        <family val="2"/>
      </rPr>
      <t> 35,47</t>
    </r>
  </si>
  <si>
    <t>11.03M</t>
  </si>
  <si>
    <r>
      <t>R$</t>
    </r>
    <r>
      <rPr>
        <sz val="6"/>
        <color theme="1"/>
        <rFont val="Arial"/>
        <family val="2"/>
      </rPr>
      <t> 37,23</t>
    </r>
  </si>
  <si>
    <r>
      <t>R$</t>
    </r>
    <r>
      <rPr>
        <sz val="6"/>
        <color theme="1"/>
        <rFont val="Arial"/>
        <family val="2"/>
      </rPr>
      <t> 17,10</t>
    </r>
  </si>
  <si>
    <t>918.96M</t>
  </si>
  <si>
    <r>
      <t>R$</t>
    </r>
    <r>
      <rPr>
        <sz val="6"/>
        <color theme="1"/>
        <rFont val="Arial"/>
        <family val="2"/>
      </rPr>
      <t> 16,95</t>
    </r>
  </si>
  <si>
    <r>
      <t>R$</t>
    </r>
    <r>
      <rPr>
        <sz val="6"/>
        <color theme="1"/>
        <rFont val="Arial"/>
        <family val="2"/>
      </rPr>
      <t> 32,59</t>
    </r>
  </si>
  <si>
    <t>540.15M</t>
  </si>
  <si>
    <r>
      <t>R$</t>
    </r>
    <r>
      <rPr>
        <sz val="6"/>
        <color theme="1"/>
        <rFont val="Arial"/>
        <family val="2"/>
      </rPr>
      <t> 32,46</t>
    </r>
  </si>
  <si>
    <r>
      <t>R$</t>
    </r>
    <r>
      <rPr>
        <sz val="6"/>
        <color theme="1"/>
        <rFont val="Arial"/>
        <family val="2"/>
      </rPr>
      <t> 25,29</t>
    </r>
  </si>
  <si>
    <t>1.58B</t>
  </si>
  <si>
    <r>
      <t>R$</t>
    </r>
    <r>
      <rPr>
        <sz val="6"/>
        <color theme="1"/>
        <rFont val="Arial"/>
        <family val="2"/>
      </rPr>
      <t> 25,19</t>
    </r>
  </si>
  <si>
    <r>
      <t>R$</t>
    </r>
    <r>
      <rPr>
        <sz val="6"/>
        <color theme="1"/>
        <rFont val="Arial"/>
        <family val="2"/>
      </rPr>
      <t> 23,14</t>
    </r>
  </si>
  <si>
    <t>8.87M</t>
  </si>
  <si>
    <r>
      <t>R$</t>
    </r>
    <r>
      <rPr>
        <sz val="6"/>
        <color theme="1"/>
        <rFont val="Arial"/>
        <family val="2"/>
      </rPr>
      <t> 23,07</t>
    </r>
  </si>
  <si>
    <r>
      <t>R$</t>
    </r>
    <r>
      <rPr>
        <sz val="6"/>
        <color theme="1"/>
        <rFont val="Arial"/>
        <family val="2"/>
      </rPr>
      <t> 12,16</t>
    </r>
  </si>
  <si>
    <t>100.98M</t>
  </si>
  <si>
    <r>
      <t>R$</t>
    </r>
    <r>
      <rPr>
        <sz val="6"/>
        <color theme="1"/>
        <rFont val="Arial"/>
        <family val="2"/>
      </rPr>
      <t> 11,89</t>
    </r>
  </si>
  <si>
    <r>
      <t>R$</t>
    </r>
    <r>
      <rPr>
        <sz val="6"/>
        <color theme="1"/>
        <rFont val="Arial"/>
        <family val="2"/>
      </rPr>
      <t> 4,26</t>
    </r>
  </si>
  <si>
    <t>102.99M</t>
  </si>
  <si>
    <r>
      <t>R$</t>
    </r>
    <r>
      <rPr>
        <sz val="6"/>
        <color theme="1"/>
        <rFont val="Arial"/>
        <family val="2"/>
      </rPr>
      <t> 4,25</t>
    </r>
  </si>
  <si>
    <r>
      <t>R$</t>
    </r>
    <r>
      <rPr>
        <sz val="6"/>
        <color theme="1"/>
        <rFont val="Arial"/>
        <family val="2"/>
      </rPr>
      <t> 27,05</t>
    </r>
  </si>
  <si>
    <t>180.95M</t>
  </si>
  <si>
    <r>
      <t>R$</t>
    </r>
    <r>
      <rPr>
        <sz val="6"/>
        <color theme="1"/>
        <rFont val="Arial"/>
        <family val="2"/>
      </rPr>
      <t> 27,34</t>
    </r>
  </si>
  <si>
    <r>
      <t>R$</t>
    </r>
    <r>
      <rPr>
        <sz val="6"/>
        <color theme="1"/>
        <rFont val="Arial"/>
        <family val="2"/>
      </rPr>
      <t> 43,97</t>
    </r>
  </si>
  <si>
    <t>209.58M</t>
  </si>
  <si>
    <r>
      <t>R$</t>
    </r>
    <r>
      <rPr>
        <sz val="6"/>
        <color theme="1"/>
        <rFont val="Arial"/>
        <family val="2"/>
      </rPr>
      <t> 43,35</t>
    </r>
  </si>
  <si>
    <r>
      <t>R$</t>
    </r>
    <r>
      <rPr>
        <sz val="6"/>
        <color theme="1"/>
        <rFont val="Arial"/>
        <family val="2"/>
      </rPr>
      <t> 30,10</t>
    </r>
  </si>
  <si>
    <t>690.46M</t>
  </si>
  <si>
    <r>
      <t>R$</t>
    </r>
    <r>
      <rPr>
        <sz val="6"/>
        <color theme="1"/>
        <rFont val="Arial"/>
        <family val="2"/>
      </rPr>
      <t> 30,53</t>
    </r>
  </si>
  <si>
    <r>
      <t>R$</t>
    </r>
    <r>
      <rPr>
        <sz val="6"/>
        <color theme="1"/>
        <rFont val="Arial"/>
        <family val="2"/>
      </rPr>
      <t> 29,60</t>
    </r>
  </si>
  <si>
    <t>23.07M</t>
  </si>
  <si>
    <r>
      <t>R$</t>
    </r>
    <r>
      <rPr>
        <sz val="6"/>
        <color theme="1"/>
        <rFont val="Arial"/>
        <family val="2"/>
      </rPr>
      <t> 29,51</t>
    </r>
  </si>
  <si>
    <r>
      <t>R$</t>
    </r>
    <r>
      <rPr>
        <sz val="6"/>
        <color theme="1"/>
        <rFont val="Arial"/>
        <family val="2"/>
      </rPr>
      <t> 5,69</t>
    </r>
  </si>
  <si>
    <t>108.08M</t>
  </si>
  <si>
    <r>
      <t>R$</t>
    </r>
    <r>
      <rPr>
        <sz val="6"/>
        <color theme="1"/>
        <rFont val="Arial"/>
        <family val="2"/>
      </rPr>
      <t> 5,57</t>
    </r>
  </si>
  <si>
    <r>
      <t>R$</t>
    </r>
    <r>
      <rPr>
        <sz val="6"/>
        <color theme="1"/>
        <rFont val="Arial"/>
        <family val="2"/>
      </rPr>
      <t> 29,45</t>
    </r>
  </si>
  <si>
    <t>227.37M</t>
  </si>
  <si>
    <r>
      <t>R$</t>
    </r>
    <r>
      <rPr>
        <sz val="6"/>
        <color theme="1"/>
        <rFont val="Arial"/>
        <family val="2"/>
      </rPr>
      <t> 29,33</t>
    </r>
  </si>
  <si>
    <r>
      <t>R$</t>
    </r>
    <r>
      <rPr>
        <sz val="6"/>
        <color theme="1"/>
        <rFont val="Arial"/>
        <family val="2"/>
      </rPr>
      <t> 18,25</t>
    </r>
  </si>
  <si>
    <t>9.71M</t>
  </si>
  <si>
    <r>
      <t>R$</t>
    </r>
    <r>
      <rPr>
        <sz val="6"/>
        <color theme="1"/>
        <rFont val="Arial"/>
        <family val="2"/>
      </rPr>
      <t> 18,76</t>
    </r>
  </si>
  <si>
    <r>
      <t>R$</t>
    </r>
    <r>
      <rPr>
        <sz val="6"/>
        <color theme="1"/>
        <rFont val="Arial"/>
        <family val="2"/>
      </rPr>
      <t> 1,59</t>
    </r>
  </si>
  <si>
    <t>87.44M</t>
  </si>
  <si>
    <r>
      <t>R$</t>
    </r>
    <r>
      <rPr>
        <sz val="6"/>
        <color theme="1"/>
        <rFont val="Arial"/>
        <family val="2"/>
      </rPr>
      <t> 1,56</t>
    </r>
  </si>
  <si>
    <r>
      <t>R$</t>
    </r>
    <r>
      <rPr>
        <sz val="6"/>
        <color theme="1"/>
        <rFont val="Arial"/>
        <family val="2"/>
      </rPr>
      <t> 27,60</t>
    </r>
  </si>
  <si>
    <t>1.44B</t>
  </si>
  <si>
    <r>
      <t>R$</t>
    </r>
    <r>
      <rPr>
        <sz val="6"/>
        <color theme="1"/>
        <rFont val="Arial"/>
        <family val="2"/>
      </rPr>
      <t> 27,90</t>
    </r>
  </si>
  <si>
    <r>
      <t>R$</t>
    </r>
    <r>
      <rPr>
        <sz val="6"/>
        <color theme="1"/>
        <rFont val="Arial"/>
        <family val="2"/>
      </rPr>
      <t> 11,97</t>
    </r>
  </si>
  <si>
    <t>63.62M</t>
  </si>
  <si>
    <r>
      <t>R$</t>
    </r>
    <r>
      <rPr>
        <sz val="6"/>
        <color theme="1"/>
        <rFont val="Arial"/>
        <family val="2"/>
      </rPr>
      <t> 12,15</t>
    </r>
  </si>
  <si>
    <r>
      <t>R$</t>
    </r>
    <r>
      <rPr>
        <sz val="6"/>
        <color theme="1"/>
        <rFont val="Arial"/>
        <family val="2"/>
      </rPr>
      <t> 14,82</t>
    </r>
  </si>
  <si>
    <t>318.21M</t>
  </si>
  <si>
    <r>
      <t>R$</t>
    </r>
    <r>
      <rPr>
        <sz val="6"/>
        <color theme="1"/>
        <rFont val="Arial"/>
        <family val="2"/>
      </rPr>
      <t> 14,86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</si>
</sst>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&quot;R$&quot;#,##0.00;[Red]\-&quot;R$&quot;#,##0.00"/>
    <numFmt numFmtId="165" formatCode="&quot;R$&quot;#,##0.00"/>
    <numFmt numFmtId="166" formatCode="0_ ;[Red]\-0\ "/>
    <numFmt numFmtId="167" formatCode="&quot;R$ &quot;#,##0.00"/>
    <numFmt numFmtId="171" formatCode="0.00_ ;[Red]\-0.00\ "/>
    <numFmt numFmtId="173" formatCode="#,##0.00_ ;[Red]\-#,##0.00\ "/>
  </numFmts>
  <fonts count="80">
    <font>
      <sz val="11"/>
      <color theme="1"/>
      <name val="Calibri"/>
      <family val="2"/>
      <scheme val="minor"/>
    </font>
    <font>
      <sz val="8"/>
      <color rgb="FF6F6E6B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6F6E6B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u/>
      <sz val="9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8"/>
      <color rgb="FF262626"/>
      <name val="Arial"/>
      <family val="2"/>
    </font>
    <font>
      <b/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color rgb="FF71AB04"/>
      <name val="Arial"/>
      <family val="2"/>
    </font>
    <font>
      <sz val="10"/>
      <color rgb="FFCC1122"/>
      <name val="Arial"/>
      <family val="2"/>
    </font>
    <font>
      <sz val="10"/>
      <color rgb="FF3B5998"/>
      <name val="Arial"/>
      <family val="2"/>
    </font>
    <font>
      <b/>
      <sz val="9"/>
      <color theme="1"/>
      <name val="Calibri"/>
      <family val="2"/>
      <scheme val="minor"/>
    </font>
    <font>
      <b/>
      <sz val="6"/>
      <color rgb="FF6F6E6B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6F6E6B"/>
      <name val="Arial"/>
      <family val="2"/>
    </font>
    <font>
      <b/>
      <sz val="12"/>
      <color rgb="FF262626"/>
      <name val="Arial"/>
      <family val="2"/>
    </font>
    <font>
      <u/>
      <sz val="12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 tint="-0.14999847407452621"/>
      <name val="Calibri"/>
      <family val="2"/>
      <scheme val="minor"/>
    </font>
    <font>
      <sz val="10"/>
      <color rgb="FF606060"/>
      <name val="Arial"/>
      <family val="2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333333"/>
      <name val="Inherit"/>
    </font>
    <font>
      <sz val="8"/>
      <color rgb="FF64992F"/>
      <name val="Inherit"/>
    </font>
    <font>
      <sz val="10"/>
      <name val="Arial"/>
      <family val="2"/>
    </font>
    <font>
      <sz val="8"/>
      <color rgb="FFCC3433"/>
      <name val="Inherit"/>
    </font>
    <font>
      <sz val="8.8000000000000007"/>
      <color rgb="FF464646"/>
      <name val="Inherit"/>
    </font>
    <font>
      <b/>
      <sz val="9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4" tint="0.79998168889431442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9"/>
      <color rgb="FF919395"/>
      <name val="Arial"/>
      <family val="2"/>
    </font>
    <font>
      <b/>
      <sz val="12"/>
      <color rgb="FFFFFF00"/>
      <name val="Calibri"/>
      <family val="2"/>
      <scheme val="minor"/>
    </font>
    <font>
      <b/>
      <sz val="12"/>
      <color theme="2" tint="-0.89999084444715716"/>
      <name val="Calibri"/>
      <family val="2"/>
      <scheme val="minor"/>
    </font>
    <font>
      <b/>
      <sz val="8"/>
      <color rgb="FF6F6E6B"/>
      <name val="Calibri"/>
      <family val="2"/>
      <scheme val="minor"/>
    </font>
    <font>
      <b/>
      <sz val="6"/>
      <color rgb="FF6F6E6B"/>
      <name val="Calibri"/>
      <family val="2"/>
      <scheme val="minor"/>
    </font>
    <font>
      <sz val="14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6"/>
      <color rgb="FF6F6E6B"/>
      <name val="Arial"/>
      <family val="2"/>
    </font>
    <font>
      <b/>
      <sz val="6"/>
      <color rgb="FF262626"/>
      <name val="Arial"/>
      <family val="2"/>
    </font>
    <font>
      <b/>
      <u/>
      <sz val="6"/>
      <color rgb="FF6F6E6B"/>
      <name val="Calibri"/>
      <family val="2"/>
      <scheme val="minor"/>
    </font>
    <font>
      <sz val="6"/>
      <color theme="1"/>
      <name val="Arial"/>
      <family val="2"/>
    </font>
    <font>
      <sz val="13"/>
      <color rgb="FFFFFF00"/>
      <name val="Calibri"/>
      <family val="2"/>
      <scheme val="minor"/>
    </font>
    <font>
      <b/>
      <sz val="4"/>
      <color rgb="FF6F6E6B"/>
      <name val="Arial"/>
      <family val="2"/>
    </font>
    <font>
      <b/>
      <u/>
      <sz val="6"/>
      <color rgb="FF6F6E6B"/>
      <name val="Arial"/>
      <family val="2"/>
    </font>
    <font>
      <b/>
      <u/>
      <sz val="6"/>
      <color rgb="FF2585C6"/>
      <name val="Arial"/>
      <family val="2"/>
    </font>
    <font>
      <b/>
      <u/>
      <sz val="6"/>
      <color rgb="FF9C9C9C"/>
      <name val="Arial"/>
      <family val="2"/>
    </font>
    <font>
      <sz val="6"/>
      <color rgb="FFFF0000"/>
      <name val="Arial"/>
      <family val="2"/>
    </font>
    <font>
      <sz val="6"/>
      <color rgb="FF009912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rgb="FFF5F3F2"/>
        <bgColor indexed="64"/>
      </patternFill>
    </fill>
    <fill>
      <patternFill patternType="solid">
        <fgColor rgb="FFE5E2E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CEAE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00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1" tint="4.9989318521683403E-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</fills>
  <borders count="37"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EEEEEE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rgb="FFEEEEEE"/>
      </bottom>
      <diagonal/>
    </border>
    <border>
      <left style="medium">
        <color rgb="FFDDD9D8"/>
      </left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6E2DF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E2E2E2"/>
      </bottom>
      <diagonal/>
    </border>
    <border>
      <left style="medium">
        <color rgb="FFE7E5E3"/>
      </left>
      <right style="medium">
        <color rgb="FFE7E5E3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medium">
        <color rgb="FFE7E5E3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4" tint="0.39997558519241921"/>
      </top>
      <bottom style="double">
        <color auto="1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22" applyNumberFormat="0" applyFill="0" applyAlignment="0" applyProtection="0"/>
    <xf numFmtId="0" fontId="39" fillId="0" borderId="23" applyNumberFormat="0" applyFill="0" applyAlignment="0" applyProtection="0"/>
    <xf numFmtId="0" fontId="40" fillId="0" borderId="24" applyNumberFormat="0" applyFill="0" applyAlignment="0" applyProtection="0"/>
    <xf numFmtId="0" fontId="40" fillId="0" borderId="0" applyNumberFormat="0" applyFill="0" applyBorder="0" applyAlignment="0" applyProtection="0"/>
    <xf numFmtId="0" fontId="41" fillId="17" borderId="0" applyNumberFormat="0" applyBorder="0" applyAlignment="0" applyProtection="0"/>
    <xf numFmtId="0" fontId="42" fillId="18" borderId="0" applyNumberFormat="0" applyBorder="0" applyAlignment="0" applyProtection="0"/>
    <xf numFmtId="0" fontId="43" fillId="19" borderId="0" applyNumberFormat="0" applyBorder="0" applyAlignment="0" applyProtection="0"/>
    <xf numFmtId="0" fontId="44" fillId="20" borderId="25" applyNumberFormat="0" applyAlignment="0" applyProtection="0"/>
    <xf numFmtId="0" fontId="45" fillId="21" borderId="26" applyNumberFormat="0" applyAlignment="0" applyProtection="0"/>
    <xf numFmtId="0" fontId="46" fillId="21" borderId="25" applyNumberFormat="0" applyAlignment="0" applyProtection="0"/>
    <xf numFmtId="0" fontId="47" fillId="0" borderId="27" applyNumberFormat="0" applyFill="0" applyAlignment="0" applyProtection="0"/>
    <xf numFmtId="0" fontId="48" fillId="22" borderId="28" applyNumberFormat="0" applyAlignment="0" applyProtection="0"/>
    <xf numFmtId="0" fontId="30" fillId="0" borderId="0" applyNumberFormat="0" applyFill="0" applyBorder="0" applyAlignment="0" applyProtection="0"/>
    <xf numFmtId="0" fontId="22" fillId="23" borderId="29" applyNumberFormat="0" applyFont="0" applyAlignment="0" applyProtection="0"/>
    <xf numFmtId="0" fontId="49" fillId="0" borderId="0" applyNumberFormat="0" applyFill="0" applyBorder="0" applyAlignment="0" applyProtection="0"/>
    <xf numFmtId="0" fontId="3" fillId="0" borderId="30" applyNumberFormat="0" applyFill="0" applyAlignment="0" applyProtection="0"/>
    <xf numFmtId="0" fontId="50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50" fillId="27" borderId="0" applyNumberFormat="0" applyBorder="0" applyAlignment="0" applyProtection="0"/>
    <xf numFmtId="0" fontId="50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50" fillId="31" borderId="0" applyNumberFormat="0" applyBorder="0" applyAlignment="0" applyProtection="0"/>
    <xf numFmtId="0" fontId="50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50" fillId="35" borderId="0" applyNumberFormat="0" applyBorder="0" applyAlignment="0" applyProtection="0"/>
    <xf numFmtId="0" fontId="50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50" fillId="43" borderId="0" applyNumberFormat="0" applyBorder="0" applyAlignment="0" applyProtection="0"/>
    <xf numFmtId="0" fontId="50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50" fillId="47" borderId="0" applyNumberFormat="0" applyBorder="0" applyAlignment="0" applyProtection="0"/>
    <xf numFmtId="0" fontId="53" fillId="0" borderId="0">
      <alignment wrapText="1"/>
    </xf>
    <xf numFmtId="43" fontId="22" fillId="0" borderId="0" applyFont="0" applyFill="0" applyBorder="0" applyAlignment="0" applyProtection="0"/>
  </cellStyleXfs>
  <cellXfs count="956">
    <xf numFmtId="0" fontId="0" fillId="0" borderId="0" xfId="0"/>
    <xf numFmtId="0" fontId="3" fillId="0" borderId="0" xfId="0" applyFont="1"/>
    <xf numFmtId="16" fontId="0" fillId="0" borderId="0" xfId="0" applyNumberFormat="1"/>
    <xf numFmtId="2" fontId="6" fillId="0" borderId="0" xfId="0" applyNumberFormat="1" applyFont="1" applyFill="1" applyBorder="1" applyAlignment="1" applyProtection="1">
      <alignment horizontal="center" vertical="center" wrapText="1"/>
    </xf>
    <xf numFmtId="0" fontId="4" fillId="0" borderId="0" xfId="0" applyFont="1" applyFill="1" applyBorder="1" applyProtection="1">
      <protection locked="0"/>
    </xf>
    <xf numFmtId="14" fontId="5" fillId="0" borderId="0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Fill="1" applyBorder="1" applyAlignment="1" applyProtection="1">
      <alignment vertical="center" wrapText="1"/>
      <protection locked="0"/>
    </xf>
    <xf numFmtId="0" fontId="6" fillId="0" borderId="0" xfId="0" applyFont="1" applyFill="1" applyBorder="1" applyAlignment="1" applyProtection="1">
      <alignment horizontal="center" vertical="center" wrapText="1"/>
      <protection locked="0"/>
    </xf>
    <xf numFmtId="2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3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Border="1" applyProtection="1">
      <protection locked="0"/>
    </xf>
    <xf numFmtId="0" fontId="0" fillId="0" borderId="0" xfId="0" applyFill="1" applyBorder="1" applyAlignment="1" applyProtection="1">
      <alignment horizontal="center"/>
      <protection locked="0"/>
    </xf>
    <xf numFmtId="164" fontId="0" fillId="0" borderId="0" xfId="0" applyNumberFormat="1"/>
    <xf numFmtId="2" fontId="4" fillId="0" borderId="0" xfId="0" applyNumberFormat="1" applyFont="1" applyFill="1" applyBorder="1" applyProtection="1">
      <protection locked="0"/>
    </xf>
    <xf numFmtId="0" fontId="0" fillId="0" borderId="0" xfId="0" applyFont="1" applyFill="1" applyBorder="1" applyAlignment="1" applyProtection="1">
      <alignment wrapText="1"/>
      <protection locked="0"/>
    </xf>
    <xf numFmtId="2" fontId="1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Border="1" applyProtection="1"/>
    <xf numFmtId="4" fontId="6" fillId="0" borderId="0" xfId="0" applyNumberFormat="1" applyFont="1" applyFill="1" applyBorder="1" applyAlignment="1" applyProtection="1">
      <alignment vertical="center" wrapText="1"/>
    </xf>
    <xf numFmtId="2" fontId="7" fillId="0" borderId="0" xfId="0" applyNumberFormat="1" applyFont="1" applyFill="1" applyBorder="1" applyAlignment="1" applyProtection="1">
      <alignment horizontal="right" vertical="center" wrapText="1"/>
    </xf>
    <xf numFmtId="0" fontId="7" fillId="0" borderId="0" xfId="0" applyFont="1" applyFill="1" applyBorder="1" applyAlignment="1" applyProtection="1">
      <alignment vertical="center" wrapText="1"/>
      <protection locked="0"/>
    </xf>
    <xf numFmtId="165" fontId="0" fillId="0" borderId="0" xfId="0" applyNumberFormat="1"/>
    <xf numFmtId="0" fontId="0" fillId="0" borderId="0" xfId="0" applyFill="1"/>
    <xf numFmtId="0" fontId="8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</xf>
    <xf numFmtId="166" fontId="7" fillId="0" borderId="0" xfId="0" applyNumberFormat="1" applyFont="1" applyFill="1" applyBorder="1" applyAlignment="1" applyProtection="1">
      <alignment horizontal="right" vertical="center" wrapText="1"/>
    </xf>
    <xf numFmtId="0" fontId="21" fillId="0" borderId="0" xfId="0" applyFont="1" applyFill="1" applyBorder="1" applyAlignment="1" applyProtection="1">
      <alignment horizontal="center"/>
    </xf>
    <xf numFmtId="0" fontId="3" fillId="0" borderId="0" xfId="0" applyFont="1" applyFill="1" applyBorder="1" applyAlignment="1" applyProtection="1">
      <alignment horizontal="center"/>
    </xf>
    <xf numFmtId="0" fontId="15" fillId="8" borderId="4" xfId="0" applyFont="1" applyFill="1" applyBorder="1" applyAlignment="1">
      <alignment horizontal="right" vertical="center"/>
    </xf>
    <xf numFmtId="0" fontId="14" fillId="8" borderId="4" xfId="0" applyFont="1" applyFill="1" applyBorder="1" applyAlignment="1">
      <alignment horizontal="right" vertical="center" wrapText="1"/>
    </xf>
    <xf numFmtId="20" fontId="14" fillId="8" borderId="4" xfId="0" applyNumberFormat="1" applyFont="1" applyFill="1" applyBorder="1" applyAlignment="1">
      <alignment horizontal="center" vertical="center" wrapText="1"/>
    </xf>
    <xf numFmtId="10" fontId="17" fillId="8" borderId="4" xfId="0" applyNumberFormat="1" applyFont="1" applyFill="1" applyBorder="1" applyAlignment="1">
      <alignment horizontal="right" vertical="center"/>
    </xf>
    <xf numFmtId="0" fontId="16" fillId="8" borderId="4" xfId="0" applyFont="1" applyFill="1" applyBorder="1" applyAlignment="1">
      <alignment horizontal="right" vertical="center"/>
    </xf>
    <xf numFmtId="0" fontId="14" fillId="8" borderId="4" xfId="0" applyFont="1" applyFill="1" applyBorder="1" applyAlignment="1">
      <alignment horizontal="right" vertical="center"/>
    </xf>
    <xf numFmtId="14" fontId="14" fillId="8" borderId="4" xfId="0" applyNumberFormat="1" applyFont="1" applyFill="1" applyBorder="1" applyAlignment="1">
      <alignment horizontal="center" vertical="center" wrapText="1"/>
    </xf>
    <xf numFmtId="10" fontId="14" fillId="8" borderId="4" xfId="0" applyNumberFormat="1" applyFont="1" applyFill="1" applyBorder="1" applyAlignment="1">
      <alignment horizontal="right" vertical="center" wrapText="1"/>
    </xf>
    <xf numFmtId="0" fontId="0" fillId="0" borderId="0" xfId="0" applyNumberFormat="1" applyFill="1"/>
    <xf numFmtId="0" fontId="15" fillId="8" borderId="0" xfId="0" applyFont="1" applyFill="1" applyBorder="1" applyAlignment="1">
      <alignment horizontal="right" vertical="center"/>
    </xf>
    <xf numFmtId="0" fontId="14" fillId="8" borderId="0" xfId="0" applyFont="1" applyFill="1" applyBorder="1" applyAlignment="1">
      <alignment horizontal="right" vertical="center" wrapText="1"/>
    </xf>
    <xf numFmtId="0" fontId="2" fillId="8" borderId="4" xfId="1" applyFill="1" applyBorder="1" applyAlignment="1">
      <alignment vertical="center" wrapText="1"/>
    </xf>
    <xf numFmtId="10" fontId="14" fillId="8" borderId="0" xfId="0" applyNumberFormat="1" applyFont="1" applyFill="1" applyBorder="1" applyAlignment="1">
      <alignment horizontal="right" vertical="center" wrapText="1"/>
    </xf>
    <xf numFmtId="20" fontId="14" fillId="8" borderId="0" xfId="0" applyNumberFormat="1" applyFont="1" applyFill="1" applyBorder="1" applyAlignment="1">
      <alignment horizontal="center" vertical="center" wrapText="1"/>
    </xf>
    <xf numFmtId="0" fontId="8" fillId="13" borderId="0" xfId="0" applyFont="1" applyFill="1" applyBorder="1" applyAlignment="1" applyProtection="1">
      <alignment horizontal="center" vertical="center" wrapText="1"/>
    </xf>
    <xf numFmtId="0" fontId="8" fillId="13" borderId="0" xfId="0" applyFont="1" applyFill="1" applyBorder="1" applyAlignment="1" applyProtection="1">
      <alignment horizontal="center" vertical="center" wrapText="1"/>
      <protection locked="0"/>
    </xf>
    <xf numFmtId="0" fontId="3" fillId="13" borderId="0" xfId="0" applyFont="1" applyFill="1" applyBorder="1" applyAlignment="1" applyProtection="1">
      <alignment horizontal="center" vertical="center" wrapText="1"/>
    </xf>
    <xf numFmtId="0" fontId="13" fillId="13" borderId="0" xfId="0" applyFont="1" applyFill="1" applyBorder="1" applyAlignment="1" applyProtection="1">
      <alignment horizontal="center" vertical="center" wrapText="1"/>
    </xf>
    <xf numFmtId="0" fontId="13" fillId="13" borderId="0" xfId="0" applyFont="1" applyFill="1" applyBorder="1" applyAlignment="1" applyProtection="1">
      <alignment horizontal="center" vertical="center" wrapText="1"/>
      <protection locked="0"/>
    </xf>
    <xf numFmtId="0" fontId="20" fillId="13" borderId="0" xfId="0" applyFont="1" applyFill="1" applyBorder="1" applyAlignment="1" applyProtection="1">
      <alignment horizontal="center" vertical="center" wrapText="1"/>
    </xf>
    <xf numFmtId="0" fontId="0" fillId="4" borderId="0" xfId="0" applyFill="1"/>
    <xf numFmtId="0" fontId="0" fillId="14" borderId="0" xfId="0" applyFill="1"/>
    <xf numFmtId="2" fontId="7" fillId="4" borderId="0" xfId="0" applyNumberFormat="1" applyFont="1" applyFill="1" applyBorder="1" applyAlignment="1" applyProtection="1">
      <alignment horizontal="right" vertical="center" wrapText="1"/>
    </xf>
    <xf numFmtId="0" fontId="0" fillId="6" borderId="0" xfId="0" applyFill="1"/>
    <xf numFmtId="2" fontId="6" fillId="5" borderId="0" xfId="0" applyNumberFormat="1" applyFont="1" applyFill="1" applyBorder="1" applyAlignment="1" applyProtection="1">
      <alignment horizontal="center" vertical="center" wrapText="1"/>
    </xf>
    <xf numFmtId="14" fontId="5" fillId="0" borderId="0" xfId="0" applyNumberFormat="1" applyFont="1" applyFill="1" applyBorder="1" applyAlignment="1" applyProtection="1">
      <alignment horizontal="left"/>
      <protection locked="0"/>
    </xf>
    <xf numFmtId="0" fontId="3" fillId="7" borderId="0" xfId="0" applyFont="1" applyFill="1"/>
    <xf numFmtId="0" fontId="0" fillId="7" borderId="0" xfId="0" applyFill="1"/>
    <xf numFmtId="0" fontId="11" fillId="7" borderId="0" xfId="0" applyNumberFormat="1" applyFont="1" applyFill="1"/>
    <xf numFmtId="0" fontId="11" fillId="7" borderId="0" xfId="0" applyFont="1" applyFill="1"/>
    <xf numFmtId="0" fontId="11" fillId="7" borderId="0" xfId="0" applyFont="1" applyFill="1" applyAlignment="1">
      <alignment horizontal="center"/>
    </xf>
    <xf numFmtId="0" fontId="14" fillId="7" borderId="6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center" wrapText="1"/>
    </xf>
    <xf numFmtId="4" fontId="6" fillId="0" borderId="0" xfId="0" applyNumberFormat="1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/>
    </xf>
    <xf numFmtId="0" fontId="1" fillId="0" borderId="0" xfId="0" applyFont="1" applyFill="1"/>
    <xf numFmtId="0" fontId="7" fillId="0" borderId="0" xfId="0" applyFont="1" applyFill="1" applyBorder="1" applyAlignment="1" applyProtection="1">
      <alignment horizontal="center" vertical="center" wrapText="1"/>
    </xf>
    <xf numFmtId="165" fontId="3" fillId="15" borderId="8" xfId="0" applyNumberFormat="1" applyFont="1" applyFill="1" applyBorder="1"/>
    <xf numFmtId="40" fontId="3" fillId="16" borderId="8" xfId="0" applyNumberFormat="1" applyFont="1" applyFill="1" applyBorder="1"/>
    <xf numFmtId="43" fontId="3" fillId="0" borderId="0" xfId="2" applyFont="1"/>
    <xf numFmtId="0" fontId="2" fillId="0" borderId="0" xfId="1"/>
    <xf numFmtId="0" fontId="23" fillId="0" borderId="0" xfId="0" applyFont="1"/>
    <xf numFmtId="43" fontId="0" fillId="0" borderId="0" xfId="2" applyFont="1"/>
    <xf numFmtId="43" fontId="0" fillId="0" borderId="0" xfId="2" applyFont="1" applyFill="1"/>
    <xf numFmtId="4" fontId="0" fillId="0" borderId="0" xfId="0" applyNumberFormat="1" applyFill="1" applyBorder="1" applyProtection="1">
      <protection locked="0"/>
    </xf>
    <xf numFmtId="0" fontId="2" fillId="8" borderId="0" xfId="1" applyFill="1" applyBorder="1" applyAlignment="1">
      <alignment vertical="center" wrapText="1"/>
    </xf>
    <xf numFmtId="0" fontId="0" fillId="5" borderId="0" xfId="0" applyFill="1"/>
    <xf numFmtId="2" fontId="7" fillId="12" borderId="5" xfId="0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wrapText="1"/>
    </xf>
    <xf numFmtId="0" fontId="26" fillId="0" borderId="0" xfId="0" applyFont="1" applyProtection="1"/>
    <xf numFmtId="0" fontId="26" fillId="0" borderId="0" xfId="0" applyFont="1" applyProtection="1">
      <protection locked="0"/>
    </xf>
    <xf numFmtId="0" fontId="29" fillId="3" borderId="7" xfId="1" applyFont="1" applyFill="1" applyBorder="1" applyAlignment="1">
      <alignment horizontal="left" vertical="center" indent="1"/>
    </xf>
    <xf numFmtId="9" fontId="28" fillId="2" borderId="0" xfId="0" applyNumberFormat="1" applyFont="1" applyFill="1" applyAlignment="1">
      <alignment horizontal="right" vertical="center" indent="1"/>
    </xf>
    <xf numFmtId="0" fontId="28" fillId="2" borderId="0" xfId="0" applyFont="1" applyFill="1" applyAlignment="1">
      <alignment horizontal="right" vertical="center" indent="1"/>
    </xf>
    <xf numFmtId="0" fontId="26" fillId="2" borderId="0" xfId="0" applyFont="1" applyFill="1"/>
    <xf numFmtId="0" fontId="27" fillId="2" borderId="0" xfId="0" applyFont="1" applyFill="1" applyAlignment="1">
      <alignment horizontal="left" vertical="center" indent="1"/>
    </xf>
    <xf numFmtId="0" fontId="29" fillId="2" borderId="0" xfId="1" applyFont="1" applyFill="1" applyAlignment="1">
      <alignment horizontal="left" vertical="center" indent="1"/>
    </xf>
    <xf numFmtId="0" fontId="27" fillId="2" borderId="0" xfId="0" applyFont="1" applyFill="1" applyAlignment="1">
      <alignment horizontal="right" vertical="center" indent="1"/>
    </xf>
    <xf numFmtId="0" fontId="25" fillId="9" borderId="3" xfId="0" applyFont="1" applyFill="1" applyBorder="1" applyAlignment="1" applyProtection="1">
      <alignment vertical="center"/>
    </xf>
    <xf numFmtId="0" fontId="28" fillId="0" borderId="0" xfId="0" applyFont="1" applyAlignment="1">
      <alignment horizontal="right"/>
    </xf>
    <xf numFmtId="0" fontId="4" fillId="4" borderId="0" xfId="0" applyFont="1" applyFill="1" applyBorder="1" applyAlignment="1" applyProtection="1">
      <alignment horizontal="center"/>
      <protection locked="0"/>
    </xf>
    <xf numFmtId="2" fontId="6" fillId="4" borderId="0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0" xfId="0" applyFont="1" applyAlignment="1">
      <alignment horizontal="center"/>
    </xf>
    <xf numFmtId="0" fontId="16" fillId="8" borderId="0" xfId="0" applyFont="1" applyFill="1" applyBorder="1" applyAlignment="1">
      <alignment horizontal="right" vertical="center"/>
    </xf>
    <xf numFmtId="10" fontId="14" fillId="4" borderId="4" xfId="0" applyNumberFormat="1" applyFont="1" applyFill="1" applyBorder="1" applyAlignment="1">
      <alignment horizontal="right" vertical="center" wrapText="1"/>
    </xf>
    <xf numFmtId="10" fontId="14" fillId="14" borderId="4" xfId="0" applyNumberFormat="1" applyFont="1" applyFill="1" applyBorder="1" applyAlignment="1">
      <alignment horizontal="right" vertical="center" wrapText="1"/>
    </xf>
    <xf numFmtId="0" fontId="0" fillId="0" borderId="0" xfId="0"/>
    <xf numFmtId="15" fontId="0" fillId="0" borderId="0" xfId="0" applyNumberFormat="1" applyAlignment="1"/>
    <xf numFmtId="3" fontId="0" fillId="0" borderId="0" xfId="0" applyNumberFormat="1"/>
    <xf numFmtId="0" fontId="31" fillId="0" borderId="0" xfId="0" applyFont="1"/>
    <xf numFmtId="0" fontId="31" fillId="0" borderId="0" xfId="0" applyFont="1" applyAlignment="1">
      <alignment wrapText="1"/>
    </xf>
    <xf numFmtId="3" fontId="0" fillId="0" borderId="0" xfId="0" applyNumberFormat="1" applyFill="1"/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/>
    <xf numFmtId="3" fontId="0" fillId="4" borderId="0" xfId="0" applyNumberFormat="1" applyFill="1"/>
    <xf numFmtId="3" fontId="0" fillId="5" borderId="0" xfId="0" applyNumberFormat="1" applyFill="1"/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/>
    <xf numFmtId="0" fontId="33" fillId="8" borderId="4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9" xfId="0" applyBorder="1"/>
    <xf numFmtId="14" fontId="0" fillId="0" borderId="9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2" fontId="30" fillId="0" borderId="9" xfId="0" applyNumberFormat="1" applyFont="1" applyBorder="1" applyAlignment="1">
      <alignment horizontal="center"/>
    </xf>
    <xf numFmtId="2" fontId="35" fillId="0" borderId="9" xfId="0" applyNumberFormat="1" applyFont="1" applyBorder="1" applyAlignment="1">
      <alignment horizontal="center"/>
    </xf>
    <xf numFmtId="0" fontId="34" fillId="0" borderId="9" xfId="0" applyNumberFormat="1" applyFont="1" applyBorder="1" applyAlignment="1">
      <alignment horizontal="center"/>
    </xf>
    <xf numFmtId="0" fontId="30" fillId="0" borderId="9" xfId="0" applyNumberFormat="1" applyFont="1" applyBorder="1" applyAlignment="1">
      <alignment horizontal="center"/>
    </xf>
    <xf numFmtId="0" fontId="35" fillId="0" borderId="9" xfId="0" applyNumberFormat="1" applyFont="1" applyBorder="1" applyAlignment="1">
      <alignment horizontal="center"/>
    </xf>
    <xf numFmtId="14" fontId="30" fillId="0" borderId="9" xfId="0" applyNumberFormat="1" applyFont="1" applyBorder="1" applyAlignment="1">
      <alignment horizontal="center"/>
    </xf>
    <xf numFmtId="3" fontId="36" fillId="0" borderId="9" xfId="0" applyNumberFormat="1" applyFont="1" applyBorder="1" applyAlignment="1">
      <alignment horizontal="center"/>
    </xf>
    <xf numFmtId="0" fontId="36" fillId="0" borderId="9" xfId="0" applyNumberFormat="1" applyFont="1" applyBorder="1" applyAlignment="1">
      <alignment horizontal="center"/>
    </xf>
    <xf numFmtId="4" fontId="4" fillId="0" borderId="0" xfId="0" applyNumberFormat="1" applyFont="1" applyFill="1" applyBorder="1" applyProtection="1">
      <protection locked="0"/>
    </xf>
    <xf numFmtId="0" fontId="3" fillId="4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/>
    <xf numFmtId="15" fontId="0" fillId="0" borderId="0" xfId="0" applyNumberFormat="1" applyAlignment="1">
      <alignment wrapText="1"/>
    </xf>
    <xf numFmtId="2" fontId="0" fillId="0" borderId="0" xfId="0" applyNumberFormat="1" applyFill="1"/>
    <xf numFmtId="0" fontId="3" fillId="0" borderId="0" xfId="0" applyFont="1" applyAlignment="1">
      <alignment horizontal="center" vertical="center" wrapText="1"/>
    </xf>
    <xf numFmtId="3" fontId="0" fillId="0" borderId="0" xfId="0" applyNumberFormat="1" applyAlignment="1">
      <alignment wrapText="1"/>
    </xf>
    <xf numFmtId="0" fontId="0" fillId="0" borderId="0" xfId="0" applyAlignment="1">
      <alignment wrapText="1"/>
    </xf>
    <xf numFmtId="3" fontId="51" fillId="8" borderId="31" xfId="0" applyNumberFormat="1" applyFont="1" applyFill="1" applyBorder="1" applyAlignment="1">
      <alignment horizontal="left" vertical="center" wrapText="1" indent="1"/>
    </xf>
    <xf numFmtId="0" fontId="52" fillId="8" borderId="31" xfId="0" applyFont="1" applyFill="1" applyBorder="1" applyAlignment="1">
      <alignment horizontal="left" vertical="center" wrapText="1" indent="1"/>
    </xf>
    <xf numFmtId="0" fontId="51" fillId="8" borderId="31" xfId="0" applyFont="1" applyFill="1" applyBorder="1" applyAlignment="1">
      <alignment horizontal="left" vertical="center" wrapText="1" indent="1"/>
    </xf>
    <xf numFmtId="0" fontId="3" fillId="0" borderId="0" xfId="0" applyFont="1" applyAlignment="1">
      <alignment horizontal="center"/>
    </xf>
    <xf numFmtId="2" fontId="0" fillId="14" borderId="0" xfId="0" applyNumberForma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14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6" fillId="4" borderId="0" xfId="0" applyNumberFormat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6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8" fillId="14" borderId="0" xfId="0" applyFont="1" applyFill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51" fillId="8" borderId="31" xfId="0" applyNumberFormat="1" applyFont="1" applyFill="1" applyBorder="1" applyAlignment="1">
      <alignment vertical="center" wrapText="1"/>
    </xf>
    <xf numFmtId="0" fontId="54" fillId="8" borderId="31" xfId="0" applyFont="1" applyFill="1" applyBorder="1" applyAlignment="1">
      <alignment horizontal="left" vertical="center" wrapText="1" indent="1"/>
    </xf>
    <xf numFmtId="0" fontId="0" fillId="12" borderId="0" xfId="0" applyFill="1"/>
    <xf numFmtId="0" fontId="31" fillId="12" borderId="0" xfId="0" applyFont="1" applyFill="1"/>
    <xf numFmtId="0" fontId="31" fillId="12" borderId="0" xfId="0" applyFont="1" applyFill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6" fillId="14" borderId="0" xfId="0" applyFont="1" applyFill="1" applyProtection="1">
      <protection locked="0"/>
    </xf>
    <xf numFmtId="0" fontId="3" fillId="4" borderId="0" xfId="0" quotePrefix="1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1" fillId="0" borderId="0" xfId="0" applyFon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13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0" fillId="0" borderId="0" xfId="0" applyNumberFormat="1" applyFill="1"/>
    <xf numFmtId="0" fontId="3" fillId="0" borderId="0" xfId="0" applyFont="1" applyAlignment="1">
      <alignment horizontal="center"/>
    </xf>
    <xf numFmtId="0" fontId="55" fillId="0" borderId="0" xfId="0" applyFont="1"/>
    <xf numFmtId="0" fontId="3" fillId="0" borderId="0" xfId="0" applyFont="1" applyAlignment="1">
      <alignment horizontal="center"/>
    </xf>
    <xf numFmtId="14" fontId="5" fillId="6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4" borderId="0" xfId="0" applyFont="1" applyFill="1" applyBorder="1" applyAlignment="1" applyProtection="1">
      <alignment horizontal="center" vertical="center" wrapText="1"/>
      <protection locked="0"/>
    </xf>
    <xf numFmtId="4" fontId="6" fillId="4" borderId="0" xfId="0" applyNumberFormat="1" applyFont="1" applyFill="1" applyBorder="1" applyAlignment="1" applyProtection="1">
      <alignment vertical="center" wrapText="1"/>
    </xf>
    <xf numFmtId="0" fontId="3" fillId="4" borderId="0" xfId="0" applyFont="1" applyFill="1" applyBorder="1" applyAlignment="1" applyProtection="1">
      <alignment horizontal="center" vertical="center" wrapText="1"/>
    </xf>
    <xf numFmtId="0" fontId="24" fillId="4" borderId="0" xfId="0" applyFon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56" fillId="0" borderId="0" xfId="0" applyNumberFormat="1" applyFont="1" applyFill="1" applyBorder="1" applyAlignment="1" applyProtection="1">
      <alignment horizontal="right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1" fillId="16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7" fillId="13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8" fillId="16" borderId="11" xfId="0" applyFont="1" applyFill="1" applyBorder="1" applyAlignment="1">
      <alignment horizontal="center" vertical="center" wrapText="1"/>
    </xf>
    <xf numFmtId="2" fontId="31" fillId="0" borderId="0" xfId="0" applyNumberFormat="1" applyFont="1" applyFill="1" applyBorder="1"/>
    <xf numFmtId="0" fontId="31" fillId="0" borderId="0" xfId="0" applyFont="1" applyBorder="1"/>
    <xf numFmtId="0" fontId="31" fillId="14" borderId="0" xfId="0" applyFont="1" applyFill="1" applyAlignment="1">
      <alignment horizontal="center" vertical="center" wrapText="1"/>
    </xf>
    <xf numFmtId="0" fontId="31" fillId="6" borderId="0" xfId="0" applyFont="1" applyFill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11" fillId="16" borderId="0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1" fillId="12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5" fontId="0" fillId="0" borderId="0" xfId="0" quotePrefix="1" applyNumberFormat="1" applyAlignme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48" borderId="0" xfId="0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/>
    </xf>
    <xf numFmtId="2" fontId="3" fillId="48" borderId="0" xfId="0" applyNumberFormat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0" fillId="7" borderId="0" xfId="0" applyFont="1" applyFill="1" applyAlignment="1">
      <alignment horizontal="right" wrapText="1"/>
    </xf>
    <xf numFmtId="4" fontId="11" fillId="0" borderId="0" xfId="0" applyNumberFormat="1" applyFont="1"/>
    <xf numFmtId="165" fontId="60" fillId="7" borderId="0" xfId="0" applyNumberFormat="1" applyFon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57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4" borderId="0" xfId="0" applyFont="1" applyFill="1" applyBorder="1" applyProtection="1"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0" fillId="0" borderId="0" xfId="0" applyNumberFormat="1" applyFill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4" fillId="4" borderId="0" xfId="0" applyNumberFormat="1" applyFont="1" applyFill="1" applyBorder="1" applyProtection="1"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7" borderId="0" xfId="0" applyFont="1" applyFill="1" applyAlignment="1">
      <alignment horizontal="center"/>
    </xf>
    <xf numFmtId="171" fontId="61" fillId="49" borderId="0" xfId="0" applyNumberFormat="1" applyFont="1" applyFill="1" applyAlignment="1">
      <alignment horizontal="right"/>
    </xf>
    <xf numFmtId="171" fontId="61" fillId="0" borderId="0" xfId="0" applyNumberFormat="1" applyFont="1" applyFill="1" applyAlignment="1">
      <alignment horizontal="right"/>
    </xf>
    <xf numFmtId="171" fontId="3" fillId="14" borderId="0" xfId="0" applyNumberFormat="1" applyFont="1" applyFill="1" applyAlignment="1">
      <alignment horizontal="center"/>
    </xf>
    <xf numFmtId="1" fontId="3" fillId="6" borderId="0" xfId="0" applyNumberFormat="1" applyFont="1" applyFill="1" applyAlignment="1">
      <alignment horizontal="center"/>
    </xf>
    <xf numFmtId="171" fontId="3" fillId="16" borderId="0" xfId="0" applyNumberFormat="1" applyFont="1" applyFill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71" fontId="64" fillId="14" borderId="0" xfId="0" applyNumberFormat="1" applyFont="1" applyFill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71" fontId="28" fillId="14" borderId="0" xfId="0" applyNumberFormat="1" applyFont="1" applyFill="1" applyAlignment="1">
      <alignment horizontal="right"/>
    </xf>
    <xf numFmtId="0" fontId="3" fillId="0" borderId="0" xfId="0" applyFont="1" applyAlignment="1">
      <alignment horizontal="center"/>
    </xf>
    <xf numFmtId="171" fontId="63" fillId="14" borderId="0" xfId="0" applyNumberFormat="1" applyFont="1" applyFill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1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71" fontId="61" fillId="6" borderId="0" xfId="0" applyNumberFormat="1" applyFont="1" applyFill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/>
    <xf numFmtId="164" fontId="0" fillId="0" borderId="0" xfId="0" applyNumberFormat="1"/>
    <xf numFmtId="0" fontId="3" fillId="0" borderId="0" xfId="0" applyFont="1" applyAlignment="1">
      <alignment horizontal="center"/>
    </xf>
    <xf numFmtId="0" fontId="0" fillId="12" borderId="0" xfId="0" applyFill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15" fontId="0" fillId="0" borderId="0" xfId="0" quotePrefix="1" applyNumberFormat="1" applyAlignment="1"/>
    <xf numFmtId="2" fontId="4" fillId="0" borderId="0" xfId="0" applyNumberFormat="1" applyFont="1" applyFill="1" applyBorder="1" applyProtection="1">
      <protection locked="0"/>
    </xf>
    <xf numFmtId="0" fontId="3" fillId="0" borderId="0" xfId="0" applyFont="1" applyAlignment="1">
      <alignment horizontal="center"/>
    </xf>
    <xf numFmtId="0" fontId="4" fillId="0" borderId="0" xfId="0" applyFont="1" applyFill="1" applyBorder="1" applyProtection="1">
      <protection locked="0"/>
    </xf>
    <xf numFmtId="2" fontId="6" fillId="0" borderId="0" xfId="0" applyNumberFormat="1" applyFont="1" applyFill="1" applyBorder="1" applyAlignment="1" applyProtection="1">
      <alignment horizontal="center" vertical="center" wrapText="1"/>
    </xf>
    <xf numFmtId="0" fontId="4" fillId="0" borderId="0" xfId="0" applyFont="1" applyFill="1" applyBorder="1" applyProtection="1">
      <protection locked="0"/>
    </xf>
    <xf numFmtId="14" fontId="5" fillId="0" borderId="0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Fill="1" applyBorder="1" applyAlignment="1" applyProtection="1">
      <alignment horizontal="center" vertical="center" wrapText="1"/>
      <protection locked="0"/>
    </xf>
    <xf numFmtId="0" fontId="0" fillId="0" borderId="0" xfId="0" pivotButton="1"/>
    <xf numFmtId="164" fontId="0" fillId="0" borderId="0" xfId="0" applyNumberFormat="1"/>
    <xf numFmtId="2" fontId="4" fillId="0" borderId="0" xfId="0" applyNumberFormat="1" applyFont="1" applyFill="1" applyBorder="1" applyProtection="1">
      <protection locked="0"/>
    </xf>
    <xf numFmtId="2" fontId="13" fillId="0" borderId="0" xfId="0" applyNumberFormat="1" applyFont="1" applyFill="1" applyBorder="1" applyAlignment="1" applyProtection="1">
      <alignment horizontal="center" vertical="center" wrapText="1"/>
      <protection locked="0"/>
    </xf>
    <xf numFmtId="4" fontId="6" fillId="0" borderId="0" xfId="0" applyNumberFormat="1" applyFont="1" applyFill="1" applyBorder="1" applyAlignment="1" applyProtection="1">
      <alignment vertical="center" wrapText="1"/>
    </xf>
    <xf numFmtId="2" fontId="7" fillId="0" borderId="0" xfId="0" applyNumberFormat="1" applyFont="1" applyFill="1" applyBorder="1" applyAlignment="1" applyProtection="1">
      <alignment horizontal="right" vertical="center" wrapText="1"/>
    </xf>
    <xf numFmtId="165" fontId="0" fillId="0" borderId="0" xfId="0" applyNumberFormat="1"/>
    <xf numFmtId="10" fontId="0" fillId="0" borderId="0" xfId="0" applyNumberFormat="1"/>
    <xf numFmtId="0" fontId="3" fillId="0" borderId="0" xfId="0" applyFont="1" applyFill="1" applyBorder="1" applyAlignment="1" applyProtection="1">
      <alignment horizontal="center" vertical="center" wrapText="1"/>
    </xf>
    <xf numFmtId="164" fontId="0" fillId="4" borderId="0" xfId="0" applyNumberFormat="1" applyFill="1"/>
    <xf numFmtId="1" fontId="56" fillId="0" borderId="0" xfId="0" applyNumberFormat="1" applyFont="1" applyFill="1" applyBorder="1" applyAlignment="1" applyProtection="1">
      <alignment horizontal="right" vertical="center" wrapText="1"/>
    </xf>
    <xf numFmtId="0" fontId="24" fillId="0" borderId="0" xfId="0" applyFont="1"/>
    <xf numFmtId="164" fontId="0" fillId="0" borderId="0" xfId="0" applyNumberFormat="1" applyFill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14" borderId="0" xfId="0" applyNumberFormat="1" applyFill="1"/>
    <xf numFmtId="0" fontId="0" fillId="4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left" indent="2"/>
    </xf>
    <xf numFmtId="0" fontId="31" fillId="0" borderId="10" xfId="0" applyFont="1" applyFill="1" applyBorder="1"/>
    <xf numFmtId="0" fontId="31" fillId="0" borderId="11" xfId="0" applyFont="1" applyFill="1" applyBorder="1"/>
    <xf numFmtId="0" fontId="31" fillId="0" borderId="9" xfId="0" applyFont="1" applyFill="1" applyBorder="1" applyAlignment="1">
      <alignment horizontal="center" vertical="center" wrapText="1"/>
    </xf>
    <xf numFmtId="0" fontId="31" fillId="0" borderId="10" xfId="0" applyFont="1" applyFill="1" applyBorder="1" applyAlignment="1">
      <alignment horizontal="center" vertical="center" wrapText="1"/>
    </xf>
    <xf numFmtId="0" fontId="31" fillId="0" borderId="21" xfId="0" applyFont="1" applyFill="1" applyBorder="1" applyAlignment="1">
      <alignment horizontal="center" vertical="center" wrapText="1"/>
    </xf>
    <xf numFmtId="0" fontId="31" fillId="0" borderId="9" xfId="0" applyFont="1" applyFill="1" applyBorder="1" applyAlignment="1">
      <alignment horizontal="left"/>
    </xf>
    <xf numFmtId="0" fontId="31" fillId="0" borderId="13" xfId="0" applyNumberFormat="1" applyFont="1" applyFill="1" applyBorder="1"/>
    <xf numFmtId="164" fontId="31" fillId="0" borderId="14" xfId="0" applyNumberFormat="1" applyFont="1" applyFill="1" applyBorder="1"/>
    <xf numFmtId="0" fontId="31" fillId="0" borderId="16" xfId="0" applyNumberFormat="1" applyFont="1" applyFill="1" applyBorder="1"/>
    <xf numFmtId="164" fontId="31" fillId="0" borderId="0" xfId="0" applyNumberFormat="1" applyFont="1" applyFill="1" applyBorder="1"/>
    <xf numFmtId="2" fontId="31" fillId="0" borderId="17" xfId="0" applyNumberFormat="1" applyFont="1" applyFill="1" applyBorder="1"/>
    <xf numFmtId="0" fontId="31" fillId="0" borderId="16" xfId="0" applyFont="1" applyFill="1" applyBorder="1" applyAlignment="1">
      <alignment horizontal="left"/>
    </xf>
    <xf numFmtId="0" fontId="31" fillId="0" borderId="18" xfId="0" applyNumberFormat="1" applyFont="1" applyFill="1" applyBorder="1"/>
    <xf numFmtId="164" fontId="31" fillId="0" borderId="19" xfId="0" applyNumberFormat="1" applyFont="1" applyFill="1" applyBorder="1"/>
    <xf numFmtId="2" fontId="32" fillId="0" borderId="20" xfId="0" applyNumberFormat="1" applyFont="1" applyFill="1" applyBorder="1"/>
    <xf numFmtId="0" fontId="59" fillId="0" borderId="11" xfId="0" applyFont="1" applyFill="1" applyBorder="1" applyAlignment="1">
      <alignment horizontal="center" vertical="center" wrapText="1"/>
    </xf>
    <xf numFmtId="2" fontId="31" fillId="0" borderId="15" xfId="0" applyNumberFormat="1" applyFont="1" applyFill="1" applyBorder="1"/>
    <xf numFmtId="0" fontId="31" fillId="0" borderId="16" xfId="0" applyFont="1" applyFill="1" applyBorder="1" applyAlignment="1">
      <alignment horizontal="left" indent="1"/>
    </xf>
    <xf numFmtId="14" fontId="31" fillId="0" borderId="16" xfId="0" applyNumberFormat="1" applyFont="1" applyFill="1" applyBorder="1" applyAlignment="1">
      <alignment horizontal="left" indent="2"/>
    </xf>
    <xf numFmtId="0" fontId="31" fillId="0" borderId="16" xfId="0" applyFont="1" applyFill="1" applyBorder="1" applyAlignment="1">
      <alignment horizontal="left" indent="3"/>
    </xf>
    <xf numFmtId="0" fontId="31" fillId="0" borderId="9" xfId="0" applyFont="1" applyFill="1" applyBorder="1" applyAlignment="1">
      <alignment horizontal="left" indent="1"/>
    </xf>
    <xf numFmtId="10" fontId="0" fillId="4" borderId="0" xfId="0" applyNumberFormat="1" applyFill="1"/>
    <xf numFmtId="1" fontId="0" fillId="0" borderId="0" xfId="0" applyNumberFormat="1" applyAlignment="1">
      <alignment horizontal="right"/>
    </xf>
    <xf numFmtId="171" fontId="0" fillId="0" borderId="0" xfId="0" applyNumberFormat="1" applyAlignment="1">
      <alignment horizontal="right"/>
    </xf>
    <xf numFmtId="165" fontId="0" fillId="14" borderId="0" xfId="0" applyNumberForma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6" fillId="4" borderId="0" xfId="0" applyFont="1" applyFill="1" applyProtection="1"/>
    <xf numFmtId="0" fontId="3" fillId="0" borderId="0" xfId="0" applyFont="1" applyAlignment="1">
      <alignment horizontal="center"/>
    </xf>
    <xf numFmtId="0" fontId="27" fillId="4" borderId="0" xfId="0" applyFont="1" applyFill="1" applyAlignment="1">
      <alignment horizontal="left" vertical="center" indent="1"/>
    </xf>
    <xf numFmtId="0" fontId="29" fillId="4" borderId="0" xfId="1" applyFont="1" applyFill="1" applyAlignment="1">
      <alignment horizontal="left" vertical="center" indent="1"/>
    </xf>
    <xf numFmtId="0" fontId="27" fillId="4" borderId="0" xfId="0" applyFont="1" applyFill="1" applyAlignment="1">
      <alignment horizontal="right" vertical="center" indent="1"/>
    </xf>
    <xf numFmtId="0" fontId="28" fillId="4" borderId="0" xfId="0" applyFont="1" applyFill="1" applyAlignment="1">
      <alignment horizontal="right" vertical="center" indent="1"/>
    </xf>
    <xf numFmtId="9" fontId="28" fillId="4" borderId="0" xfId="0" applyNumberFormat="1" applyFont="1" applyFill="1" applyAlignment="1">
      <alignment horizontal="right" vertical="center" indent="1"/>
    </xf>
    <xf numFmtId="0" fontId="28" fillId="4" borderId="0" xfId="0" applyFont="1" applyFill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27" fillId="2" borderId="0" xfId="0" applyNumberFormat="1" applyFont="1" applyFill="1" applyAlignment="1">
      <alignment horizontal="left" vertical="center" indent="1"/>
    </xf>
    <xf numFmtId="14" fontId="27" fillId="4" borderId="0" xfId="0" applyNumberFormat="1" applyFont="1" applyFill="1" applyAlignment="1">
      <alignment horizontal="left" vertical="center" indent="1"/>
    </xf>
    <xf numFmtId="0" fontId="3" fillId="0" borderId="0" xfId="0" applyFont="1" applyAlignment="1">
      <alignment horizontal="center"/>
    </xf>
    <xf numFmtId="0" fontId="26" fillId="4" borderId="0" xfId="0" applyFont="1" applyFill="1" applyProtection="1">
      <protection locked="0"/>
    </xf>
    <xf numFmtId="0" fontId="4" fillId="50" borderId="0" xfId="0" applyFont="1" applyFill="1" applyBorder="1" applyProtection="1">
      <protection locked="0"/>
    </xf>
    <xf numFmtId="171" fontId="3" fillId="16" borderId="8" xfId="0" applyNumberFormat="1" applyFont="1" applyFill="1" applyBorder="1" applyAlignment="1">
      <alignment horizontal="right"/>
    </xf>
    <xf numFmtId="171" fontId="3" fillId="16" borderId="36" xfId="0" applyNumberFormat="1" applyFont="1" applyFill="1" applyBorder="1"/>
    <xf numFmtId="171" fontId="3" fillId="51" borderId="35" xfId="0" applyNumberFormat="1" applyFont="1" applyFill="1" applyBorder="1" applyAlignment="1">
      <alignment horizontal="right" vertical="center"/>
    </xf>
    <xf numFmtId="171" fontId="0" fillId="9" borderId="0" xfId="0" applyNumberFormat="1" applyFill="1" applyAlignment="1">
      <alignment horizontal="right"/>
    </xf>
    <xf numFmtId="171" fontId="3" fillId="51" borderId="8" xfId="0" applyNumberFormat="1" applyFont="1" applyFill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71" fontId="3" fillId="16" borderId="0" xfId="0" applyNumberFormat="1" applyFont="1" applyFill="1" applyAlignment="1">
      <alignment horizontal="right" vertical="center"/>
    </xf>
    <xf numFmtId="171" fontId="0" fillId="14" borderId="0" xfId="0" applyNumberFormat="1" applyFill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61" fillId="49" borderId="0" xfId="0" applyNumberFormat="1" applyFont="1" applyFill="1" applyAlignment="1">
      <alignment horizontal="right"/>
    </xf>
    <xf numFmtId="0" fontId="3" fillId="0" borderId="0" xfId="0" applyFont="1" applyAlignment="1">
      <alignment horizontal="center"/>
    </xf>
    <xf numFmtId="1" fontId="0" fillId="4" borderId="0" xfId="0" applyNumberFormat="1" applyFill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4" fillId="0" borderId="0" xfId="0" applyNumberFormat="1" applyFont="1" applyProtection="1">
      <protection locked="0"/>
    </xf>
    <xf numFmtId="15" fontId="0" fillId="0" borderId="0" xfId="0" quotePrefix="1" applyNumberFormat="1"/>
    <xf numFmtId="2" fontId="6" fillId="0" borderId="0" xfId="0" applyNumberFormat="1" applyFont="1" applyAlignment="1">
      <alignment horizontal="center" vertical="center" wrapText="1"/>
    </xf>
    <xf numFmtId="14" fontId="5" fillId="0" borderId="0" xfId="0" applyNumberFormat="1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 vertical="center" wrapText="1"/>
      <protection locked="0"/>
    </xf>
    <xf numFmtId="4" fontId="6" fillId="0" borderId="0" xfId="0" applyNumberFormat="1" applyFont="1" applyAlignment="1">
      <alignment vertical="center" wrapText="1"/>
    </xf>
    <xf numFmtId="2" fontId="7" fillId="0" borderId="0" xfId="0" applyNumberFormat="1" applyFont="1" applyAlignment="1">
      <alignment horizontal="right" vertical="center" wrapText="1"/>
    </xf>
    <xf numFmtId="0" fontId="4" fillId="0" borderId="0" xfId="0" applyFont="1" applyProtection="1">
      <protection locked="0"/>
    </xf>
    <xf numFmtId="0" fontId="6" fillId="4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67" fillId="0" borderId="17" xfId="0" applyNumberFormat="1" applyFont="1" applyFill="1" applyBorder="1"/>
    <xf numFmtId="0" fontId="3" fillId="0" borderId="0" xfId="0" applyFont="1" applyAlignment="1">
      <alignment horizontal="center"/>
    </xf>
    <xf numFmtId="0" fontId="0" fillId="0" borderId="32" xfId="0" applyBorder="1" applyAlignment="1">
      <alignment horizontal="right" vertical="center" wrapText="1" indent="1"/>
    </xf>
    <xf numFmtId="0" fontId="7" fillId="14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32" xfId="0" applyBorder="1" applyAlignment="1">
      <alignment horizontal="right" vertical="center" wrapText="1"/>
    </xf>
    <xf numFmtId="0" fontId="2" fillId="11" borderId="0" xfId="1" applyFill="1" applyAlignment="1">
      <alignment horizontal="left" vertical="center"/>
    </xf>
    <xf numFmtId="0" fontId="2" fillId="11" borderId="12" xfId="1" applyFill="1" applyBorder="1" applyAlignment="1">
      <alignment horizontal="left" vertical="center"/>
    </xf>
    <xf numFmtId="0" fontId="2" fillId="0" borderId="0" xfId="1" applyAlignment="1">
      <alignment horizontal="left" vertical="center"/>
    </xf>
    <xf numFmtId="0" fontId="2" fillId="0" borderId="12" xfId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Fill="1" applyAlignment="1" applyProtection="1">
      <alignment horizontal="center" vertical="center" wrapText="1"/>
      <protection locked="0"/>
    </xf>
    <xf numFmtId="0" fontId="65" fillId="0" borderId="32" xfId="0" applyFont="1" applyBorder="1" applyAlignment="1">
      <alignment horizontal="right" vertical="center" wrapText="1" indent="1"/>
    </xf>
    <xf numFmtId="0" fontId="65" fillId="0" borderId="32" xfId="0" applyFont="1" applyBorder="1" applyAlignment="1">
      <alignment horizontal="left" inden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6" borderId="0" xfId="0" applyFont="1" applyFill="1" applyBorder="1" applyAlignment="1" applyProtection="1">
      <alignment horizontal="center" vertical="center" wrapText="1"/>
      <protection locked="0"/>
    </xf>
    <xf numFmtId="0" fontId="3" fillId="6" borderId="0" xfId="0" applyFont="1" applyFill="1" applyBorder="1" applyAlignment="1" applyProtection="1">
      <alignment horizontal="center" vertical="center" wrapText="1"/>
    </xf>
    <xf numFmtId="0" fontId="6" fillId="4" borderId="0" xfId="0" applyFont="1" applyFill="1" applyBorder="1" applyAlignment="1" applyProtection="1">
      <alignment horizontal="center" vertical="center" wrapText="1"/>
    </xf>
    <xf numFmtId="4" fontId="6" fillId="4" borderId="0" xfId="0" applyNumberFormat="1" applyFont="1" applyFill="1" applyAlignment="1">
      <alignment vertical="center" wrapText="1"/>
    </xf>
    <xf numFmtId="2" fontId="6" fillId="4" borderId="0" xfId="0" applyNumberFormat="1" applyFont="1" applyFill="1" applyAlignment="1">
      <alignment horizontal="center" vertical="center" wrapText="1"/>
    </xf>
    <xf numFmtId="4" fontId="6" fillId="0" borderId="0" xfId="0" applyNumberFormat="1" applyFont="1" applyFill="1" applyAlignment="1">
      <alignment vertical="center" wrapText="1"/>
    </xf>
    <xf numFmtId="2" fontId="6" fillId="0" borderId="0" xfId="0" applyNumberFormat="1" applyFont="1" applyFill="1" applyAlignment="1">
      <alignment horizontal="center" vertical="center" wrapText="1"/>
    </xf>
    <xf numFmtId="2" fontId="7" fillId="0" borderId="0" xfId="0" applyNumberFormat="1" applyFont="1" applyFill="1" applyAlignment="1">
      <alignment horizontal="right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6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>
      <alignment horizontal="center"/>
    </xf>
    <xf numFmtId="0" fontId="6" fillId="6" borderId="0" xfId="0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0" fillId="0" borderId="0" xfId="0" applyNumberFormat="1"/>
    <xf numFmtId="173" fontId="0" fillId="0" borderId="0" xfId="0" applyNumberFormat="1"/>
    <xf numFmtId="171" fontId="73" fillId="49" borderId="0" xfId="0" applyNumberFormat="1" applyFont="1" applyFill="1" applyAlignment="1">
      <alignment horizontal="right"/>
    </xf>
    <xf numFmtId="1" fontId="0" fillId="6" borderId="0" xfId="0" applyNumberFormat="1" applyFill="1" applyAlignment="1">
      <alignment horizontal="right"/>
    </xf>
    <xf numFmtId="0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5" fillId="4" borderId="0" xfId="0" applyNumberFormat="1" applyFont="1" applyFill="1" applyAlignment="1" applyProtection="1">
      <alignment horizontal="center"/>
      <protection locked="0"/>
    </xf>
    <xf numFmtId="14" fontId="5" fillId="0" borderId="0" xfId="0" applyNumberFormat="1" applyFont="1" applyFill="1" applyAlignment="1" applyProtection="1">
      <alignment horizontal="center"/>
      <protection locked="0"/>
    </xf>
    <xf numFmtId="2" fontId="13" fillId="0" borderId="0" xfId="0" applyNumberFormat="1" applyFont="1" applyFill="1" applyAlignment="1" applyProtection="1">
      <alignment horizontal="center" vertical="center" wrapText="1"/>
      <protection locked="0"/>
    </xf>
    <xf numFmtId="0" fontId="3" fillId="0" borderId="0" xfId="0" applyFont="1" applyAlignment="1">
      <alignment horizontal="center"/>
    </xf>
    <xf numFmtId="0" fontId="18" fillId="52" borderId="0" xfId="0" applyFont="1" applyFill="1" applyBorder="1" applyAlignment="1" applyProtection="1">
      <alignment horizontal="center"/>
    </xf>
    <xf numFmtId="0" fontId="18" fillId="53" borderId="0" xfId="0" applyFont="1" applyFill="1" applyBorder="1" applyAlignment="1" applyProtection="1">
      <alignment horizontal="center"/>
    </xf>
    <xf numFmtId="0" fontId="18" fillId="5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8" fillId="54" borderId="0" xfId="0" applyFont="1" applyFill="1" applyAlignment="1">
      <alignment horizontal="center"/>
    </xf>
    <xf numFmtId="0" fontId="3" fillId="0" borderId="0" xfId="0" quotePrefix="1" applyFont="1" applyFill="1" applyBorder="1" applyAlignment="1" applyProtection="1">
      <alignment horizontal="center" vertical="center" wrapText="1"/>
    </xf>
    <xf numFmtId="14" fontId="5" fillId="54" borderId="0" xfId="0" applyNumberFormat="1" applyFont="1" applyFill="1" applyAlignment="1" applyProtection="1">
      <alignment horizontal="center"/>
      <protection locked="0"/>
    </xf>
    <xf numFmtId="0" fontId="4" fillId="54" borderId="0" xfId="0" applyFont="1" applyFill="1" applyBorder="1" applyAlignment="1" applyProtection="1">
      <alignment horizontal="center"/>
      <protection locked="0"/>
    </xf>
    <xf numFmtId="0" fontId="6" fillId="54" borderId="0" xfId="0" applyFont="1" applyFill="1" applyBorder="1" applyAlignment="1" applyProtection="1">
      <alignment horizontal="center" vertical="center" wrapText="1"/>
      <protection locked="0"/>
    </xf>
    <xf numFmtId="0" fontId="6" fillId="54" borderId="0" xfId="0" applyFont="1" applyFill="1" applyBorder="1" applyAlignment="1" applyProtection="1">
      <alignment horizontal="center" vertical="center" wrapText="1"/>
    </xf>
    <xf numFmtId="4" fontId="6" fillId="54" borderId="0" xfId="0" applyNumberFormat="1" applyFont="1" applyFill="1" applyAlignment="1">
      <alignment vertical="center" wrapText="1"/>
    </xf>
    <xf numFmtId="2" fontId="6" fillId="54" borderId="0" xfId="0" applyNumberFormat="1" applyFont="1" applyFill="1" applyAlignment="1">
      <alignment horizontal="center" vertical="center" wrapText="1"/>
    </xf>
    <xf numFmtId="2" fontId="6" fillId="54" borderId="0" xfId="0" applyNumberFormat="1" applyFont="1" applyFill="1" applyBorder="1" applyAlignment="1" applyProtection="1">
      <alignment horizontal="center" vertical="center" wrapText="1"/>
      <protection locked="0"/>
    </xf>
    <xf numFmtId="2" fontId="4" fillId="54" borderId="0" xfId="0" applyNumberFormat="1" applyFont="1" applyFill="1" applyBorder="1" applyProtection="1">
      <protection locked="0"/>
    </xf>
    <xf numFmtId="0" fontId="3" fillId="54" borderId="0" xfId="0" quotePrefix="1" applyFont="1" applyFill="1" applyBorder="1" applyAlignment="1" applyProtection="1">
      <alignment horizontal="center" vertical="center" wrapText="1"/>
    </xf>
    <xf numFmtId="0" fontId="18" fillId="54" borderId="0" xfId="0" applyFont="1" applyFill="1" applyBorder="1" applyAlignment="1" applyProtection="1">
      <alignment horizontal="center"/>
    </xf>
    <xf numFmtId="2" fontId="4" fillId="52" borderId="0" xfId="0" applyNumberFormat="1" applyFont="1" applyFill="1" applyBorder="1" applyProtection="1">
      <protection locked="0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4" borderId="0" xfId="0" applyFont="1" applyFill="1" applyBorder="1" applyAlignment="1" applyProtection="1">
      <alignment horizontal="center" vertical="center" wrapText="1"/>
      <protection locked="0"/>
    </xf>
    <xf numFmtId="0" fontId="6" fillId="14" borderId="0" xfId="0" applyFont="1" applyFill="1" applyBorder="1" applyAlignment="1" applyProtection="1">
      <alignment horizontal="center" vertical="center" wrapText="1"/>
      <protection locked="0"/>
    </xf>
    <xf numFmtId="0" fontId="4" fillId="14" borderId="0" xfId="0" applyFont="1" applyFill="1" applyBorder="1" applyAlignment="1" applyProtection="1">
      <alignment horizontal="center"/>
      <protection locked="0"/>
    </xf>
    <xf numFmtId="4" fontId="6" fillId="53" borderId="0" xfId="0" applyNumberFormat="1" applyFont="1" applyFill="1" applyBorder="1" applyAlignment="1" applyProtection="1">
      <alignment vertical="center" wrapText="1"/>
    </xf>
    <xf numFmtId="4" fontId="6" fillId="52" borderId="0" xfId="0" applyNumberFormat="1" applyFont="1" applyFill="1" applyBorder="1" applyAlignment="1" applyProtection="1">
      <alignment vertical="center" wrapText="1"/>
    </xf>
    <xf numFmtId="164" fontId="3" fillId="4" borderId="0" xfId="0" applyNumberFormat="1" applyFont="1" applyFill="1"/>
    <xf numFmtId="164" fontId="3" fillId="0" borderId="0" xfId="0" applyNumberFormat="1" applyFont="1"/>
    <xf numFmtId="1" fontId="56" fillId="0" borderId="0" xfId="0" applyNumberFormat="1" applyFont="1" applyFill="1" applyAlignment="1">
      <alignment horizontal="right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8" fillId="53" borderId="0" xfId="0" applyFont="1" applyFill="1" applyAlignment="1">
      <alignment horizontal="center"/>
    </xf>
    <xf numFmtId="173" fontId="34" fillId="14" borderId="0" xfId="0" applyNumberFormat="1" applyFont="1" applyFill="1"/>
    <xf numFmtId="171" fontId="34" fillId="14" borderId="0" xfId="0" applyNumberFormat="1" applyFont="1" applyFill="1" applyAlignment="1">
      <alignment horizontal="right"/>
    </xf>
    <xf numFmtId="1" fontId="0" fillId="14" borderId="0" xfId="0" applyNumberFormat="1" applyFill="1" applyAlignment="1">
      <alignment horizontal="right"/>
    </xf>
    <xf numFmtId="0" fontId="3" fillId="0" borderId="0" xfId="0" applyFont="1" applyAlignment="1">
      <alignment horizontal="center"/>
    </xf>
    <xf numFmtId="2" fontId="4" fillId="14" borderId="0" xfId="0" applyNumberFormat="1" applyFont="1" applyFill="1" applyBorder="1" applyProtection="1">
      <protection locked="0"/>
    </xf>
    <xf numFmtId="0" fontId="3" fillId="0" borderId="0" xfId="0" applyFont="1" applyAlignment="1">
      <alignment horizontal="center"/>
    </xf>
    <xf numFmtId="0" fontId="18" fillId="55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0" fontId="0" fillId="14" borderId="0" xfId="0" applyNumberForma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1" fillId="0" borderId="32" xfId="0" applyFont="1" applyBorder="1" applyAlignment="1">
      <alignment horizontal="right" vertical="center" wrapText="1"/>
    </xf>
    <xf numFmtId="0" fontId="3" fillId="0" borderId="0" xfId="0" applyFont="1" applyAlignment="1">
      <alignment horizontal="center"/>
    </xf>
    <xf numFmtId="0" fontId="71" fillId="0" borderId="32" xfId="0" applyFont="1" applyBorder="1" applyAlignment="1">
      <alignment horizontal="right" vertical="center" wrapText="1"/>
    </xf>
    <xf numFmtId="0" fontId="71" fillId="0" borderId="32" xfId="0" applyFont="1" applyBorder="1" applyAlignment="1">
      <alignment horizontal="right" vertical="center" wrapText="1"/>
    </xf>
    <xf numFmtId="0" fontId="71" fillId="0" borderId="32" xfId="0" applyFont="1" applyBorder="1" applyAlignment="1">
      <alignment horizontal="right" vertical="center" wrapText="1"/>
    </xf>
    <xf numFmtId="0" fontId="3" fillId="0" borderId="0" xfId="0" applyFont="1" applyAlignment="1">
      <alignment horizontal="center"/>
    </xf>
    <xf numFmtId="0" fontId="3" fillId="16" borderId="0" xfId="0" applyFont="1" applyFill="1"/>
    <xf numFmtId="0" fontId="3" fillId="16" borderId="33" xfId="0" applyFont="1" applyFill="1" applyBorder="1"/>
    <xf numFmtId="14" fontId="3" fillId="16" borderId="33" xfId="0" applyNumberFormat="1" applyFont="1" applyFill="1" applyBorder="1"/>
    <xf numFmtId="2" fontId="3" fillId="0" borderId="33" xfId="0" applyNumberFormat="1" applyFont="1" applyBorder="1"/>
    <xf numFmtId="0" fontId="3" fillId="0" borderId="33" xfId="0" applyFont="1" applyBorder="1" applyAlignment="1">
      <alignment horizontal="left"/>
    </xf>
    <xf numFmtId="4" fontId="0" fillId="0" borderId="0" xfId="0" applyNumberFormat="1"/>
    <xf numFmtId="0" fontId="71" fillId="0" borderId="32" xfId="0" applyFont="1" applyBorder="1" applyAlignment="1">
      <alignment horizontal="right" vertical="center" wrapText="1"/>
    </xf>
    <xf numFmtId="0" fontId="3" fillId="0" borderId="0" xfId="0" applyFont="1" applyAlignment="1">
      <alignment horizontal="center"/>
    </xf>
    <xf numFmtId="0" fontId="71" fillId="0" borderId="32" xfId="0" applyFont="1" applyBorder="1" applyAlignment="1">
      <alignment horizontal="right" vertical="center" wrapText="1"/>
    </xf>
    <xf numFmtId="0" fontId="0" fillId="4" borderId="0" xfId="0" applyFill="1" applyAlignment="1">
      <alignment horizontal="center"/>
    </xf>
    <xf numFmtId="171" fontId="3" fillId="16" borderId="0" xfId="0" applyNumberFormat="1" applyFont="1" applyFill="1" applyAlignment="1">
      <alignment horizontal="center" vertical="center"/>
    </xf>
    <xf numFmtId="0" fontId="75" fillId="0" borderId="32" xfId="0" applyFont="1" applyBorder="1" applyAlignment="1">
      <alignment horizontal="right" vertical="center" wrapText="1"/>
    </xf>
    <xf numFmtId="0" fontId="76" fillId="0" borderId="32" xfId="0" applyFont="1" applyBorder="1" applyAlignment="1">
      <alignment horizontal="left" vertical="center" wrapText="1"/>
    </xf>
    <xf numFmtId="0" fontId="19" fillId="0" borderId="34" xfId="0" applyFont="1" applyBorder="1" applyAlignment="1">
      <alignment horizontal="left"/>
    </xf>
    <xf numFmtId="0" fontId="77" fillId="11" borderId="0" xfId="0" applyFont="1" applyFill="1" applyAlignment="1">
      <alignment horizontal="left" vertical="center"/>
    </xf>
    <xf numFmtId="10" fontId="78" fillId="11" borderId="0" xfId="0" applyNumberFormat="1" applyFont="1" applyFill="1" applyAlignment="1">
      <alignment horizontal="right" vertical="center"/>
    </xf>
    <xf numFmtId="0" fontId="74" fillId="11" borderId="0" xfId="0" applyFont="1" applyFill="1" applyAlignment="1">
      <alignment horizontal="right" vertical="center"/>
    </xf>
    <xf numFmtId="0" fontId="72" fillId="11" borderId="0" xfId="0" applyFont="1" applyFill="1" applyAlignment="1">
      <alignment horizontal="right" vertical="center"/>
    </xf>
    <xf numFmtId="10" fontId="79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0" fontId="78" fillId="0" borderId="0" xfId="0" applyNumberFormat="1" applyFont="1" applyAlignment="1">
      <alignment horizontal="right" vertical="center"/>
    </xf>
    <xf numFmtId="10" fontId="79" fillId="11" borderId="0" xfId="0" applyNumberFormat="1" applyFont="1" applyFill="1" applyAlignment="1">
      <alignment horizontal="right" vertical="center"/>
    </xf>
    <xf numFmtId="0" fontId="75" fillId="0" borderId="32" xfId="0" applyFont="1" applyBorder="1" applyAlignment="1">
      <alignment horizontal="right" vertical="center" wrapText="1"/>
    </xf>
    <xf numFmtId="0" fontId="19" fillId="0" borderId="32" xfId="0" applyFont="1" applyBorder="1" applyAlignment="1">
      <alignment horizontal="left" indent="1"/>
    </xf>
    <xf numFmtId="0" fontId="71" fillId="0" borderId="32" xfId="0" applyFont="1" applyBorder="1" applyAlignment="1">
      <alignment horizontal="right" vertical="center" wrapText="1"/>
    </xf>
    <xf numFmtId="0" fontId="66" fillId="0" borderId="32" xfId="0" applyFont="1" applyBorder="1" applyAlignment="1">
      <alignment horizontal="left" indent="1"/>
    </xf>
    <xf numFmtId="0" fontId="3" fillId="0" borderId="0" xfId="0" applyFont="1" applyAlignment="1">
      <alignment horizontal="center"/>
    </xf>
    <xf numFmtId="171" fontId="3" fillId="16" borderId="0" xfId="0" applyNumberFormat="1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25" fillId="9" borderId="1" xfId="0" applyFont="1" applyFill="1" applyBorder="1" applyAlignment="1" applyProtection="1">
      <alignment horizontal="right" vertical="center"/>
    </xf>
    <xf numFmtId="0" fontId="25" fillId="9" borderId="2" xfId="0" applyFont="1" applyFill="1" applyBorder="1" applyAlignment="1" applyProtection="1">
      <alignment horizontal="right" vertical="center"/>
    </xf>
    <xf numFmtId="173" fontId="3" fillId="0" borderId="33" xfId="0" applyNumberFormat="1" applyFont="1" applyBorder="1" applyAlignment="1">
      <alignment horizontal="left"/>
    </xf>
    <xf numFmtId="173" fontId="3" fillId="0" borderId="33" xfId="0" applyNumberFormat="1" applyFont="1" applyBorder="1"/>
    <xf numFmtId="173" fontId="3" fillId="16" borderId="8" xfId="0" applyNumberFormat="1" applyFont="1" applyFill="1" applyBorder="1" applyAlignment="1">
      <alignment horizontal="left"/>
    </xf>
    <xf numFmtId="173" fontId="3" fillId="16" borderId="8" xfId="0" applyNumberFormat="1" applyFont="1" applyFill="1" applyBorder="1"/>
  </cellXfs>
  <cellStyles count="46">
    <cellStyle name="20% - Ênfase1" xfId="21" builtinId="30" customBuiltin="1"/>
    <cellStyle name="20% - Ênfase2" xfId="25" builtinId="34" customBuiltin="1"/>
    <cellStyle name="20% - Ênfase3" xfId="29" builtinId="38" customBuiltin="1"/>
    <cellStyle name="20% - Ênfase4" xfId="33" builtinId="42" customBuiltin="1"/>
    <cellStyle name="20% - Ênfase5" xfId="37" builtinId="46" customBuiltin="1"/>
    <cellStyle name="20% - Ênfase6" xfId="41" builtinId="50" customBuiltin="1"/>
    <cellStyle name="40% - Ênfase1" xfId="22" builtinId="31" customBuiltin="1"/>
    <cellStyle name="40% - Ênfase2" xfId="26" builtinId="35" customBuiltin="1"/>
    <cellStyle name="40% - Ênfase3" xfId="30" builtinId="39" customBuiltin="1"/>
    <cellStyle name="40% - Ênfase4" xfId="34" builtinId="43" customBuiltin="1"/>
    <cellStyle name="40% - Ênfase5" xfId="38" builtinId="47" customBuiltin="1"/>
    <cellStyle name="40% - Ênfase6" xfId="42" builtinId="51" customBuiltin="1"/>
    <cellStyle name="60% - Ênfase1" xfId="23" builtinId="32" customBuiltin="1"/>
    <cellStyle name="60% - Ênfase2" xfId="27" builtinId="36" customBuiltin="1"/>
    <cellStyle name="60% - Ênfase3" xfId="31" builtinId="40" customBuiltin="1"/>
    <cellStyle name="60% - Ênfase4" xfId="35" builtinId="44" customBuiltin="1"/>
    <cellStyle name="60% - Ênfase5" xfId="39" builtinId="48" customBuiltin="1"/>
    <cellStyle name="60% - Ênfase6" xfId="43" builtinId="52" customBuiltin="1"/>
    <cellStyle name="Bom" xfId="8" builtinId="26" customBuiltin="1"/>
    <cellStyle name="Cálculo" xfId="13" builtinId="22" customBuiltin="1"/>
    <cellStyle name="Célula de Verificação" xfId="15" builtinId="23" customBuiltin="1"/>
    <cellStyle name="Célula Vinculada" xfId="14" builtinId="24" customBuiltin="1"/>
    <cellStyle name="Ênfase1" xfId="20" builtinId="29" customBuiltin="1"/>
    <cellStyle name="Ênfase2" xfId="24" builtinId="33" customBuiltin="1"/>
    <cellStyle name="Ênfase3" xfId="28" builtinId="37" customBuiltin="1"/>
    <cellStyle name="Ênfase4" xfId="32" builtinId="41" customBuiltin="1"/>
    <cellStyle name="Ênfase5" xfId="36" builtinId="45" customBuiltin="1"/>
    <cellStyle name="Ênfase6" xfId="40" builtinId="49" customBuiltin="1"/>
    <cellStyle name="Entrada" xfId="11" builtinId="20" customBuiltin="1"/>
    <cellStyle name="Hiperlink" xfId="1" builtinId="8"/>
    <cellStyle name="Neutro" xfId="10" builtinId="28" customBuiltin="1"/>
    <cellStyle name="Normal" xfId="0" builtinId="0"/>
    <cellStyle name="Normal 2" xfId="44" xr:uid="{00000000-0005-0000-0000-000021000000}"/>
    <cellStyle name="Nota" xfId="17" builtinId="10" customBuiltin="1"/>
    <cellStyle name="Ruim" xfId="9" builtinId="27" customBuiltin="1"/>
    <cellStyle name="Saída" xfId="12" builtinId="21" customBuiltin="1"/>
    <cellStyle name="Texto de Aviso" xfId="16" builtinId="11" customBuiltin="1"/>
    <cellStyle name="Texto Explicativo" xfId="18" builtinId="53" customBuiltin="1"/>
    <cellStyle name="Título" xfId="3" builtinId="15" customBuiltin="1"/>
    <cellStyle name="Título 1" xfId="4" builtinId="16" customBuiltin="1"/>
    <cellStyle name="Título 2" xfId="5" builtinId="17" customBuiltin="1"/>
    <cellStyle name="Título 3" xfId="6" builtinId="18" customBuiltin="1"/>
    <cellStyle name="Título 4" xfId="7" builtinId="19" customBuiltin="1"/>
    <cellStyle name="Total" xfId="19" builtinId="25" customBuiltin="1"/>
    <cellStyle name="Vírgula" xfId="2" builtinId="3"/>
    <cellStyle name="Vírgula 2" xfId="45" xr:uid="{B13245F8-ED2A-4F2B-A6AC-49787D9CBCBE}"/>
  </cellStyles>
  <dxfs count="2807">
    <dxf>
      <numFmt numFmtId="164" formatCode="&quot;R$&quot;#,##0.00;[Red]\-&quot;R$&quot;#,##0.00"/>
    </dxf>
    <dxf>
      <numFmt numFmtId="8" formatCode="#,##0.00;[Red]\-#,##0.00"/>
    </dxf>
    <dxf>
      <numFmt numFmtId="164" formatCode="&quot;R$&quot;#,##0.00;[Red]\-&quot;R$&quot;#,##0.00"/>
    </dxf>
    <dxf>
      <fill>
        <patternFill patternType="solid"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>
          <bgColor rgb="FF00FF00"/>
        </patternFill>
      </fill>
    </dxf>
    <dxf>
      <fill>
        <patternFill patternType="solid">
          <bgColor rgb="FF00FF00"/>
        </patternFill>
      </fill>
    </dxf>
    <dxf>
      <font>
        <b/>
      </font>
    </dxf>
    <dxf>
      <font>
        <b/>
      </font>
    </dxf>
    <dxf>
      <numFmt numFmtId="164" formatCode="&quot;R$&quot;#,##0.00;[Red]\-&quot;R$&quot;#,##0.00"/>
    </dxf>
    <dxf>
      <numFmt numFmtId="164" formatCode="&quot;R$&quot;#,##0.00;[Red]\-&quot;R$&quot;#,##0.00"/>
    </dxf>
    <dxf>
      <numFmt numFmtId="164" formatCode="&quot;R$&quot;#,##0.00;[Red]\-&quot;R$&quot;#,##0.00"/>
    </dxf>
    <dxf>
      <font>
        <sz val="14"/>
      </font>
    </dxf>
    <dxf>
      <numFmt numFmtId="164" formatCode="&quot;R$&quot;#,##0.00;[Red]\-&quot;R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2" formatCode="0.0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color theme="0" tint="-0.14999847407452621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00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ont>
        <color theme="4" tint="0.79998168889431442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FF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alignment horizontal="center"/>
    </dxf>
    <dxf>
      <fill>
        <patternFill patternType="solid">
          <bgColor rgb="FFFFFF00"/>
        </patternFill>
      </fill>
    </dxf>
    <dxf>
      <numFmt numFmtId="164" formatCode="&quot;R$&quot;#,##0.00;[Red]\-&quot;R$&quot;#,##0.00"/>
    </dxf>
    <dxf>
      <numFmt numFmtId="8" formatCode="#,##0.00;[Red]\-#,##0.00"/>
    </dxf>
    <dxf>
      <numFmt numFmtId="164" formatCode="&quot;R$&quot;#,##0.00;[Red]\-&quot;R$&quot;#,##0.00"/>
    </dxf>
    <dxf>
      <fill>
        <patternFill patternType="solid"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>
          <bgColor rgb="FF00FF00"/>
        </patternFill>
      </fill>
    </dxf>
    <dxf>
      <fill>
        <patternFill patternType="solid">
          <bgColor rgb="FF00FF00"/>
        </patternFill>
      </fill>
    </dxf>
    <dxf>
      <font>
        <b/>
      </font>
    </dxf>
    <dxf>
      <font>
        <b/>
      </font>
    </dxf>
    <dxf>
      <numFmt numFmtId="164" formatCode="&quot;R$&quot;#,##0.00;[Red]\-&quot;R$&quot;#,##0.00"/>
    </dxf>
    <dxf>
      <numFmt numFmtId="164" formatCode="&quot;R$&quot;#,##0.00;[Red]\-&quot;R$&quot;#,##0.00"/>
    </dxf>
    <dxf>
      <numFmt numFmtId="164" formatCode="&quot;R$&quot;#,##0.00;[Red]\-&quot;R$&quot;#,##0.00"/>
    </dxf>
    <dxf>
      <font>
        <sz val="14"/>
      </font>
    </dxf>
    <dxf>
      <numFmt numFmtId="164" formatCode="&quot;R$&quot;#,##0.00;[Red]\-&quot;R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2" formatCode="0.0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color theme="0" tint="-0.14999847407452621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00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ont>
        <color theme="4" tint="0.79998168889431442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FF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bgColor rgb="FF00FF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colors>
    <mruColors>
      <color rgb="FF00FF0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[notas_corretagem-Exemplo.xlsx]Custódia!Tabela dinâmica1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Custódia!$B$3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597-4C1E-BA63-BB80ECDF1F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597-4C1E-BA63-BB80ECDF1F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597-4C1E-BA63-BB80ECDF1F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597-4C1E-BA63-BB80ECDF1FB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597-4C1E-BA63-BB80ECDF1FB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597-4C1E-BA63-BB80ECDF1FB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597-4C1E-BA63-BB80ECDF1FB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597-4C1E-BA63-BB80ECDF1FB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597-4C1E-BA63-BB80ECDF1FB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3597-4C1E-BA63-BB80ECDF1FB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3597-4C1E-BA63-BB80ECDF1FB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3597-4C1E-BA63-BB80ECDF1FB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02D0-4951-9A6B-D8E30C594FF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02D0-4951-9A6B-D8E30C594FF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02D0-4951-9A6B-D8E30C594FF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02D0-4951-9A6B-D8E30C594FF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02D0-4951-9A6B-D8E30C594F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Custódia!$A$4:$A$36</c:f>
              <c:multiLvlStrCache>
                <c:ptCount val="15"/>
                <c:lvl>
                  <c:pt idx="0">
                    <c:v>Utilidade pública</c:v>
                  </c:pt>
                  <c:pt idx="1">
                    <c:v>Consumo Cíclico</c:v>
                  </c:pt>
                  <c:pt idx="2">
                    <c:v>Consumo não Cíclico</c:v>
                  </c:pt>
                  <c:pt idx="3">
                    <c:v>#N/D</c:v>
                  </c:pt>
                  <c:pt idx="4">
                    <c:v>Financeiro</c:v>
                  </c:pt>
                  <c:pt idx="5">
                    <c:v>Telecomunicações</c:v>
                  </c:pt>
                  <c:pt idx="6">
                    <c:v>Petróleo. Gás e Biocombustíveis</c:v>
                  </c:pt>
                  <c:pt idx="7">
                    <c:v>#N/D</c:v>
                  </c:pt>
                  <c:pt idx="8">
                    <c:v>Consumo não Cíclico</c:v>
                  </c:pt>
                  <c:pt idx="9">
                    <c:v>#N/D</c:v>
                  </c:pt>
                  <c:pt idx="10">
                    <c:v>#N/D</c:v>
                  </c:pt>
                  <c:pt idx="11">
                    <c:v>#N/D</c:v>
                  </c:pt>
                  <c:pt idx="12">
                    <c:v>#N/D</c:v>
                  </c:pt>
                  <c:pt idx="13">
                    <c:v>#N/D</c:v>
                  </c:pt>
                  <c:pt idx="14">
                    <c:v>Materiais Básicos</c:v>
                  </c:pt>
                </c:lvl>
                <c:lvl>
                  <c:pt idx="0">
                    <c:v>CMIG4</c:v>
                  </c:pt>
                  <c:pt idx="1">
                    <c:v>VVAR3</c:v>
                  </c:pt>
                  <c:pt idx="2">
                    <c:v>JBSS3</c:v>
                  </c:pt>
                  <c:pt idx="3">
                    <c:v>COGN3</c:v>
                  </c:pt>
                  <c:pt idx="4">
                    <c:v>BBAS3</c:v>
                  </c:pt>
                  <c:pt idx="5">
                    <c:v>OIBR3</c:v>
                  </c:pt>
                  <c:pt idx="6">
                    <c:v>PETR4</c:v>
                  </c:pt>
                  <c:pt idx="7">
                    <c:v>IRBR3</c:v>
                  </c:pt>
                  <c:pt idx="8">
                    <c:v>JBSS3</c:v>
                  </c:pt>
                  <c:pt idx="9">
                    <c:v>COGN3</c:v>
                  </c:pt>
                  <c:pt idx="10">
                    <c:v>MODL11</c:v>
                  </c:pt>
                  <c:pt idx="11">
                    <c:v>HASH11</c:v>
                  </c:pt>
                  <c:pt idx="12">
                    <c:v>BMOB3</c:v>
                  </c:pt>
                  <c:pt idx="13">
                    <c:v>TTEN3</c:v>
                  </c:pt>
                  <c:pt idx="14">
                    <c:v>GGBR4</c:v>
                  </c:pt>
                </c:lvl>
                <c:lvl>
                  <c:pt idx="0">
                    <c:v>ITAÚ</c:v>
                  </c:pt>
                  <c:pt idx="4">
                    <c:v>CLEAR</c:v>
                  </c:pt>
                </c:lvl>
              </c:multiLvlStrCache>
            </c:multiLvlStrRef>
          </c:cat>
          <c:val>
            <c:numRef>
              <c:f>Custódia!$B$4:$B$36</c:f>
              <c:numCache>
                <c:formatCode>"R$"#,##0.00</c:formatCode>
                <c:ptCount val="15"/>
                <c:pt idx="0">
                  <c:v>32935.1</c:v>
                </c:pt>
                <c:pt idx="1">
                  <c:v>74195.100000000006</c:v>
                </c:pt>
                <c:pt idx="2">
                  <c:v>38332.1</c:v>
                </c:pt>
                <c:pt idx="3">
                  <c:v>23053.099999999995</c:v>
                </c:pt>
                <c:pt idx="4">
                  <c:v>26080</c:v>
                </c:pt>
                <c:pt idx="5">
                  <c:v>4710</c:v>
                </c:pt>
                <c:pt idx="6">
                  <c:v>24876</c:v>
                </c:pt>
                <c:pt idx="7">
                  <c:v>8550</c:v>
                </c:pt>
                <c:pt idx="8">
                  <c:v>47184</c:v>
                </c:pt>
                <c:pt idx="9">
                  <c:v>10247.999999999998</c:v>
                </c:pt>
                <c:pt idx="10">
                  <c:v>11034</c:v>
                </c:pt>
                <c:pt idx="11">
                  <c:v>41524</c:v>
                </c:pt>
                <c:pt idx="12">
                  <c:v>13920</c:v>
                </c:pt>
                <c:pt idx="13">
                  <c:v>12000</c:v>
                </c:pt>
                <c:pt idx="14">
                  <c:v>6026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597-4C1E-BA63-BB80ECDF1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3.7304950199341193E-2"/>
          <c:y val="7.862783942036751E-2"/>
          <c:w val="0.93938549568967211"/>
          <c:h val="0.90072951436793192"/>
        </c:manualLayout>
      </c:layout>
      <c:areaChart>
        <c:grouping val="stacked"/>
        <c:varyColors val="0"/>
        <c:ser>
          <c:idx val="0"/>
          <c:order val="0"/>
          <c:tx>
            <c:strRef>
              <c:f>Total!$E$39</c:f>
              <c:strCache>
                <c:ptCount val="1"/>
                <c:pt idx="0">
                  <c:v>Valor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Total!$D$50:$D$708</c:f>
              <c:numCache>
                <c:formatCode>d\-mmm\-yy</c:formatCode>
                <c:ptCount val="659"/>
                <c:pt idx="0">
                  <c:v>44370</c:v>
                </c:pt>
                <c:pt idx="1">
                  <c:v>44369</c:v>
                </c:pt>
                <c:pt idx="2">
                  <c:v>44369</c:v>
                </c:pt>
                <c:pt idx="3">
                  <c:v>44368</c:v>
                </c:pt>
                <c:pt idx="4">
                  <c:v>44365</c:v>
                </c:pt>
                <c:pt idx="5">
                  <c:v>44364</c:v>
                </c:pt>
                <c:pt idx="6">
                  <c:v>44363</c:v>
                </c:pt>
                <c:pt idx="7">
                  <c:v>44362</c:v>
                </c:pt>
                <c:pt idx="8">
                  <c:v>44361</c:v>
                </c:pt>
                <c:pt idx="9">
                  <c:v>44358</c:v>
                </c:pt>
                <c:pt idx="10">
                  <c:v>44357</c:v>
                </c:pt>
                <c:pt idx="11">
                  <c:v>44356</c:v>
                </c:pt>
                <c:pt idx="12">
                  <c:v>44355</c:v>
                </c:pt>
                <c:pt idx="13">
                  <c:v>44354</c:v>
                </c:pt>
                <c:pt idx="14">
                  <c:v>44349</c:v>
                </c:pt>
                <c:pt idx="15">
                  <c:v>44346</c:v>
                </c:pt>
                <c:pt idx="16">
                  <c:v>44342</c:v>
                </c:pt>
                <c:pt idx="17">
                  <c:v>44335</c:v>
                </c:pt>
                <c:pt idx="18">
                  <c:v>44333</c:v>
                </c:pt>
                <c:pt idx="19">
                  <c:v>44330</c:v>
                </c:pt>
                <c:pt idx="20">
                  <c:v>44329</c:v>
                </c:pt>
                <c:pt idx="21">
                  <c:v>44328</c:v>
                </c:pt>
                <c:pt idx="22">
                  <c:v>44321</c:v>
                </c:pt>
                <c:pt idx="23">
                  <c:v>44319</c:v>
                </c:pt>
                <c:pt idx="24">
                  <c:v>44293</c:v>
                </c:pt>
                <c:pt idx="25">
                  <c:v>44291</c:v>
                </c:pt>
                <c:pt idx="26">
                  <c:v>44290</c:v>
                </c:pt>
                <c:pt idx="27">
                  <c:v>44257</c:v>
                </c:pt>
                <c:pt idx="28">
                  <c:v>44252</c:v>
                </c:pt>
                <c:pt idx="29">
                  <c:v>44250</c:v>
                </c:pt>
                <c:pt idx="30">
                  <c:v>44249</c:v>
                </c:pt>
                <c:pt idx="31">
                  <c:v>44244</c:v>
                </c:pt>
                <c:pt idx="32">
                  <c:v>44239</c:v>
                </c:pt>
                <c:pt idx="33">
                  <c:v>44232</c:v>
                </c:pt>
                <c:pt idx="34">
                  <c:v>44231</c:v>
                </c:pt>
                <c:pt idx="35">
                  <c:v>44230</c:v>
                </c:pt>
                <c:pt idx="36">
                  <c:v>44229</c:v>
                </c:pt>
                <c:pt idx="37">
                  <c:v>44228</c:v>
                </c:pt>
                <c:pt idx="38">
                  <c:v>44224</c:v>
                </c:pt>
                <c:pt idx="39">
                  <c:v>44223</c:v>
                </c:pt>
                <c:pt idx="40">
                  <c:v>44216</c:v>
                </c:pt>
                <c:pt idx="41">
                  <c:v>44215</c:v>
                </c:pt>
                <c:pt idx="42">
                  <c:v>44211</c:v>
                </c:pt>
                <c:pt idx="43">
                  <c:v>44210</c:v>
                </c:pt>
                <c:pt idx="44">
                  <c:v>44209</c:v>
                </c:pt>
                <c:pt idx="45">
                  <c:v>44204</c:v>
                </c:pt>
                <c:pt idx="46">
                  <c:v>44203</c:v>
                </c:pt>
                <c:pt idx="47">
                  <c:v>44202</c:v>
                </c:pt>
                <c:pt idx="48">
                  <c:v>44195</c:v>
                </c:pt>
                <c:pt idx="49">
                  <c:v>44194</c:v>
                </c:pt>
                <c:pt idx="50">
                  <c:v>44193</c:v>
                </c:pt>
                <c:pt idx="51">
                  <c:v>44180</c:v>
                </c:pt>
                <c:pt idx="52">
                  <c:v>44181</c:v>
                </c:pt>
                <c:pt idx="53">
                  <c:v>44180</c:v>
                </c:pt>
                <c:pt idx="54">
                  <c:v>44179</c:v>
                </c:pt>
                <c:pt idx="55">
                  <c:v>44174</c:v>
                </c:pt>
                <c:pt idx="56">
                  <c:v>44175</c:v>
                </c:pt>
                <c:pt idx="57">
                  <c:v>44174</c:v>
                </c:pt>
                <c:pt idx="58">
                  <c:v>44171</c:v>
                </c:pt>
                <c:pt idx="59">
                  <c:v>44172</c:v>
                </c:pt>
                <c:pt idx="60">
                  <c:v>44170</c:v>
                </c:pt>
                <c:pt idx="61">
                  <c:v>44168</c:v>
                </c:pt>
                <c:pt idx="62">
                  <c:v>44167</c:v>
                </c:pt>
                <c:pt idx="63">
                  <c:v>44152</c:v>
                </c:pt>
                <c:pt idx="64">
                  <c:v>44151</c:v>
                </c:pt>
                <c:pt idx="65">
                  <c:v>44147</c:v>
                </c:pt>
                <c:pt idx="66">
                  <c:v>44146</c:v>
                </c:pt>
                <c:pt idx="67">
                  <c:v>44145</c:v>
                </c:pt>
                <c:pt idx="68">
                  <c:v>44144</c:v>
                </c:pt>
                <c:pt idx="69">
                  <c:v>44140</c:v>
                </c:pt>
                <c:pt idx="70">
                  <c:v>44139</c:v>
                </c:pt>
                <c:pt idx="71">
                  <c:v>44125</c:v>
                </c:pt>
                <c:pt idx="72">
                  <c:v>44125</c:v>
                </c:pt>
                <c:pt idx="73">
                  <c:v>44124</c:v>
                </c:pt>
                <c:pt idx="74">
                  <c:v>44120</c:v>
                </c:pt>
                <c:pt idx="75">
                  <c:v>44119</c:v>
                </c:pt>
                <c:pt idx="76">
                  <c:v>44113</c:v>
                </c:pt>
                <c:pt idx="77">
                  <c:v>44112</c:v>
                </c:pt>
                <c:pt idx="78">
                  <c:v>44104</c:v>
                </c:pt>
                <c:pt idx="79">
                  <c:v>44068</c:v>
                </c:pt>
                <c:pt idx="80">
                  <c:v>44067</c:v>
                </c:pt>
                <c:pt idx="81">
                  <c:v>44064</c:v>
                </c:pt>
                <c:pt idx="82">
                  <c:v>44063</c:v>
                </c:pt>
                <c:pt idx="83">
                  <c:v>44061</c:v>
                </c:pt>
                <c:pt idx="84">
                  <c:v>44057</c:v>
                </c:pt>
                <c:pt idx="85">
                  <c:v>44055</c:v>
                </c:pt>
                <c:pt idx="86">
                  <c:v>44054</c:v>
                </c:pt>
                <c:pt idx="87">
                  <c:v>44048</c:v>
                </c:pt>
                <c:pt idx="88">
                  <c:v>44046</c:v>
                </c:pt>
                <c:pt idx="89">
                  <c:v>44040</c:v>
                </c:pt>
                <c:pt idx="90">
                  <c:v>44039</c:v>
                </c:pt>
                <c:pt idx="91">
                  <c:v>44036</c:v>
                </c:pt>
                <c:pt idx="92">
                  <c:v>44033</c:v>
                </c:pt>
                <c:pt idx="93">
                  <c:v>44032</c:v>
                </c:pt>
                <c:pt idx="94">
                  <c:v>44029</c:v>
                </c:pt>
                <c:pt idx="95">
                  <c:v>44027</c:v>
                </c:pt>
                <c:pt idx="96">
                  <c:v>44025</c:v>
                </c:pt>
                <c:pt idx="97">
                  <c:v>44022</c:v>
                </c:pt>
                <c:pt idx="98">
                  <c:v>44020</c:v>
                </c:pt>
                <c:pt idx="99">
                  <c:v>44019</c:v>
                </c:pt>
                <c:pt idx="100">
                  <c:v>44018</c:v>
                </c:pt>
                <c:pt idx="101">
                  <c:v>44015</c:v>
                </c:pt>
                <c:pt idx="102">
                  <c:v>44014</c:v>
                </c:pt>
                <c:pt idx="103">
                  <c:v>44013</c:v>
                </c:pt>
                <c:pt idx="104">
                  <c:v>44008</c:v>
                </c:pt>
                <c:pt idx="105">
                  <c:v>44007</c:v>
                </c:pt>
                <c:pt idx="106">
                  <c:v>44006</c:v>
                </c:pt>
                <c:pt idx="107">
                  <c:v>43998</c:v>
                </c:pt>
                <c:pt idx="108">
                  <c:v>43992</c:v>
                </c:pt>
                <c:pt idx="109">
                  <c:v>43991</c:v>
                </c:pt>
                <c:pt idx="110">
                  <c:v>43990</c:v>
                </c:pt>
                <c:pt idx="111">
                  <c:v>43988</c:v>
                </c:pt>
                <c:pt idx="112">
                  <c:v>43986</c:v>
                </c:pt>
                <c:pt idx="113">
                  <c:v>43984</c:v>
                </c:pt>
                <c:pt idx="114">
                  <c:v>43983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43963</c:v>
                </c:pt>
                <c:pt idx="119">
                  <c:v>43959</c:v>
                </c:pt>
                <c:pt idx="120">
                  <c:v>43958</c:v>
                </c:pt>
                <c:pt idx="121">
                  <c:v>43957</c:v>
                </c:pt>
                <c:pt idx="122">
                  <c:v>43956</c:v>
                </c:pt>
                <c:pt idx="123">
                  <c:v>43949</c:v>
                </c:pt>
                <c:pt idx="124">
                  <c:v>43944</c:v>
                </c:pt>
                <c:pt idx="125">
                  <c:v>43943</c:v>
                </c:pt>
                <c:pt idx="126">
                  <c:v>43937</c:v>
                </c:pt>
                <c:pt idx="127">
                  <c:v>43936</c:v>
                </c:pt>
                <c:pt idx="128">
                  <c:v>43935</c:v>
                </c:pt>
                <c:pt idx="129">
                  <c:v>43934</c:v>
                </c:pt>
                <c:pt idx="130">
                  <c:v>43930</c:v>
                </c:pt>
                <c:pt idx="131">
                  <c:v>43929</c:v>
                </c:pt>
                <c:pt idx="132">
                  <c:v>43928</c:v>
                </c:pt>
                <c:pt idx="133">
                  <c:v>43927</c:v>
                </c:pt>
                <c:pt idx="134">
                  <c:v>43924</c:v>
                </c:pt>
                <c:pt idx="135">
                  <c:v>43920</c:v>
                </c:pt>
                <c:pt idx="136">
                  <c:v>43916</c:v>
                </c:pt>
                <c:pt idx="137">
                  <c:v>43903</c:v>
                </c:pt>
                <c:pt idx="138">
                  <c:v>43902</c:v>
                </c:pt>
                <c:pt idx="139">
                  <c:v>43900</c:v>
                </c:pt>
                <c:pt idx="140">
                  <c:v>43899</c:v>
                </c:pt>
                <c:pt idx="141">
                  <c:v>43895</c:v>
                </c:pt>
                <c:pt idx="142">
                  <c:v>43894</c:v>
                </c:pt>
                <c:pt idx="143">
                  <c:v>43893</c:v>
                </c:pt>
                <c:pt idx="144">
                  <c:v>43892</c:v>
                </c:pt>
                <c:pt idx="145">
                  <c:v>43889</c:v>
                </c:pt>
                <c:pt idx="146">
                  <c:v>43888</c:v>
                </c:pt>
                <c:pt idx="147">
                  <c:v>43887</c:v>
                </c:pt>
                <c:pt idx="148">
                  <c:v>43882</c:v>
                </c:pt>
                <c:pt idx="149">
                  <c:v>43881</c:v>
                </c:pt>
                <c:pt idx="150">
                  <c:v>43880</c:v>
                </c:pt>
                <c:pt idx="151">
                  <c:v>43879</c:v>
                </c:pt>
                <c:pt idx="152">
                  <c:v>43878</c:v>
                </c:pt>
                <c:pt idx="153">
                  <c:v>43875</c:v>
                </c:pt>
                <c:pt idx="154">
                  <c:v>43874</c:v>
                </c:pt>
                <c:pt idx="155">
                  <c:v>43873</c:v>
                </c:pt>
                <c:pt idx="156">
                  <c:v>43872</c:v>
                </c:pt>
                <c:pt idx="157">
                  <c:v>43871</c:v>
                </c:pt>
                <c:pt idx="158">
                  <c:v>43867</c:v>
                </c:pt>
                <c:pt idx="159">
                  <c:v>43866</c:v>
                </c:pt>
                <c:pt idx="160">
                  <c:v>43865</c:v>
                </c:pt>
                <c:pt idx="161">
                  <c:v>43864</c:v>
                </c:pt>
                <c:pt idx="162">
                  <c:v>43861</c:v>
                </c:pt>
                <c:pt idx="163">
                  <c:v>43860</c:v>
                </c:pt>
                <c:pt idx="164">
                  <c:v>43859</c:v>
                </c:pt>
                <c:pt idx="165">
                  <c:v>43858</c:v>
                </c:pt>
                <c:pt idx="166">
                  <c:v>43857</c:v>
                </c:pt>
                <c:pt idx="167">
                  <c:v>43852</c:v>
                </c:pt>
                <c:pt idx="168">
                  <c:v>43853</c:v>
                </c:pt>
                <c:pt idx="169">
                  <c:v>43852</c:v>
                </c:pt>
                <c:pt idx="170">
                  <c:v>43851</c:v>
                </c:pt>
                <c:pt idx="171">
                  <c:v>43850</c:v>
                </c:pt>
                <c:pt idx="172">
                  <c:v>43847</c:v>
                </c:pt>
                <c:pt idx="173">
                  <c:v>43846</c:v>
                </c:pt>
                <c:pt idx="174">
                  <c:v>43845</c:v>
                </c:pt>
                <c:pt idx="175">
                  <c:v>43844</c:v>
                </c:pt>
                <c:pt idx="176">
                  <c:v>43843</c:v>
                </c:pt>
                <c:pt idx="177">
                  <c:v>43840</c:v>
                </c:pt>
                <c:pt idx="178">
                  <c:v>43839</c:v>
                </c:pt>
                <c:pt idx="179">
                  <c:v>43838</c:v>
                </c:pt>
                <c:pt idx="180">
                  <c:v>43837</c:v>
                </c:pt>
                <c:pt idx="181">
                  <c:v>43836</c:v>
                </c:pt>
                <c:pt idx="182">
                  <c:v>43833</c:v>
                </c:pt>
                <c:pt idx="183">
                  <c:v>43832</c:v>
                </c:pt>
                <c:pt idx="184">
                  <c:v>43825</c:v>
                </c:pt>
                <c:pt idx="185">
                  <c:v>43826</c:v>
                </c:pt>
                <c:pt idx="186">
                  <c:v>43825</c:v>
                </c:pt>
                <c:pt idx="187">
                  <c:v>43818</c:v>
                </c:pt>
                <c:pt idx="188">
                  <c:v>43817</c:v>
                </c:pt>
                <c:pt idx="189">
                  <c:v>43816</c:v>
                </c:pt>
                <c:pt idx="190">
                  <c:v>43815</c:v>
                </c:pt>
                <c:pt idx="191">
                  <c:v>43812</c:v>
                </c:pt>
                <c:pt idx="192">
                  <c:v>43810</c:v>
                </c:pt>
                <c:pt idx="193">
                  <c:v>43809</c:v>
                </c:pt>
                <c:pt idx="194">
                  <c:v>43808</c:v>
                </c:pt>
                <c:pt idx="195">
                  <c:v>43804</c:v>
                </c:pt>
                <c:pt idx="196">
                  <c:v>43803</c:v>
                </c:pt>
                <c:pt idx="197">
                  <c:v>43802</c:v>
                </c:pt>
                <c:pt idx="198">
                  <c:v>43801</c:v>
                </c:pt>
                <c:pt idx="199">
                  <c:v>43797</c:v>
                </c:pt>
                <c:pt idx="200">
                  <c:v>43796</c:v>
                </c:pt>
                <c:pt idx="201">
                  <c:v>43795</c:v>
                </c:pt>
                <c:pt idx="202">
                  <c:v>43794</c:v>
                </c:pt>
                <c:pt idx="203">
                  <c:v>43791</c:v>
                </c:pt>
                <c:pt idx="204">
                  <c:v>43790</c:v>
                </c:pt>
                <c:pt idx="205">
                  <c:v>43787</c:v>
                </c:pt>
                <c:pt idx="206">
                  <c:v>43781</c:v>
                </c:pt>
                <c:pt idx="207">
                  <c:v>43782</c:v>
                </c:pt>
                <c:pt idx="208">
                  <c:v>43781</c:v>
                </c:pt>
                <c:pt idx="209">
                  <c:v>43777</c:v>
                </c:pt>
                <c:pt idx="210">
                  <c:v>43776</c:v>
                </c:pt>
                <c:pt idx="211">
                  <c:v>43775</c:v>
                </c:pt>
                <c:pt idx="212">
                  <c:v>43774</c:v>
                </c:pt>
                <c:pt idx="213">
                  <c:v>43773</c:v>
                </c:pt>
                <c:pt idx="214">
                  <c:v>43769</c:v>
                </c:pt>
                <c:pt idx="215">
                  <c:v>43766</c:v>
                </c:pt>
                <c:pt idx="216">
                  <c:v>43763</c:v>
                </c:pt>
                <c:pt idx="217">
                  <c:v>43761</c:v>
                </c:pt>
                <c:pt idx="218">
                  <c:v>43760</c:v>
                </c:pt>
                <c:pt idx="219">
                  <c:v>43759</c:v>
                </c:pt>
                <c:pt idx="220">
                  <c:v>43755</c:v>
                </c:pt>
                <c:pt idx="221">
                  <c:v>43754</c:v>
                </c:pt>
                <c:pt idx="222">
                  <c:v>43753</c:v>
                </c:pt>
                <c:pt idx="223">
                  <c:v>43752</c:v>
                </c:pt>
                <c:pt idx="224">
                  <c:v>43749</c:v>
                </c:pt>
                <c:pt idx="225">
                  <c:v>43748</c:v>
                </c:pt>
                <c:pt idx="226">
                  <c:v>43747</c:v>
                </c:pt>
                <c:pt idx="227">
                  <c:v>43746</c:v>
                </c:pt>
                <c:pt idx="228">
                  <c:v>43745</c:v>
                </c:pt>
                <c:pt idx="229">
                  <c:v>43742</c:v>
                </c:pt>
                <c:pt idx="230">
                  <c:v>43741</c:v>
                </c:pt>
                <c:pt idx="231">
                  <c:v>43740</c:v>
                </c:pt>
                <c:pt idx="232">
                  <c:v>43739</c:v>
                </c:pt>
                <c:pt idx="233">
                  <c:v>43738</c:v>
                </c:pt>
                <c:pt idx="234">
                  <c:v>43735</c:v>
                </c:pt>
                <c:pt idx="235">
                  <c:v>43734</c:v>
                </c:pt>
                <c:pt idx="236">
                  <c:v>43733</c:v>
                </c:pt>
                <c:pt idx="237">
                  <c:v>43732</c:v>
                </c:pt>
                <c:pt idx="238">
                  <c:v>43731</c:v>
                </c:pt>
                <c:pt idx="239">
                  <c:v>43726</c:v>
                </c:pt>
                <c:pt idx="240">
                  <c:v>43727</c:v>
                </c:pt>
                <c:pt idx="241">
                  <c:v>43726</c:v>
                </c:pt>
                <c:pt idx="242">
                  <c:v>43725</c:v>
                </c:pt>
                <c:pt idx="243">
                  <c:v>43724</c:v>
                </c:pt>
                <c:pt idx="244">
                  <c:v>43721</c:v>
                </c:pt>
                <c:pt idx="245">
                  <c:v>43720</c:v>
                </c:pt>
                <c:pt idx="246">
                  <c:v>43719</c:v>
                </c:pt>
                <c:pt idx="247">
                  <c:v>43718</c:v>
                </c:pt>
                <c:pt idx="248">
                  <c:v>43717</c:v>
                </c:pt>
                <c:pt idx="249">
                  <c:v>43714</c:v>
                </c:pt>
                <c:pt idx="250">
                  <c:v>43713</c:v>
                </c:pt>
                <c:pt idx="251">
                  <c:v>43712</c:v>
                </c:pt>
                <c:pt idx="252">
                  <c:v>43711</c:v>
                </c:pt>
                <c:pt idx="253">
                  <c:v>43710</c:v>
                </c:pt>
                <c:pt idx="254">
                  <c:v>43707</c:v>
                </c:pt>
                <c:pt idx="255">
                  <c:v>43706</c:v>
                </c:pt>
                <c:pt idx="256">
                  <c:v>43705</c:v>
                </c:pt>
                <c:pt idx="257">
                  <c:v>43704</c:v>
                </c:pt>
                <c:pt idx="258">
                  <c:v>43703</c:v>
                </c:pt>
                <c:pt idx="259">
                  <c:v>43700</c:v>
                </c:pt>
                <c:pt idx="260">
                  <c:v>43699</c:v>
                </c:pt>
                <c:pt idx="261">
                  <c:v>43698</c:v>
                </c:pt>
                <c:pt idx="262">
                  <c:v>43697</c:v>
                </c:pt>
                <c:pt idx="263">
                  <c:v>43696</c:v>
                </c:pt>
                <c:pt idx="264">
                  <c:v>43693</c:v>
                </c:pt>
                <c:pt idx="265">
                  <c:v>43692</c:v>
                </c:pt>
                <c:pt idx="266">
                  <c:v>43691</c:v>
                </c:pt>
                <c:pt idx="267">
                  <c:v>43690</c:v>
                </c:pt>
                <c:pt idx="268">
                  <c:v>43689</c:v>
                </c:pt>
                <c:pt idx="269">
                  <c:v>43686</c:v>
                </c:pt>
                <c:pt idx="270">
                  <c:v>43685</c:v>
                </c:pt>
                <c:pt idx="271">
                  <c:v>43684</c:v>
                </c:pt>
                <c:pt idx="272">
                  <c:v>43683</c:v>
                </c:pt>
                <c:pt idx="273">
                  <c:v>43682</c:v>
                </c:pt>
                <c:pt idx="274">
                  <c:v>43679</c:v>
                </c:pt>
                <c:pt idx="275">
                  <c:v>43677</c:v>
                </c:pt>
                <c:pt idx="276">
                  <c:v>43676</c:v>
                </c:pt>
                <c:pt idx="277">
                  <c:v>43675</c:v>
                </c:pt>
                <c:pt idx="278">
                  <c:v>43672</c:v>
                </c:pt>
                <c:pt idx="279">
                  <c:v>43671</c:v>
                </c:pt>
                <c:pt idx="280">
                  <c:v>43670</c:v>
                </c:pt>
                <c:pt idx="281">
                  <c:v>43669</c:v>
                </c:pt>
                <c:pt idx="282">
                  <c:v>43668</c:v>
                </c:pt>
                <c:pt idx="283">
                  <c:v>43665</c:v>
                </c:pt>
                <c:pt idx="284">
                  <c:v>43664</c:v>
                </c:pt>
                <c:pt idx="285">
                  <c:v>43663</c:v>
                </c:pt>
                <c:pt idx="286">
                  <c:v>43662</c:v>
                </c:pt>
                <c:pt idx="287">
                  <c:v>43661</c:v>
                </c:pt>
                <c:pt idx="288">
                  <c:v>43656</c:v>
                </c:pt>
                <c:pt idx="289">
                  <c:v>43657</c:v>
                </c:pt>
                <c:pt idx="290">
                  <c:v>43654</c:v>
                </c:pt>
                <c:pt idx="291">
                  <c:v>43650</c:v>
                </c:pt>
                <c:pt idx="292">
                  <c:v>43649</c:v>
                </c:pt>
                <c:pt idx="293">
                  <c:v>43648</c:v>
                </c:pt>
                <c:pt idx="294">
                  <c:v>43647</c:v>
                </c:pt>
                <c:pt idx="295">
                  <c:v>43635</c:v>
                </c:pt>
                <c:pt idx="296">
                  <c:v>43634</c:v>
                </c:pt>
                <c:pt idx="297">
                  <c:v>43633</c:v>
                </c:pt>
                <c:pt idx="298">
                  <c:v>43628</c:v>
                </c:pt>
                <c:pt idx="299">
                  <c:v>43629</c:v>
                </c:pt>
                <c:pt idx="300">
                  <c:v>43628</c:v>
                </c:pt>
                <c:pt idx="301">
                  <c:v>43627</c:v>
                </c:pt>
                <c:pt idx="302">
                  <c:v>43626</c:v>
                </c:pt>
                <c:pt idx="303">
                  <c:v>43622</c:v>
                </c:pt>
                <c:pt idx="304">
                  <c:v>43621</c:v>
                </c:pt>
                <c:pt idx="305">
                  <c:v>43620</c:v>
                </c:pt>
                <c:pt idx="306">
                  <c:v>43619</c:v>
                </c:pt>
                <c:pt idx="307">
                  <c:v>43616</c:v>
                </c:pt>
                <c:pt idx="308">
                  <c:v>43615</c:v>
                </c:pt>
                <c:pt idx="309">
                  <c:v>43614</c:v>
                </c:pt>
                <c:pt idx="310">
                  <c:v>43613</c:v>
                </c:pt>
                <c:pt idx="311">
                  <c:v>43612</c:v>
                </c:pt>
                <c:pt idx="312">
                  <c:v>43605</c:v>
                </c:pt>
                <c:pt idx="313">
                  <c:v>43606</c:v>
                </c:pt>
                <c:pt idx="314">
                  <c:v>43605</c:v>
                </c:pt>
                <c:pt idx="315">
                  <c:v>43600</c:v>
                </c:pt>
                <c:pt idx="316">
                  <c:v>43599</c:v>
                </c:pt>
                <c:pt idx="317">
                  <c:v>43598</c:v>
                </c:pt>
                <c:pt idx="318">
                  <c:v>43595</c:v>
                </c:pt>
                <c:pt idx="319">
                  <c:v>43594</c:v>
                </c:pt>
                <c:pt idx="320">
                  <c:v>43593</c:v>
                </c:pt>
                <c:pt idx="321">
                  <c:v>43592</c:v>
                </c:pt>
                <c:pt idx="322">
                  <c:v>43591</c:v>
                </c:pt>
                <c:pt idx="323">
                  <c:v>43585</c:v>
                </c:pt>
                <c:pt idx="324">
                  <c:v>43584</c:v>
                </c:pt>
                <c:pt idx="325">
                  <c:v>43581</c:v>
                </c:pt>
                <c:pt idx="326">
                  <c:v>43580</c:v>
                </c:pt>
                <c:pt idx="327">
                  <c:v>43579</c:v>
                </c:pt>
                <c:pt idx="328">
                  <c:v>43578</c:v>
                </c:pt>
                <c:pt idx="329">
                  <c:v>43573</c:v>
                </c:pt>
                <c:pt idx="330">
                  <c:v>43572</c:v>
                </c:pt>
                <c:pt idx="331">
                  <c:v>43571</c:v>
                </c:pt>
                <c:pt idx="332">
                  <c:v>43570</c:v>
                </c:pt>
                <c:pt idx="333">
                  <c:v>43567</c:v>
                </c:pt>
                <c:pt idx="334">
                  <c:v>43566</c:v>
                </c:pt>
                <c:pt idx="335">
                  <c:v>43565</c:v>
                </c:pt>
                <c:pt idx="336">
                  <c:v>43564</c:v>
                </c:pt>
                <c:pt idx="337">
                  <c:v>43560</c:v>
                </c:pt>
                <c:pt idx="338">
                  <c:v>43557</c:v>
                </c:pt>
                <c:pt idx="339">
                  <c:v>43556</c:v>
                </c:pt>
                <c:pt idx="340">
                  <c:v>43551</c:v>
                </c:pt>
                <c:pt idx="341">
                  <c:v>43552</c:v>
                </c:pt>
                <c:pt idx="342">
                  <c:v>43551</c:v>
                </c:pt>
                <c:pt idx="343">
                  <c:v>43546</c:v>
                </c:pt>
                <c:pt idx="344">
                  <c:v>43545</c:v>
                </c:pt>
                <c:pt idx="345">
                  <c:v>43544</c:v>
                </c:pt>
                <c:pt idx="346">
                  <c:v>43543</c:v>
                </c:pt>
                <c:pt idx="347">
                  <c:v>43542</c:v>
                </c:pt>
                <c:pt idx="348">
                  <c:v>43539</c:v>
                </c:pt>
                <c:pt idx="349">
                  <c:v>43538</c:v>
                </c:pt>
                <c:pt idx="350">
                  <c:v>43537</c:v>
                </c:pt>
                <c:pt idx="351">
                  <c:v>43536</c:v>
                </c:pt>
                <c:pt idx="352">
                  <c:v>43535</c:v>
                </c:pt>
                <c:pt idx="353">
                  <c:v>43532</c:v>
                </c:pt>
                <c:pt idx="354">
                  <c:v>43531</c:v>
                </c:pt>
                <c:pt idx="355">
                  <c:v>43530</c:v>
                </c:pt>
                <c:pt idx="356">
                  <c:v>43524</c:v>
                </c:pt>
                <c:pt idx="357">
                  <c:v>43523</c:v>
                </c:pt>
                <c:pt idx="358">
                  <c:v>43522</c:v>
                </c:pt>
                <c:pt idx="359">
                  <c:v>43521</c:v>
                </c:pt>
                <c:pt idx="360">
                  <c:v>43518</c:v>
                </c:pt>
                <c:pt idx="361">
                  <c:v>43517</c:v>
                </c:pt>
                <c:pt idx="362">
                  <c:v>43516</c:v>
                </c:pt>
                <c:pt idx="363">
                  <c:v>43515</c:v>
                </c:pt>
                <c:pt idx="364">
                  <c:v>43514</c:v>
                </c:pt>
                <c:pt idx="365">
                  <c:v>43511</c:v>
                </c:pt>
                <c:pt idx="366">
                  <c:v>43510</c:v>
                </c:pt>
                <c:pt idx="367">
                  <c:v>43509</c:v>
                </c:pt>
                <c:pt idx="368">
                  <c:v>43508</c:v>
                </c:pt>
                <c:pt idx="369">
                  <c:v>43507</c:v>
                </c:pt>
                <c:pt idx="370">
                  <c:v>43504</c:v>
                </c:pt>
                <c:pt idx="371">
                  <c:v>43503</c:v>
                </c:pt>
                <c:pt idx="372">
                  <c:v>43502</c:v>
                </c:pt>
                <c:pt idx="373">
                  <c:v>43501</c:v>
                </c:pt>
                <c:pt idx="374">
                  <c:v>43500</c:v>
                </c:pt>
                <c:pt idx="375">
                  <c:v>43497</c:v>
                </c:pt>
                <c:pt idx="376">
                  <c:v>43496</c:v>
                </c:pt>
                <c:pt idx="377">
                  <c:v>43495</c:v>
                </c:pt>
                <c:pt idx="378">
                  <c:v>43494</c:v>
                </c:pt>
                <c:pt idx="379">
                  <c:v>43493</c:v>
                </c:pt>
                <c:pt idx="380">
                  <c:v>43489</c:v>
                </c:pt>
                <c:pt idx="381">
                  <c:v>43488</c:v>
                </c:pt>
                <c:pt idx="382">
                  <c:v>43487</c:v>
                </c:pt>
                <c:pt idx="383">
                  <c:v>43486</c:v>
                </c:pt>
                <c:pt idx="384">
                  <c:v>43483</c:v>
                </c:pt>
                <c:pt idx="385">
                  <c:v>43482</c:v>
                </c:pt>
                <c:pt idx="386">
                  <c:v>43481</c:v>
                </c:pt>
                <c:pt idx="387">
                  <c:v>43480</c:v>
                </c:pt>
                <c:pt idx="388">
                  <c:v>43479</c:v>
                </c:pt>
                <c:pt idx="389">
                  <c:v>43476</c:v>
                </c:pt>
                <c:pt idx="390">
                  <c:v>43475</c:v>
                </c:pt>
                <c:pt idx="391">
                  <c:v>43474</c:v>
                </c:pt>
                <c:pt idx="392">
                  <c:v>43473</c:v>
                </c:pt>
                <c:pt idx="393">
                  <c:v>43472</c:v>
                </c:pt>
                <c:pt idx="394">
                  <c:v>43454</c:v>
                </c:pt>
                <c:pt idx="395">
                  <c:v>43453</c:v>
                </c:pt>
                <c:pt idx="396">
                  <c:v>43452</c:v>
                </c:pt>
                <c:pt idx="397">
                  <c:v>43451</c:v>
                </c:pt>
                <c:pt idx="398">
                  <c:v>43448</c:v>
                </c:pt>
                <c:pt idx="399">
                  <c:v>43447</c:v>
                </c:pt>
                <c:pt idx="400">
                  <c:v>43446</c:v>
                </c:pt>
                <c:pt idx="401">
                  <c:v>43445</c:v>
                </c:pt>
                <c:pt idx="402">
                  <c:v>43441</c:v>
                </c:pt>
                <c:pt idx="403">
                  <c:v>43440</c:v>
                </c:pt>
                <c:pt idx="404">
                  <c:v>43439</c:v>
                </c:pt>
                <c:pt idx="405">
                  <c:v>43438</c:v>
                </c:pt>
                <c:pt idx="406">
                  <c:v>43437</c:v>
                </c:pt>
                <c:pt idx="407">
                  <c:v>43434</c:v>
                </c:pt>
                <c:pt idx="408">
                  <c:v>43433</c:v>
                </c:pt>
                <c:pt idx="409">
                  <c:v>43432</c:v>
                </c:pt>
                <c:pt idx="410">
                  <c:v>43431</c:v>
                </c:pt>
                <c:pt idx="411">
                  <c:v>43430</c:v>
                </c:pt>
                <c:pt idx="412">
                  <c:v>43427</c:v>
                </c:pt>
                <c:pt idx="413">
                  <c:v>43426</c:v>
                </c:pt>
                <c:pt idx="414">
                  <c:v>43425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43405</c:v>
                </c:pt>
                <c:pt idx="424">
                  <c:v>43404</c:v>
                </c:pt>
                <c:pt idx="425">
                  <c:v>43403</c:v>
                </c:pt>
                <c:pt idx="426">
                  <c:v>43402</c:v>
                </c:pt>
                <c:pt idx="427">
                  <c:v>43399</c:v>
                </c:pt>
                <c:pt idx="428">
                  <c:v>43398</c:v>
                </c:pt>
                <c:pt idx="429">
                  <c:v>43397</c:v>
                </c:pt>
                <c:pt idx="430">
                  <c:v>43396</c:v>
                </c:pt>
                <c:pt idx="431">
                  <c:v>43395</c:v>
                </c:pt>
                <c:pt idx="432">
                  <c:v>43392</c:v>
                </c:pt>
                <c:pt idx="433">
                  <c:v>43391</c:v>
                </c:pt>
                <c:pt idx="434">
                  <c:v>43390</c:v>
                </c:pt>
                <c:pt idx="435">
                  <c:v>43389</c:v>
                </c:pt>
                <c:pt idx="436">
                  <c:v>43388</c:v>
                </c:pt>
                <c:pt idx="437">
                  <c:v>43384</c:v>
                </c:pt>
                <c:pt idx="438">
                  <c:v>43322</c:v>
                </c:pt>
                <c:pt idx="439">
                  <c:v>43382</c:v>
                </c:pt>
                <c:pt idx="440">
                  <c:v>43381</c:v>
                </c:pt>
                <c:pt idx="441">
                  <c:v>43378</c:v>
                </c:pt>
                <c:pt idx="442">
                  <c:v>43377</c:v>
                </c:pt>
                <c:pt idx="443">
                  <c:v>43376</c:v>
                </c:pt>
                <c:pt idx="444">
                  <c:v>43375</c:v>
                </c:pt>
                <c:pt idx="445">
                  <c:v>43374</c:v>
                </c:pt>
                <c:pt idx="446">
                  <c:v>43371</c:v>
                </c:pt>
                <c:pt idx="447">
                  <c:v>43370</c:v>
                </c:pt>
                <c:pt idx="448">
                  <c:v>43369</c:v>
                </c:pt>
                <c:pt idx="449">
                  <c:v>43368</c:v>
                </c:pt>
                <c:pt idx="450">
                  <c:v>43367</c:v>
                </c:pt>
                <c:pt idx="451">
                  <c:v>43363</c:v>
                </c:pt>
                <c:pt idx="452">
                  <c:v>43362</c:v>
                </c:pt>
                <c:pt idx="453">
                  <c:v>43361</c:v>
                </c:pt>
                <c:pt idx="454">
                  <c:v>43360</c:v>
                </c:pt>
                <c:pt idx="455">
                  <c:v>43355</c:v>
                </c:pt>
                <c:pt idx="456">
                  <c:v>43354</c:v>
                </c:pt>
                <c:pt idx="457">
                  <c:v>43349</c:v>
                </c:pt>
                <c:pt idx="458">
                  <c:v>43348</c:v>
                </c:pt>
                <c:pt idx="459">
                  <c:v>43347</c:v>
                </c:pt>
                <c:pt idx="460">
                  <c:v>43346</c:v>
                </c:pt>
                <c:pt idx="461">
                  <c:v>43343</c:v>
                </c:pt>
                <c:pt idx="462">
                  <c:v>43342</c:v>
                </c:pt>
                <c:pt idx="463">
                  <c:v>43341</c:v>
                </c:pt>
                <c:pt idx="464">
                  <c:v>43340</c:v>
                </c:pt>
                <c:pt idx="465">
                  <c:v>43339</c:v>
                </c:pt>
                <c:pt idx="466">
                  <c:v>43335</c:v>
                </c:pt>
                <c:pt idx="467">
                  <c:v>43334</c:v>
                </c:pt>
                <c:pt idx="468">
                  <c:v>43332</c:v>
                </c:pt>
                <c:pt idx="469">
                  <c:v>43329</c:v>
                </c:pt>
                <c:pt idx="470">
                  <c:v>43328</c:v>
                </c:pt>
                <c:pt idx="471">
                  <c:v>43327</c:v>
                </c:pt>
                <c:pt idx="472">
                  <c:v>43326</c:v>
                </c:pt>
                <c:pt idx="473">
                  <c:v>43325</c:v>
                </c:pt>
                <c:pt idx="474">
                  <c:v>43322</c:v>
                </c:pt>
                <c:pt idx="475">
                  <c:v>43321</c:v>
                </c:pt>
                <c:pt idx="476">
                  <c:v>43320</c:v>
                </c:pt>
                <c:pt idx="477">
                  <c:v>43319</c:v>
                </c:pt>
                <c:pt idx="478">
                  <c:v>43318</c:v>
                </c:pt>
                <c:pt idx="479">
                  <c:v>43315</c:v>
                </c:pt>
                <c:pt idx="480">
                  <c:v>43314</c:v>
                </c:pt>
                <c:pt idx="481">
                  <c:v>43313</c:v>
                </c:pt>
                <c:pt idx="482">
                  <c:v>43306</c:v>
                </c:pt>
                <c:pt idx="483">
                  <c:v>43298</c:v>
                </c:pt>
                <c:pt idx="484">
                  <c:v>43294</c:v>
                </c:pt>
                <c:pt idx="485">
                  <c:v>43293</c:v>
                </c:pt>
                <c:pt idx="486">
                  <c:v>43292</c:v>
                </c:pt>
                <c:pt idx="487">
                  <c:v>43291</c:v>
                </c:pt>
                <c:pt idx="488">
                  <c:v>43287</c:v>
                </c:pt>
                <c:pt idx="489">
                  <c:v>43286</c:v>
                </c:pt>
                <c:pt idx="490">
                  <c:v>43285</c:v>
                </c:pt>
                <c:pt idx="491">
                  <c:v>43284</c:v>
                </c:pt>
                <c:pt idx="492">
                  <c:v>43283</c:v>
                </c:pt>
                <c:pt idx="493">
                  <c:v>43280</c:v>
                </c:pt>
                <c:pt idx="494">
                  <c:v>43279</c:v>
                </c:pt>
                <c:pt idx="495">
                  <c:v>43278</c:v>
                </c:pt>
                <c:pt idx="496">
                  <c:v>43277</c:v>
                </c:pt>
                <c:pt idx="497">
                  <c:v>43276</c:v>
                </c:pt>
                <c:pt idx="498">
                  <c:v>43273</c:v>
                </c:pt>
                <c:pt idx="499">
                  <c:v>43272</c:v>
                </c:pt>
                <c:pt idx="500">
                  <c:v>43271</c:v>
                </c:pt>
                <c:pt idx="501">
                  <c:v>43270</c:v>
                </c:pt>
                <c:pt idx="502">
                  <c:v>43269</c:v>
                </c:pt>
                <c:pt idx="503">
                  <c:v>43266</c:v>
                </c:pt>
                <c:pt idx="504">
                  <c:v>43265</c:v>
                </c:pt>
                <c:pt idx="505">
                  <c:v>43264</c:v>
                </c:pt>
                <c:pt idx="506">
                  <c:v>43263</c:v>
                </c:pt>
                <c:pt idx="507">
                  <c:v>43262</c:v>
                </c:pt>
                <c:pt idx="508">
                  <c:v>43259</c:v>
                </c:pt>
                <c:pt idx="509">
                  <c:v>43258</c:v>
                </c:pt>
                <c:pt idx="510">
                  <c:v>43226</c:v>
                </c:pt>
                <c:pt idx="511">
                  <c:v>43256</c:v>
                </c:pt>
                <c:pt idx="512">
                  <c:v>43255</c:v>
                </c:pt>
                <c:pt idx="513">
                  <c:v>43250</c:v>
                </c:pt>
                <c:pt idx="514">
                  <c:v>43249</c:v>
                </c:pt>
                <c:pt idx="515">
                  <c:v>43245</c:v>
                </c:pt>
                <c:pt idx="516">
                  <c:v>43244</c:v>
                </c:pt>
                <c:pt idx="517">
                  <c:v>43243</c:v>
                </c:pt>
                <c:pt idx="518">
                  <c:v>43242</c:v>
                </c:pt>
                <c:pt idx="519">
                  <c:v>43241</c:v>
                </c:pt>
                <c:pt idx="520">
                  <c:v>43238</c:v>
                </c:pt>
                <c:pt idx="521">
                  <c:v>43237</c:v>
                </c:pt>
                <c:pt idx="522">
                  <c:v>43236</c:v>
                </c:pt>
                <c:pt idx="523">
                  <c:v>43235</c:v>
                </c:pt>
                <c:pt idx="524">
                  <c:v>43234</c:v>
                </c:pt>
                <c:pt idx="525">
                  <c:v>43231</c:v>
                </c:pt>
                <c:pt idx="526">
                  <c:v>43230</c:v>
                </c:pt>
                <c:pt idx="527">
                  <c:v>43229</c:v>
                </c:pt>
                <c:pt idx="528">
                  <c:v>43228</c:v>
                </c:pt>
                <c:pt idx="529">
                  <c:v>43227</c:v>
                </c:pt>
                <c:pt idx="530">
                  <c:v>43224</c:v>
                </c:pt>
                <c:pt idx="531">
                  <c:v>43223</c:v>
                </c:pt>
                <c:pt idx="532">
                  <c:v>43222</c:v>
                </c:pt>
                <c:pt idx="533">
                  <c:v>43217</c:v>
                </c:pt>
                <c:pt idx="534">
                  <c:v>43216</c:v>
                </c:pt>
                <c:pt idx="535">
                  <c:v>43215</c:v>
                </c:pt>
                <c:pt idx="536">
                  <c:v>43213</c:v>
                </c:pt>
                <c:pt idx="537">
                  <c:v>43210</c:v>
                </c:pt>
                <c:pt idx="538">
                  <c:v>43209</c:v>
                </c:pt>
                <c:pt idx="539">
                  <c:v>43208</c:v>
                </c:pt>
                <c:pt idx="540">
                  <c:v>43207</c:v>
                </c:pt>
                <c:pt idx="541">
                  <c:v>43206</c:v>
                </c:pt>
                <c:pt idx="542">
                  <c:v>43203</c:v>
                </c:pt>
                <c:pt idx="543">
                  <c:v>43202</c:v>
                </c:pt>
                <c:pt idx="544">
                  <c:v>43200</c:v>
                </c:pt>
                <c:pt idx="545">
                  <c:v>43199</c:v>
                </c:pt>
                <c:pt idx="546">
                  <c:v>43195</c:v>
                </c:pt>
                <c:pt idx="547">
                  <c:v>43195</c:v>
                </c:pt>
                <c:pt idx="548">
                  <c:v>43194</c:v>
                </c:pt>
                <c:pt idx="549">
                  <c:v>43188</c:v>
                </c:pt>
                <c:pt idx="550">
                  <c:v>43187</c:v>
                </c:pt>
                <c:pt idx="551">
                  <c:v>43186</c:v>
                </c:pt>
                <c:pt idx="552">
                  <c:v>43185</c:v>
                </c:pt>
                <c:pt idx="553">
                  <c:v>43182</c:v>
                </c:pt>
                <c:pt idx="554">
                  <c:v>43181</c:v>
                </c:pt>
                <c:pt idx="555">
                  <c:v>43180</c:v>
                </c:pt>
                <c:pt idx="556">
                  <c:v>43179</c:v>
                </c:pt>
                <c:pt idx="557">
                  <c:v>43178</c:v>
                </c:pt>
                <c:pt idx="558">
                  <c:v>43175</c:v>
                </c:pt>
                <c:pt idx="559">
                  <c:v>43174</c:v>
                </c:pt>
                <c:pt idx="560">
                  <c:v>43173</c:v>
                </c:pt>
                <c:pt idx="561">
                  <c:v>43172</c:v>
                </c:pt>
                <c:pt idx="562">
                  <c:v>43171</c:v>
                </c:pt>
                <c:pt idx="563">
                  <c:v>43168</c:v>
                </c:pt>
                <c:pt idx="564">
                  <c:v>43167</c:v>
                </c:pt>
                <c:pt idx="565">
                  <c:v>43166</c:v>
                </c:pt>
                <c:pt idx="566">
                  <c:v>43165</c:v>
                </c:pt>
                <c:pt idx="567">
                  <c:v>43164</c:v>
                </c:pt>
                <c:pt idx="568">
                  <c:v>43161</c:v>
                </c:pt>
                <c:pt idx="569">
                  <c:v>43160</c:v>
                </c:pt>
                <c:pt idx="570">
                  <c:v>43159</c:v>
                </c:pt>
                <c:pt idx="571">
                  <c:v>43158</c:v>
                </c:pt>
                <c:pt idx="572">
                  <c:v>43157</c:v>
                </c:pt>
                <c:pt idx="573">
                  <c:v>43154</c:v>
                </c:pt>
                <c:pt idx="574">
                  <c:v>43153</c:v>
                </c:pt>
                <c:pt idx="575">
                  <c:v>43152</c:v>
                </c:pt>
                <c:pt idx="576">
                  <c:v>43151</c:v>
                </c:pt>
                <c:pt idx="577">
                  <c:v>43150</c:v>
                </c:pt>
                <c:pt idx="578">
                  <c:v>43147</c:v>
                </c:pt>
                <c:pt idx="579">
                  <c:v>43146</c:v>
                </c:pt>
                <c:pt idx="580">
                  <c:v>43145</c:v>
                </c:pt>
                <c:pt idx="581">
                  <c:v>43139</c:v>
                </c:pt>
                <c:pt idx="582">
                  <c:v>43138</c:v>
                </c:pt>
                <c:pt idx="583">
                  <c:v>43137</c:v>
                </c:pt>
                <c:pt idx="584">
                  <c:v>43136</c:v>
                </c:pt>
                <c:pt idx="585">
                  <c:v>43133</c:v>
                </c:pt>
                <c:pt idx="586">
                  <c:v>43132</c:v>
                </c:pt>
                <c:pt idx="587">
                  <c:v>43131</c:v>
                </c:pt>
                <c:pt idx="588">
                  <c:v>43130</c:v>
                </c:pt>
                <c:pt idx="589">
                  <c:v>43129</c:v>
                </c:pt>
                <c:pt idx="590">
                  <c:v>43126</c:v>
                </c:pt>
                <c:pt idx="591">
                  <c:v>43125</c:v>
                </c:pt>
                <c:pt idx="592">
                  <c:v>43124</c:v>
                </c:pt>
                <c:pt idx="593">
                  <c:v>43123</c:v>
                </c:pt>
                <c:pt idx="594">
                  <c:v>43122</c:v>
                </c:pt>
                <c:pt idx="595">
                  <c:v>43119</c:v>
                </c:pt>
                <c:pt idx="596">
                  <c:v>43118</c:v>
                </c:pt>
                <c:pt idx="597">
                  <c:v>43117</c:v>
                </c:pt>
                <c:pt idx="598">
                  <c:v>43116</c:v>
                </c:pt>
                <c:pt idx="599">
                  <c:v>43115</c:v>
                </c:pt>
                <c:pt idx="600">
                  <c:v>43112</c:v>
                </c:pt>
                <c:pt idx="601">
                  <c:v>43111</c:v>
                </c:pt>
                <c:pt idx="602">
                  <c:v>43110</c:v>
                </c:pt>
                <c:pt idx="603">
                  <c:v>43109</c:v>
                </c:pt>
                <c:pt idx="604">
                  <c:v>43108</c:v>
                </c:pt>
                <c:pt idx="605">
                  <c:v>43105</c:v>
                </c:pt>
                <c:pt idx="606">
                  <c:v>43104</c:v>
                </c:pt>
                <c:pt idx="607">
                  <c:v>43103</c:v>
                </c:pt>
                <c:pt idx="608">
                  <c:v>43099</c:v>
                </c:pt>
                <c:pt idx="609">
                  <c:v>43093</c:v>
                </c:pt>
                <c:pt idx="610">
                  <c:v>43091</c:v>
                </c:pt>
                <c:pt idx="611">
                  <c:v>43090</c:v>
                </c:pt>
                <c:pt idx="612">
                  <c:v>43089</c:v>
                </c:pt>
                <c:pt idx="613">
                  <c:v>43088</c:v>
                </c:pt>
                <c:pt idx="614">
                  <c:v>43087</c:v>
                </c:pt>
                <c:pt idx="615">
                  <c:v>43084</c:v>
                </c:pt>
                <c:pt idx="616">
                  <c:v>43083</c:v>
                </c:pt>
                <c:pt idx="617">
                  <c:v>43082</c:v>
                </c:pt>
                <c:pt idx="618">
                  <c:v>43081</c:v>
                </c:pt>
                <c:pt idx="619">
                  <c:v>43080</c:v>
                </c:pt>
                <c:pt idx="620">
                  <c:v>43077</c:v>
                </c:pt>
                <c:pt idx="621">
                  <c:v>43076</c:v>
                </c:pt>
                <c:pt idx="622">
                  <c:v>43075</c:v>
                </c:pt>
                <c:pt idx="623">
                  <c:v>43074</c:v>
                </c:pt>
                <c:pt idx="624">
                  <c:v>43073</c:v>
                </c:pt>
                <c:pt idx="625">
                  <c:v>43070</c:v>
                </c:pt>
                <c:pt idx="626">
                  <c:v>43069</c:v>
                </c:pt>
                <c:pt idx="627">
                  <c:v>43068</c:v>
                </c:pt>
                <c:pt idx="628">
                  <c:v>43067</c:v>
                </c:pt>
                <c:pt idx="629">
                  <c:v>43066</c:v>
                </c:pt>
                <c:pt idx="630">
                  <c:v>43063</c:v>
                </c:pt>
                <c:pt idx="631">
                  <c:v>43062</c:v>
                </c:pt>
                <c:pt idx="632">
                  <c:v>43061</c:v>
                </c:pt>
                <c:pt idx="633">
                  <c:v>43060</c:v>
                </c:pt>
                <c:pt idx="634">
                  <c:v>43056</c:v>
                </c:pt>
                <c:pt idx="635">
                  <c:v>43055</c:v>
                </c:pt>
                <c:pt idx="636">
                  <c:v>43049</c:v>
                </c:pt>
                <c:pt idx="637">
                  <c:v>43048</c:v>
                </c:pt>
                <c:pt idx="638">
                  <c:v>43047</c:v>
                </c:pt>
                <c:pt idx="639">
                  <c:v>43046</c:v>
                </c:pt>
                <c:pt idx="640">
                  <c:v>43045</c:v>
                </c:pt>
                <c:pt idx="641">
                  <c:v>43042</c:v>
                </c:pt>
                <c:pt idx="642">
                  <c:v>43040</c:v>
                </c:pt>
                <c:pt idx="643">
                  <c:v>43039</c:v>
                </c:pt>
                <c:pt idx="644">
                  <c:v>43038</c:v>
                </c:pt>
                <c:pt idx="645">
                  <c:v>43035</c:v>
                </c:pt>
                <c:pt idx="646">
                  <c:v>43034</c:v>
                </c:pt>
                <c:pt idx="647">
                  <c:v>43033</c:v>
                </c:pt>
                <c:pt idx="648">
                  <c:v>43032</c:v>
                </c:pt>
                <c:pt idx="649">
                  <c:v>43031</c:v>
                </c:pt>
                <c:pt idx="650">
                  <c:v>43028</c:v>
                </c:pt>
                <c:pt idx="651">
                  <c:v>43027</c:v>
                </c:pt>
                <c:pt idx="652">
                  <c:v>43026</c:v>
                </c:pt>
                <c:pt idx="653">
                  <c:v>43025</c:v>
                </c:pt>
                <c:pt idx="654">
                  <c:v>43024</c:v>
                </c:pt>
                <c:pt idx="655">
                  <c:v>43014</c:v>
                </c:pt>
                <c:pt idx="656">
                  <c:v>43013</c:v>
                </c:pt>
                <c:pt idx="657">
                  <c:v>43013</c:v>
                </c:pt>
                <c:pt idx="658">
                  <c:v>43011</c:v>
                </c:pt>
              </c:numCache>
            </c:numRef>
          </c:cat>
          <c:val>
            <c:numRef>
              <c:f>Total!$E$50:$E$708</c:f>
              <c:numCache>
                <c:formatCode>General</c:formatCode>
                <c:ptCount val="659"/>
                <c:pt idx="0">
                  <c:v>47743</c:v>
                </c:pt>
                <c:pt idx="1">
                  <c:v>48374</c:v>
                </c:pt>
                <c:pt idx="2">
                  <c:v>42352</c:v>
                </c:pt>
                <c:pt idx="3">
                  <c:v>39500</c:v>
                </c:pt>
                <c:pt idx="4">
                  <c:v>41000</c:v>
                </c:pt>
                <c:pt idx="5">
                  <c:v>40811</c:v>
                </c:pt>
                <c:pt idx="6">
                  <c:v>43820</c:v>
                </c:pt>
                <c:pt idx="7">
                  <c:v>42984</c:v>
                </c:pt>
                <c:pt idx="8">
                  <c:v>46327</c:v>
                </c:pt>
                <c:pt idx="9">
                  <c:v>40000</c:v>
                </c:pt>
                <c:pt idx="10">
                  <c:v>46532</c:v>
                </c:pt>
                <c:pt idx="11">
                  <c:v>49148</c:v>
                </c:pt>
                <c:pt idx="12">
                  <c:v>49415</c:v>
                </c:pt>
                <c:pt idx="13">
                  <c:v>47334</c:v>
                </c:pt>
                <c:pt idx="14">
                  <c:v>44814</c:v>
                </c:pt>
                <c:pt idx="15">
                  <c:v>29368</c:v>
                </c:pt>
                <c:pt idx="16">
                  <c:v>26000</c:v>
                </c:pt>
                <c:pt idx="17">
                  <c:v>23000</c:v>
                </c:pt>
                <c:pt idx="18">
                  <c:v>22735</c:v>
                </c:pt>
                <c:pt idx="19">
                  <c:v>25271</c:v>
                </c:pt>
                <c:pt idx="20">
                  <c:v>22366</c:v>
                </c:pt>
                <c:pt idx="21">
                  <c:v>17890</c:v>
                </c:pt>
                <c:pt idx="22">
                  <c:v>5363</c:v>
                </c:pt>
                <c:pt idx="23">
                  <c:v>1400</c:v>
                </c:pt>
                <c:pt idx="24">
                  <c:v>-508</c:v>
                </c:pt>
                <c:pt idx="25">
                  <c:v>-3320</c:v>
                </c:pt>
                <c:pt idx="26">
                  <c:v>-5412</c:v>
                </c:pt>
                <c:pt idx="27">
                  <c:v>-36282</c:v>
                </c:pt>
                <c:pt idx="28">
                  <c:v>-21159</c:v>
                </c:pt>
                <c:pt idx="29">
                  <c:v>-30000</c:v>
                </c:pt>
                <c:pt idx="30">
                  <c:v>-34103</c:v>
                </c:pt>
                <c:pt idx="31">
                  <c:v>-6530</c:v>
                </c:pt>
                <c:pt idx="32">
                  <c:v>-11716</c:v>
                </c:pt>
                <c:pt idx="33">
                  <c:v>-9628</c:v>
                </c:pt>
                <c:pt idx="34">
                  <c:v>-10843</c:v>
                </c:pt>
                <c:pt idx="35">
                  <c:v>-8324</c:v>
                </c:pt>
                <c:pt idx="36">
                  <c:v>-10409</c:v>
                </c:pt>
                <c:pt idx="37">
                  <c:v>-19146</c:v>
                </c:pt>
                <c:pt idx="38">
                  <c:v>-19523</c:v>
                </c:pt>
                <c:pt idx="39">
                  <c:v>-12213</c:v>
                </c:pt>
                <c:pt idx="40">
                  <c:v>-887</c:v>
                </c:pt>
                <c:pt idx="41">
                  <c:v>1000</c:v>
                </c:pt>
                <c:pt idx="42">
                  <c:v>-8700</c:v>
                </c:pt>
                <c:pt idx="43">
                  <c:v>-4529</c:v>
                </c:pt>
                <c:pt idx="44">
                  <c:v>-6870</c:v>
                </c:pt>
                <c:pt idx="45">
                  <c:v>-4682</c:v>
                </c:pt>
                <c:pt idx="46">
                  <c:v>-7000</c:v>
                </c:pt>
                <c:pt idx="47">
                  <c:v>-10717</c:v>
                </c:pt>
                <c:pt idx="48">
                  <c:v>-2755</c:v>
                </c:pt>
                <c:pt idx="49">
                  <c:v>-3000</c:v>
                </c:pt>
                <c:pt idx="50">
                  <c:v>-6586</c:v>
                </c:pt>
                <c:pt idx="51">
                  <c:v>-6000</c:v>
                </c:pt>
                <c:pt idx="52">
                  <c:v>-5864</c:v>
                </c:pt>
                <c:pt idx="53">
                  <c:v>-12000</c:v>
                </c:pt>
                <c:pt idx="54">
                  <c:v>-10000</c:v>
                </c:pt>
                <c:pt idx="55">
                  <c:v>-13285</c:v>
                </c:pt>
                <c:pt idx="56">
                  <c:v>-15524</c:v>
                </c:pt>
                <c:pt idx="57">
                  <c:v>-18000</c:v>
                </c:pt>
                <c:pt idx="58">
                  <c:v>-11483</c:v>
                </c:pt>
                <c:pt idx="59">
                  <c:v>-14608</c:v>
                </c:pt>
                <c:pt idx="60">
                  <c:v>-20512</c:v>
                </c:pt>
                <c:pt idx="61">
                  <c:v>-17823</c:v>
                </c:pt>
                <c:pt idx="62">
                  <c:v>-24000</c:v>
                </c:pt>
                <c:pt idx="63">
                  <c:v>-44128</c:v>
                </c:pt>
                <c:pt idx="64">
                  <c:v>-51349</c:v>
                </c:pt>
                <c:pt idx="65">
                  <c:v>-50001</c:v>
                </c:pt>
                <c:pt idx="66">
                  <c:v>-50000</c:v>
                </c:pt>
                <c:pt idx="67">
                  <c:v>-51520</c:v>
                </c:pt>
                <c:pt idx="68">
                  <c:v>-55783</c:v>
                </c:pt>
                <c:pt idx="69">
                  <c:v>-75466</c:v>
                </c:pt>
                <c:pt idx="70">
                  <c:v>-79216</c:v>
                </c:pt>
                <c:pt idx="71">
                  <c:v>-47162</c:v>
                </c:pt>
                <c:pt idx="72">
                  <c:v>-48893</c:v>
                </c:pt>
                <c:pt idx="73">
                  <c:v>-50000</c:v>
                </c:pt>
                <c:pt idx="74">
                  <c:v>-51000</c:v>
                </c:pt>
                <c:pt idx="75">
                  <c:v>-56305</c:v>
                </c:pt>
                <c:pt idx="76">
                  <c:v>-60000</c:v>
                </c:pt>
                <c:pt idx="77">
                  <c:v>-63483</c:v>
                </c:pt>
                <c:pt idx="78">
                  <c:v>-64572</c:v>
                </c:pt>
                <c:pt idx="79">
                  <c:v>-23435</c:v>
                </c:pt>
                <c:pt idx="80">
                  <c:v>-25959</c:v>
                </c:pt>
                <c:pt idx="81">
                  <c:v>-27552</c:v>
                </c:pt>
                <c:pt idx="82">
                  <c:v>-32439</c:v>
                </c:pt>
                <c:pt idx="83">
                  <c:v>-34531</c:v>
                </c:pt>
                <c:pt idx="84">
                  <c:v>-35039</c:v>
                </c:pt>
                <c:pt idx="85">
                  <c:v>-33400</c:v>
                </c:pt>
                <c:pt idx="86">
                  <c:v>-41487</c:v>
                </c:pt>
                <c:pt idx="87">
                  <c:v>-39674</c:v>
                </c:pt>
                <c:pt idx="88">
                  <c:v>-34080</c:v>
                </c:pt>
                <c:pt idx="89">
                  <c:v>-25000</c:v>
                </c:pt>
                <c:pt idx="90">
                  <c:v>-28975</c:v>
                </c:pt>
                <c:pt idx="91">
                  <c:v>-35256</c:v>
                </c:pt>
                <c:pt idx="92">
                  <c:v>-25976</c:v>
                </c:pt>
                <c:pt idx="93">
                  <c:v>-26920</c:v>
                </c:pt>
                <c:pt idx="94">
                  <c:v>-29716</c:v>
                </c:pt>
                <c:pt idx="95">
                  <c:v>-28668</c:v>
                </c:pt>
                <c:pt idx="96">
                  <c:v>-27857</c:v>
                </c:pt>
                <c:pt idx="97">
                  <c:v>-27000</c:v>
                </c:pt>
                <c:pt idx="98">
                  <c:v>-30000</c:v>
                </c:pt>
                <c:pt idx="99">
                  <c:v>-25184</c:v>
                </c:pt>
                <c:pt idx="100">
                  <c:v>-26668</c:v>
                </c:pt>
                <c:pt idx="101">
                  <c:v>-41187</c:v>
                </c:pt>
                <c:pt idx="102">
                  <c:v>-37800</c:v>
                </c:pt>
                <c:pt idx="103">
                  <c:v>-39277</c:v>
                </c:pt>
                <c:pt idx="104">
                  <c:v>-39179</c:v>
                </c:pt>
                <c:pt idx="105">
                  <c:v>-37396</c:v>
                </c:pt>
                <c:pt idx="106">
                  <c:v>-33835</c:v>
                </c:pt>
                <c:pt idx="107">
                  <c:v>-27146</c:v>
                </c:pt>
                <c:pt idx="108">
                  <c:v>363</c:v>
                </c:pt>
                <c:pt idx="109">
                  <c:v>-7448</c:v>
                </c:pt>
                <c:pt idx="110">
                  <c:v>-11668</c:v>
                </c:pt>
                <c:pt idx="111">
                  <c:v>-31914</c:v>
                </c:pt>
                <c:pt idx="112">
                  <c:v>-37427</c:v>
                </c:pt>
                <c:pt idx="113">
                  <c:v>-44000</c:v>
                </c:pt>
                <c:pt idx="114">
                  <c:v>-53800</c:v>
                </c:pt>
                <c:pt idx="115">
                  <c:v>-60000</c:v>
                </c:pt>
                <c:pt idx="116">
                  <c:v>-74062</c:v>
                </c:pt>
                <c:pt idx="117">
                  <c:v>-75188</c:v>
                </c:pt>
                <c:pt idx="118">
                  <c:v>-70300</c:v>
                </c:pt>
                <c:pt idx="119">
                  <c:v>-63851</c:v>
                </c:pt>
                <c:pt idx="120">
                  <c:v>-64992</c:v>
                </c:pt>
                <c:pt idx="121">
                  <c:v>-67064</c:v>
                </c:pt>
                <c:pt idx="122">
                  <c:v>-46900</c:v>
                </c:pt>
                <c:pt idx="123">
                  <c:v>-53063</c:v>
                </c:pt>
                <c:pt idx="124">
                  <c:v>-60671</c:v>
                </c:pt>
                <c:pt idx="125">
                  <c:v>-59301</c:v>
                </c:pt>
                <c:pt idx="126">
                  <c:v>-60137</c:v>
                </c:pt>
                <c:pt idx="127">
                  <c:v>-64365</c:v>
                </c:pt>
                <c:pt idx="128">
                  <c:v>-66897</c:v>
                </c:pt>
                <c:pt idx="129">
                  <c:v>-82142</c:v>
                </c:pt>
                <c:pt idx="130">
                  <c:v>-82275</c:v>
                </c:pt>
                <c:pt idx="131">
                  <c:v>-93928</c:v>
                </c:pt>
                <c:pt idx="132">
                  <c:v>-66380</c:v>
                </c:pt>
                <c:pt idx="133">
                  <c:v>-79201</c:v>
                </c:pt>
                <c:pt idx="134">
                  <c:v>-86617</c:v>
                </c:pt>
                <c:pt idx="135">
                  <c:v>-73800</c:v>
                </c:pt>
                <c:pt idx="136">
                  <c:v>-74673</c:v>
                </c:pt>
                <c:pt idx="137">
                  <c:v>-76141</c:v>
                </c:pt>
                <c:pt idx="138">
                  <c:v>-108000</c:v>
                </c:pt>
                <c:pt idx="139">
                  <c:v>-43600</c:v>
                </c:pt>
                <c:pt idx="140">
                  <c:v>-36937</c:v>
                </c:pt>
                <c:pt idx="141">
                  <c:v>-12000</c:v>
                </c:pt>
                <c:pt idx="142">
                  <c:v>8547</c:v>
                </c:pt>
                <c:pt idx="143">
                  <c:v>28500</c:v>
                </c:pt>
                <c:pt idx="144">
                  <c:v>20819</c:v>
                </c:pt>
                <c:pt idx="145">
                  <c:v>9600</c:v>
                </c:pt>
                <c:pt idx="146">
                  <c:v>31950</c:v>
                </c:pt>
                <c:pt idx="147">
                  <c:v>32224</c:v>
                </c:pt>
                <c:pt idx="148">
                  <c:v>51725</c:v>
                </c:pt>
                <c:pt idx="149">
                  <c:v>59120</c:v>
                </c:pt>
                <c:pt idx="150">
                  <c:v>66092</c:v>
                </c:pt>
                <c:pt idx="151">
                  <c:v>57754</c:v>
                </c:pt>
                <c:pt idx="152">
                  <c:v>61222</c:v>
                </c:pt>
                <c:pt idx="153">
                  <c:v>64646</c:v>
                </c:pt>
                <c:pt idx="154">
                  <c:v>62000</c:v>
                </c:pt>
                <c:pt idx="155">
                  <c:v>59420</c:v>
                </c:pt>
                <c:pt idx="156">
                  <c:v>58154</c:v>
                </c:pt>
                <c:pt idx="157">
                  <c:v>47822</c:v>
                </c:pt>
                <c:pt idx="158">
                  <c:v>70524</c:v>
                </c:pt>
                <c:pt idx="159">
                  <c:v>72837</c:v>
                </c:pt>
                <c:pt idx="160">
                  <c:v>78212</c:v>
                </c:pt>
                <c:pt idx="161">
                  <c:v>76000</c:v>
                </c:pt>
                <c:pt idx="162">
                  <c:v>69571</c:v>
                </c:pt>
                <c:pt idx="163">
                  <c:v>60500</c:v>
                </c:pt>
                <c:pt idx="164">
                  <c:v>72900</c:v>
                </c:pt>
                <c:pt idx="165">
                  <c:v>79000</c:v>
                </c:pt>
                <c:pt idx="166">
                  <c:v>72705</c:v>
                </c:pt>
                <c:pt idx="167">
                  <c:v>91178</c:v>
                </c:pt>
                <c:pt idx="168">
                  <c:v>93355</c:v>
                </c:pt>
                <c:pt idx="169">
                  <c:v>90000</c:v>
                </c:pt>
                <c:pt idx="170">
                  <c:v>92300</c:v>
                </c:pt>
                <c:pt idx="171">
                  <c:v>93575</c:v>
                </c:pt>
                <c:pt idx="172">
                  <c:v>92800</c:v>
                </c:pt>
                <c:pt idx="173">
                  <c:v>83754</c:v>
                </c:pt>
                <c:pt idx="174">
                  <c:v>83436</c:v>
                </c:pt>
                <c:pt idx="175">
                  <c:v>86058</c:v>
                </c:pt>
                <c:pt idx="176">
                  <c:v>84614</c:v>
                </c:pt>
                <c:pt idx="177">
                  <c:v>86180</c:v>
                </c:pt>
                <c:pt idx="178">
                  <c:v>83724</c:v>
                </c:pt>
                <c:pt idx="179">
                  <c:v>86897</c:v>
                </c:pt>
                <c:pt idx="180">
                  <c:v>81774</c:v>
                </c:pt>
                <c:pt idx="181">
                  <c:v>80733</c:v>
                </c:pt>
                <c:pt idx="182">
                  <c:v>80334</c:v>
                </c:pt>
                <c:pt idx="183">
                  <c:v>83059</c:v>
                </c:pt>
                <c:pt idx="184">
                  <c:v>75216</c:v>
                </c:pt>
                <c:pt idx="185">
                  <c:v>76048</c:v>
                </c:pt>
                <c:pt idx="186">
                  <c:v>79574</c:v>
                </c:pt>
                <c:pt idx="187">
                  <c:v>77812</c:v>
                </c:pt>
                <c:pt idx="188">
                  <c:v>72747</c:v>
                </c:pt>
                <c:pt idx="189">
                  <c:v>67600</c:v>
                </c:pt>
                <c:pt idx="190">
                  <c:v>70346</c:v>
                </c:pt>
                <c:pt idx="191">
                  <c:v>67627</c:v>
                </c:pt>
                <c:pt idx="192">
                  <c:v>61519</c:v>
                </c:pt>
                <c:pt idx="193">
                  <c:v>60621</c:v>
                </c:pt>
                <c:pt idx="194">
                  <c:v>64957</c:v>
                </c:pt>
                <c:pt idx="195">
                  <c:v>69268</c:v>
                </c:pt>
                <c:pt idx="196">
                  <c:v>68725</c:v>
                </c:pt>
                <c:pt idx="197">
                  <c:v>68375</c:v>
                </c:pt>
                <c:pt idx="198">
                  <c:v>72526</c:v>
                </c:pt>
                <c:pt idx="199">
                  <c:v>70420</c:v>
                </c:pt>
                <c:pt idx="200">
                  <c:v>62000</c:v>
                </c:pt>
                <c:pt idx="201">
                  <c:v>62236</c:v>
                </c:pt>
                <c:pt idx="202">
                  <c:v>65549</c:v>
                </c:pt>
                <c:pt idx="203">
                  <c:v>56000</c:v>
                </c:pt>
                <c:pt idx="204">
                  <c:v>54830</c:v>
                </c:pt>
                <c:pt idx="205">
                  <c:v>57634</c:v>
                </c:pt>
                <c:pt idx="206">
                  <c:v>57457</c:v>
                </c:pt>
                <c:pt idx="207">
                  <c:v>58187</c:v>
                </c:pt>
                <c:pt idx="208">
                  <c:v>64830</c:v>
                </c:pt>
                <c:pt idx="209">
                  <c:v>73926</c:v>
                </c:pt>
                <c:pt idx="210">
                  <c:v>68430</c:v>
                </c:pt>
                <c:pt idx="211">
                  <c:v>70450</c:v>
                </c:pt>
                <c:pt idx="212">
                  <c:v>71205</c:v>
                </c:pt>
                <c:pt idx="213">
                  <c:v>76365</c:v>
                </c:pt>
                <c:pt idx="214">
                  <c:v>69435</c:v>
                </c:pt>
                <c:pt idx="215">
                  <c:v>69294</c:v>
                </c:pt>
                <c:pt idx="216">
                  <c:v>70544</c:v>
                </c:pt>
                <c:pt idx="217">
                  <c:v>78124</c:v>
                </c:pt>
                <c:pt idx="218">
                  <c:v>77873</c:v>
                </c:pt>
                <c:pt idx="219">
                  <c:v>73608</c:v>
                </c:pt>
                <c:pt idx="220">
                  <c:v>72904</c:v>
                </c:pt>
                <c:pt idx="221">
                  <c:v>72128</c:v>
                </c:pt>
                <c:pt idx="222">
                  <c:v>72871</c:v>
                </c:pt>
                <c:pt idx="223">
                  <c:v>72327</c:v>
                </c:pt>
                <c:pt idx="224">
                  <c:v>73500</c:v>
                </c:pt>
                <c:pt idx="225">
                  <c:v>67598</c:v>
                </c:pt>
                <c:pt idx="226">
                  <c:v>65941</c:v>
                </c:pt>
                <c:pt idx="227">
                  <c:v>66704</c:v>
                </c:pt>
                <c:pt idx="228">
                  <c:v>71040</c:v>
                </c:pt>
                <c:pt idx="229">
                  <c:v>73720</c:v>
                </c:pt>
                <c:pt idx="230">
                  <c:v>71261</c:v>
                </c:pt>
                <c:pt idx="231">
                  <c:v>71390</c:v>
                </c:pt>
                <c:pt idx="232">
                  <c:v>79250</c:v>
                </c:pt>
                <c:pt idx="233">
                  <c:v>80723</c:v>
                </c:pt>
                <c:pt idx="234">
                  <c:v>81139</c:v>
                </c:pt>
                <c:pt idx="235">
                  <c:v>83673</c:v>
                </c:pt>
                <c:pt idx="236">
                  <c:v>80870</c:v>
                </c:pt>
                <c:pt idx="237">
                  <c:v>79081</c:v>
                </c:pt>
                <c:pt idx="238">
                  <c:v>80692</c:v>
                </c:pt>
                <c:pt idx="239">
                  <c:v>80404</c:v>
                </c:pt>
                <c:pt idx="240">
                  <c:v>78292</c:v>
                </c:pt>
                <c:pt idx="241">
                  <c:v>76367</c:v>
                </c:pt>
                <c:pt idx="242">
                  <c:v>74576</c:v>
                </c:pt>
                <c:pt idx="243">
                  <c:v>74756</c:v>
                </c:pt>
                <c:pt idx="244">
                  <c:v>68884</c:v>
                </c:pt>
                <c:pt idx="245">
                  <c:v>72049</c:v>
                </c:pt>
                <c:pt idx="246">
                  <c:v>68000</c:v>
                </c:pt>
                <c:pt idx="247">
                  <c:v>61600</c:v>
                </c:pt>
                <c:pt idx="248">
                  <c:v>60294</c:v>
                </c:pt>
                <c:pt idx="249">
                  <c:v>64609</c:v>
                </c:pt>
                <c:pt idx="250">
                  <c:v>64553</c:v>
                </c:pt>
                <c:pt idx="251">
                  <c:v>58000</c:v>
                </c:pt>
                <c:pt idx="252">
                  <c:v>54028</c:v>
                </c:pt>
                <c:pt idx="253">
                  <c:v>56177</c:v>
                </c:pt>
                <c:pt idx="254">
                  <c:v>58485</c:v>
                </c:pt>
                <c:pt idx="255">
                  <c:v>53645</c:v>
                </c:pt>
                <c:pt idx="256">
                  <c:v>43525</c:v>
                </c:pt>
                <c:pt idx="257">
                  <c:v>43363</c:v>
                </c:pt>
                <c:pt idx="258">
                  <c:v>41326</c:v>
                </c:pt>
                <c:pt idx="259">
                  <c:v>50877</c:v>
                </c:pt>
                <c:pt idx="260">
                  <c:v>51689</c:v>
                </c:pt>
                <c:pt idx="261">
                  <c:v>52504</c:v>
                </c:pt>
                <c:pt idx="262">
                  <c:v>46624</c:v>
                </c:pt>
                <c:pt idx="263">
                  <c:v>45000</c:v>
                </c:pt>
                <c:pt idx="264">
                  <c:v>47869</c:v>
                </c:pt>
                <c:pt idx="265">
                  <c:v>48032</c:v>
                </c:pt>
                <c:pt idx="266">
                  <c:v>48358</c:v>
                </c:pt>
                <c:pt idx="267">
                  <c:v>55671</c:v>
                </c:pt>
                <c:pt idx="268">
                  <c:v>53424</c:v>
                </c:pt>
                <c:pt idx="269">
                  <c:v>54514</c:v>
                </c:pt>
                <c:pt idx="270">
                  <c:v>53173</c:v>
                </c:pt>
                <c:pt idx="271">
                  <c:v>49976</c:v>
                </c:pt>
                <c:pt idx="272">
                  <c:v>50158</c:v>
                </c:pt>
                <c:pt idx="273">
                  <c:v>45600</c:v>
                </c:pt>
                <c:pt idx="274">
                  <c:v>49571</c:v>
                </c:pt>
                <c:pt idx="275">
                  <c:v>51629</c:v>
                </c:pt>
                <c:pt idx="276">
                  <c:v>54370</c:v>
                </c:pt>
                <c:pt idx="277">
                  <c:v>54465</c:v>
                </c:pt>
                <c:pt idx="278">
                  <c:v>55698</c:v>
                </c:pt>
                <c:pt idx="279">
                  <c:v>54381</c:v>
                </c:pt>
                <c:pt idx="280">
                  <c:v>58073</c:v>
                </c:pt>
                <c:pt idx="281">
                  <c:v>58594</c:v>
                </c:pt>
                <c:pt idx="282">
                  <c:v>59643</c:v>
                </c:pt>
                <c:pt idx="283">
                  <c:v>59290</c:v>
                </c:pt>
                <c:pt idx="284">
                  <c:v>60000</c:v>
                </c:pt>
                <c:pt idx="285">
                  <c:v>59096</c:v>
                </c:pt>
                <c:pt idx="286">
                  <c:v>59216</c:v>
                </c:pt>
                <c:pt idx="287">
                  <c:v>58562</c:v>
                </c:pt>
                <c:pt idx="288">
                  <c:v>58821</c:v>
                </c:pt>
                <c:pt idx="289">
                  <c:v>59656</c:v>
                </c:pt>
                <c:pt idx="290">
                  <c:v>57086</c:v>
                </c:pt>
                <c:pt idx="291">
                  <c:v>54356</c:v>
                </c:pt>
                <c:pt idx="292">
                  <c:v>52600</c:v>
                </c:pt>
                <c:pt idx="293">
                  <c:v>51947</c:v>
                </c:pt>
                <c:pt idx="294">
                  <c:v>53447</c:v>
                </c:pt>
                <c:pt idx="295">
                  <c:v>51582</c:v>
                </c:pt>
                <c:pt idx="296">
                  <c:v>50933</c:v>
                </c:pt>
                <c:pt idx="297">
                  <c:v>46775</c:v>
                </c:pt>
                <c:pt idx="298">
                  <c:v>45134</c:v>
                </c:pt>
                <c:pt idx="299">
                  <c:v>47478</c:v>
                </c:pt>
                <c:pt idx="300">
                  <c:v>45000</c:v>
                </c:pt>
                <c:pt idx="301">
                  <c:v>47702</c:v>
                </c:pt>
                <c:pt idx="302">
                  <c:v>44501</c:v>
                </c:pt>
                <c:pt idx="303">
                  <c:v>38565</c:v>
                </c:pt>
                <c:pt idx="304">
                  <c:v>37665</c:v>
                </c:pt>
                <c:pt idx="305">
                  <c:v>39139</c:v>
                </c:pt>
                <c:pt idx="306">
                  <c:v>38900</c:v>
                </c:pt>
                <c:pt idx="307">
                  <c:v>39941</c:v>
                </c:pt>
                <c:pt idx="308">
                  <c:v>44213</c:v>
                </c:pt>
                <c:pt idx="309">
                  <c:v>32154</c:v>
                </c:pt>
                <c:pt idx="310">
                  <c:v>29817</c:v>
                </c:pt>
                <c:pt idx="311">
                  <c:v>23912</c:v>
                </c:pt>
                <c:pt idx="312">
                  <c:v>29003</c:v>
                </c:pt>
                <c:pt idx="313">
                  <c:v>30475</c:v>
                </c:pt>
                <c:pt idx="314">
                  <c:v>24200</c:v>
                </c:pt>
                <c:pt idx="315">
                  <c:v>22741</c:v>
                </c:pt>
                <c:pt idx="316">
                  <c:v>25698</c:v>
                </c:pt>
                <c:pt idx="317">
                  <c:v>27435</c:v>
                </c:pt>
                <c:pt idx="318">
                  <c:v>35000</c:v>
                </c:pt>
                <c:pt idx="319">
                  <c:v>39366</c:v>
                </c:pt>
                <c:pt idx="320">
                  <c:v>40634</c:v>
                </c:pt>
                <c:pt idx="321">
                  <c:v>38578</c:v>
                </c:pt>
                <c:pt idx="322">
                  <c:v>40720</c:v>
                </c:pt>
                <c:pt idx="323">
                  <c:v>33331</c:v>
                </c:pt>
                <c:pt idx="324">
                  <c:v>33590</c:v>
                </c:pt>
                <c:pt idx="325">
                  <c:v>30734</c:v>
                </c:pt>
                <c:pt idx="326">
                  <c:v>32600</c:v>
                </c:pt>
                <c:pt idx="327">
                  <c:v>30791</c:v>
                </c:pt>
                <c:pt idx="328">
                  <c:v>32500</c:v>
                </c:pt>
                <c:pt idx="329">
                  <c:v>32530</c:v>
                </c:pt>
                <c:pt idx="330">
                  <c:v>27873</c:v>
                </c:pt>
                <c:pt idx="331">
                  <c:v>29000</c:v>
                </c:pt>
                <c:pt idx="332">
                  <c:v>30768</c:v>
                </c:pt>
                <c:pt idx="333">
                  <c:v>32000</c:v>
                </c:pt>
                <c:pt idx="334">
                  <c:v>33116</c:v>
                </c:pt>
                <c:pt idx="335">
                  <c:v>37000</c:v>
                </c:pt>
                <c:pt idx="336">
                  <c:v>38203</c:v>
                </c:pt>
                <c:pt idx="337">
                  <c:v>36372</c:v>
                </c:pt>
                <c:pt idx="338">
                  <c:v>40049</c:v>
                </c:pt>
                <c:pt idx="339">
                  <c:v>39073</c:v>
                </c:pt>
                <c:pt idx="340">
                  <c:v>35200</c:v>
                </c:pt>
                <c:pt idx="341">
                  <c:v>32636</c:v>
                </c:pt>
                <c:pt idx="342">
                  <c:v>28824</c:v>
                </c:pt>
                <c:pt idx="343">
                  <c:v>39614</c:v>
                </c:pt>
                <c:pt idx="344">
                  <c:v>45713</c:v>
                </c:pt>
                <c:pt idx="345">
                  <c:v>50975</c:v>
                </c:pt>
                <c:pt idx="346">
                  <c:v>50600</c:v>
                </c:pt>
                <c:pt idx="347">
                  <c:v>48900</c:v>
                </c:pt>
                <c:pt idx="348">
                  <c:v>53508</c:v>
                </c:pt>
                <c:pt idx="349">
                  <c:v>50900</c:v>
                </c:pt>
                <c:pt idx="350">
                  <c:v>50970</c:v>
                </c:pt>
                <c:pt idx="351">
                  <c:v>53458</c:v>
                </c:pt>
                <c:pt idx="352">
                  <c:v>50466</c:v>
                </c:pt>
                <c:pt idx="353">
                  <c:v>44219</c:v>
                </c:pt>
                <c:pt idx="354">
                  <c:v>43009</c:v>
                </c:pt>
                <c:pt idx="355">
                  <c:v>37587</c:v>
                </c:pt>
                <c:pt idx="356">
                  <c:v>40338</c:v>
                </c:pt>
                <c:pt idx="357">
                  <c:v>41105</c:v>
                </c:pt>
                <c:pt idx="358">
                  <c:v>44110</c:v>
                </c:pt>
                <c:pt idx="359">
                  <c:v>44608</c:v>
                </c:pt>
                <c:pt idx="360">
                  <c:v>40987</c:v>
                </c:pt>
                <c:pt idx="361">
                  <c:v>44166</c:v>
                </c:pt>
                <c:pt idx="362">
                  <c:v>46491</c:v>
                </c:pt>
                <c:pt idx="363">
                  <c:v>49041</c:v>
                </c:pt>
                <c:pt idx="364">
                  <c:v>46900</c:v>
                </c:pt>
                <c:pt idx="365">
                  <c:v>46142</c:v>
                </c:pt>
                <c:pt idx="366">
                  <c:v>46706</c:v>
                </c:pt>
                <c:pt idx="367">
                  <c:v>46642</c:v>
                </c:pt>
                <c:pt idx="368">
                  <c:v>47099</c:v>
                </c:pt>
                <c:pt idx="369">
                  <c:v>44660</c:v>
                </c:pt>
                <c:pt idx="370">
                  <c:v>47048</c:v>
                </c:pt>
                <c:pt idx="371">
                  <c:v>49000</c:v>
                </c:pt>
                <c:pt idx="372">
                  <c:v>45438</c:v>
                </c:pt>
                <c:pt idx="373">
                  <c:v>47306</c:v>
                </c:pt>
                <c:pt idx="374">
                  <c:v>47374</c:v>
                </c:pt>
                <c:pt idx="375">
                  <c:v>43500</c:v>
                </c:pt>
                <c:pt idx="376">
                  <c:v>41600</c:v>
                </c:pt>
                <c:pt idx="377">
                  <c:v>40870</c:v>
                </c:pt>
                <c:pt idx="378">
                  <c:v>39353</c:v>
                </c:pt>
                <c:pt idx="379">
                  <c:v>36215</c:v>
                </c:pt>
                <c:pt idx="380">
                  <c:v>38900</c:v>
                </c:pt>
                <c:pt idx="381">
                  <c:v>35617</c:v>
                </c:pt>
                <c:pt idx="382">
                  <c:v>34418</c:v>
                </c:pt>
                <c:pt idx="383">
                  <c:v>34674</c:v>
                </c:pt>
                <c:pt idx="384">
                  <c:v>34432</c:v>
                </c:pt>
                <c:pt idx="385">
                  <c:v>35790</c:v>
                </c:pt>
                <c:pt idx="386">
                  <c:v>35000</c:v>
                </c:pt>
                <c:pt idx="387">
                  <c:v>35540</c:v>
                </c:pt>
                <c:pt idx="388">
                  <c:v>32828</c:v>
                </c:pt>
                <c:pt idx="389">
                  <c:v>30910</c:v>
                </c:pt>
                <c:pt idx="390">
                  <c:v>30716</c:v>
                </c:pt>
                <c:pt idx="391">
                  <c:v>28767</c:v>
                </c:pt>
                <c:pt idx="392">
                  <c:v>29924</c:v>
                </c:pt>
                <c:pt idx="393">
                  <c:v>27945</c:v>
                </c:pt>
                <c:pt idx="394">
                  <c:v>21035</c:v>
                </c:pt>
                <c:pt idx="395">
                  <c:v>25581</c:v>
                </c:pt>
                <c:pt idx="396">
                  <c:v>24587</c:v>
                </c:pt>
                <c:pt idx="397">
                  <c:v>23961</c:v>
                </c:pt>
                <c:pt idx="398">
                  <c:v>25417</c:v>
                </c:pt>
                <c:pt idx="399">
                  <c:v>24677</c:v>
                </c:pt>
                <c:pt idx="400">
                  <c:v>26231</c:v>
                </c:pt>
                <c:pt idx="401">
                  <c:v>25459</c:v>
                </c:pt>
                <c:pt idx="402">
                  <c:v>28032</c:v>
                </c:pt>
                <c:pt idx="403">
                  <c:v>30737</c:v>
                </c:pt>
                <c:pt idx="404">
                  <c:v>31063</c:v>
                </c:pt>
                <c:pt idx="405">
                  <c:v>30303</c:v>
                </c:pt>
                <c:pt idx="406">
                  <c:v>30303</c:v>
                </c:pt>
                <c:pt idx="407">
                  <c:v>28239</c:v>
                </c:pt>
                <c:pt idx="408">
                  <c:v>27836</c:v>
                </c:pt>
                <c:pt idx="409">
                  <c:v>28757</c:v>
                </c:pt>
                <c:pt idx="410">
                  <c:v>23000</c:v>
                </c:pt>
                <c:pt idx="411">
                  <c:v>24048</c:v>
                </c:pt>
                <c:pt idx="412">
                  <c:v>23176</c:v>
                </c:pt>
                <c:pt idx="413">
                  <c:v>24776</c:v>
                </c:pt>
                <c:pt idx="414">
                  <c:v>29827</c:v>
                </c:pt>
                <c:pt idx="415">
                  <c:v>34315</c:v>
                </c:pt>
                <c:pt idx="416">
                  <c:v>35380</c:v>
                </c:pt>
                <c:pt idx="417">
                  <c:v>38842</c:v>
                </c:pt>
                <c:pt idx="418">
                  <c:v>39037</c:v>
                </c:pt>
                <c:pt idx="419">
                  <c:v>39119</c:v>
                </c:pt>
                <c:pt idx="420">
                  <c:v>40000</c:v>
                </c:pt>
                <c:pt idx="421">
                  <c:v>39985</c:v>
                </c:pt>
                <c:pt idx="422">
                  <c:v>42586</c:v>
                </c:pt>
                <c:pt idx="423">
                  <c:v>40517</c:v>
                </c:pt>
                <c:pt idx="424">
                  <c:v>37819</c:v>
                </c:pt>
                <c:pt idx="425">
                  <c:v>36908</c:v>
                </c:pt>
                <c:pt idx="426">
                  <c:v>35313</c:v>
                </c:pt>
                <c:pt idx="427">
                  <c:v>35585</c:v>
                </c:pt>
                <c:pt idx="428">
                  <c:v>32400</c:v>
                </c:pt>
                <c:pt idx="429">
                  <c:v>30500</c:v>
                </c:pt>
                <c:pt idx="430">
                  <c:v>33000</c:v>
                </c:pt>
                <c:pt idx="431">
                  <c:v>32582</c:v>
                </c:pt>
                <c:pt idx="432">
                  <c:v>28000</c:v>
                </c:pt>
                <c:pt idx="433">
                  <c:v>34044</c:v>
                </c:pt>
                <c:pt idx="434">
                  <c:v>35500</c:v>
                </c:pt>
                <c:pt idx="435">
                  <c:v>32700</c:v>
                </c:pt>
                <c:pt idx="436">
                  <c:v>24190</c:v>
                </c:pt>
                <c:pt idx="437">
                  <c:v>26844</c:v>
                </c:pt>
                <c:pt idx="438">
                  <c:v>28726</c:v>
                </c:pt>
                <c:pt idx="439">
                  <c:v>33442</c:v>
                </c:pt>
                <c:pt idx="440">
                  <c:v>29708</c:v>
                </c:pt>
                <c:pt idx="441">
                  <c:v>24670</c:v>
                </c:pt>
                <c:pt idx="442">
                  <c:v>24000</c:v>
                </c:pt>
                <c:pt idx="443">
                  <c:v>21147</c:v>
                </c:pt>
                <c:pt idx="444">
                  <c:v>15882</c:v>
                </c:pt>
                <c:pt idx="445">
                  <c:v>10985</c:v>
                </c:pt>
                <c:pt idx="446">
                  <c:v>19721</c:v>
                </c:pt>
                <c:pt idx="447">
                  <c:v>22858</c:v>
                </c:pt>
                <c:pt idx="448">
                  <c:v>19939</c:v>
                </c:pt>
                <c:pt idx="449">
                  <c:v>20789</c:v>
                </c:pt>
                <c:pt idx="450">
                  <c:v>20104</c:v>
                </c:pt>
                <c:pt idx="451">
                  <c:v>21415</c:v>
                </c:pt>
                <c:pt idx="452">
                  <c:v>21236</c:v>
                </c:pt>
                <c:pt idx="453">
                  <c:v>19553</c:v>
                </c:pt>
                <c:pt idx="454">
                  <c:v>16219</c:v>
                </c:pt>
                <c:pt idx="455">
                  <c:v>15308</c:v>
                </c:pt>
                <c:pt idx="456">
                  <c:v>14916</c:v>
                </c:pt>
                <c:pt idx="457">
                  <c:v>22045</c:v>
                </c:pt>
                <c:pt idx="458">
                  <c:v>19316</c:v>
                </c:pt>
                <c:pt idx="459">
                  <c:v>20303</c:v>
                </c:pt>
                <c:pt idx="460">
                  <c:v>28500</c:v>
                </c:pt>
                <c:pt idx="461">
                  <c:v>30640</c:v>
                </c:pt>
                <c:pt idx="462">
                  <c:v>28178</c:v>
                </c:pt>
                <c:pt idx="463">
                  <c:v>29635</c:v>
                </c:pt>
                <c:pt idx="464">
                  <c:v>26038</c:v>
                </c:pt>
                <c:pt idx="465">
                  <c:v>26723</c:v>
                </c:pt>
                <c:pt idx="466">
                  <c:v>23652</c:v>
                </c:pt>
                <c:pt idx="467">
                  <c:v>24000</c:v>
                </c:pt>
                <c:pt idx="468">
                  <c:v>27838</c:v>
                </c:pt>
                <c:pt idx="469">
                  <c:v>30137</c:v>
                </c:pt>
                <c:pt idx="470">
                  <c:v>31503</c:v>
                </c:pt>
                <c:pt idx="471">
                  <c:v>28707</c:v>
                </c:pt>
                <c:pt idx="472">
                  <c:v>37000</c:v>
                </c:pt>
                <c:pt idx="473">
                  <c:v>34322</c:v>
                </c:pt>
                <c:pt idx="474">
                  <c:v>26600</c:v>
                </c:pt>
                <c:pt idx="475">
                  <c:v>32525</c:v>
                </c:pt>
                <c:pt idx="476">
                  <c:v>33135</c:v>
                </c:pt>
                <c:pt idx="477">
                  <c:v>35470</c:v>
                </c:pt>
                <c:pt idx="478">
                  <c:v>32879</c:v>
                </c:pt>
                <c:pt idx="479">
                  <c:v>35760</c:v>
                </c:pt>
                <c:pt idx="480">
                  <c:v>36495</c:v>
                </c:pt>
                <c:pt idx="481">
                  <c:v>36676</c:v>
                </c:pt>
                <c:pt idx="482">
                  <c:v>38000</c:v>
                </c:pt>
                <c:pt idx="483">
                  <c:v>34000</c:v>
                </c:pt>
                <c:pt idx="484">
                  <c:v>27805</c:v>
                </c:pt>
                <c:pt idx="485">
                  <c:v>31065</c:v>
                </c:pt>
                <c:pt idx="486">
                  <c:v>26845</c:v>
                </c:pt>
                <c:pt idx="487">
                  <c:v>31899</c:v>
                </c:pt>
                <c:pt idx="488">
                  <c:v>34029</c:v>
                </c:pt>
                <c:pt idx="489">
                  <c:v>28886</c:v>
                </c:pt>
                <c:pt idx="490">
                  <c:v>34400</c:v>
                </c:pt>
                <c:pt idx="491">
                  <c:v>28383</c:v>
                </c:pt>
                <c:pt idx="492">
                  <c:v>26100</c:v>
                </c:pt>
                <c:pt idx="493">
                  <c:v>25542</c:v>
                </c:pt>
                <c:pt idx="494">
                  <c:v>24700</c:v>
                </c:pt>
                <c:pt idx="495">
                  <c:v>24300</c:v>
                </c:pt>
                <c:pt idx="496">
                  <c:v>23448</c:v>
                </c:pt>
                <c:pt idx="497">
                  <c:v>23212</c:v>
                </c:pt>
                <c:pt idx="498">
                  <c:v>22000</c:v>
                </c:pt>
                <c:pt idx="499">
                  <c:v>21572</c:v>
                </c:pt>
                <c:pt idx="500">
                  <c:v>22464</c:v>
                </c:pt>
                <c:pt idx="501">
                  <c:v>21345</c:v>
                </c:pt>
                <c:pt idx="502">
                  <c:v>18450</c:v>
                </c:pt>
                <c:pt idx="503">
                  <c:v>22112</c:v>
                </c:pt>
                <c:pt idx="504">
                  <c:v>26900</c:v>
                </c:pt>
                <c:pt idx="505">
                  <c:v>28307</c:v>
                </c:pt>
                <c:pt idx="506">
                  <c:v>28900</c:v>
                </c:pt>
                <c:pt idx="507">
                  <c:v>25200</c:v>
                </c:pt>
                <c:pt idx="508">
                  <c:v>27000</c:v>
                </c:pt>
                <c:pt idx="509">
                  <c:v>24530</c:v>
                </c:pt>
                <c:pt idx="510">
                  <c:v>35279</c:v>
                </c:pt>
                <c:pt idx="511">
                  <c:v>39802</c:v>
                </c:pt>
                <c:pt idx="512">
                  <c:v>46700</c:v>
                </c:pt>
                <c:pt idx="513">
                  <c:v>34152</c:v>
                </c:pt>
                <c:pt idx="514">
                  <c:v>30000</c:v>
                </c:pt>
                <c:pt idx="515">
                  <c:v>35413</c:v>
                </c:pt>
                <c:pt idx="516">
                  <c:v>42197</c:v>
                </c:pt>
                <c:pt idx="517">
                  <c:v>45753</c:v>
                </c:pt>
                <c:pt idx="518">
                  <c:v>50400</c:v>
                </c:pt>
                <c:pt idx="519">
                  <c:v>48271</c:v>
                </c:pt>
                <c:pt idx="520">
                  <c:v>48793</c:v>
                </c:pt>
                <c:pt idx="521">
                  <c:v>50749</c:v>
                </c:pt>
                <c:pt idx="522">
                  <c:v>55436</c:v>
                </c:pt>
                <c:pt idx="523">
                  <c:v>52700</c:v>
                </c:pt>
                <c:pt idx="524">
                  <c:v>50180</c:v>
                </c:pt>
                <c:pt idx="525">
                  <c:v>50534</c:v>
                </c:pt>
                <c:pt idx="526">
                  <c:v>50270</c:v>
                </c:pt>
                <c:pt idx="527">
                  <c:v>48478</c:v>
                </c:pt>
                <c:pt idx="528">
                  <c:v>49730</c:v>
                </c:pt>
                <c:pt idx="529">
                  <c:v>46012</c:v>
                </c:pt>
                <c:pt idx="530">
                  <c:v>42922</c:v>
                </c:pt>
                <c:pt idx="531">
                  <c:v>41970</c:v>
                </c:pt>
                <c:pt idx="532">
                  <c:v>42533</c:v>
                </c:pt>
                <c:pt idx="533">
                  <c:v>40300</c:v>
                </c:pt>
                <c:pt idx="534">
                  <c:v>37382</c:v>
                </c:pt>
                <c:pt idx="535">
                  <c:v>37043</c:v>
                </c:pt>
                <c:pt idx="536">
                  <c:v>36550</c:v>
                </c:pt>
                <c:pt idx="537">
                  <c:v>38000</c:v>
                </c:pt>
                <c:pt idx="538">
                  <c:v>38800</c:v>
                </c:pt>
                <c:pt idx="539">
                  <c:v>38182</c:v>
                </c:pt>
                <c:pt idx="540">
                  <c:v>33400</c:v>
                </c:pt>
                <c:pt idx="541">
                  <c:v>33000</c:v>
                </c:pt>
                <c:pt idx="542">
                  <c:v>35241</c:v>
                </c:pt>
                <c:pt idx="543">
                  <c:v>36600</c:v>
                </c:pt>
                <c:pt idx="544">
                  <c:v>35000</c:v>
                </c:pt>
                <c:pt idx="545">
                  <c:v>32892</c:v>
                </c:pt>
                <c:pt idx="546">
                  <c:v>36834</c:v>
                </c:pt>
                <c:pt idx="547">
                  <c:v>37778</c:v>
                </c:pt>
                <c:pt idx="548">
                  <c:v>35560</c:v>
                </c:pt>
                <c:pt idx="549">
                  <c:v>34969</c:v>
                </c:pt>
                <c:pt idx="550">
                  <c:v>36146</c:v>
                </c:pt>
                <c:pt idx="551">
                  <c:v>38506</c:v>
                </c:pt>
                <c:pt idx="552">
                  <c:v>40151</c:v>
                </c:pt>
                <c:pt idx="553">
                  <c:v>42201</c:v>
                </c:pt>
                <c:pt idx="554">
                  <c:v>43193</c:v>
                </c:pt>
                <c:pt idx="555">
                  <c:v>43116</c:v>
                </c:pt>
                <c:pt idx="556">
                  <c:v>40116</c:v>
                </c:pt>
                <c:pt idx="557">
                  <c:v>39183</c:v>
                </c:pt>
                <c:pt idx="558">
                  <c:v>38875</c:v>
                </c:pt>
                <c:pt idx="559">
                  <c:v>38205</c:v>
                </c:pt>
                <c:pt idx="560">
                  <c:v>38536</c:v>
                </c:pt>
                <c:pt idx="561">
                  <c:v>37137</c:v>
                </c:pt>
                <c:pt idx="562">
                  <c:v>37638</c:v>
                </c:pt>
                <c:pt idx="563">
                  <c:v>36295</c:v>
                </c:pt>
                <c:pt idx="564">
                  <c:v>31172</c:v>
                </c:pt>
                <c:pt idx="565">
                  <c:v>32333</c:v>
                </c:pt>
                <c:pt idx="566">
                  <c:v>35296</c:v>
                </c:pt>
                <c:pt idx="567">
                  <c:v>32299</c:v>
                </c:pt>
                <c:pt idx="568">
                  <c:v>36310</c:v>
                </c:pt>
                <c:pt idx="569">
                  <c:v>38690</c:v>
                </c:pt>
                <c:pt idx="570">
                  <c:v>38618</c:v>
                </c:pt>
                <c:pt idx="571">
                  <c:v>40481</c:v>
                </c:pt>
                <c:pt idx="572">
                  <c:v>40469</c:v>
                </c:pt>
                <c:pt idx="573">
                  <c:v>40272</c:v>
                </c:pt>
                <c:pt idx="574">
                  <c:v>40150</c:v>
                </c:pt>
                <c:pt idx="575">
                  <c:v>40497</c:v>
                </c:pt>
                <c:pt idx="576">
                  <c:v>40549</c:v>
                </c:pt>
                <c:pt idx="577">
                  <c:v>40626</c:v>
                </c:pt>
                <c:pt idx="578">
                  <c:v>33250</c:v>
                </c:pt>
                <c:pt idx="579">
                  <c:v>29985</c:v>
                </c:pt>
                <c:pt idx="580">
                  <c:v>30187</c:v>
                </c:pt>
                <c:pt idx="581">
                  <c:v>25728</c:v>
                </c:pt>
                <c:pt idx="582">
                  <c:v>26573</c:v>
                </c:pt>
                <c:pt idx="583">
                  <c:v>26253</c:v>
                </c:pt>
                <c:pt idx="584">
                  <c:v>25280</c:v>
                </c:pt>
                <c:pt idx="585">
                  <c:v>25576</c:v>
                </c:pt>
                <c:pt idx="586">
                  <c:v>25097</c:v>
                </c:pt>
                <c:pt idx="587">
                  <c:v>24000</c:v>
                </c:pt>
                <c:pt idx="588">
                  <c:v>22555</c:v>
                </c:pt>
                <c:pt idx="589">
                  <c:v>22400</c:v>
                </c:pt>
                <c:pt idx="590">
                  <c:v>21729</c:v>
                </c:pt>
                <c:pt idx="591">
                  <c:v>21934</c:v>
                </c:pt>
                <c:pt idx="592">
                  <c:v>20971</c:v>
                </c:pt>
                <c:pt idx="593">
                  <c:v>16151</c:v>
                </c:pt>
                <c:pt idx="594" formatCode="#,##0">
                  <c:v>18771</c:v>
                </c:pt>
                <c:pt idx="595" formatCode="#,##0">
                  <c:v>18365</c:v>
                </c:pt>
                <c:pt idx="596" formatCode="#,##0">
                  <c:v>17200</c:v>
                </c:pt>
                <c:pt idx="597" formatCode="#,##0">
                  <c:v>19089</c:v>
                </c:pt>
                <c:pt idx="598" formatCode="#,##0">
                  <c:v>20066</c:v>
                </c:pt>
                <c:pt idx="599" formatCode="#,##0">
                  <c:v>18961</c:v>
                </c:pt>
                <c:pt idx="600" formatCode="#,##0">
                  <c:v>17600</c:v>
                </c:pt>
                <c:pt idx="601" formatCode="#,##0">
                  <c:v>17908</c:v>
                </c:pt>
                <c:pt idx="602" formatCode="#,##0">
                  <c:v>16350</c:v>
                </c:pt>
                <c:pt idx="603" formatCode="#,##0">
                  <c:v>17382</c:v>
                </c:pt>
                <c:pt idx="604" formatCode="#,##0">
                  <c:v>17838</c:v>
                </c:pt>
                <c:pt idx="605" formatCode="#,##0">
                  <c:v>18144</c:v>
                </c:pt>
                <c:pt idx="606" formatCode="#,##0">
                  <c:v>18244</c:v>
                </c:pt>
                <c:pt idx="607" formatCode="#,##0">
                  <c:v>17000</c:v>
                </c:pt>
                <c:pt idx="608" formatCode="#,##0">
                  <c:v>15341</c:v>
                </c:pt>
                <c:pt idx="609" formatCode="#,##0">
                  <c:v>14360</c:v>
                </c:pt>
                <c:pt idx="610" formatCode="#,##0">
                  <c:v>14061</c:v>
                </c:pt>
                <c:pt idx="611" formatCode="#,##0">
                  <c:v>12372</c:v>
                </c:pt>
                <c:pt idx="612" formatCode="#,##0">
                  <c:v>11361</c:v>
                </c:pt>
                <c:pt idx="613" formatCode="#,##0">
                  <c:v>10562</c:v>
                </c:pt>
                <c:pt idx="614" formatCode="#,##0">
                  <c:v>12171</c:v>
                </c:pt>
                <c:pt idx="615" formatCode="#,##0">
                  <c:v>10422</c:v>
                </c:pt>
                <c:pt idx="616" formatCode="#,##0">
                  <c:v>9562</c:v>
                </c:pt>
                <c:pt idx="617" formatCode="#,##0">
                  <c:v>9848</c:v>
                </c:pt>
                <c:pt idx="618" formatCode="#,##0">
                  <c:v>10021</c:v>
                </c:pt>
                <c:pt idx="619" formatCode="#,##0">
                  <c:v>10571</c:v>
                </c:pt>
                <c:pt idx="620" formatCode="#,##0">
                  <c:v>10792</c:v>
                </c:pt>
                <c:pt idx="621" formatCode="#,##0">
                  <c:v>9043</c:v>
                </c:pt>
                <c:pt idx="622" formatCode="#,##0">
                  <c:v>10062</c:v>
                </c:pt>
                <c:pt idx="623" formatCode="#,##0">
                  <c:v>9410</c:v>
                </c:pt>
                <c:pt idx="624" formatCode="#,##0">
                  <c:v>10137</c:v>
                </c:pt>
                <c:pt idx="625" formatCode="#,##0">
                  <c:v>9828</c:v>
                </c:pt>
                <c:pt idx="626" formatCode="#,##0">
                  <c:v>9500</c:v>
                </c:pt>
                <c:pt idx="627" formatCode="#,##0">
                  <c:v>11835</c:v>
                </c:pt>
                <c:pt idx="628" formatCode="#,##0">
                  <c:v>14793</c:v>
                </c:pt>
                <c:pt idx="629" formatCode="#,##0">
                  <c:v>13410</c:v>
                </c:pt>
                <c:pt idx="630" formatCode="#,##0">
                  <c:v>14661</c:v>
                </c:pt>
                <c:pt idx="631" formatCode="#,##0">
                  <c:v>14679.38</c:v>
                </c:pt>
                <c:pt idx="632" formatCode="#,##0">
                  <c:v>14846</c:v>
                </c:pt>
                <c:pt idx="633" formatCode="#,##0">
                  <c:v>15231</c:v>
                </c:pt>
                <c:pt idx="634" formatCode="#,##0">
                  <c:v>15372</c:v>
                </c:pt>
                <c:pt idx="635" formatCode="#,##0">
                  <c:v>13800</c:v>
                </c:pt>
                <c:pt idx="636" formatCode="#,##0">
                  <c:v>10771</c:v>
                </c:pt>
                <c:pt idx="637" formatCode="#,##0">
                  <c:v>13000</c:v>
                </c:pt>
                <c:pt idx="638" formatCode="#,##0">
                  <c:v>9500</c:v>
                </c:pt>
                <c:pt idx="639" formatCode="#,##0">
                  <c:v>12000</c:v>
                </c:pt>
                <c:pt idx="640" formatCode="#,##0">
                  <c:v>14823</c:v>
                </c:pt>
                <c:pt idx="641" formatCode="#,##0">
                  <c:v>10800</c:v>
                </c:pt>
                <c:pt idx="642" formatCode="#,##0">
                  <c:v>12500</c:v>
                </c:pt>
                <c:pt idx="643" formatCode="#,##0">
                  <c:v>13700</c:v>
                </c:pt>
                <c:pt idx="644" formatCode="#,##0">
                  <c:v>14600</c:v>
                </c:pt>
                <c:pt idx="645" formatCode="#,##0">
                  <c:v>17200</c:v>
                </c:pt>
                <c:pt idx="646" formatCode="#,##0">
                  <c:v>17300</c:v>
                </c:pt>
                <c:pt idx="647" formatCode="#,##0">
                  <c:v>18240</c:v>
                </c:pt>
                <c:pt idx="648" formatCode="#,##0">
                  <c:v>16600</c:v>
                </c:pt>
                <c:pt idx="649" formatCode="#,##0">
                  <c:v>16430</c:v>
                </c:pt>
                <c:pt idx="650" formatCode="#,##0">
                  <c:v>16384</c:v>
                </c:pt>
                <c:pt idx="651" formatCode="#,##0">
                  <c:v>14535</c:v>
                </c:pt>
                <c:pt idx="652" formatCode="#,##0">
                  <c:v>13621</c:v>
                </c:pt>
                <c:pt idx="653" formatCode="#,##0">
                  <c:v>11714</c:v>
                </c:pt>
                <c:pt idx="654" formatCode="#,##0">
                  <c:v>14300</c:v>
                </c:pt>
                <c:pt idx="655" formatCode="#,##0">
                  <c:v>14561</c:v>
                </c:pt>
                <c:pt idx="656" formatCode="#,##0">
                  <c:v>16375</c:v>
                </c:pt>
                <c:pt idx="657" formatCode="#,##0">
                  <c:v>14119</c:v>
                </c:pt>
                <c:pt idx="658" formatCode="#,##0">
                  <c:v>14802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D9-4A00-80D4-0F6540357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84456"/>
        <c:axId val="157190128"/>
      </c:areaChart>
      <c:dateAx>
        <c:axId val="157984456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190128"/>
        <c:crosses val="autoZero"/>
        <c:auto val="1"/>
        <c:lblOffset val="100"/>
        <c:baseTimeUnit val="days"/>
      </c:dateAx>
      <c:valAx>
        <c:axId val="15719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984456"/>
        <c:crosses val="autoZero"/>
        <c:crossBetween val="midCat"/>
      </c:valAx>
      <c:spPr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[notas_corretagem-Exemplo.xlsx]Lucro por Setor!Tabela dinâmica3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9525">
            <a:solidFill>
              <a:schemeClr val="lt1"/>
            </a:solidFill>
          </a:ln>
          <a:effectLst>
            <a:softEdge rad="0"/>
          </a:effectLst>
        </c:spPr>
      </c:pivotFmt>
      <c:pivotFmt>
        <c:idx val="2"/>
        <c:spPr>
          <a:solidFill>
            <a:schemeClr val="accent1"/>
          </a:solidFill>
          <a:ln w="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9525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9525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>
            <a:glow>
              <a:schemeClr val="accent1">
                <a:alpha val="40000"/>
              </a:schemeClr>
            </a:glow>
          </a:effectLst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'Lucro por Setor'!$B$3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8C-487D-820F-5432A5FA6B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8C-487D-820F-5432A5FA6B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8C-487D-820F-5432A5FA6B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8C-487D-820F-5432A5FA6B5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38C-487D-820F-5432A5FA6B5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38C-487D-820F-5432A5FA6B5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38C-487D-820F-5432A5FA6B5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38C-487D-820F-5432A5FA6B5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38C-487D-820F-5432A5FA6B5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38C-487D-820F-5432A5FA6B5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38C-487D-820F-5432A5FA6B5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38C-487D-820F-5432A5FA6B5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4A8-433E-AE20-76616696481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4A8-433E-AE20-76616696481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4A8-433E-AE20-766166964811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'Lucro por Setor'!$A$4:$A$17</c:f>
              <c:strCache>
                <c:ptCount val="13"/>
                <c:pt idx="0">
                  <c:v> Telecomunicações</c:v>
                </c:pt>
                <c:pt idx="1">
                  <c:v>Bens Industriais</c:v>
                </c:pt>
                <c:pt idx="2">
                  <c:v>Consumo Cíclico</c:v>
                </c:pt>
                <c:pt idx="3">
                  <c:v>Consumo não Cíclico</c:v>
                </c:pt>
                <c:pt idx="4">
                  <c:v>Financeiro e Outros</c:v>
                </c:pt>
                <c:pt idx="5">
                  <c:v>Materiais Básicos</c:v>
                </c:pt>
                <c:pt idx="6">
                  <c:v>Petróleo. Gás e Biocombustíveis</c:v>
                </c:pt>
                <c:pt idx="7">
                  <c:v>Setor</c:v>
                </c:pt>
                <c:pt idx="8">
                  <c:v>Utilidade pública</c:v>
                </c:pt>
                <c:pt idx="9">
                  <c:v>#N/D</c:v>
                </c:pt>
                <c:pt idx="10">
                  <c:v>Telecomunicações</c:v>
                </c:pt>
                <c:pt idx="11">
                  <c:v> Utilidade Pública</c:v>
                </c:pt>
                <c:pt idx="12">
                  <c:v>Financeiro</c:v>
                </c:pt>
              </c:strCache>
            </c:strRef>
          </c:cat>
          <c:val>
            <c:numRef>
              <c:f>'Lucro por Setor'!$B$4:$B$17</c:f>
              <c:numCache>
                <c:formatCode>"R$"#,##0.00;[Red]\-"R$"#,##0.00</c:formatCode>
                <c:ptCount val="13"/>
                <c:pt idx="0">
                  <c:v>131.11099999999988</c:v>
                </c:pt>
                <c:pt idx="1">
                  <c:v>3556.196014208037</c:v>
                </c:pt>
                <c:pt idx="2">
                  <c:v>14306.265478299492</c:v>
                </c:pt>
                <c:pt idx="3">
                  <c:v>14158.238866688924</c:v>
                </c:pt>
                <c:pt idx="4">
                  <c:v>2400.5121540265386</c:v>
                </c:pt>
                <c:pt idx="5">
                  <c:v>92310.884284743064</c:v>
                </c:pt>
                <c:pt idx="6">
                  <c:v>42604.911672077913</c:v>
                </c:pt>
                <c:pt idx="7">
                  <c:v>0</c:v>
                </c:pt>
                <c:pt idx="8">
                  <c:v>27904.464722666191</c:v>
                </c:pt>
                <c:pt idx="9">
                  <c:v>-56213.91300187321</c:v>
                </c:pt>
                <c:pt idx="10">
                  <c:v>347.90642712842782</c:v>
                </c:pt>
                <c:pt idx="11">
                  <c:v>-1512.5832533022349</c:v>
                </c:pt>
                <c:pt idx="12">
                  <c:v>16611.406317876703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38C-487D-820F-5432A5FA6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softEdge rad="508000"/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[notas_corretagem-Exemplo.xlsx]Setor Investido!Tabela dinâmica1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'Setor Investido'!$B$3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A5-4F36-A1B6-483466DA95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A5-4F36-A1B6-483466DA95D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A5-4F36-A1B6-483466DA95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AA5-4F36-A1B6-483466DA95D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AA5-4F36-A1B6-483466DA95D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AA5-4F36-A1B6-483466DA95D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AA5-4F36-A1B6-483466DA95D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356-4F19-A9B9-BE62835CB47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356-4F19-A9B9-BE62835CB47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'Setor Investido'!$A$4:$A$12</c:f>
              <c:strCache>
                <c:ptCount val="8"/>
                <c:pt idx="0">
                  <c:v>Consumo Cíclico</c:v>
                </c:pt>
                <c:pt idx="1">
                  <c:v>Consumo não Cíclico</c:v>
                </c:pt>
                <c:pt idx="2">
                  <c:v>Materiais Básicos</c:v>
                </c:pt>
                <c:pt idx="3">
                  <c:v>Utilidade pública</c:v>
                </c:pt>
                <c:pt idx="4">
                  <c:v>Petróleo. Gás e Biocombustíveis</c:v>
                </c:pt>
                <c:pt idx="5">
                  <c:v>#N/D</c:v>
                </c:pt>
                <c:pt idx="6">
                  <c:v>Telecomunicações</c:v>
                </c:pt>
                <c:pt idx="7">
                  <c:v>Financeiro</c:v>
                </c:pt>
              </c:strCache>
            </c:strRef>
          </c:cat>
          <c:val>
            <c:numRef>
              <c:f>'Setor Investido'!$B$4:$B$12</c:f>
              <c:numCache>
                <c:formatCode>0.00%</c:formatCode>
                <c:ptCount val="8"/>
                <c:pt idx="0">
                  <c:v>0.19802923873280676</c:v>
                </c:pt>
                <c:pt idx="1">
                  <c:v>0.22824537176172788</c:v>
                </c:pt>
                <c:pt idx="2">
                  <c:v>1.6083598412885668E-2</c:v>
                </c:pt>
                <c:pt idx="3">
                  <c:v>8.7904899118524851E-2</c:v>
                </c:pt>
                <c:pt idx="4">
                  <c:v>6.6394887839187497E-2</c:v>
                </c:pt>
                <c:pt idx="5">
                  <c:v>0.32116244968203794</c:v>
                </c:pt>
                <c:pt idx="6">
                  <c:v>1.2571149771770908E-2</c:v>
                </c:pt>
                <c:pt idx="7">
                  <c:v>6.9608404681058444E-2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AA5-4F36-A1B6-483466DA9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096675415573047"/>
          <c:y val="0.15501020705745114"/>
          <c:w val="0.32236657917760281"/>
          <c:h val="0.680116287547389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161925</xdr:rowOff>
    </xdr:from>
    <xdr:to>
      <xdr:col>8</xdr:col>
      <xdr:colOff>752475</xdr:colOff>
      <xdr:row>28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78441</xdr:colOff>
      <xdr:row>3</xdr:row>
      <xdr:rowOff>10924</xdr:rowOff>
    </xdr:from>
    <xdr:to>
      <xdr:col>25</xdr:col>
      <xdr:colOff>369456</xdr:colOff>
      <xdr:row>36</xdr:row>
      <xdr:rowOff>138546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509587</xdr:colOff>
      <xdr:row>1</xdr:row>
      <xdr:rowOff>161925</xdr:rowOff>
    </xdr:from>
    <xdr:to>
      <xdr:col>14</xdr:col>
      <xdr:colOff>142875</xdr:colOff>
      <xdr:row>27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376237</xdr:colOff>
      <xdr:row>1</xdr:row>
      <xdr:rowOff>119062</xdr:rowOff>
    </xdr:from>
    <xdr:to>
      <xdr:col>9</xdr:col>
      <xdr:colOff>190500</xdr:colOff>
      <xdr:row>17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184150</xdr:colOff>
          <xdr:row>1</xdr:row>
          <xdr:rowOff>44450</xdr:rowOff>
        </xdr:to>
        <xdr:sp macro="" textlink="">
          <xdr:nvSpPr>
            <xdr:cNvPr id="58369" name="Control 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8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1</xdr:col>
          <xdr:colOff>184150</xdr:colOff>
          <xdr:row>2</xdr:row>
          <xdr:rowOff>44450</xdr:rowOff>
        </xdr:to>
        <xdr:sp macro="" textlink="">
          <xdr:nvSpPr>
            <xdr:cNvPr id="58370" name="Control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8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calcagno" refreshedDate="44391.76050960648" createdVersion="7" refreshedVersion="7" minRefreshableVersion="3" recordCount="46" xr:uid="{6F9E6AFC-EF6A-49A8-92E9-02B75D8D55C4}">
  <cacheSource type="worksheet">
    <worksheetSource ref="A1:E47" sheet="Imposto Resumido"/>
  </cacheSource>
  <cacheFields count="5">
    <cacheField name="CORRETOR" numFmtId="0">
      <sharedItems count="2">
        <s v="ITAÚ"/>
        <s v="clear"/>
      </sharedItems>
    </cacheField>
    <cacheField name="DATA" numFmtId="14">
      <sharedItems containsDate="1" containsBlank="1" containsMixedTypes="1" minDate="2020-01-08T00:00:00" maxDate="2020-07-17T00:00:00"/>
    </cacheField>
    <cacheField name="AÇÃO" numFmtId="0">
      <sharedItems containsBlank="1" count="11">
        <s v="B3SA3"/>
        <s v="ITUB4"/>
        <s v="UNIP6"/>
        <s v="JBSS3"/>
        <s v="TRPL4"/>
        <s v="CSNA3"/>
        <s v="CMIG4"/>
        <m/>
        <s v="CVCB3"/>
        <s v="BBAS3"/>
        <s v="BBDC4"/>
      </sharedItems>
    </cacheField>
    <cacheField name="TIPO" numFmtId="0">
      <sharedItems count="4">
        <s v="DIVIDENDO"/>
        <s v="jcp"/>
        <s v="DIVIDENDOS 600 TRPL4" u="1"/>
        <s v="DIVIDENDOS 1.000 CSNA3" u="1"/>
      </sharedItems>
    </cacheField>
    <cacheField name="VALOR" numFmtId="0">
      <sharedItems containsSemiMixedTypes="0" containsString="0" containsNumber="1" minValue="6.44" maxValue="2162.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bruno calcagno" refreshedDate="44391.924665046296" missingItemsLimit="0" createdVersion="5" refreshedVersion="7" minRefreshableVersion="3" recordCount="2092" xr:uid="{00000000-000A-0000-FFFF-FFFF4A000000}">
  <cacheSource type="worksheet">
    <worksheetSource ref="A1:Q2107" sheet="Notas"/>
  </cacheSource>
  <cacheFields count="17">
    <cacheField name="CORRETORA" numFmtId="0">
      <sharedItems containsBlank="1" count="4">
        <s v="CLEAR"/>
        <s v="ITAÚ"/>
        <s v="CORRETORA"/>
        <m/>
      </sharedItems>
    </cacheField>
    <cacheField name="DATA" numFmtId="0">
      <sharedItems containsDate="1" containsBlank="1" containsMixedTypes="1" minDate="2016-06-27T00:00:00" maxDate="2021-07-15T00:00:00"/>
    </cacheField>
    <cacheField name="Setor" numFmtId="0">
      <sharedItems containsBlank="1" count="14">
        <s v="Consumo não Cíclico"/>
        <e v="#N/A"/>
        <s v="Telecomunicações"/>
        <s v="Financeiro"/>
        <s v="Petróleo. Gás e Biocombustíveis"/>
        <s v="Materiais Básicos"/>
        <s v="Utilidade pública"/>
        <s v="Consumo Cíclico"/>
        <s v="Setor"/>
        <s v="Financeiro e Outros"/>
        <s v=" Utilidade Pública"/>
        <s v="Bens Industriais"/>
        <s v=" Telecomunicações"/>
        <m/>
      </sharedItems>
    </cacheField>
    <cacheField name="Prox. Evento" numFmtId="0">
      <sharedItems containsBlank="1" containsMixedTypes="1" containsNumber="1" containsInteger="1" minValue="2286" maxValue="22681248"/>
    </cacheField>
    <cacheField name="C/V" numFmtId="0">
      <sharedItems containsBlank="1"/>
    </cacheField>
    <cacheField name="AÇÃO" numFmtId="0">
      <sharedItems containsBlank="1"/>
    </cacheField>
    <cacheField name="Quant" numFmtId="0">
      <sharedItems containsBlank="1" containsMixedTypes="1" containsNumber="1" containsInteger="1" minValue="3" maxValue="7000"/>
    </cacheField>
    <cacheField name="Preço" numFmtId="0">
      <sharedItems containsBlank="1" containsMixedTypes="1" containsNumber="1" minValue="0" maxValue="155.13"/>
    </cacheField>
    <cacheField name="Preço Médio Compra" numFmtId="0">
      <sharedItems containsBlank="1" containsMixedTypes="1" containsNumber="1" minValue="0" maxValue="70375"/>
    </cacheField>
    <cacheField name="Valor" numFmtId="0">
      <sharedItems containsBlank="1" containsMixedTypes="1" containsNumber="1" minValue="0" maxValue="74200"/>
    </cacheField>
    <cacheField name="TAXA" numFmtId="0">
      <sharedItems containsBlank="1" containsMixedTypes="1" containsNumber="1" minValue="0" maxValue="114.544"/>
    </cacheField>
    <cacheField name="Liqui." numFmtId="0">
      <sharedItems containsBlank="1" containsMixedTypes="1" containsNumber="1" minValue="0" maxValue="44.49"/>
    </cacheField>
    <cacheField name="Emon." numFmtId="0">
      <sharedItems containsBlank="1" containsMixedTypes="1" containsNumber="1" minValue="0" maxValue="12.15"/>
    </cacheField>
    <cacheField name="TOTAL" numFmtId="0">
      <sharedItems containsBlank="1" containsMixedTypes="1" containsNumber="1" minValue="-13.002857142857144" maxValue="74195.100000000006"/>
    </cacheField>
    <cacheField name="Vendido ?" numFmtId="0">
      <sharedItems containsBlank="1"/>
    </cacheField>
    <cacheField name="c/v2" numFmtId="0">
      <sharedItems containsBlank="1"/>
    </cacheField>
    <cacheField name="TOTAL FINAL" numFmtId="0">
      <sharedItems containsBlank="1" containsMixedTypes="1" containsNumber="1" minValue="-49796.765428571431" maxValue="74195.10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calcagno" refreshedDate="44391.924665393519" createdVersion="5" refreshedVersion="7" minRefreshableVersion="3" recordCount="2003" xr:uid="{00000000-000A-0000-FFFF-FFFF64000000}">
  <cacheSource type="worksheet">
    <worksheetSource ref="A17:W2020" sheet="Notas"/>
  </cacheSource>
  <cacheFields count="25">
    <cacheField name="CORRETORA" numFmtId="0">
      <sharedItems containsBlank="1" count="7">
        <s v="CLEAR"/>
        <s v="ITAÚ"/>
        <m u="1"/>
        <s v="XP" u="1"/>
        <s v="V" u="1"/>
        <s v="ITAU" u="1"/>
        <s v="EASYINVEST" u="1"/>
      </sharedItems>
    </cacheField>
    <cacheField name="DATA" numFmtId="14">
      <sharedItems containsSemiMixedTypes="0" containsNonDate="0" containsDate="1" containsString="0" minDate="2016-06-27T00:00:00" maxDate="2021-07-14T00:00:00" count="468">
        <d v="2021-07-13T00:00:00"/>
        <d v="2021-07-12T00:00:00"/>
        <d v="2021-07-08T00:00:00"/>
        <d v="2021-07-07T00:00:00"/>
        <d v="2021-07-06T00:00:00"/>
        <d v="2021-07-05T00:00:00"/>
        <d v="2021-07-02T00:00:00"/>
        <d v="2021-07-01T00:00:00"/>
        <d v="2021-06-30T00:00:00"/>
        <d v="2021-06-29T00:00:00"/>
        <d v="2021-06-28T00:00:00"/>
        <d v="2021-06-25T00:00:00"/>
        <d v="2021-06-24T00:00:00"/>
        <d v="2021-06-23T00:00:00"/>
        <d v="2021-06-22T00:00:00"/>
        <d v="2021-06-21T00:00:00"/>
        <d v="2021-06-18T00:00:00"/>
        <d v="2021-06-17T00:00:00"/>
        <d v="2021-06-16T00:00:00"/>
        <d v="2021-06-15T00:00:00"/>
        <d v="2021-06-14T00:00:00"/>
        <d v="2021-06-11T00:00:00"/>
        <d v="2021-06-10T00:00:00"/>
        <d v="2021-06-09T00:00:00"/>
        <d v="2021-06-08T00:00:00"/>
        <d v="2021-06-07T00:00:00"/>
        <d v="2021-06-02T00:00:00"/>
        <d v="2021-06-01T00:00:00"/>
        <d v="2021-05-31T00:00:00"/>
        <d v="2021-05-28T00:00:00"/>
        <d v="2021-05-27T00:00:00"/>
        <d v="2021-05-26T00:00:00"/>
        <d v="2021-05-25T00:00:00"/>
        <d v="2021-05-24T00:00:00"/>
        <d v="2021-05-21T00:00:00"/>
        <d v="2021-05-20T00:00:00"/>
        <d v="2021-05-19T00:00:00"/>
        <d v="2021-05-18T00:00:00"/>
        <d v="2021-05-17T00:00:00"/>
        <d v="2021-05-14T00:00:00"/>
        <d v="2021-05-13T00:00:00"/>
        <d v="2021-05-12T00:00:00"/>
        <d v="2021-05-11T00:00:00"/>
        <d v="2021-05-10T00:00:00"/>
        <d v="2021-05-07T00:00:00"/>
        <d v="2021-05-06T00:00:00"/>
        <d v="2021-05-05T00:00:00"/>
        <d v="2021-05-04T00:00:00"/>
        <d v="2021-05-03T00:00:00"/>
        <d v="2021-04-30T00:00:00"/>
        <d v="2021-04-28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09T00:00:00"/>
        <d v="2021-04-08T00:00:00"/>
        <d v="2021-04-07T00:00:00"/>
        <d v="2021-04-06T00:00:00"/>
        <d v="2021-04-05T00:00:00"/>
        <d v="2021-03-30T00:00:00"/>
        <d v="2021-03-29T00:00:00"/>
        <d v="2021-03-25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2T00:00:00"/>
        <d v="2021-03-11T00:00:00"/>
        <d v="2021-03-10T00:00:00"/>
        <d v="2021-03-09T00:00:00"/>
        <d v="2021-03-08T00:00:00"/>
        <d v="2021-03-05T00:00:00"/>
        <d v="2021-03-04T00:00:00"/>
        <d v="2021-03-03T00:00:00"/>
        <d v="2021-03-02T00:00:00"/>
        <d v="2021-03-01T00:00:00"/>
        <d v="2021-02-26T00:00:00"/>
        <d v="2021-02-25T00:00:00"/>
        <d v="2021-02-23T00:00:00"/>
        <d v="2021-02-22T00:00:00"/>
        <d v="2021-02-19T00:00:00"/>
        <d v="2021-02-18T00:00:00"/>
        <d v="2021-02-12T00:00:00"/>
        <d v="2021-02-09T00:00:00"/>
        <d v="2021-02-08T00:00:00"/>
        <d v="2021-02-05T00:00:00"/>
        <d v="2021-02-04T00:00:00"/>
        <d v="2021-02-02T00:00:00"/>
        <d v="2021-02-01T00:00:00"/>
        <d v="2021-01-29T00:00:00"/>
        <d v="2021-01-28T00:00:00"/>
        <d v="2021-01-26T00:00:00"/>
        <d v="2021-01-22T00:00:00"/>
        <d v="2021-01-21T00:00:00"/>
        <d v="2021-01-20T00:00:00"/>
        <d v="2021-01-19T00:00:00"/>
        <d v="2021-01-18T00:00:00"/>
        <d v="2021-01-15T00:00:00"/>
        <d v="2021-01-14T00:00:00"/>
        <d v="2021-01-13T00:00:00"/>
        <d v="2021-01-12T00:00:00"/>
        <d v="2021-01-11T00:00:00"/>
        <d v="2021-01-07T00:00:00"/>
        <d v="2021-01-06T00:00:00"/>
        <d v="2021-01-05T00:00:00"/>
        <d v="2020-12-21T00:00:00"/>
        <d v="2020-12-17T00:00:00"/>
        <d v="2020-12-16T00:00:00"/>
        <d v="2020-12-15T00:00:00"/>
        <d v="2020-12-11T00:00:00"/>
        <d v="2020-12-10T00:00:00"/>
        <d v="2020-12-09T00:00:00"/>
        <d v="2020-12-08T00:00:00"/>
        <d v="2020-12-07T00:00:00"/>
        <d v="2020-12-03T00:00:00"/>
        <d v="2020-12-01T00:00:00"/>
        <d v="2020-11-30T00:00:00"/>
        <d v="2020-11-27T00:00:00"/>
        <d v="2020-11-25T00:00:00"/>
        <d v="2020-11-24T00:00:00"/>
        <d v="2020-11-23T00:00:00"/>
        <d v="2020-11-20T00:00:00"/>
        <d v="2020-11-19T00:00:00"/>
        <d v="2020-11-11T00:00:00"/>
        <d v="2020-11-10T00:00:00"/>
        <d v="2020-11-06T00:00:00"/>
        <d v="2020-11-05T00:00:00"/>
        <d v="2020-10-27T00:00:00"/>
        <d v="2020-10-22T00:00:00"/>
        <d v="2020-10-20T00:00:00"/>
        <d v="2020-10-19T00:00:00"/>
        <d v="2020-09-30T00:00:00"/>
        <d v="2020-09-28T00:00:00"/>
        <d v="2020-09-24T00:00:00"/>
        <d v="2020-09-23T00:00:00"/>
        <d v="2020-09-15T00:00:00"/>
        <d v="2020-09-10T00:00:00"/>
        <d v="2020-09-09T00:00:00"/>
        <d v="2020-09-08T00:00:00"/>
        <d v="2020-09-04T00:00:00"/>
        <d v="2020-08-27T00:00:00"/>
        <d v="2020-08-26T00:00:00"/>
        <d v="2020-08-25T00:00:00"/>
        <d v="2020-08-24T00:00:00"/>
        <d v="2020-08-21T00:00:00"/>
        <d v="2020-08-20T00:00:00"/>
        <d v="2020-08-18T00:00:00"/>
        <d v="2020-08-17T00:00:00"/>
        <d v="2020-08-14T00:00:00"/>
        <d v="2020-08-13T00:00:00"/>
        <d v="2020-08-12T00:00:00"/>
        <d v="2020-08-10T00:00:00"/>
        <d v="2020-08-07T00:00:00"/>
        <d v="2020-08-06T00:00:00"/>
        <d v="2020-08-05T00:00:00"/>
        <d v="2020-08-04T00:00:00"/>
        <d v="2020-08-03T00:00:00"/>
        <d v="2020-07-31T00:00:00"/>
        <d v="2020-07-24T00:00:00"/>
        <d v="2020-07-23T00:00:00"/>
        <d v="2020-07-09T00:00:00"/>
        <d v="2020-07-03T00:00:00"/>
        <d v="2020-07-02T00:00:00"/>
        <d v="2020-06-30T00:00:00"/>
        <d v="2020-06-29T00:00:00"/>
        <d v="2020-06-26T00:00:00"/>
        <d v="2020-06-25T00:00:00"/>
        <d v="2020-06-24T00:00:00"/>
        <d v="2020-06-23T00:00:00"/>
        <d v="2020-06-22T00:00:00"/>
        <d v="2020-06-19T00:00:00"/>
        <d v="2020-06-17T00:00:00"/>
        <d v="2020-06-15T00:00:00"/>
        <d v="2020-06-10T00:00:00"/>
        <d v="2020-06-09T00:00:00"/>
        <d v="2020-06-08T00:00:00"/>
        <d v="2020-06-05T00:00:00"/>
        <d v="2020-06-04T00:00:00"/>
        <d v="2020-06-03T00:00:00"/>
        <d v="2020-06-01T00:00:00"/>
        <d v="2020-05-29T00:00:00"/>
        <d v="2020-05-27T00:00:00"/>
        <d v="2020-05-15T00:00:00"/>
        <d v="2020-05-14T00:00:00"/>
        <d v="2020-05-13T00:00:00"/>
        <d v="2020-05-12T00:00:00"/>
        <d v="2020-05-07T00:00:00"/>
        <d v="2020-05-06T00:00:00"/>
        <d v="2020-05-04T00:00:00"/>
        <d v="2020-05-01T00:00:00"/>
        <d v="2020-04-30T00:00:00"/>
        <d v="2020-04-28T00:00:00"/>
        <d v="2020-04-08T00:00:00"/>
        <d v="2020-04-07T00:00:00"/>
        <d v="2020-04-06T00:00:00"/>
        <d v="2020-04-03T00:00:00"/>
        <d v="2020-03-06T00:00:00"/>
        <d v="2020-03-05T00:00:00"/>
        <d v="2020-03-03T00:00:00"/>
        <d v="2020-03-02T00:00:00"/>
        <d v="2020-02-21T00:00:00"/>
        <d v="2020-02-20T00:00:00"/>
        <d v="2020-02-19T00:00:00"/>
        <d v="2020-02-18T00:00:00"/>
        <d v="2020-02-17T00:00:00"/>
        <d v="2020-02-14T00:00:00"/>
        <d v="2020-02-13T00:00:00"/>
        <d v="2020-02-12T00:00:00"/>
        <d v="2020-02-11T00:00:00"/>
        <d v="2020-02-10T00:00:00"/>
        <d v="2020-02-07T00:00:00"/>
        <d v="2020-02-06T00:00:00"/>
        <d v="2020-02-05T00:00:00"/>
        <d v="2020-02-04T00:00:00"/>
        <d v="2020-02-03T00:00:00"/>
        <d v="2020-01-31T00:00:00"/>
        <d v="2020-01-30T00:00:00"/>
        <d v="2020-01-29T00:00:00"/>
        <d v="2020-01-28T00:00:00"/>
        <d v="2020-01-27T00:00:00"/>
        <d v="2020-01-24T00:00:00"/>
        <d v="2020-01-23T00:00:00"/>
        <d v="2020-01-22T00:00:00"/>
        <d v="2020-01-21T00:00:00"/>
        <d v="2020-01-20T00:00:00"/>
        <d v="2020-01-17T00:00:00"/>
        <d v="2020-01-16T00:00:00"/>
        <d v="2020-01-13T00:00:00"/>
        <d v="2020-01-09T00:00:00"/>
        <d v="2020-01-08T00:00:00"/>
        <d v="2020-01-07T00:00:00"/>
        <d v="2020-01-03T00:00:00"/>
        <d v="2020-01-02T00:00:00"/>
        <d v="2019-12-27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1T00:00:00"/>
        <d v="2019-12-10T00:00:00"/>
        <d v="2019-12-09T00:00:00"/>
        <d v="2019-12-06T00:00:00"/>
        <d v="2019-12-05T00:00:00"/>
        <d v="2019-12-04T00:00:00"/>
        <d v="2019-12-02T00:00:00"/>
        <d v="2019-11-29T00:00:00"/>
        <d v="2019-11-28T00:00:00"/>
        <d v="2019-11-26T00:00:00"/>
        <d v="2019-11-25T00:00:00"/>
        <d v="2019-11-22T00:00:00"/>
        <d v="2019-11-21T00:00:00"/>
        <d v="2019-11-19T00:00:00"/>
        <d v="2019-11-14T00:00:00"/>
        <d v="2019-11-12T00:00:00"/>
        <d v="2019-11-11T00:00:00"/>
        <d v="2019-11-08T00:00:00"/>
        <d v="2019-11-07T00:00:00"/>
        <d v="2019-11-05T00:00:00"/>
        <d v="2019-11-04T00:00:00"/>
        <d v="2019-11-01T00:00:00"/>
        <d v="2019-10-31T00:00:00"/>
        <d v="2019-10-29T00:00:00"/>
        <d v="2019-10-25T00:00:00"/>
        <d v="2019-10-24T00:00:00"/>
        <d v="2019-10-22T00:00:00"/>
        <d v="2019-10-17T00:00:00"/>
        <d v="2019-10-16T00:00:00"/>
        <d v="2019-10-15T00:00:00"/>
        <d v="2019-10-10T00:00:00"/>
        <d v="2019-10-09T00:00:00"/>
        <d v="2019-10-07T00:00:00"/>
        <d v="2019-10-04T00:00:00"/>
        <d v="2019-10-01T00:00:00"/>
        <d v="2019-09-30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3T00:00:00"/>
        <d v="2019-09-12T00:00:00"/>
        <d v="2019-09-11T00:00:00"/>
        <d v="2019-09-10T00:00:00"/>
        <d v="2019-09-09T00:00:00"/>
        <d v="2019-09-06T00:00:00"/>
        <d v="2019-09-05T00:00:00"/>
        <d v="2019-09-03T00:00:00"/>
        <d v="2019-09-02T00:00:00"/>
        <d v="2019-08-30T00:00:00"/>
        <d v="2019-08-29T00:00:00"/>
        <d v="2019-08-28T00:00:00"/>
        <d v="2019-08-27T00:00:00"/>
        <d v="2019-08-26T00:00:00"/>
        <d v="2019-08-23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5T00:00:00"/>
        <d v="2019-07-24T00:00:00"/>
        <d v="2019-07-23T00:00:00"/>
        <d v="2019-07-22T00:00:00"/>
        <d v="2019-07-19T00:00:00"/>
        <d v="2019-07-17T00:00:00"/>
        <d v="2019-07-16T00:00:00"/>
        <d v="2019-07-15T00:00:00"/>
        <d v="2019-07-12T00:00:00"/>
        <d v="2019-07-11T00:00:00"/>
        <d v="2019-07-10T00:00:00"/>
        <d v="2019-07-05T00:00:00"/>
        <d v="2019-07-04T00:00:00"/>
        <d v="2019-07-03T00:00:00"/>
        <d v="2019-07-02T00:00:00"/>
        <d v="2019-07-01T00:00:00"/>
        <d v="2019-06-28T00:00:00"/>
        <d v="2019-06-26T00:00:00"/>
        <d v="2019-06-25T00:00:00"/>
        <d v="2019-06-24T00:00:00"/>
        <d v="2019-06-21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7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5T00:00:00"/>
        <d v="2019-05-24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8T00:00:00"/>
        <d v="2019-05-07T00:00:00"/>
        <d v="2019-05-06T00:00:00"/>
        <d v="2019-04-26T00:00:00"/>
        <d v="2019-04-24T00:00:00"/>
        <d v="2019-04-23T00:00:00"/>
        <d v="2019-04-18T00:00:00"/>
        <d v="2019-04-17T00:00:00"/>
        <d v="2019-04-16T00:00:00"/>
        <d v="2019-04-15T00:00:00"/>
        <d v="2019-04-12T00:00:00"/>
        <d v="2019-04-11T00:00:00"/>
        <d v="2019-04-04T00:00:00"/>
        <d v="2019-04-03T00:00:00"/>
        <d v="2019-03-28T00:00:00"/>
        <d v="2019-03-21T00:00:00"/>
        <d v="2019-03-20T00:00:00"/>
        <d v="2019-03-19T00:00:00"/>
        <d v="2019-03-18T00:00:00"/>
        <d v="2019-03-15T00:00:00"/>
        <d v="2019-03-14T00:00:00"/>
        <d v="2019-03-12T00:00:00"/>
        <d v="2019-03-11T00:00:00"/>
        <d v="2019-03-08T00:00:00"/>
        <d v="2019-02-27T00:00:00"/>
        <d v="2019-02-26T00:00:00"/>
        <d v="2019-02-22T00:00:00"/>
        <d v="2019-02-21T00:00:00"/>
        <d v="2019-02-14T00:00:00"/>
        <d v="2019-02-13T00:00:00"/>
        <d v="2019-02-12T00:00:00"/>
        <d v="2019-02-08T00:00:00"/>
        <d v="2019-02-07T00:00:00"/>
        <d v="2019-02-06T00:00:00"/>
        <d v="2019-02-05T00:00:00"/>
        <d v="2019-02-04T00:00:00"/>
        <d v="2019-02-01T00:00:00"/>
        <d v="2019-01-28T00:00:00"/>
        <d v="2019-01-24T00:00:00"/>
        <d v="2019-01-22T00:00:00"/>
        <d v="2019-01-21T00:00:00"/>
        <d v="2019-01-17T00:00:00"/>
        <d v="2019-01-16T00:00:00"/>
        <d v="2019-01-15T00:00:00"/>
        <d v="2019-01-11T00:00:00"/>
        <d v="2019-01-10T00:00:00"/>
        <d v="2019-01-09T00:00:00"/>
        <d v="2019-01-08T00:00:00"/>
        <d v="2019-01-07T00:00:00"/>
        <d v="2016-12-27T00:00:00"/>
        <d v="2016-12-23T00:00:00"/>
        <d v="2016-12-22T00:00:00"/>
        <d v="2016-12-21T00:00:00"/>
        <d v="2016-11-30T00:00:00"/>
        <d v="2016-11-17T00:00:00"/>
        <d v="2016-11-14T00:00:00"/>
        <d v="2016-11-11T00:00:00"/>
        <d v="2016-11-08T00:00:00"/>
        <d v="2016-11-07T00:00:00"/>
        <d v="2016-11-04T00:00:00"/>
        <d v="2016-11-01T00:00:00"/>
        <d v="2016-10-31T00:00:00"/>
        <d v="2016-10-28T00:00:00"/>
        <d v="2016-10-27T00:00:00"/>
        <d v="2016-10-24T00:00:00"/>
        <d v="2016-10-21T00:00:00"/>
        <d v="2016-10-19T00:00:00"/>
        <d v="2016-10-18T00:00:00"/>
        <d v="2016-10-17T00:00:00"/>
        <d v="2016-10-14T00:00:00"/>
        <d v="2016-10-11T00:00:00"/>
        <d v="2016-10-07T00:00:00"/>
        <d v="2016-10-06T00:00:00"/>
        <d v="2016-09-23T00:00:00"/>
        <d v="2016-09-16T00:00:00"/>
        <d v="2016-09-09T00:00:00"/>
        <d v="2016-09-06T00:00:00"/>
        <d v="2016-08-25T00:00:00"/>
        <d v="2016-08-18T00:00:00"/>
        <d v="2016-08-17T00:00:00"/>
        <d v="2016-08-12T00:00:00"/>
        <d v="2016-08-11T00:00:00"/>
        <d v="2016-08-10T00:00:00"/>
        <d v="2016-08-04T00:00:00"/>
        <d v="2016-08-02T00:00:00"/>
        <d v="2016-07-28T00:00:00"/>
        <d v="2016-07-25T00:00:00"/>
        <d v="2016-07-15T00:00:00"/>
        <d v="2016-07-14T00:00:00"/>
        <d v="2016-06-28T00:00:00"/>
        <d v="2016-06-27T00:00:00"/>
      </sharedItems>
      <fieldGroup par="24" base="1">
        <rangePr groupBy="months" startDate="2016-06-27T00:00:00" endDate="2021-07-14T00:00:00"/>
        <groupItems count="14">
          <s v="&lt;27/06/2016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4/07/2021"/>
        </groupItems>
      </fieldGroup>
    </cacheField>
    <cacheField name="Setor" numFmtId="14">
      <sharedItems/>
    </cacheField>
    <cacheField name="NOTA" numFmtId="0">
      <sharedItems containsBlank="1" containsMixedTypes="1" containsNumber="1" containsInteger="1" minValue="2286" maxValue="22681248"/>
    </cacheField>
    <cacheField name="C/V" numFmtId="0">
      <sharedItems/>
    </cacheField>
    <cacheField name="AÇÃO" numFmtId="0">
      <sharedItems/>
    </cacheField>
    <cacheField name="Quant" numFmtId="0">
      <sharedItems containsSemiMixedTypes="0" containsString="0" containsNumber="1" containsInteger="1" minValue="3" maxValue="7000"/>
    </cacheField>
    <cacheField name="Preço" numFmtId="0">
      <sharedItems containsSemiMixedTypes="0" containsString="0" containsNumber="1" minValue="0" maxValue="155.13"/>
    </cacheField>
    <cacheField name="Preço Médio Compra" numFmtId="0">
      <sharedItems containsBlank="1" containsMixedTypes="1" containsNumber="1" minValue="0" maxValue="70375"/>
    </cacheField>
    <cacheField name="Valor" numFmtId="4">
      <sharedItems containsSemiMixedTypes="0" containsString="0" containsNumber="1" minValue="0" maxValue="61800"/>
    </cacheField>
    <cacheField name="TAXA" numFmtId="0">
      <sharedItems containsString="0" containsBlank="1" containsNumber="1" minValue="0" maxValue="114.544"/>
    </cacheField>
    <cacheField name="Liqui." numFmtId="2">
      <sharedItems containsString="0" containsBlank="1" containsNumber="1" minValue="0" maxValue="44.49"/>
    </cacheField>
    <cacheField name="Emon." numFmtId="2">
      <sharedItems containsBlank="1" containsMixedTypes="1" containsNumber="1" minValue="0" maxValue="12.15"/>
    </cacheField>
    <cacheField name="TOTAL" numFmtId="2">
      <sharedItems containsSemiMixedTypes="0" containsString="0" containsNumber="1" minValue="-13.002857142857144" maxValue="61783.609777777776"/>
    </cacheField>
    <cacheField name="V" numFmtId="2">
      <sharedItems containsBlank="1"/>
    </cacheField>
    <cacheField name="c/v2" numFmtId="0">
      <sharedItems containsBlank="1"/>
    </cacheField>
    <cacheField name="TOTAL FINAL" numFmtId="2">
      <sharedItems containsSemiMixedTypes="0" containsString="0" containsNumber="1" minValue="-49796.765428571431" maxValue="61783.609777777776"/>
    </cacheField>
    <cacheField name="Lucro Prejuízo" numFmtId="2">
      <sharedItems containsString="0" containsBlank="1" containsNumber="1" minValue="-37704.070891875577" maxValue="18916.288607142855"/>
    </cacheField>
    <cacheField name="SALDO" numFmtId="0">
      <sharedItems containsBlank="1" containsMixedTypes="1" containsNumber="1" containsInteger="1" minValue="-400" maxValue="14000"/>
    </cacheField>
    <cacheField name="Preço médio de Venda" numFmtId="0">
      <sharedItems containsBlank="1"/>
    </cacheField>
    <cacheField name="PERCENTUAL DE LUCRO" numFmtId="0">
      <sharedItems containsString="0" containsBlank="1" containsNumber="1" minValue="-20.614750696553099" maxValue="61.310808082475894"/>
    </cacheField>
    <cacheField name="Tipo de operação" numFmtId="0">
      <sharedItems containsMixedTypes="1" containsNumber="1" minValue="13846.977500000001" maxValue="13846.977500000001" count="3">
        <s v="SwingTrade"/>
        <s v="Daytrade"/>
        <n v="13846.977500000001" u="1"/>
      </sharedItems>
    </cacheField>
    <cacheField name="Total Taxas" numFmtId="2">
      <sharedItems containsSemiMixedTypes="0" containsString="0" containsNumber="1" minValue="0" maxValue="120.494"/>
    </cacheField>
    <cacheField name="Subtotal" numFmtId="0" formula="'Lucro Prejuízo'-'Total Taxas'" databaseField="0"/>
    <cacheField name="Anos" numFmtId="0" databaseField="0">
      <fieldGroup base="1">
        <rangePr groupBy="years" startDate="2016-06-27T00:00:00" endDate="2021-07-14T00:00:00"/>
        <groupItems count="8">
          <s v="&lt;27/06/2016"/>
          <s v="2016"/>
          <s v="2017"/>
          <s v="2018"/>
          <s v="2019"/>
          <s v="2020"/>
          <s v="2021"/>
          <s v="&gt;14/07/2021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calcagno" refreshedDate="44391.924665625003" createdVersion="5" refreshedVersion="7" minRefreshableVersion="3" recordCount="2019" xr:uid="{00000000-000A-0000-FFFF-FFFF5F000000}">
  <cacheSource type="worksheet">
    <worksheetSource ref="A1:S2020" sheet="Notas"/>
  </cacheSource>
  <cacheFields count="19">
    <cacheField name="CORRETORA" numFmtId="0">
      <sharedItems/>
    </cacheField>
    <cacheField name="DATA" numFmtId="0">
      <sharedItems containsDate="1" containsMixedTypes="1" minDate="2016-06-27T00:00:00" maxDate="2021-07-15T00:00:00"/>
    </cacheField>
    <cacheField name="Setor" numFmtId="0">
      <sharedItems containsDate="1" containsBlank="1" containsMixedTypes="1" minDate="1899-12-30T00:00:00" maxDate="1899-12-31T00:00:00" count="21">
        <s v="Consumo não Cíclico"/>
        <e v="#N/A"/>
        <s v="Telecomunicações"/>
        <s v="Financeiro"/>
        <s v="Petróleo. Gás e Biocombustíveis"/>
        <s v="Materiais Básicos"/>
        <s v="Utilidade pública"/>
        <s v="Consumo Cíclico"/>
        <s v="Setor"/>
        <s v="Financeiro e Outros"/>
        <s v=" Utilidade Pública"/>
        <s v="Bens Industriais"/>
        <s v=" Telecomunicações"/>
        <m u="1"/>
        <s v="Consumo Cíclico (Edificações)" u="1"/>
        <s v=" Materiais Básicos" u="1"/>
        <s v=" Bens Industriais" u="1"/>
        <s v="Bens Industriais( Transporte Aéreo)" u="1"/>
        <s v="Utilidade Pública ( Água e Saneamento)" u="1"/>
        <d v="1899-12-30T00:00:00" u="1"/>
        <s v="Consumo Cíclico(Edificações)" u="1"/>
      </sharedItems>
    </cacheField>
    <cacheField name="Prox. Evento" numFmtId="0">
      <sharedItems containsBlank="1" containsMixedTypes="1" containsNumber="1" containsInteger="1" minValue="2286" maxValue="22681248"/>
    </cacheField>
    <cacheField name="C/V" numFmtId="0">
      <sharedItems/>
    </cacheField>
    <cacheField name="AÇÃO" numFmtId="0">
      <sharedItems/>
    </cacheField>
    <cacheField name="Quant" numFmtId="0">
      <sharedItems containsMixedTypes="1" containsNumber="1" containsInteger="1" minValue="3" maxValue="7000"/>
    </cacheField>
    <cacheField name="Preço" numFmtId="0">
      <sharedItems containsMixedTypes="1" containsNumber="1" minValue="0" maxValue="155.13"/>
    </cacheField>
    <cacheField name="Preço Médio Compra" numFmtId="0">
      <sharedItems containsBlank="1" containsMixedTypes="1" containsNumber="1" minValue="0" maxValue="70375"/>
    </cacheField>
    <cacheField name="Valor" numFmtId="0">
      <sharedItems containsMixedTypes="1" containsNumber="1" minValue="0" maxValue="74200"/>
    </cacheField>
    <cacheField name="TAXA" numFmtId="0">
      <sharedItems containsBlank="1" containsMixedTypes="1" containsNumber="1" minValue="0" maxValue="114.544"/>
    </cacheField>
    <cacheField name="Liqui." numFmtId="0">
      <sharedItems containsBlank="1" containsMixedTypes="1" containsNumber="1" minValue="0" maxValue="44.49"/>
    </cacheField>
    <cacheField name="Emon." numFmtId="0">
      <sharedItems containsBlank="1" containsMixedTypes="1" containsNumber="1" minValue="0" maxValue="12.15"/>
    </cacheField>
    <cacheField name="TOTAL" numFmtId="0">
      <sharedItems containsMixedTypes="1" containsNumber="1" minValue="-13.002857142857144" maxValue="74195.100000000006"/>
    </cacheField>
    <cacheField name="Vendido ?" numFmtId="0">
      <sharedItems containsBlank="1"/>
    </cacheField>
    <cacheField name="c/v2" numFmtId="0">
      <sharedItems containsBlank="1"/>
    </cacheField>
    <cacheField name="TOTAL FINAL" numFmtId="0">
      <sharedItems containsMixedTypes="1" containsNumber="1" minValue="-49796.765428571431" maxValue="74195.100000000006"/>
    </cacheField>
    <cacheField name="Lucro/ Prejuízo" numFmtId="0">
      <sharedItems containsBlank="1" containsMixedTypes="1" containsNumber="1" minValue="-37704.070891875577" maxValue="18916.288607142855"/>
    </cacheField>
    <cacheField name="SALDO" numFmtId="0">
      <sharedItems containsBlank="1" containsMixedTypes="1" containsNumber="1" containsInteger="1" minValue="-400" maxValue="14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calcagno" refreshedDate="44391.924665856481" createdVersion="5" refreshedVersion="7" minRefreshableVersion="3" recordCount="15" xr:uid="{00000000-000A-0000-FFFF-FFFF5C000000}">
  <cacheSource type="worksheet">
    <worksheetSource ref="A1:R16" sheet="Notas"/>
  </cacheSource>
  <cacheFields count="18">
    <cacheField name="CORRETORA" numFmtId="0">
      <sharedItems/>
    </cacheField>
    <cacheField name="DATA" numFmtId="14">
      <sharedItems containsSemiMixedTypes="0" containsNonDate="0" containsDate="1" containsString="0" minDate="2021-07-14T00:00:00" maxDate="2021-07-15T00:00:00"/>
    </cacheField>
    <cacheField name="Setor" numFmtId="14">
      <sharedItems containsDate="1" containsBlank="1" containsMixedTypes="1" minDate="1899-12-30T00:00:00" maxDate="1899-12-31T00:00:00" count="13">
        <s v="Consumo não Cíclico"/>
        <e v="#N/A"/>
        <s v="Telecomunicações"/>
        <s v="Financeiro"/>
        <s v="Petróleo. Gás e Biocombustíveis"/>
        <s v="Materiais Básicos"/>
        <s v="Utilidade pública"/>
        <s v="Consumo Cíclico"/>
        <m u="1"/>
        <s v="Bens Industriais" u="1"/>
        <s v="Financeiro e Outros" u="1"/>
        <s v=" Utilidade Pública" u="1"/>
        <d v="1899-12-30T00:00:00" u="1"/>
      </sharedItems>
    </cacheField>
    <cacheField name="Prox. Evento" numFmtId="16">
      <sharedItems/>
    </cacheField>
    <cacheField name="C/V" numFmtId="0">
      <sharedItems/>
    </cacheField>
    <cacheField name="AÇÃO" numFmtId="0">
      <sharedItems/>
    </cacheField>
    <cacheField name="Quant" numFmtId="0">
      <sharedItems containsSemiMixedTypes="0" containsString="0" containsNumber="1" containsInteger="1" minValue="200" maxValue="5400"/>
    </cacheField>
    <cacheField name="Preço" numFmtId="2">
      <sharedItems containsSemiMixedTypes="0" containsString="0" containsNumber="1" minValue="1.57" maxValue="32.6"/>
    </cacheField>
    <cacheField name="Preço Médio Compra" numFmtId="0">
      <sharedItems containsSemiMixedTypes="0" containsString="0" containsNumber="1" minValue="1.6166666666666667" maxValue="34.813749999999999"/>
    </cacheField>
    <cacheField name="Valor" numFmtId="4">
      <sharedItems containsSemiMixedTypes="0" containsString="0" containsNumber="1" minValue="4710" maxValue="74200"/>
    </cacheField>
    <cacheField name="TAXA" numFmtId="2">
      <sharedItems containsString="0" containsBlank="1" containsNumber="1" minValue="4.9000000000000004" maxValue="4.9000000000000004"/>
    </cacheField>
    <cacheField name="Liqui." numFmtId="2">
      <sharedItems containsNonDate="0" containsString="0" containsBlank="1"/>
    </cacheField>
    <cacheField name="Emon." numFmtId="2">
      <sharedItems containsNonDate="0" containsString="0" containsBlank="1"/>
    </cacheField>
    <cacheField name="TOTAL" numFmtId="2">
      <sharedItems containsSemiMixedTypes="0" containsString="0" containsNumber="1" minValue="4710" maxValue="74195.100000000006"/>
    </cacheField>
    <cacheField name="Vendido ?" numFmtId="2">
      <sharedItems containsNonDate="0" containsString="0" containsBlank="1"/>
    </cacheField>
    <cacheField name="c/v2" numFmtId="1">
      <sharedItems containsNonDate="0" containsString="0" containsBlank="1"/>
    </cacheField>
    <cacheField name="TOTAL FINAL" numFmtId="2">
      <sharedItems containsSemiMixedTypes="0" containsString="0" containsNumber="1" minValue="4710" maxValue="74195.100000000006"/>
    </cacheField>
    <cacheField name="Lucro/ Prejuízo" numFmtId="2">
      <sharedItems containsSemiMixedTypes="0" containsString="0" containsNumber="1" minValue="-10477.900000000005" maxValue="1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calcagno" refreshedDate="44391.924666087965" createdVersion="5" refreshedVersion="7" minRefreshableVersion="3" recordCount="15" xr:uid="{00000000-000A-0000-FFFF-FFFF59000000}">
  <cacheSource type="worksheet">
    <worksheetSource ref="A1:Q16" sheet="Notas"/>
  </cacheSource>
  <cacheFields count="17">
    <cacheField name="CORRETORA" numFmtId="0">
      <sharedItems containsBlank="1" count="4">
        <s v="CLEAR"/>
        <s v="ITAÚ"/>
        <m u="1"/>
        <s v="EASYINVEST" u="1"/>
      </sharedItems>
    </cacheField>
    <cacheField name="DATA" numFmtId="14">
      <sharedItems containsSemiMixedTypes="0" containsNonDate="0" containsDate="1" containsString="0" minDate="2021-07-14T00:00:00" maxDate="2021-07-15T00:00:00"/>
    </cacheField>
    <cacheField name="Setor" numFmtId="14">
      <sharedItems containsDate="1" containsBlank="1" containsMixedTypes="1" minDate="1899-12-30T00:00:00" maxDate="1899-12-31T00:00:00" count="13">
        <s v="Consumo não Cíclico"/>
        <e v="#N/A"/>
        <s v="Telecomunicações"/>
        <s v="Financeiro"/>
        <s v="Petróleo. Gás e Biocombustíveis"/>
        <s v="Materiais Básicos"/>
        <s v="Utilidade pública"/>
        <s v="Consumo Cíclico"/>
        <m u="1"/>
        <s v="Bens Industriais" u="1"/>
        <s v="Financeiro e Outros" u="1"/>
        <s v=" Utilidade Pública" u="1"/>
        <d v="1899-12-30T00:00:00" u="1"/>
      </sharedItems>
    </cacheField>
    <cacheField name="Prox. Evento" numFmtId="16">
      <sharedItems/>
    </cacheField>
    <cacheField name="C/V" numFmtId="0">
      <sharedItems/>
    </cacheField>
    <cacheField name="AÇÃO" numFmtId="0">
      <sharedItems containsBlank="1" count="65">
        <s v="JBSS3"/>
        <s v="COGN3"/>
        <s v="OIBR3"/>
        <s v="BBAS3"/>
        <s v="BMOB3"/>
        <s v="PETR4"/>
        <s v="TTEN3"/>
        <s v="GGBR4"/>
        <s v="IRBR3"/>
        <s v="HASH11"/>
        <s v="MODL11"/>
        <s v="CMIG4"/>
        <s v="VVAR3"/>
        <m u="1"/>
        <s v="CASH3" u="1"/>
        <s v="SLED4" u="1"/>
        <s v="GOLL4" u="1"/>
        <s v="CVCB11" u="1"/>
        <s v="EMBRC19" u="1"/>
        <s v="CSNA3" u="1"/>
        <s v="PETRS26" u="1"/>
        <s v="ITUB4" u="1"/>
        <s v="DMMO3" u="1"/>
        <s v="B3SA3" u="1"/>
        <s v="ENBR3" u="1"/>
        <s v="SANB11" u="1"/>
        <s v="FJTA4" u="1"/>
        <s v="BEEF3" u="1"/>
        <s v="CESP6" u="1"/>
        <s v="UNIP6" u="1"/>
        <s v="TRPL4" u="1"/>
        <s v="ELET6" u="1"/>
        <s v="UGPA3" u="1"/>
        <s v="EMBR3" u="1"/>
        <s v="CIEL3" u="1"/>
        <s v="SDIL11" u="1"/>
        <s v="PTBL3" u="1"/>
        <s v="BRAP4" u="1"/>
        <s v="BRKM5" u="1"/>
        <s v="USIM5" u="1"/>
        <s v="GOAU4" u="1"/>
        <s v="BRFS3" u="1"/>
        <s v="TGMA3" u="1"/>
        <s v="KLBN11" u="1"/>
        <s v="ITUB3" u="1"/>
        <s v="LEVE3" u="1"/>
        <s v="VALE3" u="1"/>
        <s v="PMAM3" u="1"/>
        <s v="BBDC4" u="1"/>
        <s v="MRFG3" u="1"/>
        <s v="BRDT3" u="1"/>
        <s v="ABEV3" u="1"/>
        <s v="PETRG78" u="1"/>
        <s v="CVCB3" u="1"/>
        <s v="MGLU3" u="1"/>
        <s v="PETR3" u="1"/>
        <s v="BBCD4" u="1"/>
        <s v="ELET3" u="1"/>
        <s v="LJQQ3" u="1"/>
        <s v="HGLG11" u="1"/>
        <s v="SUZB3" u="1"/>
        <s v="VVAR11" u="1"/>
        <s v="AZUL4" u="1"/>
        <s v="BTOW3" u="1"/>
        <s v="SMLS3" u="1"/>
      </sharedItems>
    </cacheField>
    <cacheField name="Quant" numFmtId="0">
      <sharedItems containsSemiMixedTypes="0" containsString="0" containsNumber="1" containsInteger="1" minValue="200" maxValue="5400"/>
    </cacheField>
    <cacheField name="Preço" numFmtId="2">
      <sharedItems containsSemiMixedTypes="0" containsString="0" containsNumber="1" minValue="1.57" maxValue="32.6"/>
    </cacheField>
    <cacheField name="Preço Médio Compra" numFmtId="0">
      <sharedItems containsSemiMixedTypes="0" containsString="0" containsNumber="1" minValue="1.6166666666666667" maxValue="34.813749999999999"/>
    </cacheField>
    <cacheField name="Valor" numFmtId="4">
      <sharedItems containsSemiMixedTypes="0" containsString="0" containsNumber="1" minValue="4710" maxValue="74200"/>
    </cacheField>
    <cacheField name="TAXA" numFmtId="2">
      <sharedItems containsString="0" containsBlank="1" containsNumber="1" minValue="4.9000000000000004" maxValue="4.9000000000000004"/>
    </cacheField>
    <cacheField name="Liqui." numFmtId="2">
      <sharedItems containsNonDate="0" containsString="0" containsBlank="1"/>
    </cacheField>
    <cacheField name="Emon." numFmtId="2">
      <sharedItems containsNonDate="0" containsString="0" containsBlank="1"/>
    </cacheField>
    <cacheField name="TOTAL" numFmtId="2">
      <sharedItems containsSemiMixedTypes="0" containsString="0" containsNumber="1" minValue="4710" maxValue="74195.100000000006"/>
    </cacheField>
    <cacheField name="Vendido ?" numFmtId="2">
      <sharedItems containsNonDate="0" containsString="0" containsBlank="1"/>
    </cacheField>
    <cacheField name="c/v2" numFmtId="1">
      <sharedItems containsNonDate="0" containsString="0" containsBlank="1"/>
    </cacheField>
    <cacheField name="TOTAL FINAL" numFmtId="2">
      <sharedItems containsSemiMixedTypes="0" containsString="0" containsNumber="1" minValue="4710" maxValue="74195.10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calcagno" refreshedDate="44391.924666319443" createdVersion="5" refreshedVersion="7" minRefreshableVersion="3" recordCount="1925" xr:uid="{00000000-000A-0000-FFFF-FFFF54000000}">
  <cacheSource type="worksheet">
    <worksheetSource ref="A17:O1942" sheet="Notas"/>
  </cacheSource>
  <cacheFields count="16">
    <cacheField name="CORRETORA" numFmtId="0">
      <sharedItems containsBlank="1" count="6">
        <s v="CLEAR"/>
        <s v="ITAÚ"/>
        <m u="1"/>
        <s v="V" u="1"/>
        <s v="ITAU" u="1"/>
        <s v="EASYINVEST" u="1"/>
      </sharedItems>
    </cacheField>
    <cacheField name="DATA" numFmtId="14">
      <sharedItems containsSemiMixedTypes="0" containsNonDate="0" containsDate="1" containsString="0" minDate="2017-03-21T00:00:00" maxDate="2021-07-14T00:00:00" count="638">
        <d v="2021-07-13T00:00:00"/>
        <d v="2021-07-12T00:00:00"/>
        <d v="2021-07-08T00:00:00"/>
        <d v="2021-07-07T00:00:00"/>
        <d v="2021-07-06T00:00:00"/>
        <d v="2021-07-05T00:00:00"/>
        <d v="2021-07-02T00:00:00"/>
        <d v="2021-07-01T00:00:00"/>
        <d v="2021-06-30T00:00:00"/>
        <d v="2021-06-29T00:00:00"/>
        <d v="2021-06-28T00:00:00"/>
        <d v="2021-06-25T00:00:00"/>
        <d v="2021-06-24T00:00:00"/>
        <d v="2021-06-23T00:00:00"/>
        <d v="2021-06-22T00:00:00"/>
        <d v="2021-06-21T00:00:00"/>
        <d v="2021-06-18T00:00:00"/>
        <d v="2021-06-17T00:00:00"/>
        <d v="2021-06-16T00:00:00"/>
        <d v="2021-06-15T00:00:00"/>
        <d v="2021-06-14T00:00:00"/>
        <d v="2021-06-11T00:00:00"/>
        <d v="2021-06-10T00:00:00"/>
        <d v="2021-06-09T00:00:00"/>
        <d v="2021-06-08T00:00:00"/>
        <d v="2021-06-07T00:00:00"/>
        <d v="2021-06-02T00:00:00"/>
        <d v="2021-06-01T00:00:00"/>
        <d v="2021-05-31T00:00:00"/>
        <d v="2021-05-28T00:00:00"/>
        <d v="2021-05-27T00:00:00"/>
        <d v="2021-05-26T00:00:00"/>
        <d v="2021-05-25T00:00:00"/>
        <d v="2021-05-24T00:00:00"/>
        <d v="2021-05-21T00:00:00"/>
        <d v="2021-05-20T00:00:00"/>
        <d v="2021-05-19T00:00:00"/>
        <d v="2021-05-18T00:00:00"/>
        <d v="2021-05-17T00:00:00"/>
        <d v="2021-05-14T00:00:00"/>
        <d v="2021-05-13T00:00:00"/>
        <d v="2021-05-12T00:00:00"/>
        <d v="2021-05-11T00:00:00"/>
        <d v="2021-05-10T00:00:00"/>
        <d v="2021-05-07T00:00:00"/>
        <d v="2021-05-06T00:00:00"/>
        <d v="2021-05-05T00:00:00"/>
        <d v="2021-05-04T00:00:00"/>
        <d v="2021-05-03T00:00:00"/>
        <d v="2021-04-30T00:00:00"/>
        <d v="2021-04-28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09T00:00:00"/>
        <d v="2021-04-08T00:00:00"/>
        <d v="2021-04-07T00:00:00"/>
        <d v="2021-04-06T00:00:00"/>
        <d v="2021-04-05T00:00:00"/>
        <d v="2021-03-30T00:00:00"/>
        <d v="2021-03-29T00:00:00"/>
        <d v="2021-03-25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2T00:00:00"/>
        <d v="2021-03-11T00:00:00"/>
        <d v="2021-03-10T00:00:00"/>
        <d v="2021-03-09T00:00:00"/>
        <d v="2021-03-08T00:00:00"/>
        <d v="2021-03-05T00:00:00"/>
        <d v="2021-03-04T00:00:00"/>
        <d v="2021-03-03T00:00:00"/>
        <d v="2021-03-02T00:00:00"/>
        <d v="2021-03-01T00:00:00"/>
        <d v="2021-02-26T00:00:00"/>
        <d v="2021-02-25T00:00:00"/>
        <d v="2021-02-23T00:00:00"/>
        <d v="2021-02-22T00:00:00"/>
        <d v="2021-02-19T00:00:00"/>
        <d v="2021-02-18T00:00:00"/>
        <d v="2021-02-12T00:00:00"/>
        <d v="2021-02-09T00:00:00"/>
        <d v="2021-02-08T00:00:00"/>
        <d v="2021-02-05T00:00:00"/>
        <d v="2021-02-04T00:00:00"/>
        <d v="2021-02-02T00:00:00"/>
        <d v="2021-02-01T00:00:00"/>
        <d v="2021-01-29T00:00:00"/>
        <d v="2021-01-28T00:00:00"/>
        <d v="2021-01-26T00:00:00"/>
        <d v="2021-01-22T00:00:00"/>
        <d v="2021-01-21T00:00:00"/>
        <d v="2021-01-20T00:00:00"/>
        <d v="2021-01-19T00:00:00"/>
        <d v="2021-01-18T00:00:00"/>
        <d v="2021-01-15T00:00:00"/>
        <d v="2021-01-14T00:00:00"/>
        <d v="2021-01-13T00:00:00"/>
        <d v="2021-01-12T00:00:00"/>
        <d v="2021-01-11T00:00:00"/>
        <d v="2021-01-07T00:00:00"/>
        <d v="2021-01-06T00:00:00"/>
        <d v="2021-01-05T00:00:00"/>
        <d v="2020-12-21T00:00:00"/>
        <d v="2020-12-17T00:00:00"/>
        <d v="2020-12-16T00:00:00"/>
        <d v="2020-12-15T00:00:00"/>
        <d v="2020-12-11T00:00:00"/>
        <d v="2020-12-10T00:00:00"/>
        <d v="2020-12-09T00:00:00"/>
        <d v="2020-12-08T00:00:00"/>
        <d v="2020-12-07T00:00:00"/>
        <d v="2020-12-03T00:00:00"/>
        <d v="2020-12-01T00:00:00"/>
        <d v="2020-11-30T00:00:00"/>
        <d v="2020-11-27T00:00:00"/>
        <d v="2020-11-25T00:00:00"/>
        <d v="2020-11-24T00:00:00"/>
        <d v="2020-11-23T00:00:00"/>
        <d v="2020-11-20T00:00:00"/>
        <d v="2020-11-19T00:00:00"/>
        <d v="2020-11-11T00:00:00"/>
        <d v="2020-11-10T00:00:00"/>
        <d v="2020-11-06T00:00:00"/>
        <d v="2020-11-05T00:00:00"/>
        <d v="2020-10-27T00:00:00"/>
        <d v="2020-10-22T00:00:00"/>
        <d v="2020-10-20T00:00:00"/>
        <d v="2020-10-19T00:00:00"/>
        <d v="2020-09-30T00:00:00"/>
        <d v="2020-09-28T00:00:00"/>
        <d v="2020-09-24T00:00:00"/>
        <d v="2020-09-23T00:00:00"/>
        <d v="2020-09-15T00:00:00"/>
        <d v="2020-09-10T00:00:00"/>
        <d v="2020-09-09T00:00:00"/>
        <d v="2020-09-08T00:00:00"/>
        <d v="2020-09-04T00:00:00"/>
        <d v="2020-08-27T00:00:00"/>
        <d v="2020-08-26T00:00:00"/>
        <d v="2020-08-25T00:00:00"/>
        <d v="2020-08-24T00:00:00"/>
        <d v="2020-08-21T00:00:00"/>
        <d v="2020-08-20T00:00:00"/>
        <d v="2020-08-18T00:00:00"/>
        <d v="2020-08-17T00:00:00"/>
        <d v="2020-08-14T00:00:00"/>
        <d v="2020-08-13T00:00:00"/>
        <d v="2020-08-12T00:00:00"/>
        <d v="2020-08-10T00:00:00"/>
        <d v="2020-08-07T00:00:00"/>
        <d v="2020-08-06T00:00:00"/>
        <d v="2020-08-05T00:00:00"/>
        <d v="2020-08-04T00:00:00"/>
        <d v="2020-08-03T00:00:00"/>
        <d v="2020-07-31T00:00:00"/>
        <d v="2020-07-24T00:00:00"/>
        <d v="2020-07-23T00:00:00"/>
        <d v="2020-07-09T00:00:00"/>
        <d v="2020-07-03T00:00:00"/>
        <d v="2020-07-02T00:00:00"/>
        <d v="2020-06-30T00:00:00"/>
        <d v="2020-06-29T00:00:00"/>
        <d v="2020-06-26T00:00:00"/>
        <d v="2020-06-25T00:00:00"/>
        <d v="2020-06-24T00:00:00"/>
        <d v="2020-06-23T00:00:00"/>
        <d v="2020-06-22T00:00:00"/>
        <d v="2020-06-19T00:00:00"/>
        <d v="2020-06-17T00:00:00"/>
        <d v="2020-06-15T00:00:00"/>
        <d v="2020-06-10T00:00:00"/>
        <d v="2020-06-09T00:00:00"/>
        <d v="2020-06-08T00:00:00"/>
        <d v="2020-06-05T00:00:00"/>
        <d v="2020-06-04T00:00:00"/>
        <d v="2020-06-03T00:00:00"/>
        <d v="2020-06-01T00:00:00"/>
        <d v="2020-05-29T00:00:00"/>
        <d v="2020-05-27T00:00:00"/>
        <d v="2020-05-15T00:00:00"/>
        <d v="2020-05-14T00:00:00"/>
        <d v="2020-05-13T00:00:00"/>
        <d v="2020-05-12T00:00:00"/>
        <d v="2020-05-07T00:00:00"/>
        <d v="2020-05-06T00:00:00"/>
        <d v="2020-05-04T00:00:00"/>
        <d v="2020-05-01T00:00:00"/>
        <d v="2020-04-30T00:00:00"/>
        <d v="2020-04-28T00:00:00"/>
        <d v="2020-04-08T00:00:00"/>
        <d v="2020-04-07T00:00:00"/>
        <d v="2020-04-06T00:00:00"/>
        <d v="2020-04-03T00:00:00"/>
        <d v="2020-03-06T00:00:00"/>
        <d v="2020-03-05T00:00:00"/>
        <d v="2020-03-03T00:00:00"/>
        <d v="2020-03-02T00:00:00"/>
        <d v="2020-02-21T00:00:00"/>
        <d v="2020-02-20T00:00:00"/>
        <d v="2020-02-19T00:00:00"/>
        <d v="2020-02-18T00:00:00"/>
        <d v="2020-02-17T00:00:00"/>
        <d v="2020-02-14T00:00:00"/>
        <d v="2020-02-13T00:00:00"/>
        <d v="2020-02-12T00:00:00"/>
        <d v="2020-02-11T00:00:00"/>
        <d v="2020-02-10T00:00:00"/>
        <d v="2020-02-07T00:00:00"/>
        <d v="2020-02-06T00:00:00"/>
        <d v="2020-02-05T00:00:00"/>
        <d v="2020-02-04T00:00:00"/>
        <d v="2020-02-03T00:00:00"/>
        <d v="2020-01-31T00:00:00"/>
        <d v="2020-01-30T00:00:00"/>
        <d v="2020-01-29T00:00:00"/>
        <d v="2020-01-28T00:00:00"/>
        <d v="2020-01-27T00:00:00"/>
        <d v="2020-01-24T00:00:00"/>
        <d v="2020-01-23T00:00:00"/>
        <d v="2020-01-22T00:00:00"/>
        <d v="2020-01-21T00:00:00"/>
        <d v="2020-01-20T00:00:00"/>
        <d v="2020-01-17T00:00:00"/>
        <d v="2020-01-16T00:00:00"/>
        <d v="2020-01-13T00:00:00"/>
        <d v="2020-01-09T00:00:00"/>
        <d v="2020-01-08T00:00:00"/>
        <d v="2020-01-07T00:00:00"/>
        <d v="2020-01-03T00:00:00"/>
        <d v="2020-01-02T00:00:00"/>
        <d v="2019-12-27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1T00:00:00"/>
        <d v="2019-12-10T00:00:00"/>
        <d v="2019-12-09T00:00:00"/>
        <d v="2019-12-06T00:00:00"/>
        <d v="2019-12-05T00:00:00"/>
        <d v="2019-12-04T00:00:00"/>
        <d v="2019-12-02T00:00:00"/>
        <d v="2019-11-29T00:00:00"/>
        <d v="2019-11-28T00:00:00"/>
        <d v="2019-11-26T00:00:00"/>
        <d v="2019-11-25T00:00:00"/>
        <d v="2019-11-22T00:00:00"/>
        <d v="2019-11-21T00:00:00"/>
        <d v="2019-11-19T00:00:00"/>
        <d v="2019-11-14T00:00:00"/>
        <d v="2019-11-12T00:00:00"/>
        <d v="2019-11-11T00:00:00"/>
        <d v="2019-11-08T00:00:00"/>
        <d v="2019-11-07T00:00:00"/>
        <d v="2019-11-05T00:00:00"/>
        <d v="2019-11-04T00:00:00"/>
        <d v="2019-11-01T00:00:00"/>
        <d v="2019-10-31T00:00:00"/>
        <d v="2019-10-29T00:00:00"/>
        <d v="2019-10-25T00:00:00"/>
        <d v="2019-10-24T00:00:00"/>
        <d v="2019-10-22T00:00:00"/>
        <d v="2019-10-17T00:00:00"/>
        <d v="2019-10-16T00:00:00"/>
        <d v="2019-10-15T00:00:00"/>
        <d v="2019-10-10T00:00:00"/>
        <d v="2019-10-09T00:00:00"/>
        <d v="2019-10-07T00:00:00"/>
        <d v="2019-10-04T00:00:00"/>
        <d v="2019-10-01T00:00:00"/>
        <d v="2019-09-30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3T00:00:00"/>
        <d v="2019-09-12T00:00:00"/>
        <d v="2019-09-11T00:00:00"/>
        <d v="2019-09-10T00:00:00"/>
        <d v="2019-09-09T00:00:00"/>
        <d v="2019-09-06T00:00:00"/>
        <d v="2019-09-05T00:00:00"/>
        <d v="2019-09-03T00:00:00"/>
        <d v="2019-09-02T00:00:00"/>
        <d v="2019-08-30T00:00:00"/>
        <d v="2019-08-29T00:00:00"/>
        <d v="2019-08-28T00:00:00"/>
        <d v="2019-08-27T00:00:00"/>
        <d v="2019-08-26T00:00:00"/>
        <d v="2019-08-23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5T00:00:00"/>
        <d v="2019-07-24T00:00:00"/>
        <d v="2019-07-23T00:00:00"/>
        <d v="2019-07-22T00:00:00"/>
        <d v="2019-07-19T00:00:00"/>
        <d v="2019-07-17T00:00:00"/>
        <d v="2019-07-16T00:00:00"/>
        <d v="2019-07-15T00:00:00"/>
        <d v="2019-07-12T00:00:00"/>
        <d v="2019-07-11T00:00:00"/>
        <d v="2019-07-10T00:00:00"/>
        <d v="2019-07-05T00:00:00"/>
        <d v="2019-07-04T00:00:00"/>
        <d v="2019-07-03T00:00:00"/>
        <d v="2019-07-02T00:00:00"/>
        <d v="2019-07-01T00:00:00"/>
        <d v="2019-06-28T00:00:00"/>
        <d v="2019-06-26T00:00:00"/>
        <d v="2019-06-25T00:00:00"/>
        <d v="2019-06-24T00:00:00"/>
        <d v="2019-06-21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7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5T00:00:00"/>
        <d v="2019-05-24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8T00:00:00"/>
        <d v="2019-05-07T00:00:00"/>
        <d v="2019-05-06T00:00:00"/>
        <d v="2019-04-26T00:00:00"/>
        <d v="2019-04-24T00:00:00"/>
        <d v="2019-04-23T00:00:00"/>
        <d v="2019-04-18T00:00:00"/>
        <d v="2019-04-17T00:00:00"/>
        <d v="2019-04-16T00:00:00"/>
        <d v="2019-04-15T00:00:00"/>
        <d v="2019-04-12T00:00:00"/>
        <d v="2019-04-11T00:00:00"/>
        <d v="2019-04-04T00:00:00"/>
        <d v="2019-04-03T00:00:00"/>
        <d v="2019-03-28T00:00:00"/>
        <d v="2019-03-21T00:00:00"/>
        <d v="2019-03-20T00:00:00"/>
        <d v="2019-03-19T00:00:00"/>
        <d v="2019-03-18T00:00:00"/>
        <d v="2019-03-15T00:00:00"/>
        <d v="2019-03-14T00:00:00"/>
        <d v="2019-03-12T00:00:00"/>
        <d v="2019-03-11T00:00:00"/>
        <d v="2019-03-08T00:00:00"/>
        <d v="2019-02-27T00:00:00"/>
        <d v="2019-02-26T00:00:00"/>
        <d v="2019-02-22T00:00:00"/>
        <d v="2019-02-21T00:00:00"/>
        <d v="2019-02-14T00:00:00"/>
        <d v="2019-02-13T00:00:00"/>
        <d v="2019-02-12T00:00:00"/>
        <d v="2019-02-08T00:00:00"/>
        <d v="2019-02-07T00:00:00"/>
        <d v="2019-02-06T00:00:00"/>
        <d v="2019-02-05T00:00:00"/>
        <d v="2019-02-04T00:00:00"/>
        <d v="2019-02-01T00:00:00"/>
        <d v="2019-01-28T00:00:00"/>
        <d v="2019-01-24T00:00:00"/>
        <d v="2019-01-22T00:00:00"/>
        <d v="2019-01-21T00:00:00"/>
        <d v="2019-01-17T00:00:00"/>
        <d v="2019-01-16T00:00:00"/>
        <d v="2019-01-15T00:00:00"/>
        <d v="2019-01-11T00:00:00"/>
        <d v="2019-01-10T00:00:00"/>
        <d v="2019-01-09T00:00:00"/>
        <d v="2019-01-08T00:00:00"/>
        <d v="2019-01-07T00:00:00"/>
        <d v="2019-09-29T00:00:00" u="1"/>
        <d v="2017-11-21T00:00:00" u="1"/>
        <d v="2018-12-17T00:00:00" u="1"/>
        <d v="2017-12-19T00:00:00" u="1"/>
        <d v="2018-12-19T00:00:00" u="1"/>
        <d v="2017-12-21T00:00:00" u="1"/>
        <d v="2018-10-31T00:00:00" u="1"/>
        <d v="2018-11-27T00:00:00" u="1"/>
        <d v="2018-01-04T00:00:00" u="1"/>
        <d v="2017-11-29T00:00:00" u="1"/>
        <d v="2018-02-02T00:00:00" u="1"/>
        <d v="2017-12-27T00:00:00" u="1"/>
        <d v="2018-12-27T00:00:00" u="1"/>
        <d v="2018-01-08T00:00:00" u="1"/>
        <d v="2021-01-08T00:00:00" u="1"/>
        <d v="2018-01-10T00:00:00" u="1"/>
        <d v="2018-02-06T00:00:00" u="1"/>
        <d v="2018-03-02T00:00:00" u="1"/>
        <d v="2018-01-12T00:00:00" u="1"/>
        <d v="2018-02-08T00:00:00" u="1"/>
        <d v="2018-03-06T00:00:00" u="1"/>
        <d v="2018-01-16T00:00:00" u="1"/>
        <d v="2018-03-08T00:00:00" u="1"/>
        <d v="2018-04-04T00:00:00" u="1"/>
        <d v="2018-01-18T00:00:00" u="1"/>
        <d v="2018-02-14T00:00:00" u="1"/>
        <d v="2018-05-02T00:00:00" u="1"/>
        <d v="2017-05-04T00:00:00" u="1"/>
        <d v="2018-01-22T00:00:00" u="1"/>
        <d v="2018-03-14T00:00:00" u="1"/>
        <d v="2018-02-20T00:00:00" u="1"/>
        <d v="2017-05-08T00:00:00" u="1"/>
        <d v="2018-05-08T00:00:00" u="1"/>
        <d v="2018-06-04T00:00:00" u="1"/>
        <d v="2018-01-26T00:00:00" u="1"/>
        <d v="2018-05-10T00:00:00" u="1"/>
        <d v="2017-06-06T00:00:00" u="1"/>
        <d v="2018-06-06T00:00:00" u="1"/>
        <d v="2018-07-02T00:00:00" u="1"/>
        <d v="2018-03-20T00:00:00" u="1"/>
        <d v="2017-05-12T00:00:00" u="1"/>
        <d v="2017-06-08T00:00:00" u="1"/>
        <d v="2018-07-04T00:00:00" u="1"/>
        <d v="2018-02-26T00:00:00" u="1"/>
        <d v="2018-04-18T00:00:00" u="1"/>
        <d v="2018-05-14T00:00:00" u="1"/>
        <d v="2018-07-06T00:00:00" u="1"/>
        <d v="2018-08-02T00:00:00" u="1"/>
        <d v="2018-04-20T00:00:00" u="1"/>
        <d v="2018-05-16T00:00:00" u="1"/>
        <d v="2018-06-12T00:00:00" u="1"/>
        <d v="2017-08-04T00:00:00" u="1"/>
        <d v="2018-03-26T00:00:00" u="1"/>
        <d v="2017-05-18T00:00:00" u="1"/>
        <d v="2018-06-14T00:00:00" u="1"/>
        <d v="2018-03-28T00:00:00" u="1"/>
        <d v="2017-04-24T00:00:00" u="1"/>
        <d v="2017-06-16T00:00:00" u="1"/>
        <d v="2018-09-04T00:00:00" u="1"/>
        <d v="2018-05-22T00:00:00" u="1"/>
        <d v="2018-08-10T00:00:00" u="1"/>
        <d v="2018-09-06T00:00:00" u="1"/>
        <d v="2017-05-24T00:00:00" u="1"/>
        <d v="2018-05-24T00:00:00" u="1"/>
        <d v="2018-06-20T00:00:00" u="1"/>
        <d v="2017-09-08T00:00:00" u="1"/>
        <d v="2017-10-04T00:00:00" u="1"/>
        <d v="2018-10-04T00:00:00" u="1"/>
        <d v="2018-04-30T00:00:00" u="1"/>
        <d v="2018-06-22T00:00:00" u="1"/>
        <d v="2018-05-28T00:00:00" u="1"/>
        <d v="2017-08-16T00:00:00" u="1"/>
        <d v="2018-08-16T00:00:00" u="1"/>
        <d v="2018-10-08T00:00:00" u="1"/>
        <d v="2018-05-30T00:00:00" u="1"/>
        <d v="2017-08-18T00:00:00" u="1"/>
        <d v="2018-10-10T00:00:00" u="1"/>
        <d v="2017-11-06T00:00:00" u="1"/>
        <d v="2018-06-28T00:00:00" u="1"/>
        <d v="2017-11-08T00:00:00" u="1"/>
        <d v="2018-11-08T00:00:00" u="1"/>
        <d v="2017-12-04T00:00:00" u="1"/>
        <d v="2017-07-26T00:00:00" u="1"/>
        <d v="2018-07-26T00:00:00" u="1"/>
        <d v="2017-08-22T00:00:00" u="1"/>
        <d v="2017-09-18T00:00:00" u="1"/>
        <d v="2018-09-18T00:00:00" u="1"/>
        <d v="2017-11-10T00:00:00" u="1"/>
        <d v="2018-12-06T00:00:00" u="1"/>
        <d v="2017-08-24T00:00:00" u="1"/>
        <d v="2018-09-20T00:00:00" u="1"/>
        <d v="2018-10-16T00:00:00" u="1"/>
        <d v="2018-11-12T00:00:00" u="1"/>
        <d v="2017-11-14T00:00:00" u="1"/>
        <d v="2018-11-14T00:00:00" u="1"/>
        <d v="2018-08-28T00:00:00" u="1"/>
        <d v="2018-09-24T00:00:00" u="1"/>
        <d v="2017-10-20T00:00:00" u="1"/>
        <d v="2018-11-16T00:00:00" u="1"/>
        <d v="2017-12-12T00:00:00" u="1"/>
        <d v="2018-12-12T00:00:00" u="1"/>
        <d v="2017-08-30T00:00:00" u="1"/>
        <d v="2018-08-30T00:00:00" u="1"/>
        <d v="2017-09-26T00:00:00" u="1"/>
        <d v="2018-09-26T00:00:00" u="1"/>
        <d v="2017-12-14T00:00:00" u="1"/>
        <d v="2018-12-14T00:00:00" u="1"/>
        <d v="2018-09-28T00:00:00" u="1"/>
        <d v="2017-10-24T00:00:00" u="1"/>
        <d v="2017-11-22T00:00:00" u="1"/>
        <d v="2017-12-18T00:00:00" u="1"/>
        <d v="2017-11-24T00:00:00" u="1"/>
        <d v="2018-12-20T00:00:00" u="1"/>
        <d v="2017-10-30T00:00:00" u="1"/>
        <d v="2018-10-30T00:00:00" u="1"/>
        <d v="2017-12-22T00:00:00" u="1"/>
        <d v="2018-01-03T00:00:00" u="1"/>
        <d v="2017-11-28T00:00:00" u="1"/>
        <d v="2018-11-28T00:00:00" u="1"/>
        <d v="2018-02-01T00:00:00" u="1"/>
        <d v="2017-11-30T00:00:00" u="1"/>
        <d v="2018-11-30T00:00:00" u="1"/>
        <d v="2018-01-09T00:00:00" u="1"/>
        <d v="2018-02-05T00:00:00" u="1"/>
        <d v="2018-01-11T00:00:00" u="1"/>
        <d v="2018-02-07T00:00:00" u="1"/>
        <d v="2018-03-05T00:00:00" u="1"/>
        <d v="2018-04-03T00:00:00" u="1"/>
        <d v="2018-01-17T00:00:00" u="1"/>
        <d v="2021-05-01T00:00:00" u="1"/>
        <d v="2018-02-15T00:00:00" u="1"/>
        <d v="2017-05-03T00:00:00" u="1"/>
        <d v="2018-03-13T00:00:00" u="1"/>
        <d v="2018-04-09T00:00:00" u="1"/>
        <d v="2018-06-01T00:00:00" u="1"/>
        <d v="2018-01-23T00:00:00" u="1"/>
        <d v="2018-02-19T00:00:00" u="1"/>
        <d v="2018-03-15T00:00:00" u="1"/>
        <d v="2018-05-07T00:00:00" u="1"/>
        <d v="2018-02-21T00:00:00" u="1"/>
        <d v="2017-05-09T00:00:00" u="1"/>
        <d v="2018-06-05T00:00:00" u="1"/>
        <d v="2018-02-23T00:00:00" u="1"/>
        <d v="2018-03-19T00:00:00" u="1"/>
        <d v="2018-05-11T00:00:00" u="1"/>
        <d v="2017-06-07T00:00:00" u="1"/>
        <d v="2018-07-03T00:00:00" u="1"/>
        <d v="2017-03-21T00:00:00" u="1"/>
        <d v="2018-03-21T00:00:00" u="1"/>
        <d v="2018-07-05T00:00:00" u="1"/>
        <d v="2018-01-31T00:00:00" u="1"/>
        <d v="2018-03-23T00:00:00" u="1"/>
        <d v="2018-05-15T00:00:00" u="1"/>
        <d v="2018-06-11T00:00:00" u="1"/>
        <d v="2018-05-17T00:00:00" u="1"/>
        <d v="2018-06-13T00:00:00" u="1"/>
        <d v="2017-03-27T00:00:00" u="1"/>
        <d v="2018-03-27T00:00:00" u="1"/>
        <d v="2018-06-15T00:00:00" u="1"/>
        <d v="2017-08-07T00:00:00" u="1"/>
        <d v="2018-03-29T00:00:00" u="1"/>
        <d v="2018-04-25T00:00:00" u="1"/>
        <d v="2018-07-13T00:00:00" u="1"/>
        <d v="2018-10-01T00:00:00" u="1"/>
        <d v="2017-05-23T00:00:00" u="1"/>
        <d v="2018-05-23T00:00:00" u="1"/>
        <d v="2017-06-19T00:00:00" u="1"/>
        <d v="2018-06-19T00:00:00" u="1"/>
        <d v="2018-10-03T00:00:00" u="1"/>
        <d v="2018-05-25T00:00:00" u="1"/>
        <d v="2018-06-21T00:00:00" u="1"/>
        <d v="2018-07-17T00:00:00" u="1"/>
        <d v="2018-08-13T00:00:00" u="1"/>
        <d v="2017-10-05T00:00:00" u="1"/>
        <d v="2018-10-05T00:00:00" u="1"/>
        <d v="2018-11-01T00:00:00" u="1"/>
        <d v="2017-08-15T00:00:00" u="1"/>
        <d v="2018-08-15T00:00:00" u="1"/>
        <d v="2017-11-03T00:00:00" u="1"/>
        <d v="2018-05-29T00:00:00" u="1"/>
        <d v="2018-06-25T00:00:00" u="1"/>
        <d v="2018-09-13T00:00:00" u="1"/>
        <d v="2018-10-09T00:00:00" u="1"/>
        <d v="2017-06-27T00:00:00" u="1"/>
        <d v="2018-06-27T00:00:00" u="1"/>
        <d v="2018-10-11T00:00:00" u="1"/>
        <d v="2017-11-07T00:00:00" u="1"/>
        <d v="2018-06-29T00:00:00" u="1"/>
        <d v="2017-07-25T00:00:00" u="1"/>
        <d v="2018-07-25T00:00:00" u="1"/>
        <d v="2018-09-17T00:00:00" u="1"/>
        <d v="2017-10-13T00:00:00" u="1"/>
        <d v="2018-11-09T00:00:00" u="1"/>
        <d v="2017-09-19T00:00:00" u="1"/>
        <d v="2018-09-19T00:00:00" u="1"/>
        <d v="2018-10-15T00:00:00" u="1"/>
        <d v="2017-12-07T00:00:00" u="1"/>
        <d v="2018-12-07T00:00:00" u="1"/>
        <d v="2017-08-25T00:00:00" u="1"/>
        <d v="2018-09-21T00:00:00" u="1"/>
        <d v="2018-10-17T00:00:00" u="1"/>
        <d v="2018-11-13T00:00:00" u="1"/>
        <d v="2018-10-19T00:00:00" u="1"/>
        <d v="2017-12-11T00:00:00" u="1"/>
        <d v="2018-08-29T00:00:00" u="1"/>
        <d v="2018-09-25T00:00:00" u="1"/>
        <d v="2017-12-13T00:00:00" u="1"/>
        <d v="2018-12-13T00:00:00" u="1"/>
        <d v="2018-08-31T00:00:00" u="1"/>
        <d v="2017-09-27T00:00:00" u="1"/>
        <d v="2018-09-27T00:00:00" u="1"/>
        <d v="2017-10-23T00:00:00" u="1"/>
      </sharedItems>
    </cacheField>
    <cacheField name="Setor" numFmtId="14">
      <sharedItems/>
    </cacheField>
    <cacheField name="NOTA" numFmtId="0">
      <sharedItems containsBlank="1" containsMixedTypes="1" containsNumber="1" containsInteger="1" minValue="2638" maxValue="22681248"/>
    </cacheField>
    <cacheField name="C/V" numFmtId="0">
      <sharedItems/>
    </cacheField>
    <cacheField name="AÇÃO" numFmtId="0">
      <sharedItems containsBlank="1" count="74">
        <s v="SUZB3"/>
        <s v="IRBR3"/>
        <s v="GGBR4"/>
        <s v="MODL11"/>
        <s v="BMOB3"/>
        <s v="HASH11"/>
        <s v="TTEN3"/>
        <s v="CVCB3"/>
        <s v="B3SA3"/>
        <s v="BBDC4"/>
        <s v="PETR4"/>
        <s v="ELET3"/>
        <s v="USIM5"/>
        <s v="JBSS3"/>
        <s v="BBAS3"/>
        <s v="OIBR3"/>
        <s v="COGN3"/>
        <s v="CMIG4"/>
        <s v="VVAR3"/>
        <s v="MRFG3"/>
        <s v="CASH3"/>
        <s v="ITUB4"/>
        <s v="MGLU3"/>
        <s v="CSNA3"/>
        <s v="CVCB11"/>
        <s v="BRKM5"/>
        <s v="AZUL4"/>
        <s v="UNIP6"/>
        <s v="LJQQ3"/>
        <s v="TRPL4"/>
        <s v="CESP6"/>
        <s v="BEEF3"/>
        <s v="ITUB3"/>
        <s v="PETR3"/>
        <s v="ELET6"/>
        <s v="GOLL4"/>
        <s v="BRFS3"/>
        <s v="FJTA4"/>
        <s v="HGLG11"/>
        <s v="SDIL11"/>
        <s v="VALE3"/>
        <s v="SANB11"/>
        <s v="BTOW3"/>
        <s v="LEVE3"/>
        <s v="BRDT3"/>
        <s v="EMBRC19"/>
        <s v="EMBR3"/>
        <s v="CIEL3"/>
        <m u="1"/>
        <s v="SLED4" u="1"/>
        <s v="PETRS26" u="1"/>
        <s v="DMMO3" u="1"/>
        <s v="SAPR4" u="1"/>
        <s v="ENBR3" u="1"/>
        <s v="EMBRA" u="1"/>
        <s v="ROMI3" u="1"/>
        <s v="POMO4" u="1"/>
        <s v="UGPA3" u="1"/>
        <s v="CARD3" u="1"/>
        <s v="PTBL3" u="1"/>
        <s v="BRAP4" u="1"/>
        <s v="GOAU4" u="1"/>
        <s v="PETRS132" u="1"/>
        <s v="TGMA3" u="1"/>
        <s v="KLBN11" u="1"/>
        <s v="PMAM3" u="1"/>
        <s v="ABEV3" u="1"/>
        <s v="PETRG78" u="1"/>
        <s v="UNIPAR PNB" u="1"/>
        <s v="BBCD4" u="1"/>
        <s v="ECOR3" u="1"/>
        <s v="ITSA4" u="1"/>
        <s v="VVAR11" u="1"/>
        <s v="SMLS3" u="1"/>
      </sharedItems>
    </cacheField>
    <cacheField name="Quant" numFmtId="0">
      <sharedItems containsSemiMixedTypes="0" containsString="0" containsNumber="1" containsInteger="1" minValue="3" maxValue="11500" count="51">
        <n v="200"/>
        <n v="500"/>
        <n v="100"/>
        <n v="1000"/>
        <n v="300"/>
        <n v="700"/>
        <n v="600"/>
        <n v="400"/>
        <n v="2500"/>
        <n v="2000"/>
        <n v="1200"/>
        <n v="800"/>
        <n v="1500"/>
        <n v="3000"/>
        <n v="587"/>
        <n v="5337"/>
        <n v="324"/>
        <n v="770"/>
        <n v="61"/>
        <n v="900"/>
        <n v="7"/>
        <n v="34"/>
        <n v="103"/>
        <n v="283"/>
        <n v="934"/>
        <n v="242"/>
        <n v="258"/>
        <n v="1800"/>
        <n v="4000"/>
        <n v="3800"/>
        <n v="150"/>
        <n v="3"/>
        <n v="247"/>
        <n v="250"/>
        <n v="19"/>
        <n v="15"/>
        <n v="1600"/>
        <n v="7000"/>
        <n v="1400"/>
        <n v="66"/>
        <n v="3500"/>
        <n v="6000"/>
        <n v="1100"/>
        <n v="109"/>
        <n v="5000" u="1"/>
        <n v="3400" u="1"/>
        <n v="50" u="1"/>
        <n v="209" u="1"/>
        <n v="2100" u="1"/>
        <n v="1300" u="1"/>
        <n v="11500" u="1"/>
      </sharedItems>
    </cacheField>
    <cacheField name="Preço" numFmtId="0">
      <sharedItems containsSemiMixedTypes="0" containsString="0" containsNumber="1" minValue="0" maxValue="155.13"/>
    </cacheField>
    <cacheField name="Preço Médio Compra" numFmtId="0">
      <sharedItems containsBlank="1" containsMixedTypes="1" containsNumber="1" minValue="0" maxValue="70375"/>
    </cacheField>
    <cacheField name="Valor" numFmtId="4">
      <sharedItems containsSemiMixedTypes="0" containsString="0" containsNumber="1" minValue="0" maxValue="61800"/>
    </cacheField>
    <cacheField name="TAXA" numFmtId="0">
      <sharedItems containsString="0" containsBlank="1" containsNumber="1" minValue="0" maxValue="44.6"/>
    </cacheField>
    <cacheField name="Liqui." numFmtId="2">
      <sharedItems containsString="0" containsBlank="1" containsNumber="1" minValue="0" maxValue="44.49"/>
    </cacheField>
    <cacheField name="Emon." numFmtId="2">
      <sharedItems containsBlank="1" containsMixedTypes="1" containsNumber="1" minValue="0" maxValue="12.15"/>
    </cacheField>
    <cacheField name="TOTAL" numFmtId="2">
      <sharedItems containsSemiMixedTypes="0" containsString="0" containsNumber="1" minValue="-13.002857142857144" maxValue="61783.609777777776"/>
    </cacheField>
    <cacheField name="V" numFmtId="2">
      <sharedItems containsBlank="1" count="5">
        <s v="S"/>
        <s v="N"/>
        <m/>
        <s v="D" u="1"/>
        <s v="C" u="1"/>
      </sharedItems>
    </cacheField>
    <cacheField name="Valor Médio" numFmtId="0" formula="Valor/Quant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calcagno" refreshedDate="44391.924666782405" createdVersion="5" refreshedVersion="7" minRefreshableVersion="3" recordCount="2003" xr:uid="{00000000-000A-0000-FFFF-FFFF4D000000}">
  <cacheSource type="worksheet">
    <worksheetSource ref="A17:S2020" sheet="Notas"/>
  </cacheSource>
  <cacheFields count="19">
    <cacheField name="CORRETORA" numFmtId="0">
      <sharedItems/>
    </cacheField>
    <cacheField name="DATA" numFmtId="14">
      <sharedItems containsSemiMixedTypes="0" containsNonDate="0" containsDate="1" containsString="0" minDate="2016-06-27T00:00:00" maxDate="2021-07-14T00:00:00"/>
    </cacheField>
    <cacheField name="Setor" numFmtId="14">
      <sharedItems/>
    </cacheField>
    <cacheField name="NOTA" numFmtId="0">
      <sharedItems containsBlank="1" containsMixedTypes="1" containsNumber="1" containsInteger="1" minValue="2286" maxValue="22681248"/>
    </cacheField>
    <cacheField name="C/V" numFmtId="0">
      <sharedItems/>
    </cacheField>
    <cacheField name="AÇÃO" numFmtId="0">
      <sharedItems containsBlank="1" count="84">
        <s v="SUZB3"/>
        <s v="IRBR3"/>
        <s v="GGBR4"/>
        <s v="MODL11"/>
        <s v="BMOB3"/>
        <s v="HASH11"/>
        <s v="TTEN3"/>
        <s v="CVCB3"/>
        <s v="B3SA3"/>
        <s v="BBDC4"/>
        <s v="PETR4"/>
        <s v="ELET3"/>
        <s v="USIM5"/>
        <s v="JBSS3"/>
        <s v="BBAS3"/>
        <s v="OIBR3"/>
        <s v="COGN3"/>
        <s v="CMIG4"/>
        <s v="VVAR3"/>
        <s v="MRFG3"/>
        <s v="CASH3"/>
        <s v="ITUB4"/>
        <s v="MGLU3"/>
        <s v="CSNA3"/>
        <s v="CVCB11"/>
        <s v="BRKM5"/>
        <s v="AZUL4"/>
        <s v="UNIP6"/>
        <s v="LJQQ3"/>
        <s v="TRPL4"/>
        <s v="CESP6"/>
        <s v="BEEF3"/>
        <s v="ITUB3"/>
        <s v="PETR3"/>
        <s v="ELET6"/>
        <s v="GOLL4"/>
        <s v="BRFS3"/>
        <s v="FJTA4"/>
        <s v="HGLG11"/>
        <s v="SDIL11"/>
        <s v="VALE3"/>
        <s v="SANB11"/>
        <s v="BTOW3"/>
        <s v="LEVE3"/>
        <s v="BRDT3"/>
        <s v="EMBRC19"/>
        <s v="EMBR3"/>
        <s v="CIEL3"/>
        <s v="VALE5"/>
        <s v="RAIL3"/>
        <s v="SUZB5"/>
        <s v="VIVT4"/>
        <s v="MRVE3"/>
        <s v="EVEN3"/>
        <s v="ABCB3"/>
        <m u="1"/>
        <s v="SLED4" u="1"/>
        <s v="PETRS26" u="1"/>
        <s v="DMMO3" u="1"/>
        <s v="SAPR4" u="1"/>
        <s v="ENBR3" u="1"/>
        <s v="EMBRA" u="1"/>
        <s v="ROMI3" u="1"/>
        <s v="POMO4" u="1"/>
        <s v="UGPA3" u="1"/>
        <s v="CARD3" u="1"/>
        <s v="PTBL3" u="1"/>
        <s v="BRAP4" u="1"/>
        <s v="GOAU4" u="1"/>
        <s v="PETRS132" u="1"/>
        <s v="TGMA3" u="1"/>
        <s v="KLBN11" u="1"/>
        <s v="PMAM3" u="1"/>
        <s v="FIBR3" u="1"/>
        <s v="ABEV3" u="1"/>
        <s v="RAPT4" u="1"/>
        <s v="PETRG78" u="1"/>
        <s v="UNIPAR PNB" u="1"/>
        <s v="VLID3" u="1"/>
        <s v="BBCD4" u="1"/>
        <s v="ECOR3" u="1"/>
        <s v="ITSA4" u="1"/>
        <s v="VVAR11" u="1"/>
        <s v="SMLS3" u="1"/>
      </sharedItems>
    </cacheField>
    <cacheField name="Quant" numFmtId="0">
      <sharedItems containsSemiMixedTypes="0" containsString="0" containsNumber="1" containsInteger="1" minValue="3" maxValue="7000"/>
    </cacheField>
    <cacheField name="Preço" numFmtId="0">
      <sharedItems containsSemiMixedTypes="0" containsString="0" containsNumber="1" minValue="0" maxValue="155.13"/>
    </cacheField>
    <cacheField name="Preço Médio Compra" numFmtId="0">
      <sharedItems containsBlank="1" containsMixedTypes="1" containsNumber="1" minValue="0" maxValue="70375"/>
    </cacheField>
    <cacheField name="Valor" numFmtId="4">
      <sharedItems containsSemiMixedTypes="0" containsString="0" containsNumber="1" minValue="0" maxValue="61800"/>
    </cacheField>
    <cacheField name="TAXA" numFmtId="0">
      <sharedItems containsString="0" containsBlank="1" containsNumber="1" minValue="0" maxValue="114.544"/>
    </cacheField>
    <cacheField name="Liqui." numFmtId="2">
      <sharedItems containsString="0" containsBlank="1" containsNumber="1" minValue="0" maxValue="44.49"/>
    </cacheField>
    <cacheField name="Emon." numFmtId="2">
      <sharedItems containsBlank="1" containsMixedTypes="1" containsNumber="1" minValue="0" maxValue="12.15"/>
    </cacheField>
    <cacheField name="TOTAL" numFmtId="2">
      <sharedItems containsSemiMixedTypes="0" containsString="0" containsNumber="1" minValue="-13.002857142857144" maxValue="61783.609777777776"/>
    </cacheField>
    <cacheField name="V" numFmtId="2">
      <sharedItems containsBlank="1"/>
    </cacheField>
    <cacheField name="c/v2" numFmtId="0">
      <sharedItems containsBlank="1"/>
    </cacheField>
    <cacheField name="TOTAL FINAL" numFmtId="2">
      <sharedItems containsSemiMixedTypes="0" containsString="0" containsNumber="1" minValue="-49796.765428571431" maxValue="61783.609777777776"/>
    </cacheField>
    <cacheField name="Lucro Prejuízo" numFmtId="2">
      <sharedItems containsString="0" containsBlank="1" containsNumber="1" minValue="-37704.070891875577" maxValue="18916.288607142855"/>
    </cacheField>
    <cacheField name="SALDO" numFmtId="0">
      <sharedItems containsBlank="1" containsMixedTypes="1" containsNumber="1" containsInteger="1" minValue="-400" maxValue="14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x v="0"/>
    <d v="2020-01-13T00:00:00"/>
    <x v="0"/>
    <x v="0"/>
    <n v="245.58"/>
  </r>
  <r>
    <x v="0"/>
    <d v="2020-03-02T00:00:00"/>
    <x v="1"/>
    <x v="0"/>
    <n v="21"/>
  </r>
  <r>
    <x v="0"/>
    <d v="2020-03-06T00:00:00"/>
    <x v="1"/>
    <x v="0"/>
    <n v="386.56"/>
  </r>
  <r>
    <x v="0"/>
    <d v="2020-04-01T00:00:00"/>
    <x v="1"/>
    <x v="0"/>
    <n v="12"/>
  </r>
  <r>
    <x v="0"/>
    <d v="2020-04-22T00:00:00"/>
    <x v="2"/>
    <x v="0"/>
    <n v="216.69"/>
  </r>
  <r>
    <x v="0"/>
    <d v="2020-05-04T00:00:00"/>
    <x v="1"/>
    <x v="0"/>
    <n v="12"/>
  </r>
  <r>
    <x v="0"/>
    <d v="2020-05-07T00:00:00"/>
    <x v="3"/>
    <x v="0"/>
    <n v="2162.38"/>
  </r>
  <r>
    <x v="0"/>
    <d v="2020-06-01T00:00:00"/>
    <x v="1"/>
    <x v="0"/>
    <n v="12"/>
  </r>
  <r>
    <x v="0"/>
    <s v="01.07.2020"/>
    <x v="1"/>
    <x v="0"/>
    <n v="12"/>
  </r>
  <r>
    <x v="0"/>
    <s v="01.09.2020"/>
    <x v="1"/>
    <x v="0"/>
    <n v="16.5"/>
  </r>
  <r>
    <x v="0"/>
    <s v="03.08.2020"/>
    <x v="1"/>
    <x v="0"/>
    <n v="16.5"/>
  </r>
  <r>
    <x v="0"/>
    <s v="16.07.2020"/>
    <x v="4"/>
    <x v="0"/>
    <n v="166.94"/>
  </r>
  <r>
    <x v="0"/>
    <s v="30.12.2020"/>
    <x v="5"/>
    <x v="0"/>
    <n v="13.3"/>
  </r>
  <r>
    <x v="0"/>
    <s v="01.12.2020"/>
    <x v="1"/>
    <x v="0"/>
    <n v="21"/>
  </r>
  <r>
    <x v="0"/>
    <s v="03.11.2020"/>
    <x v="1"/>
    <x v="0"/>
    <n v="21"/>
  </r>
  <r>
    <x v="0"/>
    <s v="01.10.2020"/>
    <x v="1"/>
    <x v="0"/>
    <n v="21"/>
  </r>
  <r>
    <x v="0"/>
    <s v="01.02.2021"/>
    <x v="1"/>
    <x v="0"/>
    <n v="16.5"/>
  </r>
  <r>
    <x v="0"/>
    <s v="04.01.2021"/>
    <x v="1"/>
    <x v="0"/>
    <n v="16.5"/>
  </r>
  <r>
    <x v="0"/>
    <s v="30.12.2020"/>
    <x v="6"/>
    <x v="0"/>
    <n v="374.62"/>
  </r>
  <r>
    <x v="1"/>
    <m/>
    <x v="5"/>
    <x v="0"/>
    <n v="299"/>
  </r>
  <r>
    <x v="1"/>
    <d v="2020-07-16T00:00:00"/>
    <x v="7"/>
    <x v="0"/>
    <n v="91.06"/>
  </r>
  <r>
    <x v="0"/>
    <d v="2020-01-08T00:00:00"/>
    <x v="8"/>
    <x v="1"/>
    <n v="461.2"/>
  </r>
  <r>
    <x v="0"/>
    <d v="2020-01-13T00:00:00"/>
    <x v="0"/>
    <x v="1"/>
    <n v="242.39"/>
  </r>
  <r>
    <x v="1"/>
    <d v="2020-01-20T00:00:00"/>
    <x v="4"/>
    <x v="1"/>
    <n v="139.12"/>
  </r>
  <r>
    <x v="1"/>
    <m/>
    <x v="9"/>
    <x v="1"/>
    <n v="79.209999999999994"/>
  </r>
  <r>
    <x v="1"/>
    <d v="2020-04-29T00:00:00"/>
    <x v="4"/>
    <x v="1"/>
    <n v="116.36"/>
  </r>
  <r>
    <x v="0"/>
    <d v="2020-01-20T00:00:00"/>
    <x v="4"/>
    <x v="1"/>
    <n v="208.68"/>
  </r>
  <r>
    <x v="0"/>
    <d v="2020-03-06T00:00:00"/>
    <x v="1"/>
    <x v="1"/>
    <n v="355.98"/>
  </r>
  <r>
    <x v="0"/>
    <d v="2020-04-29T00:00:00"/>
    <x v="4"/>
    <x v="1"/>
    <n v="290.89999999999998"/>
  </r>
  <r>
    <x v="0"/>
    <s v="31.08.2020"/>
    <x v="9"/>
    <x v="1"/>
    <n v="262.17"/>
  </r>
  <r>
    <x v="0"/>
    <s v="26.08.2020"/>
    <x v="1"/>
    <x v="1"/>
    <n v="62.95"/>
  </r>
  <r>
    <x v="0"/>
    <s v="01.07.2020"/>
    <x v="10"/>
    <x v="1"/>
    <n v="6.44"/>
  </r>
  <r>
    <x v="0"/>
    <s v="01.12.2020"/>
    <x v="10"/>
    <x v="1"/>
    <n v="14.51"/>
  </r>
  <r>
    <x v="0"/>
    <s v="27.11.2020"/>
    <x v="9"/>
    <x v="1"/>
    <n v="115.89"/>
  </r>
  <r>
    <x v="0"/>
    <s v="03.11.2020"/>
    <x v="10"/>
    <x v="1"/>
    <n v="14.51"/>
  </r>
  <r>
    <x v="0"/>
    <s v="01.10.2020"/>
    <x v="10"/>
    <x v="1"/>
    <n v="11.29"/>
  </r>
  <r>
    <x v="0"/>
    <s v="30.09.2020"/>
    <x v="9"/>
    <x v="1"/>
    <n v="61.2"/>
  </r>
  <r>
    <x v="0"/>
    <s v="01.09.2020"/>
    <x v="10"/>
    <x v="1"/>
    <n v="8.06"/>
  </r>
  <r>
    <x v="0"/>
    <s v="30.06.2021"/>
    <x v="6"/>
    <x v="1"/>
    <n v="189.42"/>
  </r>
  <r>
    <x v="0"/>
    <s v="30.06.2021"/>
    <x v="6"/>
    <x v="1"/>
    <n v="52.44"/>
  </r>
  <r>
    <x v="0"/>
    <s v="30.04.2021"/>
    <x v="1"/>
    <x v="1"/>
    <n v="59.8"/>
  </r>
  <r>
    <x v="0"/>
    <s v="01.02.2021"/>
    <x v="10"/>
    <x v="1"/>
    <n v="9.67"/>
  </r>
  <r>
    <x v="0"/>
    <s v="07.01.2021"/>
    <x v="10"/>
    <x v="1"/>
    <n v="211.79"/>
  </r>
  <r>
    <x v="0"/>
    <s v="04.01.2021"/>
    <x v="10"/>
    <x v="1"/>
    <n v="9.67"/>
  </r>
  <r>
    <x v="0"/>
    <s v="30.12.2020"/>
    <x v="9"/>
    <x v="1"/>
    <n v="59.66"/>
  </r>
  <r>
    <x v="1"/>
    <d v="2020-05-07T00:00:00"/>
    <x v="3"/>
    <x v="0"/>
    <n v="753.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2">
  <r>
    <x v="0"/>
    <d v="2021-07-14T00:00:00"/>
    <x v="0"/>
    <e v="#REF!"/>
    <s v="V"/>
    <s v="JBSS3"/>
    <n v="1600"/>
    <n v="29.49"/>
    <n v="30.983743749999999"/>
    <n v="47184"/>
    <m/>
    <m/>
    <m/>
    <n v="47184"/>
    <m/>
    <m/>
    <n v="47184"/>
  </r>
  <r>
    <x v="0"/>
    <d v="2021-07-14T00:00:00"/>
    <x v="1"/>
    <e v="#REF!"/>
    <s v="V"/>
    <s v="COGN3"/>
    <n v="2400"/>
    <n v="4.2699999999999996"/>
    <n v="5.3283333333333331"/>
    <n v="10247.999999999998"/>
    <m/>
    <m/>
    <m/>
    <n v="10247.999999999998"/>
    <m/>
    <m/>
    <n v="10247.999999999998"/>
  </r>
  <r>
    <x v="0"/>
    <d v="2021-07-14T00:00:00"/>
    <x v="2"/>
    <e v="#REF!"/>
    <s v="V"/>
    <s v="OIBR3"/>
    <n v="3000"/>
    <n v="1.57"/>
    <n v="1.6166666666666667"/>
    <n v="4710"/>
    <m/>
    <m/>
    <m/>
    <n v="4710"/>
    <m/>
    <m/>
    <n v="4710"/>
  </r>
  <r>
    <x v="0"/>
    <d v="2021-07-14T00:00:00"/>
    <x v="3"/>
    <e v="#REF!"/>
    <s v="V"/>
    <s v="BBAS3"/>
    <n v="800"/>
    <n v="32.6"/>
    <n v="34.813749999999999"/>
    <n v="26080"/>
    <m/>
    <m/>
    <m/>
    <n v="26080"/>
    <m/>
    <m/>
    <n v="26080"/>
  </r>
  <r>
    <x v="0"/>
    <d v="2021-07-14T00:00:00"/>
    <x v="1"/>
    <e v="#REF!"/>
    <s v="V"/>
    <s v="BMOB3"/>
    <n v="600"/>
    <n v="23.2"/>
    <n v="23.297499999999999"/>
    <n v="13920"/>
    <m/>
    <m/>
    <m/>
    <n v="13920"/>
    <m/>
    <m/>
    <n v="13920"/>
  </r>
  <r>
    <x v="0"/>
    <d v="2021-07-14T00:00:00"/>
    <x v="4"/>
    <e v="#REF!"/>
    <s v="V"/>
    <s v="PETR4"/>
    <n v="900"/>
    <n v="27.64"/>
    <n v="28.75"/>
    <n v="24876"/>
    <m/>
    <m/>
    <m/>
    <n v="24876"/>
    <m/>
    <m/>
    <n v="24876"/>
  </r>
  <r>
    <x v="0"/>
    <d v="2021-07-14T00:00:00"/>
    <x v="1"/>
    <e v="#REF!"/>
    <s v="V"/>
    <s v="TTEN3"/>
    <n v="1000"/>
    <n v="12"/>
    <n v="12.59"/>
    <n v="12000"/>
    <m/>
    <m/>
    <m/>
    <n v="12000"/>
    <m/>
    <m/>
    <n v="12000"/>
  </r>
  <r>
    <x v="0"/>
    <d v="2021-07-14T00:00:00"/>
    <x v="5"/>
    <e v="#REF!"/>
    <s v="V"/>
    <s v="GGBR4"/>
    <n v="200"/>
    <n v="30.13"/>
    <n v="30.39"/>
    <n v="6026"/>
    <m/>
    <m/>
    <m/>
    <n v="6026"/>
    <m/>
    <m/>
    <n v="6026"/>
  </r>
  <r>
    <x v="0"/>
    <d v="2021-07-14T00:00:00"/>
    <x v="1"/>
    <e v="#REF!"/>
    <s v="V"/>
    <s v="IRBR3"/>
    <n v="1500"/>
    <n v="5.7"/>
    <n v="5.57"/>
    <n v="8550"/>
    <m/>
    <m/>
    <m/>
    <n v="8550"/>
    <m/>
    <m/>
    <n v="8550"/>
  </r>
  <r>
    <x v="0"/>
    <d v="2021-07-14T00:00:00"/>
    <x v="1"/>
    <e v="#REF!"/>
    <s v="V"/>
    <s v="HASH11"/>
    <n v="1400"/>
    <n v="29.66"/>
    <n v="33.373460317460321"/>
    <n v="41524"/>
    <m/>
    <m/>
    <m/>
    <n v="41524"/>
    <m/>
    <m/>
    <n v="41524"/>
  </r>
  <r>
    <x v="0"/>
    <d v="2021-07-14T00:00:00"/>
    <x v="1"/>
    <e v="#REF!"/>
    <s v="V"/>
    <s v="MODL11"/>
    <n v="600"/>
    <n v="18.39"/>
    <n v="18.425396825396824"/>
    <n v="11034"/>
    <m/>
    <m/>
    <m/>
    <n v="11034"/>
    <m/>
    <m/>
    <n v="11034"/>
  </r>
  <r>
    <x v="1"/>
    <d v="2021-07-14T00:00:00"/>
    <x v="6"/>
    <e v="#REF!"/>
    <s v="V"/>
    <s v="CMIG4"/>
    <n v="2700"/>
    <n v="12.2"/>
    <n v="13.166296296296297"/>
    <n v="32940"/>
    <n v="4.9000000000000004"/>
    <m/>
    <m/>
    <n v="32935.1"/>
    <m/>
    <m/>
    <n v="32935.1"/>
  </r>
  <r>
    <x v="1"/>
    <d v="2021-07-14T00:00:00"/>
    <x v="1"/>
    <e v="#REF!"/>
    <s v="V"/>
    <s v="COGN3"/>
    <n v="5400"/>
    <n v="4.2699999999999996"/>
    <n v="6.2094444444444443"/>
    <n v="23057.999999999996"/>
    <n v="4.9000000000000004"/>
    <m/>
    <m/>
    <n v="23053.099999999995"/>
    <m/>
    <m/>
    <n v="23053.099999999995"/>
  </r>
  <r>
    <x v="1"/>
    <d v="2021-07-14T00:00:00"/>
    <x v="7"/>
    <e v="#REF!"/>
    <s v="V"/>
    <s v="VVAR3"/>
    <n v="5000"/>
    <n v="14.84"/>
    <n v="15.96268819655522"/>
    <n v="74200"/>
    <n v="4.9000000000000004"/>
    <m/>
    <m/>
    <n v="74195.100000000006"/>
    <m/>
    <m/>
    <n v="74195.100000000006"/>
  </r>
  <r>
    <x v="1"/>
    <d v="2021-07-14T00:00:00"/>
    <x v="0"/>
    <e v="#REF!"/>
    <s v="V"/>
    <s v="JBSS3"/>
    <n v="1300"/>
    <n v="29.49"/>
    <n v="32.006094674556209"/>
    <n v="38337"/>
    <n v="4.9000000000000004"/>
    <m/>
    <m/>
    <n v="38332.1"/>
    <m/>
    <m/>
    <n v="38332.1"/>
  </r>
  <r>
    <x v="2"/>
    <s v="DATA"/>
    <x v="8"/>
    <s v="NOTA"/>
    <s v="C/V"/>
    <s v="AÇÃO"/>
    <s v="Quant"/>
    <s v="Preço"/>
    <s v="Preço Médio Compra"/>
    <s v="Valor"/>
    <s v="TAXA"/>
    <s v="Liqui."/>
    <s v="Emon."/>
    <s v="TOTAL"/>
    <s v="V"/>
    <s v="c/v"/>
    <s v="TOTAL FINAL"/>
  </r>
  <r>
    <x v="0"/>
    <d v="2021-07-13T00:00:00"/>
    <x v="5"/>
    <n v="12694464"/>
    <s v="V"/>
    <s v="SUZB3"/>
    <n v="200"/>
    <n v="60.2"/>
    <n v="60.58"/>
    <n v="12040"/>
    <m/>
    <n v="3.74"/>
    <n v="0.90749999999999997"/>
    <n v="12029.712500000001"/>
    <s v="S"/>
    <m/>
    <n v="12029.712500000001"/>
  </r>
  <r>
    <x v="0"/>
    <d v="2021-07-13T00:00:00"/>
    <x v="1"/>
    <n v="12694464"/>
    <s v="C"/>
    <s v="IRBR3"/>
    <n v="500"/>
    <n v="5.57"/>
    <n v="5.57"/>
    <n v="2785"/>
    <m/>
    <n v="3.74"/>
    <n v="0.90749999999999997"/>
    <n v="2792.946071428571"/>
    <s v="N"/>
    <m/>
    <n v="-2792.946071428571"/>
  </r>
  <r>
    <x v="0"/>
    <d v="2021-07-13T00:00:00"/>
    <x v="5"/>
    <n v="12694464"/>
    <s v="C"/>
    <s v="GGBR4"/>
    <n v="200"/>
    <n v="30.39"/>
    <n v="30.39"/>
    <n v="6078"/>
    <m/>
    <n v="3.74"/>
    <n v="0.90749999999999997"/>
    <n v="6085.9460714285715"/>
    <s v="N"/>
    <m/>
    <n v="-6085.9460714285715"/>
  </r>
  <r>
    <x v="0"/>
    <d v="2021-07-13T00:00:00"/>
    <x v="1"/>
    <n v="12694464"/>
    <s v="V"/>
    <s v="MODL11"/>
    <n v="200"/>
    <n v="18.760000000000002"/>
    <n v="18.4253"/>
    <n v="3752.0000000000005"/>
    <m/>
    <n v="3.74"/>
    <n v="0.90749999999999997"/>
    <n v="3744.6839285714295"/>
    <s v="S"/>
    <m/>
    <n v="3744.6839285714295"/>
  </r>
  <r>
    <x v="0"/>
    <d v="2021-07-12T00:00:00"/>
    <x v="1"/>
    <n v="12610837"/>
    <s v="C"/>
    <s v="BMOB3"/>
    <n v="100"/>
    <n v="22.41"/>
    <n v="23.297499999999999"/>
    <n v="2241"/>
    <m/>
    <n v="3.2189999999999999"/>
    <n v="0.77699999999999991"/>
    <n v="2248.2945714285715"/>
    <s v="N"/>
    <m/>
    <n v="-2248.2945714285715"/>
  </r>
  <r>
    <x v="0"/>
    <d v="2021-07-12T00:00:00"/>
    <x v="1"/>
    <n v="12610837"/>
    <s v="C"/>
    <s v="HASH11"/>
    <n v="100"/>
    <n v="30.6"/>
    <n v="33.373460317460321"/>
    <n v="3060"/>
    <m/>
    <n v="3.2189999999999999"/>
    <n v="0.77699999999999991"/>
    <n v="3067.2945714285715"/>
    <s v="N"/>
    <m/>
    <n v="-3067.2945714285715"/>
  </r>
  <r>
    <x v="0"/>
    <d v="2021-07-12T00:00:00"/>
    <x v="1"/>
    <n v="12610837"/>
    <s v="C"/>
    <s v="MODL11"/>
    <n v="100"/>
    <n v="18.34"/>
    <n v="18.425396825396824"/>
    <n v="1834"/>
    <m/>
    <n v="3.2189999999999999"/>
    <n v="0.77699999999999991"/>
    <n v="1841.2945714285715"/>
    <s v="N"/>
    <m/>
    <n v="-1841.2945714285715"/>
  </r>
  <r>
    <x v="0"/>
    <d v="2021-07-12T00:00:00"/>
    <x v="5"/>
    <n v="12610837"/>
    <s v="C"/>
    <s v="SUZB3"/>
    <n v="200"/>
    <n v="60.58"/>
    <n v="60.58"/>
    <n v="12116"/>
    <m/>
    <n v="3.2189999999999999"/>
    <n v="0.77699999999999991"/>
    <n v="12123.294571428571"/>
    <s v="N"/>
    <m/>
    <n v="-12123.294571428571"/>
  </r>
  <r>
    <x v="0"/>
    <d v="2021-07-12T00:00:00"/>
    <x v="1"/>
    <n v="12610837"/>
    <s v="C"/>
    <s v="TTEN3"/>
    <n v="1000"/>
    <n v="12.59"/>
    <n v="12.59"/>
    <n v="12590"/>
    <m/>
    <n v="3.2189999999999999"/>
    <n v="0.77699999999999991"/>
    <n v="12597.759333333332"/>
    <s v="N"/>
    <m/>
    <n v="-12597.759333333332"/>
  </r>
  <r>
    <x v="0"/>
    <d v="2021-07-12T00:00:00"/>
    <x v="7"/>
    <n v="12610837"/>
    <s v="V"/>
    <s v="CVCB3"/>
    <n v="300"/>
    <n v="25.91"/>
    <n v="25.58"/>
    <n v="7773"/>
    <m/>
    <n v="3.2189999999999999"/>
    <n v="0.77699999999999991"/>
    <n v="7765.8706666666667"/>
    <s v="S"/>
    <m/>
    <n v="7765.8706666666667"/>
  </r>
  <r>
    <x v="0"/>
    <d v="2021-07-12T00:00:00"/>
    <x v="3"/>
    <n v="12610837"/>
    <s v="V"/>
    <s v="B3SA3"/>
    <n v="700"/>
    <n v="16.45"/>
    <n v="16.69142857142857"/>
    <n v="11515"/>
    <m/>
    <n v="3.2189999999999999"/>
    <n v="0.77699999999999991"/>
    <n v="11507.870666666668"/>
    <s v="S"/>
    <m/>
    <n v="11507.870666666668"/>
  </r>
  <r>
    <x v="0"/>
    <d v="2021-07-12T00:00:00"/>
    <x v="9"/>
    <n v="12610837"/>
    <s v="V"/>
    <s v="BBDC4"/>
    <n v="500"/>
    <n v="25.17"/>
    <n v="25.175999999999998"/>
    <n v="12585"/>
    <m/>
    <n v="3.2189999999999999"/>
    <n v="0.77699999999999991"/>
    <n v="12573.468000000001"/>
    <s v="S"/>
    <m/>
    <n v="12573.468000000001"/>
  </r>
  <r>
    <x v="0"/>
    <d v="2021-07-12T00:00:00"/>
    <x v="1"/>
    <n v="12610837"/>
    <s v="V"/>
    <s v="MODL11"/>
    <n v="300"/>
    <n v="19.16"/>
    <m/>
    <n v="5748"/>
    <m/>
    <n v="3.2189999999999999"/>
    <n v="0.77699999999999991"/>
    <n v="5736.4679999999998"/>
    <s v="S"/>
    <m/>
    <n v="5736.4679999999998"/>
  </r>
  <r>
    <x v="0"/>
    <d v="2021-07-12T00:00:00"/>
    <x v="1"/>
    <n v="12610837"/>
    <s v="C"/>
    <s v="MODL11"/>
    <n v="300"/>
    <n v="18"/>
    <m/>
    <n v="5400"/>
    <m/>
    <n v="3.2189999999999999"/>
    <n v="0.77699999999999991"/>
    <n v="5412.1620000000003"/>
    <s v="S"/>
    <m/>
    <n v="-5412.1620000000003"/>
  </r>
  <r>
    <x v="0"/>
    <d v="2021-07-08T00:00:00"/>
    <x v="1"/>
    <n v="12530857"/>
    <s v="C"/>
    <s v="MODL11"/>
    <n v="500"/>
    <n v="18.32"/>
    <n v="18.425396825396824"/>
    <n v="9160"/>
    <m/>
    <n v="0.39100000000000001"/>
    <n v="0.81400000000000006"/>
    <n v="9169.3709999999992"/>
    <s v="S"/>
    <m/>
    <n v="-9169.3709999999992"/>
  </r>
  <r>
    <x v="0"/>
    <d v="2021-07-08T00:00:00"/>
    <x v="1"/>
    <n v="12530857"/>
    <s v="V"/>
    <s v="MODL11"/>
    <n v="200"/>
    <n v="18.79"/>
    <m/>
    <n v="3758"/>
    <m/>
    <n v="0.39100000000000001"/>
    <n v="0.81400000000000006"/>
    <n v="3749.259"/>
    <s v="S"/>
    <m/>
    <n v="3749.259"/>
  </r>
  <r>
    <x v="0"/>
    <d v="2021-07-08T00:00:00"/>
    <x v="1"/>
    <n v="12530857"/>
    <s v="C"/>
    <s v="MODL11"/>
    <n v="200"/>
    <n v="18.22"/>
    <m/>
    <n v="3644"/>
    <m/>
    <n v="0.39100000000000001"/>
    <n v="0.81400000000000006"/>
    <n v="3650.2950000000001"/>
    <s v="S"/>
    <m/>
    <n v="-3650.2950000000001"/>
  </r>
  <r>
    <x v="0"/>
    <d v="2021-07-08T00:00:00"/>
    <x v="7"/>
    <n v="12530857"/>
    <s v="V"/>
    <s v="CVCB3"/>
    <n v="300"/>
    <n v="25.4"/>
    <m/>
    <n v="7620"/>
    <m/>
    <n v="0.39100000000000001"/>
    <n v="0.81400000000000006"/>
    <n v="7614.335"/>
    <s v="S"/>
    <m/>
    <n v="7614.335"/>
  </r>
  <r>
    <x v="0"/>
    <d v="2021-07-08T00:00:00"/>
    <x v="7"/>
    <n v="12530857"/>
    <s v="C"/>
    <s v="CVCB3"/>
    <n v="300"/>
    <n v="25"/>
    <m/>
    <n v="7500"/>
    <m/>
    <n v="0.39100000000000001"/>
    <n v="0.81400000000000006"/>
    <n v="7506.2950000000001"/>
    <s v="S"/>
    <m/>
    <n v="-7506.2950000000001"/>
  </r>
  <r>
    <x v="0"/>
    <d v="2021-07-08T00:00:00"/>
    <x v="7"/>
    <n v="12530857"/>
    <s v="C"/>
    <s v="CVCB3"/>
    <n v="300"/>
    <n v="25.58"/>
    <m/>
    <n v="7673.9999999999991"/>
    <m/>
    <n v="0.39100000000000001"/>
    <n v="0.81400000000000006"/>
    <n v="7679.7849999999989"/>
    <s v="N"/>
    <m/>
    <n v="-7679.7849999999989"/>
  </r>
  <r>
    <x v="0"/>
    <d v="2021-07-08T00:00:00"/>
    <x v="1"/>
    <n v="12530857"/>
    <s v="C"/>
    <s v="HASH11"/>
    <n v="300"/>
    <n v="31.4"/>
    <n v="33.58680341880342"/>
    <n v="9420"/>
    <m/>
    <n v="0.39100000000000001"/>
    <n v="0.81400000000000006"/>
    <n v="9423.7849999999999"/>
    <s v="N"/>
    <m/>
    <n v="-9423.7849999999999"/>
  </r>
  <r>
    <x v="0"/>
    <d v="2021-07-08T00:00:00"/>
    <x v="1"/>
    <n v="12530857"/>
    <s v="C"/>
    <s v="BMOB3"/>
    <n v="100"/>
    <n v="22.69"/>
    <n v="23.318000000000001"/>
    <n v="2269"/>
    <m/>
    <n v="0.39100000000000001"/>
    <n v="0.81400000000000006"/>
    <n v="2272.7849999999999"/>
    <s v="N"/>
    <m/>
    <n v="-2272.7849999999999"/>
  </r>
  <r>
    <x v="0"/>
    <d v="2021-07-08T00:00:00"/>
    <x v="9"/>
    <n v="12530857"/>
    <s v="C"/>
    <s v="BBDC4"/>
    <n v="100"/>
    <n v="24.26"/>
    <n v="25.175999999999998"/>
    <n v="2426"/>
    <m/>
    <n v="0.39100000000000001"/>
    <n v="0.81400000000000006"/>
    <n v="2427.835"/>
    <s v="N"/>
    <m/>
    <n v="-2427.835"/>
  </r>
  <r>
    <x v="0"/>
    <d v="2021-07-08T00:00:00"/>
    <x v="1"/>
    <n v="12530857"/>
    <s v="C"/>
    <s v="IRBR3"/>
    <n v="1000"/>
    <n v="5.57"/>
    <n v="5.57"/>
    <n v="5570"/>
    <m/>
    <n v="0.39100000000000001"/>
    <n v="0.81400000000000006"/>
    <n v="5578.1949999999997"/>
    <s v="N"/>
    <m/>
    <n v="-5578.1949999999997"/>
  </r>
  <r>
    <x v="0"/>
    <d v="2021-07-07T00:00:00"/>
    <x v="1"/>
    <n v="12364729"/>
    <s v="C"/>
    <s v="BMOB3"/>
    <n v="200"/>
    <n v="23.14"/>
    <n v="23.475000000000001"/>
    <n v="4628"/>
    <m/>
    <n v="3.1744444444444446"/>
    <n v="0.82444444444444442"/>
    <n v="4635.2288888888897"/>
    <s v="N"/>
    <m/>
    <n v="-4635.2288888888897"/>
  </r>
  <r>
    <x v="0"/>
    <d v="2021-07-07T00:00:00"/>
    <x v="1"/>
    <n v="12364729"/>
    <s v="V"/>
    <s v="HASH11"/>
    <n v="300"/>
    <n v="33.31"/>
    <n v="34.242844444444444"/>
    <n v="9993"/>
    <m/>
    <n v="3.1744444444444446"/>
    <n v="0.82444444444444442"/>
    <n v="9986.4111111111106"/>
    <s v="S"/>
    <m/>
    <n v="9986.4111111111106"/>
  </r>
  <r>
    <x v="0"/>
    <d v="2021-07-07T00:00:00"/>
    <x v="1"/>
    <n v="12364729"/>
    <s v="V"/>
    <s v="MODL11"/>
    <n v="200"/>
    <n v="19.350000000000001"/>
    <m/>
    <n v="3870.0000000000005"/>
    <m/>
    <n v="3.1744444444444446"/>
    <n v="0.82444444444444442"/>
    <n v="3863.7561111111117"/>
    <s v="S"/>
    <m/>
    <n v="3863.7561111111117"/>
  </r>
  <r>
    <x v="0"/>
    <d v="2021-07-07T00:00:00"/>
    <x v="1"/>
    <n v="12364729"/>
    <s v="C"/>
    <s v="MODL11"/>
    <n v="200"/>
    <n v="18.600000000000001"/>
    <m/>
    <n v="3720.0000000000005"/>
    <m/>
    <n v="3.1744444444444446"/>
    <n v="0.82444444444444442"/>
    <n v="3726.8738888888893"/>
    <s v="S"/>
    <m/>
    <n v="-3726.8738888888893"/>
  </r>
  <r>
    <x v="0"/>
    <d v="2021-07-07T00:00:00"/>
    <x v="7"/>
    <n v="12364729"/>
    <s v="V"/>
    <s v="CVCB3"/>
    <n v="300"/>
    <n v="26.14"/>
    <m/>
    <n v="7842"/>
    <m/>
    <n v="3.1744444444444446"/>
    <n v="0.82444444444444442"/>
    <n v="7835.7261111111111"/>
    <s v="S"/>
    <m/>
    <n v="7835.7261111111111"/>
  </r>
  <r>
    <x v="0"/>
    <d v="2021-07-07T00:00:00"/>
    <x v="7"/>
    <n v="12364729"/>
    <s v="C"/>
    <s v="CVCB3"/>
    <n v="300"/>
    <n v="25.6"/>
    <m/>
    <n v="7680"/>
    <m/>
    <n v="3.1744444444444446"/>
    <n v="0.82444444444444442"/>
    <n v="7686.903888888889"/>
    <s v="S"/>
    <m/>
    <n v="-7686.903888888889"/>
  </r>
  <r>
    <x v="0"/>
    <d v="2021-07-07T00:00:00"/>
    <x v="5"/>
    <n v="12364729"/>
    <s v="V"/>
    <s v="SUZB3"/>
    <n v="300"/>
    <n v="60.98"/>
    <m/>
    <n v="18294"/>
    <m/>
    <n v="3.1744444444444446"/>
    <n v="0.82444444444444442"/>
    <n v="18286.231111111112"/>
    <s v="S"/>
    <m/>
    <n v="18286.231111111112"/>
  </r>
  <r>
    <x v="0"/>
    <d v="2021-07-07T00:00:00"/>
    <x v="5"/>
    <n v="12364729"/>
    <s v="C"/>
    <s v="SUZB3"/>
    <n v="300"/>
    <n v="60"/>
    <m/>
    <n v="18000"/>
    <m/>
    <n v="3.1744444444444446"/>
    <n v="0.82444444444444442"/>
    <n v="18008.398888888889"/>
    <s v="S"/>
    <m/>
    <n v="-18008.398888888889"/>
  </r>
  <r>
    <x v="0"/>
    <d v="2021-07-07T00:00:00"/>
    <x v="1"/>
    <n v="12364729"/>
    <s v="V"/>
    <s v="MODL11"/>
    <n v="600"/>
    <n v="19.190000000000001"/>
    <n v="18.68888888888889"/>
    <n v="11514"/>
    <m/>
    <n v="3.1744444444444446"/>
    <n v="0.82444444444444442"/>
    <n v="11508.46111111111"/>
    <s v="S"/>
    <m/>
    <n v="11508.46111111111"/>
  </r>
  <r>
    <x v="0"/>
    <d v="2021-07-06T00:00:00"/>
    <x v="4"/>
    <n v="12364729"/>
    <s v="C"/>
    <s v="PETR4"/>
    <n v="100"/>
    <n v="27.73"/>
    <n v="28.75"/>
    <n v="2773"/>
    <m/>
    <n v="2.0750000000000002"/>
    <n v="0.50249999999999995"/>
    <n v="2777.7474999999999"/>
    <s v="N"/>
    <m/>
    <n v="-2777.7474999999999"/>
  </r>
  <r>
    <x v="0"/>
    <d v="2021-07-06T00:00:00"/>
    <x v="4"/>
    <n v="12364729"/>
    <s v="C"/>
    <s v="PETR4"/>
    <n v="200"/>
    <n v="28.44"/>
    <n v="28.877500000000001"/>
    <n v="5688"/>
    <m/>
    <n v="2.0750000000000002"/>
    <n v="0.50249999999999995"/>
    <n v="5692.7474999999995"/>
    <s v="N"/>
    <m/>
    <n v="-5692.7474999999995"/>
  </r>
  <r>
    <x v="0"/>
    <d v="2021-07-06T00:00:00"/>
    <x v="1"/>
    <n v="12364729"/>
    <s v="V"/>
    <s v="MODL11"/>
    <n v="100"/>
    <n v="18.760000000000002"/>
    <n v="18.68888888888889"/>
    <n v="1876.0000000000002"/>
    <m/>
    <n v="2.0750000000000002"/>
    <n v="0.50249999999999995"/>
    <n v="1871.8825000000002"/>
    <s v="S"/>
    <m/>
    <n v="1871.8825000000002"/>
  </r>
  <r>
    <x v="0"/>
    <d v="2021-07-06T00:00:00"/>
    <x v="1"/>
    <n v="12364729"/>
    <s v="C"/>
    <s v="BMOB3"/>
    <n v="200"/>
    <n v="23.81"/>
    <n v="23.81"/>
    <n v="4762"/>
    <m/>
    <n v="2.0750000000000002"/>
    <n v="0.50249999999999995"/>
    <n v="4766.7474999999995"/>
    <s v="N"/>
    <m/>
    <n v="-4766.7474999999995"/>
  </r>
  <r>
    <x v="1"/>
    <d v="2021-07-06T00:00:00"/>
    <x v="1"/>
    <n v="31278"/>
    <s v="V"/>
    <s v="HASH11"/>
    <n v="200"/>
    <n v="32.42"/>
    <n v="29.67"/>
    <n v="6484"/>
    <n v="4.9000000000000004"/>
    <n v="1.62"/>
    <n v="0.32"/>
    <n v="6475.6200000000008"/>
    <s v="S"/>
    <m/>
    <n v="6475.6200000000008"/>
  </r>
  <r>
    <x v="0"/>
    <d v="2021-07-05T00:00:00"/>
    <x v="4"/>
    <n v="12281274"/>
    <s v="C"/>
    <s v="PETR4"/>
    <n v="200"/>
    <n v="28.97"/>
    <n v="29.023333333333333"/>
    <n v="5794"/>
    <m/>
    <n v="1.9888888888888887"/>
    <n v="0.39777777777777779"/>
    <n v="5798.5566666666673"/>
    <s v="N"/>
    <m/>
    <n v="-5798.5566666666673"/>
  </r>
  <r>
    <x v="0"/>
    <d v="2021-07-05T00:00:00"/>
    <x v="4"/>
    <n v="12281274"/>
    <s v="C"/>
    <s v="PETR4"/>
    <n v="400"/>
    <n v="29.05"/>
    <m/>
    <n v="11620"/>
    <m/>
    <n v="1.9888888888888887"/>
    <n v="0.39777777777777779"/>
    <n v="11623.726666666666"/>
    <s v="N"/>
    <m/>
    <n v="-11623.726666666666"/>
  </r>
  <r>
    <x v="0"/>
    <d v="2021-07-05T00:00:00"/>
    <x v="1"/>
    <n v="12281274"/>
    <s v="C"/>
    <s v="MODL11"/>
    <n v="400"/>
    <n v="18.5"/>
    <n v="18.68888888888889"/>
    <n v="7400"/>
    <m/>
    <n v="1.9888888888888887"/>
    <n v="0.39777777777777779"/>
    <n v="7411.0166666666673"/>
    <s v="S"/>
    <m/>
    <n v="-7411.0166666666673"/>
  </r>
  <r>
    <x v="0"/>
    <d v="2021-07-05T00:00:00"/>
    <x v="5"/>
    <n v="12281274"/>
    <s v="V"/>
    <s v="SUZB3"/>
    <n v="300"/>
    <n v="59.81"/>
    <n v="59.68333333333333"/>
    <n v="17943"/>
    <m/>
    <n v="1.9888888888888887"/>
    <n v="0.39777777777777779"/>
    <n v="17932.613333333335"/>
    <s v="S"/>
    <m/>
    <n v="17932.613333333335"/>
  </r>
  <r>
    <x v="0"/>
    <d v="2021-07-05T00:00:00"/>
    <x v="1"/>
    <n v="12281274"/>
    <s v="V"/>
    <s v="IRBR3"/>
    <n v="2500"/>
    <n v="5.71"/>
    <n v="5.71"/>
    <n v="14275"/>
    <m/>
    <n v="1.9888888888888887"/>
    <n v="0.39777777777777779"/>
    <n v="14268.083333333332"/>
    <s v="S"/>
    <m/>
    <n v="14268.083333333332"/>
  </r>
  <r>
    <x v="0"/>
    <d v="2021-07-05T00:00:00"/>
    <x v="1"/>
    <n v="12281274"/>
    <s v="V"/>
    <s v="HASH11"/>
    <n v="200"/>
    <n v="31.56"/>
    <n v="34.242844444444444"/>
    <n v="6312"/>
    <m/>
    <n v="1.9888888888888887"/>
    <n v="0.39777777777777779"/>
    <n v="6305.083333333333"/>
    <s v="S"/>
    <m/>
    <n v="6305.083333333333"/>
  </r>
  <r>
    <x v="0"/>
    <d v="2021-07-05T00:00:00"/>
    <x v="9"/>
    <n v="12281274"/>
    <s v="C"/>
    <s v="BBDC4"/>
    <n v="100"/>
    <n v="25.28"/>
    <n v="25.405000000000001"/>
    <n v="2528"/>
    <m/>
    <n v="1.9888888888888887"/>
    <n v="0.39777777777777779"/>
    <n v="2533.3446666666669"/>
    <s v="N"/>
    <m/>
    <n v="-2533.3446666666669"/>
  </r>
  <r>
    <x v="0"/>
    <d v="2021-07-05T00:00:00"/>
    <x v="9"/>
    <n v="12281274"/>
    <s v="C"/>
    <s v="BBDC4"/>
    <n v="100"/>
    <n v="25.09"/>
    <n v="25.51"/>
    <n v="2509"/>
    <m/>
    <n v="1.9888888888888887"/>
    <n v="0.39777777777777779"/>
    <n v="2514.3446666666669"/>
    <s v="N"/>
    <m/>
    <n v="-2514.3446666666669"/>
  </r>
  <r>
    <x v="0"/>
    <d v="2021-07-05T00:00:00"/>
    <x v="3"/>
    <n v="12281274"/>
    <s v="C"/>
    <s v="B3SA3"/>
    <n v="200"/>
    <n v="16.28"/>
    <n v="16.69142857142857"/>
    <n v="3256"/>
    <m/>
    <n v="1.9888888888888887"/>
    <n v="0.39777777777777779"/>
    <n v="3261.3446666666669"/>
    <s v="N"/>
    <m/>
    <n v="-3261.3446666666669"/>
  </r>
  <r>
    <x v="0"/>
    <d v="2021-07-02T00:00:00"/>
    <x v="1"/>
    <n v="12201378"/>
    <s v="C"/>
    <s v="MODL11"/>
    <n v="500"/>
    <n v="18.84"/>
    <n v="18.84"/>
    <n v="9420"/>
    <m/>
    <n v="2.0300000000000002"/>
    <n v="0.45199999999999996"/>
    <n v="9425.4399999999987"/>
    <s v="S"/>
    <m/>
    <n v="-9425.4399999999987"/>
  </r>
  <r>
    <x v="0"/>
    <d v="2021-07-02T00:00:00"/>
    <x v="5"/>
    <n v="12201378"/>
    <s v="C"/>
    <s v="SUZB3"/>
    <n v="100"/>
    <n v="58.83"/>
    <n v="59.68333333333333"/>
    <n v="5883"/>
    <m/>
    <n v="2.0300000000000002"/>
    <n v="0.45199999999999996"/>
    <n v="5888.4400000000005"/>
    <s v="S"/>
    <m/>
    <n v="-5888.4400000000005"/>
  </r>
  <r>
    <x v="0"/>
    <d v="2021-07-02T00:00:00"/>
    <x v="1"/>
    <n v="12201378"/>
    <s v="C"/>
    <s v="IRBR3"/>
    <n v="500"/>
    <n v="5.71"/>
    <n v="5.71"/>
    <n v="2855"/>
    <m/>
    <n v="2.0300000000000002"/>
    <n v="0.45199999999999996"/>
    <n v="2859.8920000000007"/>
    <s v="S"/>
    <m/>
    <n v="-2859.8920000000007"/>
  </r>
  <r>
    <x v="0"/>
    <d v="2021-07-02T00:00:00"/>
    <x v="5"/>
    <n v="12201378"/>
    <s v="V"/>
    <s v="GGBR4"/>
    <n v="300"/>
    <n v="29.14"/>
    <n v="29.27"/>
    <n v="8742"/>
    <m/>
    <n v="2.0300000000000002"/>
    <n v="0.45199999999999996"/>
    <n v="8736.1579999999994"/>
    <s v="S"/>
    <m/>
    <n v="8736.1579999999994"/>
  </r>
  <r>
    <x v="0"/>
    <d v="2021-07-02T00:00:00"/>
    <x v="9"/>
    <n v="12201378"/>
    <s v="V"/>
    <s v="BBDC4"/>
    <n v="200"/>
    <n v="25.68"/>
    <n v="25.72"/>
    <n v="5136"/>
    <m/>
    <n v="2.0300000000000002"/>
    <n v="0.45199999999999996"/>
    <n v="5130.1580000000004"/>
    <s v="N"/>
    <m/>
    <n v="5130.1580000000004"/>
  </r>
  <r>
    <x v="0"/>
    <d v="2021-07-01T00:00:00"/>
    <x v="6"/>
    <n v="12114140"/>
    <s v="V"/>
    <s v="ELET3"/>
    <n v="300"/>
    <n v="43.37"/>
    <n v="44.343333333333334"/>
    <n v="13011"/>
    <m/>
    <n v="8.84"/>
    <n v="2.2250000000000001"/>
    <n v="12996.574999999999"/>
    <s v="S"/>
    <m/>
    <n v="12996.574999999999"/>
  </r>
  <r>
    <x v="0"/>
    <d v="2021-07-01T00:00:00"/>
    <x v="9"/>
    <n v="12114140"/>
    <s v="C"/>
    <s v="BBDC4"/>
    <n v="100"/>
    <n v="25.42"/>
    <n v="25.72"/>
    <n v="2542"/>
    <m/>
    <m/>
    <m/>
    <n v="2545.9900000000002"/>
    <s v="N"/>
    <m/>
    <n v="-2545.9900000000002"/>
  </r>
  <r>
    <x v="0"/>
    <d v="2021-07-01T00:00:00"/>
    <x v="5"/>
    <n v="12114140"/>
    <s v="C"/>
    <s v="GGBR4"/>
    <n v="300"/>
    <n v="29.27"/>
    <m/>
    <n v="8781"/>
    <m/>
    <m/>
    <m/>
    <n v="8783.2749999999996"/>
    <s v="S"/>
    <m/>
    <n v="-8783.2749999999996"/>
  </r>
  <r>
    <x v="0"/>
    <d v="2021-07-01T00:00:00"/>
    <x v="1"/>
    <n v="12114140"/>
    <s v="C"/>
    <s v="HASH11"/>
    <n v="100"/>
    <n v="30.2"/>
    <n v="34.242844444444444"/>
    <n v="3020"/>
    <m/>
    <m/>
    <m/>
    <n v="3022.2750000000001"/>
    <s v="S"/>
    <m/>
    <n v="-3022.2750000000001"/>
  </r>
  <r>
    <x v="0"/>
    <d v="2021-07-01T00:00:00"/>
    <x v="1"/>
    <n v="12114140"/>
    <s v="C"/>
    <s v="IRBR3"/>
    <n v="2000"/>
    <n v="5.71"/>
    <n v="7.71"/>
    <n v="11420"/>
    <m/>
    <m/>
    <m/>
    <n v="11422.883333333333"/>
    <s v="S"/>
    <m/>
    <n v="-11422.883333333333"/>
  </r>
  <r>
    <x v="0"/>
    <d v="2021-07-01T00:00:00"/>
    <x v="5"/>
    <n v="12114140"/>
    <s v="V"/>
    <s v="SUZB3"/>
    <n v="100"/>
    <n v="60.29"/>
    <n v="60.11"/>
    <n v="6029"/>
    <m/>
    <n v="8.84"/>
    <n v="2.2250000000000001"/>
    <n v="6015.6816666666664"/>
    <s v="S"/>
    <m/>
    <n v="6015.6816666666664"/>
  </r>
  <r>
    <x v="0"/>
    <d v="2021-07-01T00:00:00"/>
    <x v="5"/>
    <n v="12114140"/>
    <s v="V"/>
    <s v="USIM5"/>
    <n v="400"/>
    <n v="19.420000000000002"/>
    <n v="18.96"/>
    <n v="7768.0000000000009"/>
    <m/>
    <n v="8.84"/>
    <n v="2.2250000000000001"/>
    <n v="7754.6816666666673"/>
    <s v="S"/>
    <m/>
    <n v="7754.6816666666673"/>
  </r>
  <r>
    <x v="0"/>
    <d v="2021-07-01T00:00:00"/>
    <x v="6"/>
    <n v="12114140"/>
    <s v="V"/>
    <s v="ELET3"/>
    <n v="300"/>
    <n v="45"/>
    <m/>
    <n v="13500"/>
    <m/>
    <n v="8.84"/>
    <n v="2.2250000000000001"/>
    <n v="13487.305"/>
    <s v="S"/>
    <m/>
    <n v="13487.305"/>
  </r>
  <r>
    <x v="0"/>
    <d v="2021-07-01T00:00:00"/>
    <x v="6"/>
    <n v="12114140"/>
    <s v="C"/>
    <s v="ELET3"/>
    <n v="300"/>
    <n v="44"/>
    <m/>
    <n v="13200"/>
    <m/>
    <m/>
    <m/>
    <n v="13202.259999999998"/>
    <s v="S"/>
    <m/>
    <n v="-13202.259999999998"/>
  </r>
  <r>
    <x v="1"/>
    <d v="2021-06-30T00:00:00"/>
    <x v="0"/>
    <n v="206228"/>
    <s v="C"/>
    <s v="JBSS3"/>
    <n v="300"/>
    <n v="29.17"/>
    <n v="32.006094674556209"/>
    <n v="8751"/>
    <m/>
    <n v="2.1800000000000002"/>
    <n v="0.43"/>
    <n v="8754.99"/>
    <s v="N"/>
    <m/>
    <n v="-8754.99"/>
  </r>
  <r>
    <x v="0"/>
    <d v="2021-06-30T00:00:00"/>
    <x v="5"/>
    <n v="12026926"/>
    <s v="C"/>
    <s v="USIM5"/>
    <n v="400"/>
    <n v="18.96"/>
    <m/>
    <n v="7584"/>
    <m/>
    <n v="4.3971428571428577"/>
    <n v="0.98428571428571421"/>
    <n v="7590.761428571429"/>
    <s v="S"/>
    <m/>
    <n v="-7590.761428571429"/>
  </r>
  <r>
    <x v="0"/>
    <d v="2021-06-30T00:00:00"/>
    <x v="0"/>
    <n v="12026926"/>
    <s v="C"/>
    <s v="JBSS3"/>
    <n v="200"/>
    <n v="29.17"/>
    <n v="30.983743749999999"/>
    <n v="5834"/>
    <m/>
    <n v="4.3971428571428577"/>
    <n v="0.98428571428571421"/>
    <n v="5864.7314285714292"/>
    <s v="N"/>
    <m/>
    <n v="-5864.7314285714292"/>
  </r>
  <r>
    <x v="0"/>
    <d v="2021-06-30T00:00:00"/>
    <x v="1"/>
    <n v="12026926"/>
    <s v="C"/>
    <s v="HASH11"/>
    <n v="100"/>
    <n v="30.67"/>
    <n v="34.531619047619046"/>
    <n v="3067"/>
    <m/>
    <n v="4.3971428571428577"/>
    <n v="0.98428571428571421"/>
    <n v="3077.661428571429"/>
    <s v="S"/>
    <m/>
    <n v="-3077.661428571429"/>
  </r>
  <r>
    <x v="0"/>
    <d v="2021-06-30T00:00:00"/>
    <x v="5"/>
    <n v="12026926"/>
    <s v="C"/>
    <s v="SUZB3"/>
    <n v="300"/>
    <n v="60.11"/>
    <m/>
    <n v="18033"/>
    <m/>
    <n v="4.3971428571428577"/>
    <n v="0.98428571428571421"/>
    <n v="18040.151428571429"/>
    <s v="S"/>
    <m/>
    <n v="-18040.151428571429"/>
  </r>
  <r>
    <x v="0"/>
    <d v="2021-06-30T00:00:00"/>
    <x v="9"/>
    <n v="12026926"/>
    <s v="C"/>
    <s v="BBDC4"/>
    <n v="300"/>
    <n v="25.82"/>
    <m/>
    <n v="7746"/>
    <m/>
    <n v="4.3971428571428577"/>
    <n v="0.98428571428571421"/>
    <n v="7756.9614285714288"/>
    <s v="N"/>
    <m/>
    <n v="-7756.9614285714288"/>
  </r>
  <r>
    <x v="0"/>
    <d v="2021-06-30T00:00:00"/>
    <x v="4"/>
    <n v="12026926"/>
    <s v="V"/>
    <s v="PETR4"/>
    <n v="700"/>
    <n v="29.23"/>
    <n v="27.655079365079363"/>
    <n v="20461"/>
    <m/>
    <n v="4.3971428571428577"/>
    <n v="0.98428571428571421"/>
    <n v="20454.518571428573"/>
    <s v="S"/>
    <m/>
    <n v="20454.518571428573"/>
  </r>
  <r>
    <x v="0"/>
    <d v="2021-06-30T00:00:00"/>
    <x v="1"/>
    <n v="12026926"/>
    <s v="V"/>
    <s v="MODL11"/>
    <n v="1200"/>
    <n v="18.22"/>
    <n v="17.649642857142858"/>
    <n v="21864"/>
    <m/>
    <n v="4.3971428571428577"/>
    <n v="0.98428571428571421"/>
    <n v="21856.98857142857"/>
    <s v="S"/>
    <m/>
    <n v="21856.98857142857"/>
  </r>
  <r>
    <x v="0"/>
    <d v="2021-06-29T00:00:00"/>
    <x v="3"/>
    <n v="11945924"/>
    <s v="C"/>
    <s v="BBAS3"/>
    <n v="100"/>
    <n v="32.299999999999997"/>
    <n v="34.813749999999999"/>
    <n v="3229.9999999999995"/>
    <m/>
    <n v="3.5042857142857144"/>
    <n v="0.91142857142857137"/>
    <n v="3236.6757142857141"/>
    <s v="N"/>
    <m/>
    <n v="-3236.6757142857141"/>
  </r>
  <r>
    <x v="0"/>
    <d v="2021-06-29T00:00:00"/>
    <x v="6"/>
    <n v="11945924"/>
    <s v="C"/>
    <s v="ELET3"/>
    <n v="100"/>
    <n v="43.93"/>
    <n v="44.343333333333334"/>
    <n v="4393"/>
    <m/>
    <n v="3.5042857142857144"/>
    <n v="0.91142857142857137"/>
    <n v="4399.1357142857141"/>
    <s v="S"/>
    <m/>
    <n v="-4399.1357142857141"/>
  </r>
  <r>
    <x v="0"/>
    <d v="2021-06-29T00:00:00"/>
    <x v="6"/>
    <n v="11945924"/>
    <s v="C"/>
    <s v="ELET3"/>
    <n v="200"/>
    <n v="44.55"/>
    <m/>
    <n v="8910"/>
    <m/>
    <n v="3.5042857142857144"/>
    <n v="0.91142857142857137"/>
    <n v="8916.7257142857125"/>
    <s v="S"/>
    <m/>
    <n v="-8916.7257142857125"/>
  </r>
  <r>
    <x v="0"/>
    <d v="2021-06-29T00:00:00"/>
    <x v="2"/>
    <n v="11945924"/>
    <s v="C"/>
    <s v="OIBR3"/>
    <n v="1000"/>
    <n v="1.53"/>
    <n v="1.6166666666666667"/>
    <n v="1530"/>
    <m/>
    <n v="3.5042857142857144"/>
    <n v="0.91142857142857137"/>
    <n v="1536.7257142857145"/>
    <s v="N"/>
    <m/>
    <n v="-1536.7257142857145"/>
  </r>
  <r>
    <x v="0"/>
    <d v="2021-06-29T00:00:00"/>
    <x v="1"/>
    <n v="11945924"/>
    <s v="V"/>
    <s v="MODL11"/>
    <n v="200"/>
    <n v="17.64"/>
    <n v="17.649642857142858"/>
    <n v="3528"/>
    <m/>
    <n v="3.5042857142857144"/>
    <n v="0.91142857142857137"/>
    <n v="3521.9042857142858"/>
    <s v="S"/>
    <m/>
    <n v="3521.9042857142858"/>
  </r>
  <r>
    <x v="0"/>
    <d v="2021-06-29T00:00:00"/>
    <x v="5"/>
    <n v="11945924"/>
    <s v="V"/>
    <s v="SUZB3"/>
    <n v="200"/>
    <n v="60.5"/>
    <m/>
    <n v="12100"/>
    <m/>
    <n v="3.5042857142857144"/>
    <n v="0.91142857142857137"/>
    <n v="12094.484285714287"/>
    <s v="S"/>
    <m/>
    <n v="12094.484285714287"/>
  </r>
  <r>
    <x v="0"/>
    <d v="2021-06-29T00:00:00"/>
    <x v="5"/>
    <n v="11945924"/>
    <s v="C"/>
    <s v="SUZB3"/>
    <n v="200"/>
    <n v="59"/>
    <m/>
    <n v="11800"/>
    <m/>
    <n v="3.5042857142857144"/>
    <n v="0.91142857142857137"/>
    <n v="11806.415714285713"/>
    <s v="S"/>
    <m/>
    <n v="-11806.415714285713"/>
  </r>
  <r>
    <x v="0"/>
    <d v="2021-06-28T00:00:00"/>
    <x v="1"/>
    <n v="11864070"/>
    <s v="C"/>
    <s v="MODL11"/>
    <n v="200"/>
    <n v="16.84"/>
    <n v="17.649642857142858"/>
    <n v="3368"/>
    <m/>
    <n v="4.387142857142857"/>
    <n v="1.1342857142857143"/>
    <n v="3375.5214285714287"/>
    <s v="S"/>
    <m/>
    <n v="-3375.5214285714287"/>
  </r>
  <r>
    <x v="0"/>
    <d v="2021-06-28T00:00:00"/>
    <x v="1"/>
    <n v="11864070"/>
    <s v="C"/>
    <s v="MODL11"/>
    <n v="300"/>
    <n v="17.149999999999999"/>
    <n v="17.784583333333334"/>
    <n v="5145"/>
    <m/>
    <n v="4.387142857142857"/>
    <n v="1.1342857142857143"/>
    <n v="5156.6914285714283"/>
    <s v="S"/>
    <m/>
    <n v="-5156.6914285714283"/>
  </r>
  <r>
    <x v="0"/>
    <d v="2021-06-28T00:00:00"/>
    <x v="3"/>
    <n v="11864070"/>
    <s v="C"/>
    <s v="BBAS3"/>
    <n v="200"/>
    <n v="32.43"/>
    <n v="35.17285714285714"/>
    <n v="6486"/>
    <m/>
    <n v="4.387142857142857"/>
    <n v="1.1342857142857143"/>
    <n v="6493.511428571428"/>
    <s v="N"/>
    <m/>
    <n v="-6493.511428571428"/>
  </r>
  <r>
    <x v="0"/>
    <d v="2021-06-28T00:00:00"/>
    <x v="4"/>
    <n v="11864070"/>
    <s v="C"/>
    <s v="PETR4"/>
    <n v="300"/>
    <n v="28.95"/>
    <n v="27.655079365079363"/>
    <n v="8685"/>
    <m/>
    <n v="4.387142857142857"/>
    <n v="1.1342857142857143"/>
    <n v="8692.6264285714278"/>
    <s v="S"/>
    <m/>
    <n v="-8692.6264285714278"/>
  </r>
  <r>
    <x v="0"/>
    <d v="2021-06-28T00:00:00"/>
    <x v="1"/>
    <n v="11864070"/>
    <s v="V"/>
    <s v="HASH11"/>
    <n v="200"/>
    <n v="30.44"/>
    <n v="34.828666666666663"/>
    <n v="6088"/>
    <m/>
    <n v="4.387142857142857"/>
    <n v="1.1342857142857143"/>
    <n v="6081.0035714285714"/>
    <s v="S"/>
    <m/>
    <n v="6081.0035714285714"/>
  </r>
  <r>
    <x v="0"/>
    <d v="2021-06-28T00:00:00"/>
    <x v="6"/>
    <n v="11864070"/>
    <s v="V"/>
    <s v="ELET3"/>
    <n v="300"/>
    <n v="45.2"/>
    <m/>
    <n v="13560"/>
    <m/>
    <n v="4.387142857142857"/>
    <n v="1.1342857142857143"/>
    <n v="13552.338571428572"/>
    <s v="S"/>
    <m/>
    <n v="13552.338571428572"/>
  </r>
  <r>
    <x v="0"/>
    <d v="2021-06-28T00:00:00"/>
    <x v="6"/>
    <n v="11864070"/>
    <s v="C"/>
    <s v="ELET3"/>
    <n v="300"/>
    <n v="44"/>
    <m/>
    <n v="13200"/>
    <m/>
    <n v="4.387142857142857"/>
    <n v="1.1342857142857143"/>
    <n v="13208.361428571427"/>
    <s v="S"/>
    <m/>
    <n v="-13208.361428571427"/>
  </r>
  <r>
    <x v="0"/>
    <d v="2021-06-25T00:00:00"/>
    <x v="1"/>
    <n v="11769717"/>
    <s v="C"/>
    <s v="HASH11"/>
    <n v="100"/>
    <n v="28.06"/>
    <n v="34.828666666666663"/>
    <n v="2806"/>
    <m/>
    <m/>
    <m/>
    <n v="2808.84"/>
    <s v="S"/>
    <m/>
    <n v="-2808.84"/>
  </r>
  <r>
    <x v="0"/>
    <d v="2021-06-25T00:00:00"/>
    <x v="1"/>
    <n v="11769717"/>
    <s v="C"/>
    <s v="HASH11"/>
    <n v="100"/>
    <n v="27.63"/>
    <n v="35.312142857142859"/>
    <n v="2763"/>
    <m/>
    <m/>
    <m/>
    <n v="2765.3666666666668"/>
    <s v="S"/>
    <m/>
    <n v="-2765.3666666666668"/>
  </r>
  <r>
    <x v="0"/>
    <d v="2021-06-25T00:00:00"/>
    <x v="4"/>
    <n v="11769717"/>
    <s v="V"/>
    <s v="PETR4"/>
    <n v="500"/>
    <n v="29.68"/>
    <n v="26.683888888888887"/>
    <n v="14840"/>
    <m/>
    <n v="37.119999999999997"/>
    <n v="9.91"/>
    <n v="14791.233333333334"/>
    <s v="S"/>
    <m/>
    <n v="14791.233333333334"/>
  </r>
  <r>
    <x v="0"/>
    <d v="2021-06-24T00:00:00"/>
    <x v="5"/>
    <n v="11677669"/>
    <s v="V"/>
    <s v="SUZB3"/>
    <n v="200"/>
    <n v="58.86"/>
    <m/>
    <n v="11772"/>
    <m/>
    <n v="24.27"/>
    <n v="6.47"/>
    <n v="11739.523333333334"/>
    <s v="S"/>
    <m/>
    <n v="11739.523333333334"/>
  </r>
  <r>
    <x v="1"/>
    <d v="2021-06-23T00:00:00"/>
    <x v="0"/>
    <n v="158499"/>
    <s v="V"/>
    <s v="JBSS3"/>
    <n v="300"/>
    <n v="28.47"/>
    <n v="32.856923076923074"/>
    <n v="8541"/>
    <n v="4.9000000000000004"/>
    <n v="2.8849999999999998"/>
    <n v="0.57499999999999996"/>
    <n v="8529.8799999999992"/>
    <s v="S"/>
    <m/>
    <n v="8529.8799999999992"/>
  </r>
  <r>
    <x v="1"/>
    <d v="2021-06-23T00:00:00"/>
    <x v="7"/>
    <n v="158499"/>
    <s v="V"/>
    <s v="CVCB3"/>
    <n v="500"/>
    <n v="29.11"/>
    <n v="24.763033417415194"/>
    <n v="14555"/>
    <n v="4.9000000000000004"/>
    <n v="2.8849999999999998"/>
    <n v="0.57499999999999996"/>
    <n v="14543.789999999999"/>
    <s v="S"/>
    <m/>
    <n v="14543.789999999999"/>
  </r>
  <r>
    <x v="0"/>
    <d v="2021-06-23T00:00:00"/>
    <x v="5"/>
    <n v="11580071"/>
    <s v="C"/>
    <s v="SUZB3"/>
    <n v="200"/>
    <n v="58.09"/>
    <m/>
    <n v="11618"/>
    <m/>
    <n v="8.3833333333333329"/>
    <n v="2.12"/>
    <n v="11630.833333333334"/>
    <s v="S"/>
    <m/>
    <n v="-11630.833333333334"/>
  </r>
  <r>
    <x v="0"/>
    <d v="2021-06-23T00:00:00"/>
    <x v="5"/>
    <n v="11580071"/>
    <s v="V"/>
    <s v="USIM5"/>
    <n v="800"/>
    <n v="18.28"/>
    <n v="18.147500000000001"/>
    <n v="14624"/>
    <m/>
    <n v="8.3833333333333329"/>
    <n v="2.12"/>
    <n v="14611.796666666665"/>
    <s v="S"/>
    <m/>
    <n v="14611.796666666665"/>
  </r>
  <r>
    <x v="0"/>
    <d v="2021-06-23T00:00:00"/>
    <x v="0"/>
    <n v="11580071"/>
    <s v="V"/>
    <s v="JBSS3"/>
    <n v="200"/>
    <n v="28.46"/>
    <n v="31.242849999999997"/>
    <n v="5692"/>
    <m/>
    <n v="8.3833333333333329"/>
    <n v="2.12"/>
    <n v="5679.7966666666671"/>
    <s v="S"/>
    <m/>
    <n v="5679.7966666666671"/>
  </r>
  <r>
    <x v="0"/>
    <d v="2021-06-22T00:00:00"/>
    <x v="3"/>
    <n v="11483509"/>
    <s v="C"/>
    <s v="B3SA3"/>
    <n v="200"/>
    <n v="16.88"/>
    <n v="16.856000000000002"/>
    <n v="3376"/>
    <m/>
    <n v="7.2750000000000004"/>
    <n v="1.9375"/>
    <n v="3388.6025000000004"/>
    <s v="N"/>
    <m/>
    <n v="-3388.6025000000004"/>
  </r>
  <r>
    <x v="0"/>
    <d v="2021-06-22T00:00:00"/>
    <x v="3"/>
    <n v="11483509"/>
    <s v="C"/>
    <s v="B3SA3"/>
    <n v="300"/>
    <n v="16.84"/>
    <m/>
    <n v="5052"/>
    <m/>
    <n v="7.2750000000000004"/>
    <n v="1.9375"/>
    <n v="5064.6925000000001"/>
    <s v="N"/>
    <m/>
    <n v="-5064.6925000000001"/>
  </r>
  <r>
    <x v="0"/>
    <d v="2021-06-22T00:00:00"/>
    <x v="1"/>
    <n v="11483509"/>
    <s v="C"/>
    <s v="HASH11"/>
    <n v="100"/>
    <n v="26.51"/>
    <n v="35.903076923076924"/>
    <n v="2651"/>
    <m/>
    <n v="7.2750000000000004"/>
    <n v="1.9375"/>
    <n v="2662.5425"/>
    <s v="S"/>
    <m/>
    <n v="-2662.5425"/>
  </r>
  <r>
    <x v="0"/>
    <d v="2021-06-22T00:00:00"/>
    <x v="5"/>
    <n v="11483509"/>
    <s v="C"/>
    <s v="USIM5"/>
    <n v="300"/>
    <n v="18.21"/>
    <n v="18.147500000000001"/>
    <n v="5463"/>
    <m/>
    <n v="7.2750000000000004"/>
    <n v="1.9375"/>
    <n v="5474.5424999999996"/>
    <s v="S"/>
    <m/>
    <n v="-5474.5424999999996"/>
  </r>
  <r>
    <x v="1"/>
    <d v="2021-06-22T00:00:00"/>
    <x v="7"/>
    <n v="148979"/>
    <s v="V"/>
    <s v="CVCB3"/>
    <n v="500"/>
    <n v="28.38"/>
    <n v="24.763033417415194"/>
    <n v="14190"/>
    <n v="19.399999999999999"/>
    <n v="11.055"/>
    <n v="2.85"/>
    <n v="14154.994999999999"/>
    <s v="S"/>
    <m/>
    <n v="14154.994999999999"/>
  </r>
  <r>
    <x v="1"/>
    <d v="2021-06-22T00:00:00"/>
    <x v="0"/>
    <n v="148979"/>
    <s v="C"/>
    <s v="JBSS3"/>
    <n v="300"/>
    <n v="28.18"/>
    <n v="32.856923076923074"/>
    <n v="8454"/>
    <n v="19.399999999999999"/>
    <n v="11.055"/>
    <n v="2.85"/>
    <n v="8489.6350000000002"/>
    <s v="S"/>
    <m/>
    <n v="-8489.6350000000002"/>
  </r>
  <r>
    <x v="1"/>
    <d v="2021-06-21T00:00:00"/>
    <x v="1"/>
    <n v="139360"/>
    <s v="C"/>
    <s v="COGN3"/>
    <n v="1500"/>
    <n v="4.72"/>
    <n v="6.2094444444444443"/>
    <n v="7080"/>
    <n v="6.833333333333333"/>
    <n v="2.7333333333333329"/>
    <n v="0.61"/>
    <n v="7092.5066666666662"/>
    <s v="N"/>
    <m/>
    <n v="-7092.5066666666662"/>
  </r>
  <r>
    <x v="1"/>
    <d v="2021-06-21T00:00:00"/>
    <x v="1"/>
    <n v="139360"/>
    <s v="C"/>
    <s v="HASH11"/>
    <n v="200"/>
    <n v="29.67"/>
    <m/>
    <n v="5934"/>
    <n v="6.833333333333333"/>
    <n v="2.7333333333333329"/>
    <n v="0.61"/>
    <n v="5946.37"/>
    <s v="S"/>
    <m/>
    <n v="-5946.37"/>
  </r>
  <r>
    <x v="1"/>
    <d v="2021-06-21T00:00:00"/>
    <x v="7"/>
    <n v="139360"/>
    <s v="V"/>
    <s v="CVCB3"/>
    <n v="300"/>
    <n v="26.99"/>
    <n v="24.763033417415194"/>
    <n v="8096.9999999999991"/>
    <n v="6.833333333333333"/>
    <n v="2.7333333333333329"/>
    <n v="0.61"/>
    <n v="8085.2599999999993"/>
    <s v="S"/>
    <m/>
    <n v="8085.2599999999993"/>
  </r>
  <r>
    <x v="0"/>
    <d v="2021-06-21T00:00:00"/>
    <x v="5"/>
    <n v="11388547"/>
    <s v="C"/>
    <s v="USIM5"/>
    <n v="500"/>
    <n v="18.11"/>
    <n v="18.11"/>
    <n v="9055"/>
    <m/>
    <n v="5.3780000000000001"/>
    <n v="1.3359999999999999"/>
    <n v="9063.9073333333326"/>
    <s v="S"/>
    <m/>
    <n v="-9063.9073333333326"/>
  </r>
  <r>
    <x v="0"/>
    <d v="2021-06-21T00:00:00"/>
    <x v="1"/>
    <n v="11388547"/>
    <s v="C"/>
    <s v="HASH11"/>
    <n v="100"/>
    <n v="29.62"/>
    <n v="36.685833333333335"/>
    <n v="2962"/>
    <m/>
    <n v="5.3780000000000001"/>
    <n v="1.3359999999999999"/>
    <n v="2981.864"/>
    <s v="N"/>
    <m/>
    <n v="-2981.864"/>
  </r>
  <r>
    <x v="0"/>
    <d v="2021-06-21T00:00:00"/>
    <x v="6"/>
    <n v="11388547"/>
    <s v="V"/>
    <s v="ELET3"/>
    <n v="100"/>
    <n v="47.26"/>
    <n v="42.244999999999997"/>
    <n v="4726"/>
    <m/>
    <m/>
    <m/>
    <n v="4720.5"/>
    <s v="S"/>
    <m/>
    <n v="4720.5"/>
  </r>
  <r>
    <x v="0"/>
    <d v="2021-06-21T00:00:00"/>
    <x v="6"/>
    <n v="11388547"/>
    <s v="V"/>
    <s v="ELET3"/>
    <n v="100"/>
    <n v="46.12"/>
    <n v="42.244999999999997"/>
    <n v="4612"/>
    <m/>
    <n v="5.3780000000000001"/>
    <n v="1.3359999999999999"/>
    <n v="4599.7860000000001"/>
    <s v="S"/>
    <m/>
    <n v="4599.7860000000001"/>
  </r>
  <r>
    <x v="0"/>
    <d v="2021-06-21T00:00:00"/>
    <x v="6"/>
    <n v="11388547"/>
    <s v="V"/>
    <s v="ELET3"/>
    <n v="100"/>
    <n v="47.27"/>
    <n v="42.244999999999997"/>
    <n v="4727"/>
    <m/>
    <n v="5.3780000000000001"/>
    <n v="1.3359999999999999"/>
    <n v="4714.3360000000002"/>
    <s v="S"/>
    <m/>
    <n v="4714.3360000000002"/>
  </r>
  <r>
    <x v="0"/>
    <d v="2021-06-21T00:00:00"/>
    <x v="6"/>
    <n v="11388547"/>
    <s v="V"/>
    <s v="ELET3"/>
    <n v="300"/>
    <n v="47.34"/>
    <n v="42.244999999999997"/>
    <n v="14202.000000000002"/>
    <m/>
    <n v="5.3780000000000001"/>
    <n v="1.3359999999999999"/>
    <n v="14189.336000000001"/>
    <s v="S"/>
    <m/>
    <n v="14189.336000000001"/>
  </r>
  <r>
    <x v="1"/>
    <d v="2021-06-18T00:00:00"/>
    <x v="6"/>
    <n v="129998"/>
    <s v="C"/>
    <s v="CMIG4"/>
    <n v="300"/>
    <n v="13.19"/>
    <n v="13.166296296296297"/>
    <n v="3957"/>
    <m/>
    <n v="0.98"/>
    <n v="0.19"/>
    <n v="3961.4500000000003"/>
    <s v="N"/>
    <m/>
    <n v="-3961.4500000000003"/>
  </r>
  <r>
    <x v="0"/>
    <d v="2021-06-18T00:00:00"/>
    <x v="1"/>
    <n v="11294599"/>
    <s v="C"/>
    <s v="HASH11"/>
    <n v="100"/>
    <n v="32.26"/>
    <n v="37.328181818181818"/>
    <n v="3226"/>
    <m/>
    <n v="2.8612500000000001"/>
    <n v="0.65625"/>
    <n v="3232.7975000000001"/>
    <s v="N"/>
    <m/>
    <n v="-3232.7975000000001"/>
  </r>
  <r>
    <x v="0"/>
    <d v="2021-06-18T00:00:00"/>
    <x v="1"/>
    <n v="11294599"/>
    <s v="C"/>
    <s v="HASH11"/>
    <n v="100"/>
    <n v="33.49"/>
    <n v="37.008333333333333"/>
    <n v="3349"/>
    <m/>
    <n v="2.8612500000000001"/>
    <n v="0.65625"/>
    <n v="3355.7975000000001"/>
    <s v="N"/>
    <m/>
    <n v="-3355.7975000000001"/>
  </r>
  <r>
    <x v="0"/>
    <d v="2021-06-18T00:00:00"/>
    <x v="0"/>
    <n v="11294599"/>
    <s v="C"/>
    <s v="JBSS3"/>
    <n v="200"/>
    <n v="27.79"/>
    <n v="31.242849999999997"/>
    <n v="5558"/>
    <m/>
    <n v="2.8612500000000001"/>
    <n v="0.65625"/>
    <n v="5564.7974999999997"/>
    <s v="S"/>
    <m/>
    <n v="-5564.7974999999997"/>
  </r>
  <r>
    <x v="0"/>
    <d v="2021-06-18T00:00:00"/>
    <x v="6"/>
    <n v="11294599"/>
    <s v="V"/>
    <s v="ELET3"/>
    <n v="100"/>
    <n v="46.73"/>
    <n v="42.244999999999997"/>
    <n v="4673"/>
    <m/>
    <n v="2.8612500000000001"/>
    <n v="0.65625"/>
    <n v="4668.5524999999998"/>
    <s v="S"/>
    <m/>
    <n v="4668.5524999999998"/>
  </r>
  <r>
    <x v="0"/>
    <d v="2021-06-18T00:00:00"/>
    <x v="6"/>
    <n v="11294599"/>
    <s v="V"/>
    <s v="ELET3"/>
    <n v="100"/>
    <n v="46.5"/>
    <n v="42.244999999999997"/>
    <n v="4650"/>
    <m/>
    <n v="2.8612500000000001"/>
    <n v="0.65625"/>
    <n v="4645.7624999999998"/>
    <s v="S"/>
    <m/>
    <n v="4645.7624999999998"/>
  </r>
  <r>
    <x v="0"/>
    <d v="2021-06-18T00:00:00"/>
    <x v="6"/>
    <n v="11294599"/>
    <s v="V"/>
    <s v="ELET3"/>
    <n v="200"/>
    <n v="46.64"/>
    <n v="42.244999999999997"/>
    <n v="9328"/>
    <m/>
    <n v="2.8612500000000001"/>
    <n v="0.65625"/>
    <n v="9323.5524999999998"/>
    <s v="S"/>
    <m/>
    <n v="9323.5524999999998"/>
  </r>
  <r>
    <x v="0"/>
    <d v="2021-06-18T00:00:00"/>
    <x v="6"/>
    <n v="11294599"/>
    <s v="V"/>
    <s v="ELET3"/>
    <n v="600"/>
    <n v="46"/>
    <m/>
    <n v="27600"/>
    <m/>
    <n v="2.8612500000000001"/>
    <n v="0.65625"/>
    <n v="27595.552499999998"/>
    <s v="S"/>
    <m/>
    <n v="27595.552499999998"/>
  </r>
  <r>
    <x v="0"/>
    <d v="2021-06-18T00:00:00"/>
    <x v="6"/>
    <n v="11294599"/>
    <s v="C"/>
    <s v="ELET3"/>
    <n v="600"/>
    <n v="45"/>
    <m/>
    <n v="27000"/>
    <m/>
    <n v="2.8612500000000001"/>
    <n v="0.65625"/>
    <n v="27004.817500000001"/>
    <s v="S"/>
    <m/>
    <n v="-27004.817500000001"/>
  </r>
  <r>
    <x v="0"/>
    <d v="2021-06-17T00:00:00"/>
    <x v="6"/>
    <n v="11195710"/>
    <s v="V"/>
    <s v="ELET3"/>
    <n v="500"/>
    <n v="45"/>
    <m/>
    <n v="22500"/>
    <m/>
    <n v="6.46"/>
    <n v="1.1933333333333334"/>
    <n v="22491.67666666667"/>
    <s v="S"/>
    <m/>
    <n v="22491.67666666667"/>
  </r>
  <r>
    <x v="0"/>
    <d v="2021-06-17T00:00:00"/>
    <x v="6"/>
    <n v="11195710"/>
    <s v="C"/>
    <s v="ELET3"/>
    <n v="500"/>
    <n v="44"/>
    <m/>
    <n v="22000"/>
    <m/>
    <n v="6.46"/>
    <n v="1.1933333333333334"/>
    <n v="22008.953333333331"/>
    <s v="S"/>
    <m/>
    <n v="-22008.953333333331"/>
  </r>
  <r>
    <x v="1"/>
    <d v="2021-06-17T00:00:00"/>
    <x v="6"/>
    <n v="120205"/>
    <s v="V"/>
    <s v="CMIG4"/>
    <n v="300"/>
    <n v="13.44"/>
    <n v="13.163333333333334"/>
    <n v="4032"/>
    <m/>
    <n v="3.2933333333333334"/>
    <n v="0.88666666666666671"/>
    <n v="4030.4433333333332"/>
    <s v="S"/>
    <m/>
    <n v="4030.4433333333332"/>
  </r>
  <r>
    <x v="1"/>
    <d v="2021-06-17T00:00:00"/>
    <x v="7"/>
    <n v="120205"/>
    <s v="V"/>
    <s v="CVCB3"/>
    <n v="200"/>
    <n v="28"/>
    <m/>
    <n v="5600"/>
    <m/>
    <n v="3.2933333333333334"/>
    <n v="0.88666666666666671"/>
    <n v="5597.5833333333339"/>
    <s v="S"/>
    <m/>
    <n v="5597.5833333333339"/>
  </r>
  <r>
    <x v="1"/>
    <d v="2021-06-17T00:00:00"/>
    <x v="7"/>
    <n v="120205"/>
    <s v="C"/>
    <s v="CVCB3"/>
    <n v="200"/>
    <n v="27"/>
    <m/>
    <n v="5400"/>
    <m/>
    <n v="3.2933333333333334"/>
    <n v="0.88666666666666671"/>
    <n v="5403.0466666666662"/>
    <s v="S"/>
    <m/>
    <n v="-5403.0466666666662"/>
  </r>
  <r>
    <x v="0"/>
    <d v="2021-06-16T00:00:00"/>
    <x v="6"/>
    <n v="11097908"/>
    <s v="V"/>
    <s v="ELET3"/>
    <n v="200"/>
    <n v="45.77"/>
    <m/>
    <n v="9154"/>
    <m/>
    <n v="1.5916666666666668"/>
    <n v="0.36000000000000004"/>
    <n v="9151.41"/>
    <s v="S"/>
    <m/>
    <n v="9151.41"/>
  </r>
  <r>
    <x v="0"/>
    <d v="2021-06-16T00:00:00"/>
    <x v="6"/>
    <n v="11097908"/>
    <s v="C"/>
    <s v="ELET3"/>
    <n v="200"/>
    <n v="45.36"/>
    <m/>
    <n v="9072"/>
    <m/>
    <n v="1.5916666666666668"/>
    <n v="0.36000000000000004"/>
    <n v="9075.2199999999993"/>
    <s v="S"/>
    <m/>
    <n v="-9075.2199999999993"/>
  </r>
  <r>
    <x v="0"/>
    <d v="2021-06-16T00:00:00"/>
    <x v="3"/>
    <n v="11097908"/>
    <s v="V"/>
    <s v="B3SA3"/>
    <n v="500"/>
    <n v="16.87"/>
    <n v="16.911999999999999"/>
    <n v="8435"/>
    <m/>
    <n v="1.5916666666666668"/>
    <n v="0.36000000000000004"/>
    <n v="8433.2474999999995"/>
    <s v="S"/>
    <m/>
    <n v="8433.2474999999995"/>
  </r>
  <r>
    <x v="0"/>
    <d v="2021-06-16T00:00:00"/>
    <x v="1"/>
    <n v="11097908"/>
    <s v="C"/>
    <s v="COGN3"/>
    <n v="200"/>
    <n v="4.6100000000000003"/>
    <n v="5.3283333333333331"/>
    <n v="922.00000000000011"/>
    <m/>
    <n v="1.5916666666666668"/>
    <n v="0.36000000000000004"/>
    <n v="924.38250000000016"/>
    <s v="N"/>
    <m/>
    <n v="-924.38250000000016"/>
  </r>
  <r>
    <x v="0"/>
    <d v="2021-06-16T00:00:00"/>
    <x v="1"/>
    <n v="11097908"/>
    <s v="C"/>
    <s v="HASH11"/>
    <n v="200"/>
    <n v="35.07"/>
    <n v="38.317777777777778"/>
    <n v="7014"/>
    <m/>
    <n v="1.5916666666666668"/>
    <n v="0.36000000000000004"/>
    <n v="7016.3824999999997"/>
    <s v="N"/>
    <m/>
    <n v="-7016.3824999999997"/>
  </r>
  <r>
    <x v="0"/>
    <d v="2021-06-16T00:00:00"/>
    <x v="4"/>
    <n v="11097908"/>
    <s v="C"/>
    <s v="PETR4"/>
    <n v="300"/>
    <n v="29.09"/>
    <n v="26.683888888888887"/>
    <n v="8727"/>
    <m/>
    <n v="1.5916666666666668"/>
    <n v="0.36000000000000004"/>
    <n v="8729.3824999999997"/>
    <s v="S"/>
    <m/>
    <n v="-8729.3824999999997"/>
  </r>
  <r>
    <x v="1"/>
    <d v="2021-06-16T00:00:00"/>
    <x v="7"/>
    <n v="110207"/>
    <s v="V"/>
    <s v="CVCB3"/>
    <n v="300"/>
    <n v="27.46"/>
    <m/>
    <n v="8238"/>
    <n v="3.5666666666666664"/>
    <n v="12.28"/>
    <n v="3.41"/>
    <n v="8229.3766666666652"/>
    <s v="S"/>
    <m/>
    <n v="8229.3766666666652"/>
  </r>
  <r>
    <x v="1"/>
    <d v="2021-06-16T00:00:00"/>
    <x v="7"/>
    <n v="110207"/>
    <s v="C"/>
    <s v="CVCB3"/>
    <n v="300"/>
    <n v="26.96"/>
    <m/>
    <n v="8088"/>
    <n v="3.5666666666666664"/>
    <m/>
    <m/>
    <n v="8093.8433333333332"/>
    <s v="S"/>
    <m/>
    <n v="-8093.8433333333332"/>
  </r>
  <r>
    <x v="1"/>
    <d v="2021-06-15T00:00:00"/>
    <x v="6"/>
    <n v="100536"/>
    <s v="C"/>
    <s v="CMIG4"/>
    <n v="500"/>
    <n v="13.53"/>
    <n v="13.163333333333334"/>
    <n v="6765"/>
    <n v="3.5666666666666664"/>
    <n v="1.6166666666666665"/>
    <n v="0.39999999999999997"/>
    <n v="6771.2433333333329"/>
    <s v="N"/>
    <m/>
    <n v="-6771.2433333333329"/>
  </r>
  <r>
    <x v="1"/>
    <d v="2021-06-15T00:00:00"/>
    <x v="6"/>
    <n v="100536"/>
    <s v="V"/>
    <s v="ELET3"/>
    <n v="200"/>
    <n v="44.42"/>
    <m/>
    <n v="8884"/>
    <n v="3.5666666666666664"/>
    <n v="1.6166666666666665"/>
    <n v="0.39999999999999997"/>
    <n v="8878.1333333333332"/>
    <s v="S"/>
    <m/>
    <n v="8878.1333333333332"/>
  </r>
  <r>
    <x v="1"/>
    <d v="2021-06-15T00:00:00"/>
    <x v="6"/>
    <n v="100536"/>
    <s v="C"/>
    <s v="ELET3"/>
    <n v="200"/>
    <n v="43.42"/>
    <m/>
    <n v="8684"/>
    <n v="3.5666666666666664"/>
    <n v="1.6166666666666665"/>
    <n v="0.39999999999999997"/>
    <n v="8689.6766666666663"/>
    <s v="S"/>
    <m/>
    <n v="-8689.6766666666663"/>
  </r>
  <r>
    <x v="1"/>
    <d v="2021-06-14T00:00:00"/>
    <x v="7"/>
    <n v="91062"/>
    <s v="V"/>
    <s v="VVAR3"/>
    <n v="600"/>
    <n v="14.79"/>
    <n v="15.96268819655522"/>
    <n v="8874"/>
    <n v="16.5"/>
    <n v="8.0299999999999994"/>
    <n v="2.0499999999999998"/>
    <n v="8854.7000000000007"/>
    <s v="S"/>
    <m/>
    <n v="8854.7000000000007"/>
  </r>
  <r>
    <x v="1"/>
    <d v="2021-06-11T00:00:00"/>
    <x v="7"/>
    <n v="82213"/>
    <s v="C"/>
    <s v="CVCB3"/>
    <n v="300"/>
    <n v="26.61"/>
    <n v="24.763033417415194"/>
    <n v="7983"/>
    <n v="4.9000000000000004"/>
    <n v="1.99"/>
    <n v="0.39"/>
    <n v="7989.67"/>
    <s v="S"/>
    <m/>
    <n v="-7989.67"/>
  </r>
  <r>
    <x v="1"/>
    <d v="2021-06-10T00:00:00"/>
    <x v="7"/>
    <n v="72672"/>
    <s v="V"/>
    <s v="CVCB3"/>
    <n v="300"/>
    <n v="26.99"/>
    <n v="24.205943442639754"/>
    <n v="8096.9999999999991"/>
    <n v="4.9000000000000004"/>
    <n v="4.93"/>
    <n v="1.2"/>
    <n v="8090.15"/>
    <s v="S"/>
    <m/>
    <n v="8090.15"/>
  </r>
  <r>
    <x v="0"/>
    <d v="2021-06-10T00:00:00"/>
    <x v="3"/>
    <n v="10726116"/>
    <s v="C"/>
    <s v="B3SA3"/>
    <n v="100"/>
    <n v="16.37"/>
    <n v="16.911999999999999"/>
    <n v="1637"/>
    <m/>
    <n v="7.97"/>
    <n v="2.1800000000000002"/>
    <n v="1640.5600000000002"/>
    <s v="S"/>
    <m/>
    <n v="-1640.5600000000002"/>
  </r>
  <r>
    <x v="0"/>
    <d v="2021-06-09T00:00:00"/>
    <x v="4"/>
    <n v="10633802"/>
    <s v="V"/>
    <s v="PETR4"/>
    <n v="200"/>
    <n v="28.78"/>
    <n v="25.480833333333337"/>
    <n v="5756"/>
    <m/>
    <n v="7.31"/>
    <n v="1.91"/>
    <n v="5753.34"/>
    <s v="S"/>
    <m/>
    <n v="5753.34"/>
  </r>
  <r>
    <x v="1"/>
    <d v="2021-06-09T00:00:00"/>
    <x v="7"/>
    <n v="63321"/>
    <s v="C"/>
    <s v="VVAR3"/>
    <n v="600"/>
    <n v="14.99"/>
    <n v="15.96268819655522"/>
    <n v="8994"/>
    <n v="4.9000000000000004"/>
    <n v="4.5533333333333337"/>
    <n v="0.98666666666666669"/>
    <n v="9001.2666666666646"/>
    <s v="N"/>
    <m/>
    <n v="-9001.2666666666646"/>
  </r>
  <r>
    <x v="1"/>
    <d v="2021-06-09T00:00:00"/>
    <x v="7"/>
    <n v="63321"/>
    <s v="C"/>
    <s v="VVAR3"/>
    <n v="1000"/>
    <n v="15.1"/>
    <n v="16.079410780141846"/>
    <n v="15100"/>
    <n v="4.9000000000000004"/>
    <n v="4.5533333333333337"/>
    <n v="0.98666666666666669"/>
    <n v="15107.266666666665"/>
    <s v="N"/>
    <m/>
    <n v="-15107.266666666665"/>
  </r>
  <r>
    <x v="1"/>
    <d v="2021-06-09T00:00:00"/>
    <x v="1"/>
    <n v="63321"/>
    <s v="V"/>
    <s v="IRBR3"/>
    <n v="3000"/>
    <n v="6.08"/>
    <m/>
    <n v="18240"/>
    <n v="4.9000000000000004"/>
    <n v="4.5533333333333337"/>
    <n v="0.98666666666666669"/>
    <n v="18233.363333333331"/>
    <s v="S"/>
    <m/>
    <n v="18233.363333333331"/>
  </r>
  <r>
    <x v="0"/>
    <d v="2021-06-08T00:00:00"/>
    <x v="3"/>
    <n v="10527177"/>
    <s v="C"/>
    <s v="B3SA3"/>
    <n v="100"/>
    <n v="16.350000000000001"/>
    <n v="17.047499999999999"/>
    <n v="1635.0000000000002"/>
    <m/>
    <n v="4.24"/>
    <n v="0.89666666666666661"/>
    <n v="1637.2766666666671"/>
    <s v="S"/>
    <m/>
    <n v="-1637.2766666666671"/>
  </r>
  <r>
    <x v="0"/>
    <d v="2021-06-08T00:00:00"/>
    <x v="3"/>
    <n v="10527177"/>
    <s v="C"/>
    <s v="BBAS3"/>
    <n v="500"/>
    <n v="36.270000000000003"/>
    <n v="36.270000000000003"/>
    <n v="18135"/>
    <m/>
    <n v="4.24"/>
    <n v="0.89666666666666661"/>
    <n v="18137.276666666668"/>
    <s v="N"/>
    <m/>
    <n v="-18137.276666666668"/>
  </r>
  <r>
    <x v="0"/>
    <d v="2021-06-08T00:00:00"/>
    <x v="6"/>
    <n v="10527177"/>
    <s v="C"/>
    <s v="ELET3"/>
    <n v="500"/>
    <n v="46.02"/>
    <n v="42.244999999999997"/>
    <n v="23010"/>
    <m/>
    <n v="4.24"/>
    <n v="0.89666666666666661"/>
    <n v="23013.566666666669"/>
    <s v="S"/>
    <m/>
    <n v="-23013.566666666669"/>
  </r>
  <r>
    <x v="1"/>
    <d v="2021-06-08T00:00:00"/>
    <x v="1"/>
    <n v="52810"/>
    <s v="V"/>
    <s v="HASH11"/>
    <n v="200"/>
    <n v="32.35"/>
    <m/>
    <n v="6470"/>
    <n v="4.9000000000000004"/>
    <n v="4.0671428571428567"/>
    <n v="1.0342857142857143"/>
    <n v="6468.2157142857141"/>
    <s v="S"/>
    <m/>
    <n v="6468.2157142857141"/>
  </r>
  <r>
    <x v="1"/>
    <d v="2021-06-08T00:00:00"/>
    <x v="1"/>
    <n v="52810"/>
    <s v="C"/>
    <s v="HASH11"/>
    <n v="200"/>
    <n v="31.45"/>
    <m/>
    <n v="6290"/>
    <n v="4.9000000000000004"/>
    <n v="4.0671428571428567"/>
    <n v="1.0342857142857143"/>
    <n v="6293.704285714286"/>
    <s v="S"/>
    <m/>
    <n v="-6293.704285714286"/>
  </r>
  <r>
    <x v="1"/>
    <d v="2021-06-08T00:00:00"/>
    <x v="7"/>
    <n v="52810"/>
    <s v="V"/>
    <s v="CVCB3"/>
    <n v="500"/>
    <n v="29.45"/>
    <m/>
    <n v="14725"/>
    <n v="4.9000000000000004"/>
    <n v="4.0671428571428567"/>
    <n v="1.0342857142857143"/>
    <n v="14721.925714285713"/>
    <s v="S"/>
    <m/>
    <n v="14721.925714285713"/>
  </r>
  <r>
    <x v="1"/>
    <d v="2021-06-08T00:00:00"/>
    <x v="7"/>
    <n v="52810"/>
    <s v="C"/>
    <s v="CVCB3"/>
    <n v="500"/>
    <n v="28.3"/>
    <m/>
    <n v="14150"/>
    <n v="4.9000000000000004"/>
    <n v="4.0671428571428567"/>
    <n v="1.0342857142857143"/>
    <n v="14155.034285714286"/>
    <s v="S"/>
    <m/>
    <n v="-14155.034285714286"/>
  </r>
  <r>
    <x v="1"/>
    <d v="2021-06-08T00:00:00"/>
    <x v="7"/>
    <n v="52810"/>
    <s v="V"/>
    <s v="VVAR3"/>
    <n v="1000"/>
    <n v="15.2"/>
    <n v="16.324263475177307"/>
    <n v="15200"/>
    <n v="4.9000000000000004"/>
    <n v="4.0671428571428567"/>
    <n v="1.0342857142857143"/>
    <n v="15195.595714285713"/>
    <s v="N"/>
    <m/>
    <n v="15195.595714285713"/>
  </r>
  <r>
    <x v="1"/>
    <d v="2021-06-08T00:00:00"/>
    <x v="1"/>
    <n v="52810"/>
    <s v="C"/>
    <s v="IRBR3"/>
    <n v="1000"/>
    <n v="6.11"/>
    <n v="6.1766666666666667"/>
    <n v="6110"/>
    <n v="4.9000000000000004"/>
    <n v="4.0671428571428567"/>
    <n v="1.0342857142857143"/>
    <n v="6113.5442857142862"/>
    <s v="S"/>
    <m/>
    <n v="-6113.5442857142862"/>
  </r>
  <r>
    <x v="1"/>
    <d v="2021-06-08T00:00:00"/>
    <x v="1"/>
    <n v="52810"/>
    <s v="C"/>
    <s v="IRBR3"/>
    <n v="2000"/>
    <n v="6.21"/>
    <m/>
    <n v="12420"/>
    <n v="4.9000000000000004"/>
    <n v="4.0671428571428567"/>
    <n v="1.0342857142857143"/>
    <n v="12423.544285714284"/>
    <s v="S"/>
    <m/>
    <n v="-12423.544285714284"/>
  </r>
  <r>
    <x v="0"/>
    <d v="2021-06-07T00:00:00"/>
    <x v="4"/>
    <n v="10413914"/>
    <s v="C"/>
    <s v="PETR4"/>
    <n v="300"/>
    <n v="28.33"/>
    <n v="25.480833333333337"/>
    <n v="8499"/>
    <m/>
    <m/>
    <m/>
    <n v="8501.5099999999984"/>
    <s v="S"/>
    <m/>
    <n v="-8501.5099999999984"/>
  </r>
  <r>
    <x v="0"/>
    <d v="2021-06-07T00:00:00"/>
    <x v="2"/>
    <n v="10413914"/>
    <s v="C"/>
    <s v="OIBR3"/>
    <n v="2000"/>
    <n v="1.66"/>
    <m/>
    <n v="3320"/>
    <m/>
    <m/>
    <m/>
    <n v="3322.51"/>
    <s v="N"/>
    <m/>
    <n v="-3322.51"/>
  </r>
  <r>
    <x v="0"/>
    <d v="2021-06-07T00:00:00"/>
    <x v="1"/>
    <n v="10413914"/>
    <s v="C"/>
    <s v="MODL11"/>
    <n v="200"/>
    <n v="18.079999999999998"/>
    <n v="17.996111111111112"/>
    <n v="3615.9999999999995"/>
    <m/>
    <m/>
    <m/>
    <n v="3618.5099999999998"/>
    <s v="S"/>
    <m/>
    <n v="-3618.5099999999998"/>
  </r>
  <r>
    <x v="0"/>
    <d v="2021-06-07T00:00:00"/>
    <x v="1"/>
    <n v="10413914"/>
    <s v="C"/>
    <s v="MODL11"/>
    <n v="200"/>
    <n v="17.86"/>
    <n v="17.984999999999999"/>
    <n v="3572"/>
    <m/>
    <m/>
    <m/>
    <n v="3574.51"/>
    <s v="S"/>
    <m/>
    <n v="-3574.51"/>
  </r>
  <r>
    <x v="0"/>
    <d v="2021-06-07T00:00:00"/>
    <x v="3"/>
    <n v="10413914"/>
    <s v="C"/>
    <s v="B3SA3"/>
    <n v="300"/>
    <n v="17.28"/>
    <m/>
    <n v="5184"/>
    <m/>
    <m/>
    <m/>
    <n v="5186.51"/>
    <s v="S"/>
    <m/>
    <n v="-5186.51"/>
  </r>
  <r>
    <x v="1"/>
    <d v="2021-06-07T00:00:00"/>
    <x v="6"/>
    <n v="41431"/>
    <s v="V"/>
    <s v="ELET3"/>
    <n v="500"/>
    <n v="46.92"/>
    <m/>
    <n v="23460"/>
    <n v="4.9000000000000004"/>
    <n v="4.753333333333333"/>
    <n v="1.1633333333333333"/>
    <n v="23452.056666666664"/>
    <s v="S"/>
    <m/>
    <n v="23452.056666666664"/>
  </r>
  <r>
    <x v="1"/>
    <d v="2021-06-07T00:00:00"/>
    <x v="6"/>
    <n v="41431"/>
    <s v="C"/>
    <s v="ELET3"/>
    <n v="500"/>
    <n v="46.66"/>
    <m/>
    <n v="23330"/>
    <n v="4.9000000000000004"/>
    <n v="4.753333333333333"/>
    <n v="1.1633333333333333"/>
    <n v="23338.573333333337"/>
    <s v="S"/>
    <m/>
    <n v="-23338.573333333337"/>
  </r>
  <r>
    <x v="1"/>
    <d v="2021-06-07T00:00:00"/>
    <x v="6"/>
    <n v="41431"/>
    <s v="V"/>
    <s v="ELET3"/>
    <n v="500"/>
    <n v="46.77"/>
    <n v="32.58"/>
    <n v="23385"/>
    <n v="4.9000000000000004"/>
    <n v="4.753333333333333"/>
    <n v="1.1633333333333333"/>
    <n v="23377.056666666664"/>
    <s v="S"/>
    <m/>
    <n v="23377.056666666664"/>
  </r>
  <r>
    <x v="1"/>
    <d v="2021-06-02T00:00:00"/>
    <x v="3"/>
    <n v="18425"/>
    <s v="V"/>
    <s v="BBAS3"/>
    <n v="200"/>
    <n v="34.65"/>
    <m/>
    <n v="6930"/>
    <n v="4.9000000000000004"/>
    <n v="1.73"/>
    <n v="0.34"/>
    <n v="6922.88"/>
    <s v="S"/>
    <m/>
    <n v="6922.88"/>
  </r>
  <r>
    <x v="0"/>
    <d v="2021-06-02T00:00:00"/>
    <x v="6"/>
    <n v="10183502"/>
    <s v="V"/>
    <s v="ELET3"/>
    <n v="100"/>
    <n v="45.46"/>
    <n v="38.47"/>
    <n v="4546"/>
    <m/>
    <n v="2.1212499999999999"/>
    <n v="0.48499999999999999"/>
    <n v="4543.6350000000002"/>
    <s v="S"/>
    <m/>
    <n v="4543.6350000000002"/>
  </r>
  <r>
    <x v="0"/>
    <d v="2021-06-02T00:00:00"/>
    <x v="6"/>
    <n v="10183502"/>
    <s v="V"/>
    <s v="ELET3"/>
    <n v="200"/>
    <n v="44.99"/>
    <n v="38.47"/>
    <n v="8998"/>
    <m/>
    <n v="2.1212499999999999"/>
    <n v="0.48499999999999999"/>
    <n v="8995.6350000000002"/>
    <s v="S"/>
    <m/>
    <n v="8995.6350000000002"/>
  </r>
  <r>
    <x v="0"/>
    <d v="2021-06-02T00:00:00"/>
    <x v="7"/>
    <n v="10183502"/>
    <s v="V"/>
    <s v="CVCB3"/>
    <n v="200"/>
    <n v="25.265000000000001"/>
    <n v="22"/>
    <n v="5053"/>
    <m/>
    <n v="2.1212499999999999"/>
    <n v="0.48499999999999999"/>
    <n v="5050.6350000000002"/>
    <s v="S"/>
    <m/>
    <n v="5050.6350000000002"/>
  </r>
  <r>
    <x v="0"/>
    <d v="2021-06-02T00:00:00"/>
    <x v="7"/>
    <n v="10183502"/>
    <s v="V"/>
    <s v="VVAR3"/>
    <n v="700"/>
    <n v="14.46"/>
    <n v="12.39"/>
    <n v="10122"/>
    <m/>
    <n v="2.1212499999999999"/>
    <n v="0.48499999999999999"/>
    <n v="10119.635"/>
    <s v="S"/>
    <m/>
    <n v="10119.635"/>
  </r>
  <r>
    <x v="0"/>
    <d v="2021-06-02T00:00:00"/>
    <x v="4"/>
    <n v="10183502"/>
    <s v="V"/>
    <s v="PETR4"/>
    <n v="200"/>
    <n v="27.54"/>
    <n v="23.771333333333335"/>
    <n v="5508"/>
    <m/>
    <n v="2.1212499999999999"/>
    <n v="0.48499999999999999"/>
    <n v="5505.6350000000002"/>
    <s v="S"/>
    <m/>
    <n v="5505.6350000000002"/>
  </r>
  <r>
    <x v="0"/>
    <d v="2021-06-02T00:00:00"/>
    <x v="4"/>
    <n v="10183502"/>
    <s v="V"/>
    <s v="PETR4"/>
    <n v="100"/>
    <n v="27.82"/>
    <n v="23.771333333333335"/>
    <n v="2782"/>
    <m/>
    <n v="2.1212499999999999"/>
    <n v="0.48499999999999999"/>
    <n v="2779.8194444444443"/>
    <s v="S"/>
    <m/>
    <n v="2779.8194444444443"/>
  </r>
  <r>
    <x v="0"/>
    <d v="2021-06-02T00:00:00"/>
    <x v="1"/>
    <n v="10183502"/>
    <s v="V"/>
    <s v="MODL11"/>
    <n v="200"/>
    <n v="17.86"/>
    <n v="18.035"/>
    <n v="3572"/>
    <m/>
    <n v="2.1212499999999999"/>
    <n v="0.48499999999999999"/>
    <n v="3569.8194444444443"/>
    <s v="S"/>
    <m/>
    <n v="3569.8194444444443"/>
  </r>
  <r>
    <x v="0"/>
    <d v="2021-06-02T00:00:00"/>
    <x v="1"/>
    <n v="10183502"/>
    <s v="V"/>
    <s v="MODL11"/>
    <n v="100"/>
    <n v="17.989999999999998"/>
    <n v="18.035"/>
    <n v="1798.9999999999998"/>
    <m/>
    <n v="2.1212499999999999"/>
    <n v="0.48499999999999999"/>
    <n v="1796.8194444444443"/>
    <s v="S"/>
    <m/>
    <n v="1796.8194444444443"/>
  </r>
  <r>
    <x v="1"/>
    <d v="2021-06-01T00:00:00"/>
    <x v="6"/>
    <n v="5640"/>
    <s v="V"/>
    <s v="CMIG4"/>
    <n v="587"/>
    <n v="13.72"/>
    <n v="13.08"/>
    <n v="8053.64"/>
    <n v="4.9000000000000004"/>
    <n v="3.97"/>
    <n v="0.79400000000000004"/>
    <n v="8046.2504444444448"/>
    <s v="S"/>
    <m/>
    <n v="8046.2504444444448"/>
  </r>
  <r>
    <x v="1"/>
    <d v="2021-06-01T00:00:00"/>
    <x v="7"/>
    <n v="5640"/>
    <s v="C"/>
    <s v="VVAR3"/>
    <n v="300"/>
    <n v="13.88"/>
    <n v="16.17760766666667"/>
    <n v="4164"/>
    <n v="4.9000000000000004"/>
    <n v="3.97"/>
    <n v="0.79400000000000004"/>
    <n v="4172.0195555555556"/>
    <s v="N"/>
    <m/>
    <n v="-4172.0195555555556"/>
  </r>
  <r>
    <x v="1"/>
    <d v="2021-06-01T00:00:00"/>
    <x v="7"/>
    <n v="5640"/>
    <s v="C"/>
    <s v="VVAR3"/>
    <n v="2000"/>
    <n v="13.87"/>
    <n v="16.324263475177307"/>
    <n v="27740"/>
    <n v="4.9000000000000004"/>
    <n v="3.97"/>
    <n v="0.79400000000000004"/>
    <n v="27748.019555555558"/>
    <s v="N"/>
    <m/>
    <n v="-27748.019555555558"/>
  </r>
  <r>
    <x v="1"/>
    <d v="2021-06-01T00:00:00"/>
    <x v="7"/>
    <n v="5640"/>
    <s v="C"/>
    <s v="CVCB3"/>
    <n v="300"/>
    <n v="25.29"/>
    <n v="24.205943442639754"/>
    <n v="7587"/>
    <n v="4.9000000000000004"/>
    <n v="3.97"/>
    <n v="0.79400000000000004"/>
    <n v="7595.0195555555556"/>
    <s v="S"/>
    <m/>
    <n v="-7595.0195555555556"/>
  </r>
  <r>
    <x v="1"/>
    <d v="2021-06-01T00:00:00"/>
    <x v="1"/>
    <n v="5640"/>
    <s v="V"/>
    <s v="IRBR3"/>
    <n v="5337"/>
    <n v="5.97"/>
    <n v="13.033271751231032"/>
    <n v="31861.89"/>
    <n v="4.9000000000000004"/>
    <n v="3.97"/>
    <n v="0.79400000000000004"/>
    <n v="31854.500444444442"/>
    <s v="S"/>
    <m/>
    <n v="31854.500444444442"/>
  </r>
  <r>
    <x v="0"/>
    <d v="2021-06-01T00:00:00"/>
    <x v="6"/>
    <n v="10062348"/>
    <s v="V"/>
    <s v="ELET3"/>
    <n v="200"/>
    <n v="44.91"/>
    <n v="38.47"/>
    <n v="8982"/>
    <m/>
    <n v="17.93"/>
    <n v="4.79"/>
    <n v="8975.5144444444431"/>
    <s v="S"/>
    <m/>
    <n v="8975.5144444444431"/>
  </r>
  <r>
    <x v="0"/>
    <d v="2021-05-31T00:00:00"/>
    <x v="7"/>
    <n v="9959858"/>
    <s v="C"/>
    <s v="CVCB3"/>
    <n v="200"/>
    <n v="24.95"/>
    <m/>
    <n v="4990"/>
    <m/>
    <n v="2.835"/>
    <n v="0.68500000000000005"/>
    <n v="4993.0105555555565"/>
    <s v="S"/>
    <m/>
    <n v="-4993.0105555555565"/>
  </r>
  <r>
    <x v="0"/>
    <d v="2021-05-31T00:00:00"/>
    <x v="9"/>
    <n v="9959858"/>
    <s v="V"/>
    <s v="BBDC4"/>
    <n v="200"/>
    <n v="26.44"/>
    <n v="26.32"/>
    <n v="5288"/>
    <m/>
    <n v="2.835"/>
    <n v="0.68500000000000005"/>
    <n v="5285.5483333333332"/>
    <s v="S"/>
    <m/>
    <n v="5285.5483333333332"/>
  </r>
  <r>
    <x v="0"/>
    <d v="2021-05-28T00:00:00"/>
    <x v="9"/>
    <n v="9858764"/>
    <s v="C"/>
    <s v="BBDC4"/>
    <n v="200"/>
    <n v="26.32"/>
    <n v="26.32"/>
    <n v="5264"/>
    <m/>
    <n v="1.38"/>
    <n v="0.27333333333333332"/>
    <n v="5266.67"/>
    <s v="S"/>
    <m/>
    <n v="-5266.67"/>
  </r>
  <r>
    <x v="0"/>
    <d v="2021-05-28T00:00:00"/>
    <x v="1"/>
    <n v="9858764"/>
    <s v="C"/>
    <s v="HASH11"/>
    <n v="100"/>
    <n v="37.64"/>
    <n v="39.245714285714286"/>
    <n v="3764"/>
    <m/>
    <n v="1.38"/>
    <n v="0.27333333333333332"/>
    <n v="3766.6700000000005"/>
    <s v="N"/>
    <m/>
    <n v="-3766.6700000000005"/>
  </r>
  <r>
    <x v="0"/>
    <d v="2021-05-28T00:00:00"/>
    <x v="7"/>
    <n v="9858764"/>
    <s v="V"/>
    <s v="CVCB3"/>
    <n v="300"/>
    <n v="25.2"/>
    <m/>
    <n v="7560"/>
    <m/>
    <n v="1.38"/>
    <n v="0.27333333333333332"/>
    <n v="7557.96"/>
    <s v="S"/>
    <m/>
    <n v="7557.96"/>
  </r>
  <r>
    <x v="0"/>
    <d v="2021-05-27T00:00:00"/>
    <x v="1"/>
    <n v="9759565"/>
    <s v="V"/>
    <s v="HASH11"/>
    <n v="100"/>
    <n v="39.700000000000003"/>
    <m/>
    <n v="3970.0000000000005"/>
    <m/>
    <n v="1.3"/>
    <n v="0.26"/>
    <n v="3967.9733333333334"/>
    <s v="S"/>
    <m/>
    <n v="3967.9733333333334"/>
  </r>
  <r>
    <x v="0"/>
    <d v="2021-05-27T00:00:00"/>
    <x v="6"/>
    <n v="9759565"/>
    <s v="V"/>
    <s v="ELET3"/>
    <n v="100"/>
    <n v="43.14"/>
    <m/>
    <n v="4314"/>
    <m/>
    <n v="1.3"/>
    <n v="0.26"/>
    <n v="4311.9733333333334"/>
    <s v="S"/>
    <m/>
    <n v="4311.9733333333334"/>
  </r>
  <r>
    <x v="0"/>
    <d v="2021-05-27T00:00:00"/>
    <x v="7"/>
    <n v="9759565"/>
    <s v="C"/>
    <s v="CVCB3"/>
    <n v="300"/>
    <n v="24.5"/>
    <m/>
    <n v="7350"/>
    <m/>
    <n v="1.3"/>
    <n v="0.26"/>
    <n v="7352.6566666666668"/>
    <s v="S"/>
    <m/>
    <n v="-7352.6566666666668"/>
  </r>
  <r>
    <x v="0"/>
    <d v="2021-05-26T00:00:00"/>
    <x v="1"/>
    <n v="9670057"/>
    <s v="V"/>
    <s v="HASH11"/>
    <n v="100"/>
    <n v="39.409999999999997"/>
    <n v="39.513333333333335"/>
    <n v="3940.9999999999995"/>
    <m/>
    <m/>
    <m/>
    <n v="3939.2333333333327"/>
    <s v="N"/>
    <m/>
    <n v="3939.2333333333327"/>
  </r>
  <r>
    <x v="0"/>
    <d v="2021-05-26T00:00:00"/>
    <x v="6"/>
    <n v="9670057"/>
    <s v="C"/>
    <s v="ELET3"/>
    <n v="100"/>
    <n v="43.12"/>
    <n v="42.324545454545458"/>
    <n v="4312"/>
    <m/>
    <m/>
    <m/>
    <n v="4314.3966666666665"/>
    <s v="S"/>
    <m/>
    <n v="-4314.3966666666665"/>
  </r>
  <r>
    <x v="0"/>
    <d v="2021-05-26T00:00:00"/>
    <x v="1"/>
    <n v="9670057"/>
    <s v="C"/>
    <s v="MODL11"/>
    <n v="200"/>
    <n v="17.12"/>
    <n v="18.035"/>
    <n v="3424"/>
    <m/>
    <m/>
    <m/>
    <n v="3426.4459999999999"/>
    <s v="S"/>
    <m/>
    <n v="-3426.4459999999999"/>
  </r>
  <r>
    <x v="0"/>
    <d v="2021-05-26T00:00:00"/>
    <x v="2"/>
    <n v="9670057"/>
    <s v="V"/>
    <s v="OIBR3"/>
    <n v="1000"/>
    <n v="1.52"/>
    <n v="1.51"/>
    <n v="1520"/>
    <m/>
    <m/>
    <m/>
    <n v="1518.184"/>
    <s v="S"/>
    <m/>
    <n v="1518.184"/>
  </r>
  <r>
    <x v="0"/>
    <d v="2021-05-25T00:00:00"/>
    <x v="1"/>
    <n v="9582155"/>
    <s v="C"/>
    <s v="HASH11"/>
    <n v="100"/>
    <n v="37.44"/>
    <m/>
    <n v="3744"/>
    <m/>
    <m/>
    <m/>
    <n v="3746.4459999999999"/>
    <s v="N"/>
    <m/>
    <n v="-3746.4459999999999"/>
  </r>
  <r>
    <x v="0"/>
    <d v="2021-05-25T00:00:00"/>
    <x v="1"/>
    <n v="9582155"/>
    <s v="C"/>
    <s v="HASH11"/>
    <n v="100"/>
    <n v="37.93"/>
    <m/>
    <n v="3793"/>
    <m/>
    <m/>
    <m/>
    <n v="3795.4459999999999"/>
    <s v="N"/>
    <m/>
    <n v="-3795.4459999999999"/>
  </r>
  <r>
    <x v="0"/>
    <d v="2021-05-25T00:00:00"/>
    <x v="1"/>
    <n v="9582155"/>
    <s v="V"/>
    <s v="MRFG3"/>
    <n v="300"/>
    <n v="18.55"/>
    <n v="17.559999999999999"/>
    <n v="5565"/>
    <m/>
    <m/>
    <m/>
    <n v="5563.1840000000002"/>
    <s v="S"/>
    <m/>
    <n v="5563.1840000000002"/>
  </r>
  <r>
    <x v="0"/>
    <d v="2021-05-25T00:00:00"/>
    <x v="1"/>
    <n v="9582155"/>
    <s v="V"/>
    <s v="MRFG3"/>
    <n v="100"/>
    <n v="18.25"/>
    <n v="17.559999999999999"/>
    <n v="1825"/>
    <m/>
    <m/>
    <m/>
    <n v="1823.184"/>
    <s v="S"/>
    <m/>
    <n v="1823.184"/>
  </r>
  <r>
    <x v="0"/>
    <d v="2021-05-24T00:00:00"/>
    <x v="7"/>
    <n v="9491939"/>
    <s v="C"/>
    <s v="VVAR3"/>
    <n v="200"/>
    <n v="12.37"/>
    <m/>
    <n v="2474"/>
    <m/>
    <n v="3.2880000000000003"/>
    <n v="0.80600000000000005"/>
    <n v="2477.252"/>
    <s v="N"/>
    <m/>
    <n v="-2477.252"/>
  </r>
  <r>
    <x v="0"/>
    <d v="2021-05-24T00:00:00"/>
    <x v="1"/>
    <n v="9491939"/>
    <s v="C"/>
    <s v="MRFG3"/>
    <n v="400"/>
    <n v="17.559999999999999"/>
    <m/>
    <n v="7023.9999999999991"/>
    <m/>
    <n v="3.2880000000000003"/>
    <n v="0.80600000000000005"/>
    <n v="7027.2519999999986"/>
    <s v="S"/>
    <m/>
    <n v="-7027.2519999999986"/>
  </r>
  <r>
    <x v="0"/>
    <d v="2021-05-24T00:00:00"/>
    <x v="6"/>
    <n v="9491939"/>
    <s v="V"/>
    <s v="ELET3"/>
    <n v="100"/>
    <n v="42.19"/>
    <n v="38.47"/>
    <n v="4219"/>
    <m/>
    <n v="3.2880000000000003"/>
    <n v="0.80600000000000005"/>
    <n v="4216.3780000000006"/>
    <s v="S"/>
    <m/>
    <n v="4216.3780000000006"/>
  </r>
  <r>
    <x v="0"/>
    <d v="2021-05-24T00:00:00"/>
    <x v="6"/>
    <n v="9491939"/>
    <s v="V"/>
    <s v="ELET3"/>
    <n v="100"/>
    <n v="42.37"/>
    <n v="38.47"/>
    <n v="4237"/>
    <m/>
    <n v="3.2880000000000003"/>
    <n v="0.80600000000000005"/>
    <n v="4234.3780000000006"/>
    <s v="S"/>
    <m/>
    <n v="4234.3780000000006"/>
  </r>
  <r>
    <x v="0"/>
    <d v="2021-05-24T00:00:00"/>
    <x v="7"/>
    <n v="9491939"/>
    <s v="V"/>
    <s v="CVCB3"/>
    <n v="400"/>
    <n v="23.36"/>
    <n v="24.737500000000001"/>
    <n v="9344"/>
    <m/>
    <n v="3.2880000000000003"/>
    <n v="0.80600000000000005"/>
    <n v="9341.3779999999988"/>
    <s v="S"/>
    <m/>
    <n v="9341.3779999999988"/>
  </r>
  <r>
    <x v="0"/>
    <d v="2021-05-21T00:00:00"/>
    <x v="6"/>
    <n v="9404483"/>
    <s v="V"/>
    <s v="ELET3"/>
    <n v="100"/>
    <n v="41.91"/>
    <n v="38.47"/>
    <n v="4191"/>
    <m/>
    <n v="2.2050000000000001"/>
    <n v="0.5"/>
    <n v="4188.6840000000002"/>
    <s v="S"/>
    <m/>
    <n v="4188.6840000000002"/>
  </r>
  <r>
    <x v="0"/>
    <d v="2021-05-21T00:00:00"/>
    <x v="6"/>
    <n v="9404483"/>
    <s v="V"/>
    <s v="CMIG4"/>
    <n v="500"/>
    <n v="13.01"/>
    <n v="11.867777777777778"/>
    <n v="6505"/>
    <m/>
    <n v="2.2050000000000001"/>
    <n v="0.5"/>
    <n v="6502.6840000000002"/>
    <s v="S"/>
    <m/>
    <n v="6502.6840000000002"/>
  </r>
  <r>
    <x v="0"/>
    <d v="2021-05-21T00:00:00"/>
    <x v="1"/>
    <n v="9404483"/>
    <s v="C"/>
    <s v="HASH11"/>
    <n v="100"/>
    <n v="38.29"/>
    <n v="39.513333333333335"/>
    <n v="3829"/>
    <m/>
    <n v="2.2050000000000001"/>
    <n v="0.5"/>
    <n v="3831.9459999999999"/>
    <s v="N"/>
    <m/>
    <n v="-3831.9459999999999"/>
  </r>
  <r>
    <x v="0"/>
    <d v="2021-05-21T00:00:00"/>
    <x v="1"/>
    <n v="9404483"/>
    <s v="C"/>
    <s v="HASH11"/>
    <n v="100"/>
    <n v="37.729999999999997"/>
    <n v="39.758000000000003"/>
    <n v="3772.9999999999995"/>
    <m/>
    <n v="2.2050000000000001"/>
    <n v="0.5"/>
    <n v="3775.9459999999995"/>
    <s v="N"/>
    <m/>
    <n v="-3775.9459999999995"/>
  </r>
  <r>
    <x v="0"/>
    <d v="2021-05-20T00:00:00"/>
    <x v="9"/>
    <n v="9317602"/>
    <s v="V"/>
    <s v="BBDC4"/>
    <n v="200"/>
    <n v="25.5"/>
    <n v="24.86"/>
    <n v="5100"/>
    <m/>
    <n v="3.6560000000000001"/>
    <n v="0.94600000000000006"/>
    <n v="5097.4014999999999"/>
    <s v="S"/>
    <m/>
    <n v="5097.4014999999999"/>
  </r>
  <r>
    <x v="0"/>
    <d v="2021-05-20T00:00:00"/>
    <x v="1"/>
    <n v="9317602"/>
    <s v="V"/>
    <s v="HASH11"/>
    <n v="100"/>
    <n v="40"/>
    <m/>
    <n v="4000"/>
    <m/>
    <n v="3.6560000000000001"/>
    <n v="0.94600000000000006"/>
    <n v="3997.4014999999999"/>
    <s v="S"/>
    <m/>
    <n v="3997.4014999999999"/>
  </r>
  <r>
    <x v="0"/>
    <d v="2021-05-20T00:00:00"/>
    <x v="1"/>
    <n v="9317602"/>
    <s v="C"/>
    <s v="HASH11"/>
    <n v="100"/>
    <n v="38"/>
    <m/>
    <n v="3800"/>
    <m/>
    <n v="3.6560000000000001"/>
    <n v="0.94600000000000006"/>
    <n v="3803.2285000000002"/>
    <s v="S"/>
    <m/>
    <n v="-3803.2285000000002"/>
  </r>
  <r>
    <x v="0"/>
    <d v="2021-05-20T00:00:00"/>
    <x v="6"/>
    <n v="9317602"/>
    <s v="C"/>
    <s v="ELET3"/>
    <n v="100"/>
    <n v="41.65"/>
    <m/>
    <n v="4165"/>
    <m/>
    <m/>
    <m/>
    <n v="4167.2825000000003"/>
    <s v="S"/>
    <m/>
    <n v="-4167.2825000000003"/>
  </r>
  <r>
    <x v="0"/>
    <d v="2021-05-20T00:00:00"/>
    <x v="6"/>
    <n v="9317602"/>
    <s v="C"/>
    <s v="ELET3"/>
    <n v="100"/>
    <n v="41.36"/>
    <m/>
    <n v="4136"/>
    <m/>
    <m/>
    <m/>
    <n v="4138.5725000000002"/>
    <s v="S"/>
    <m/>
    <n v="-4138.5725000000002"/>
  </r>
  <r>
    <x v="0"/>
    <d v="2021-05-20T00:00:00"/>
    <x v="6"/>
    <n v="9317602"/>
    <s v="C"/>
    <s v="ELET3"/>
    <n v="100"/>
    <n v="42.13"/>
    <m/>
    <n v="4213"/>
    <m/>
    <m/>
    <m/>
    <n v="4215.5725000000002"/>
    <s v="S"/>
    <m/>
    <n v="-4215.5725000000002"/>
  </r>
  <r>
    <x v="0"/>
    <d v="2021-05-20T00:00:00"/>
    <x v="6"/>
    <n v="9317602"/>
    <s v="V"/>
    <s v="ELET3"/>
    <n v="200"/>
    <n v="42.89"/>
    <m/>
    <n v="8578"/>
    <m/>
    <n v="3.6560000000000001"/>
    <n v="0.94600000000000006"/>
    <n v="8575.1115000000009"/>
    <s v="S"/>
    <m/>
    <n v="8575.1115000000009"/>
  </r>
  <r>
    <x v="0"/>
    <d v="2021-05-20T00:00:00"/>
    <x v="6"/>
    <n v="9317602"/>
    <s v="C"/>
    <s v="ELET3"/>
    <n v="200"/>
    <n v="41.92"/>
    <m/>
    <n v="8384"/>
    <m/>
    <n v="3.6560000000000001"/>
    <n v="0.94600000000000006"/>
    <n v="8387.5184999999983"/>
    <s v="S"/>
    <m/>
    <n v="-8387.5184999999983"/>
  </r>
  <r>
    <x v="1"/>
    <d v="2021-05-19T00:00:00"/>
    <x v="3"/>
    <n v="125029"/>
    <s v="C"/>
    <s v="BBAS3"/>
    <n v="200"/>
    <n v="32.479999999999997"/>
    <m/>
    <n v="6495.9999999999991"/>
    <m/>
    <n v="1.62"/>
    <n v="0.32"/>
    <n v="6499.1636363636353"/>
    <s v="S"/>
    <m/>
    <n v="-6499.1636363636353"/>
  </r>
  <r>
    <x v="0"/>
    <d v="2021-05-19T00:00:00"/>
    <x v="9"/>
    <n v="9225274"/>
    <s v="V"/>
    <s v="BBDC4"/>
    <n v="100"/>
    <n v="25.35"/>
    <m/>
    <n v="2535"/>
    <m/>
    <m/>
    <m/>
    <n v="2532.7863636363636"/>
    <s v="S"/>
    <m/>
    <n v="2532.7863636363636"/>
  </r>
  <r>
    <x v="0"/>
    <d v="2021-05-19T00:00:00"/>
    <x v="2"/>
    <n v="9225274"/>
    <s v="C"/>
    <s v="OIBR3"/>
    <n v="1000"/>
    <n v="1.51"/>
    <m/>
    <n v="1510"/>
    <m/>
    <n v="2.8955555555555552"/>
    <n v="0.72888888888888881"/>
    <n v="1513.5725252525253"/>
    <s v="N"/>
    <m/>
    <n v="-1513.5725252525253"/>
  </r>
  <r>
    <x v="0"/>
    <d v="2021-05-19T00:00:00"/>
    <x v="1"/>
    <n v="9225274"/>
    <s v="C"/>
    <s v="MODL11"/>
    <n v="100"/>
    <n v="18.3"/>
    <n v="18.34"/>
    <n v="1830"/>
    <m/>
    <n v="2.8955555555555552"/>
    <n v="0.72888888888888881"/>
    <n v="1833.5725252525253"/>
    <s v="S"/>
    <m/>
    <n v="-1833.5725252525253"/>
  </r>
  <r>
    <x v="0"/>
    <d v="2021-05-19T00:00:00"/>
    <x v="1"/>
    <n v="9225274"/>
    <s v="C"/>
    <s v="HASH11"/>
    <n v="100"/>
    <n v="39.200000000000003"/>
    <n v="40.265000000000001"/>
    <n v="3920.0000000000005"/>
    <m/>
    <n v="2.8955555555555552"/>
    <n v="0.72888888888888881"/>
    <n v="3923.5725252525258"/>
    <s v="N"/>
    <m/>
    <n v="-3923.5725252525258"/>
  </r>
  <r>
    <x v="0"/>
    <d v="2021-05-19T00:00:00"/>
    <x v="1"/>
    <n v="9225274"/>
    <s v="C"/>
    <s v="HASH11"/>
    <n v="200"/>
    <n v="40.6"/>
    <m/>
    <n v="8120"/>
    <m/>
    <n v="2.8955555555555552"/>
    <n v="0.72888888888888881"/>
    <n v="8123.5725252525253"/>
    <s v="N"/>
    <m/>
    <n v="-8123.5725252525253"/>
  </r>
  <r>
    <x v="0"/>
    <d v="2021-05-19T00:00:00"/>
    <x v="1"/>
    <n v="9225274"/>
    <s v="C"/>
    <s v="HASH11"/>
    <n v="100"/>
    <n v="40.659999999999997"/>
    <m/>
    <n v="4065.9999999999995"/>
    <m/>
    <n v="2.8955555555555552"/>
    <n v="0.72888888888888881"/>
    <n v="4069.5725252525249"/>
    <s v="N"/>
    <m/>
    <n v="-4069.5725252525249"/>
  </r>
  <r>
    <x v="0"/>
    <d v="2021-05-19T00:00:00"/>
    <x v="6"/>
    <n v="9225274"/>
    <s v="V"/>
    <s v="CMIG4"/>
    <n v="300"/>
    <n v="12.89"/>
    <n v="11.867777777777778"/>
    <n v="3867"/>
    <m/>
    <n v="2.8955555555555552"/>
    <n v="0.72888888888888881"/>
    <n v="3864.0574747474748"/>
    <s v="S"/>
    <m/>
    <n v="3864.0574747474748"/>
  </r>
  <r>
    <x v="0"/>
    <d v="2021-05-19T00:00:00"/>
    <x v="6"/>
    <n v="9225274"/>
    <s v="V"/>
    <s v="ELET3"/>
    <n v="200"/>
    <n v="42.16"/>
    <n v="38.47"/>
    <n v="8432"/>
    <m/>
    <n v="2.8955555555555552"/>
    <n v="0.72888888888888881"/>
    <n v="8429.0574747474748"/>
    <s v="S"/>
    <m/>
    <n v="8429.0574747474748"/>
  </r>
  <r>
    <x v="0"/>
    <d v="2021-05-19T00:00:00"/>
    <x v="1"/>
    <n v="9225274"/>
    <s v="V"/>
    <s v="HASH11"/>
    <n v="100"/>
    <n v="41"/>
    <n v="38"/>
    <n v="4100"/>
    <m/>
    <n v="2.8955555555555552"/>
    <n v="0.72888888888888881"/>
    <n v="4097.0574747474748"/>
    <s v="S"/>
    <m/>
    <n v="4097.0574747474748"/>
  </r>
  <r>
    <x v="0"/>
    <d v="2021-05-19T00:00:00"/>
    <x v="1"/>
    <n v="9225274"/>
    <s v="C"/>
    <s v="HASH11"/>
    <n v="100"/>
    <n v="38"/>
    <m/>
    <n v="3800"/>
    <m/>
    <n v="2.8955555555555552"/>
    <n v="0.72888888888888881"/>
    <n v="3803.5725252525253"/>
    <s v="S"/>
    <m/>
    <n v="-3803.5725252525253"/>
  </r>
  <r>
    <x v="0"/>
    <d v="2021-05-18T00:00:00"/>
    <x v="7"/>
    <n v="9130302"/>
    <s v="C"/>
    <s v="CVCB3"/>
    <n v="100"/>
    <n v="24.9"/>
    <n v="24.737500000000001"/>
    <n v="2490"/>
    <m/>
    <n v="2.9289999999999998"/>
    <n v="0.74399999999999999"/>
    <n v="2492.5740000000001"/>
    <s v="S"/>
    <m/>
    <n v="-2492.5740000000001"/>
  </r>
  <r>
    <x v="0"/>
    <d v="2021-05-18T00:00:00"/>
    <x v="7"/>
    <n v="9130302"/>
    <s v="C"/>
    <s v="CVCB3"/>
    <n v="100"/>
    <n v="24.73"/>
    <n v="24.683333333333334"/>
    <n v="2473"/>
    <m/>
    <n v="2.9289999999999998"/>
    <n v="0.74399999999999999"/>
    <n v="2475.5740000000001"/>
    <s v="S"/>
    <m/>
    <n v="-2475.5740000000001"/>
  </r>
  <r>
    <x v="0"/>
    <d v="2021-05-18T00:00:00"/>
    <x v="1"/>
    <n v="9130302"/>
    <s v="C"/>
    <s v="MODL11"/>
    <n v="100"/>
    <n v="18.3"/>
    <n v="17.972000000000001"/>
    <n v="1830"/>
    <m/>
    <n v="2.9289999999999998"/>
    <n v="0.74399999999999999"/>
    <n v="1832.5540000000001"/>
    <s v="S"/>
    <m/>
    <n v="-1832.5540000000001"/>
  </r>
  <r>
    <x v="0"/>
    <d v="2021-05-18T00:00:00"/>
    <x v="1"/>
    <n v="9130302"/>
    <s v="V"/>
    <s v="CASH3"/>
    <n v="200"/>
    <n v="34.087000000000003"/>
    <n v="34.31"/>
    <n v="6817.4000000000005"/>
    <m/>
    <n v="2.9289999999999998"/>
    <n v="0.74399999999999999"/>
    <n v="6815.4760000000006"/>
    <s v="S"/>
    <m/>
    <n v="6815.4760000000006"/>
  </r>
  <r>
    <x v="0"/>
    <d v="2021-05-18T00:00:00"/>
    <x v="1"/>
    <n v="9130302"/>
    <s v="V"/>
    <s v="CASH3"/>
    <n v="100"/>
    <n v="33.869999999999997"/>
    <n v="34.31"/>
    <n v="3386.9999999999995"/>
    <m/>
    <n v="2.9289999999999998"/>
    <n v="0.74399999999999999"/>
    <n v="3386.2559999999994"/>
    <s v="S"/>
    <m/>
    <n v="3386.2559999999994"/>
  </r>
  <r>
    <x v="0"/>
    <d v="2021-05-18T00:00:00"/>
    <x v="0"/>
    <n v="9130302"/>
    <s v="C"/>
    <s v="JBSS3"/>
    <n v="100"/>
    <n v="29.59"/>
    <n v="31.736114285714283"/>
    <n v="2959"/>
    <m/>
    <n v="2.9289999999999998"/>
    <n v="0.74399999999999999"/>
    <n v="2962.0973333333336"/>
    <s v="N"/>
    <m/>
    <n v="-2962.0973333333336"/>
  </r>
  <r>
    <x v="0"/>
    <d v="2021-05-18T00:00:00"/>
    <x v="6"/>
    <n v="9130302"/>
    <s v="V"/>
    <s v="ELET3"/>
    <n v="100"/>
    <n v="40.29"/>
    <n v="38.47"/>
    <n v="4029"/>
    <m/>
    <n v="2.9289999999999998"/>
    <n v="0.74399999999999999"/>
    <n v="4026.5326666666665"/>
    <s v="S"/>
    <m/>
    <n v="4026.5326666666665"/>
  </r>
  <r>
    <x v="0"/>
    <d v="2021-05-18T00:00:00"/>
    <x v="6"/>
    <n v="9130302"/>
    <s v="V"/>
    <s v="ELET3"/>
    <n v="100"/>
    <n v="39.65"/>
    <n v="38.47"/>
    <n v="3965"/>
    <m/>
    <n v="2.9289999999999998"/>
    <n v="0.74399999999999999"/>
    <n v="3962.5326666666665"/>
    <s v="S"/>
    <m/>
    <n v="3962.5326666666665"/>
  </r>
  <r>
    <x v="0"/>
    <d v="2021-05-18T00:00:00"/>
    <x v="7"/>
    <n v="9130302"/>
    <s v="C"/>
    <s v="CVCB3"/>
    <n v="100"/>
    <n v="24.73"/>
    <n v="24.66"/>
    <n v="2473"/>
    <m/>
    <n v="2.9289999999999998"/>
    <n v="0.74399999999999999"/>
    <n v="2476.0573333333336"/>
    <s v="S"/>
    <m/>
    <n v="-2476.0573333333336"/>
  </r>
  <r>
    <x v="0"/>
    <d v="2021-05-18T00:00:00"/>
    <x v="7"/>
    <n v="9130302"/>
    <s v="C"/>
    <s v="CVCB3"/>
    <n v="100"/>
    <n v="24.59"/>
    <n v="24.59"/>
    <n v="2459"/>
    <m/>
    <n v="2.9289999999999998"/>
    <n v="0.74399999999999999"/>
    <n v="2462.0573333333336"/>
    <s v="S"/>
    <m/>
    <n v="-2462.0573333333336"/>
  </r>
  <r>
    <x v="0"/>
    <d v="2021-05-17T00:00:00"/>
    <x v="6"/>
    <n v="9033332"/>
    <s v="V"/>
    <s v="CMIG4"/>
    <n v="100"/>
    <n v="12.37"/>
    <n v="11.867777777777778"/>
    <n v="1237"/>
    <m/>
    <n v="11.557499999999999"/>
    <n v="3.09"/>
    <n v="1232.2266666666667"/>
    <s v="S"/>
    <m/>
    <n v="1232.2266666666667"/>
  </r>
  <r>
    <x v="0"/>
    <d v="2021-05-17T00:00:00"/>
    <x v="6"/>
    <n v="9033332"/>
    <s v="V"/>
    <s v="ELET3"/>
    <n v="100"/>
    <n v="38.840000000000003"/>
    <n v="38.47"/>
    <n v="3884.0000000000005"/>
    <m/>
    <n v="11.557499999999999"/>
    <n v="3.09"/>
    <n v="3879.2680000000005"/>
    <s v="S"/>
    <m/>
    <n v="3879.2680000000005"/>
  </r>
  <r>
    <x v="0"/>
    <d v="2021-05-17T00:00:00"/>
    <x v="1"/>
    <n v="9033332"/>
    <s v="C"/>
    <s v="CASH3"/>
    <n v="300"/>
    <n v="34.31"/>
    <m/>
    <n v="10293"/>
    <m/>
    <n v="11.557499999999999"/>
    <n v="3.09"/>
    <n v="10298.361999999999"/>
    <s v="S"/>
    <m/>
    <n v="-10298.361999999999"/>
  </r>
  <r>
    <x v="0"/>
    <d v="2021-05-17T00:00:00"/>
    <x v="4"/>
    <n v="9033332"/>
    <s v="C"/>
    <s v="PETR4"/>
    <n v="200"/>
    <n v="26.37"/>
    <n v="32.073333333333338"/>
    <n v="5274"/>
    <m/>
    <n v="11.557499999999999"/>
    <n v="3.09"/>
    <n v="5279.3620000000001"/>
    <s v="S"/>
    <m/>
    <n v="-5279.3620000000001"/>
  </r>
  <r>
    <x v="0"/>
    <d v="2021-05-17T00:00:00"/>
    <x v="1"/>
    <n v="9033332"/>
    <s v="C"/>
    <s v="MODL11"/>
    <n v="200"/>
    <n v="18.27"/>
    <n v="49.626249999999999"/>
    <n v="3654"/>
    <m/>
    <n v="11.557499999999999"/>
    <n v="3.09"/>
    <n v="3659.3620000000001"/>
    <s v="S"/>
    <m/>
    <n v="-3659.3620000000001"/>
  </r>
  <r>
    <x v="0"/>
    <d v="2021-05-14T00:00:00"/>
    <x v="6"/>
    <n v="8931392"/>
    <s v="C"/>
    <s v="ELET3"/>
    <n v="100"/>
    <n v="38.869999999999997"/>
    <n v="38.252500000000005"/>
    <n v="3886.9999999999995"/>
    <m/>
    <n v="2.649"/>
    <n v="0.61899999999999999"/>
    <n v="3889.8909999999996"/>
    <s v="S"/>
    <m/>
    <n v="-3889.8909999999996"/>
  </r>
  <r>
    <x v="0"/>
    <d v="2021-05-14T00:00:00"/>
    <x v="6"/>
    <n v="8931392"/>
    <s v="C"/>
    <s v="ELET3"/>
    <n v="100"/>
    <n v="39.69"/>
    <n v="38.211333333333336"/>
    <n v="3969"/>
    <m/>
    <n v="2.649"/>
    <n v="0.61899999999999999"/>
    <n v="3971.9032857142861"/>
    <s v="S"/>
    <m/>
    <n v="-3971.9032857142861"/>
  </r>
  <r>
    <x v="0"/>
    <d v="2021-05-14T00:00:00"/>
    <x v="6"/>
    <n v="8931392"/>
    <s v="C"/>
    <s v="ELET3"/>
    <n v="100"/>
    <n v="38.96"/>
    <n v="38.105714285714285"/>
    <n v="3896"/>
    <m/>
    <n v="2.649"/>
    <n v="0.61899999999999999"/>
    <n v="3898.9032857142861"/>
    <s v="S"/>
    <m/>
    <n v="-3898.9032857142861"/>
  </r>
  <r>
    <x v="0"/>
    <d v="2021-05-14T00:00:00"/>
    <x v="4"/>
    <n v="8931392"/>
    <s v="V"/>
    <s v="PETR4"/>
    <n v="300"/>
    <n v="25.76"/>
    <n v="23.771333333333335"/>
    <n v="7728.0000000000009"/>
    <m/>
    <n v="2.649"/>
    <n v="0.61899999999999999"/>
    <n v="7725.7267142857154"/>
    <s v="S"/>
    <m/>
    <n v="7725.7267142857154"/>
  </r>
  <r>
    <x v="0"/>
    <d v="2021-05-14T00:00:00"/>
    <x v="4"/>
    <n v="8931392"/>
    <s v="V"/>
    <s v="PETR4"/>
    <n v="200"/>
    <n v="25.8"/>
    <n v="23.771333333333335"/>
    <n v="5160"/>
    <m/>
    <n v="2.649"/>
    <n v="0.61899999999999999"/>
    <n v="5157.7267142857145"/>
    <s v="S"/>
    <m/>
    <n v="5157.7267142857145"/>
  </r>
  <r>
    <x v="0"/>
    <d v="2021-05-14T00:00:00"/>
    <x v="4"/>
    <n v="8931392"/>
    <s v="V"/>
    <s v="PETR4"/>
    <n v="200"/>
    <n v="26.03"/>
    <n v="23.771333333333335"/>
    <n v="5206"/>
    <m/>
    <n v="2.649"/>
    <n v="0.61899999999999999"/>
    <n v="5203.7267142857145"/>
    <s v="S"/>
    <m/>
    <n v="5203.7267142857145"/>
  </r>
  <r>
    <x v="0"/>
    <d v="2021-05-14T00:00:00"/>
    <x v="7"/>
    <n v="8931392"/>
    <s v="C"/>
    <s v="VVAR3"/>
    <n v="500"/>
    <n v="12.39"/>
    <m/>
    <n v="6195"/>
    <m/>
    <n v="2.649"/>
    <n v="0.61899999999999999"/>
    <n v="6197.9032857142856"/>
    <s v="N"/>
    <m/>
    <n v="-6197.9032857142856"/>
  </r>
  <r>
    <x v="0"/>
    <d v="2021-05-14T00:00:00"/>
    <x v="1"/>
    <n v="8931392"/>
    <s v="V"/>
    <s v="MODL11"/>
    <n v="400"/>
    <n v="18.25"/>
    <n v="17.89"/>
    <n v="7300"/>
    <m/>
    <n v="2.649"/>
    <n v="0.61899999999999999"/>
    <n v="7297.7267142857145"/>
    <s v="S"/>
    <m/>
    <n v="7297.7267142857145"/>
  </r>
  <r>
    <x v="0"/>
    <d v="2021-05-14T00:00:00"/>
    <x v="9"/>
    <n v="8931392"/>
    <s v="C"/>
    <s v="BBDC4"/>
    <n v="400"/>
    <n v="24.86"/>
    <m/>
    <n v="9944"/>
    <m/>
    <n v="2.649"/>
    <n v="0.61899999999999999"/>
    <n v="9946.9356666666663"/>
    <s v="S"/>
    <m/>
    <n v="-9946.9356666666663"/>
  </r>
  <r>
    <x v="0"/>
    <d v="2021-05-14T00:00:00"/>
    <x v="3"/>
    <n v="8931392"/>
    <s v="V"/>
    <s v="BBAS3"/>
    <n v="200"/>
    <n v="31.23"/>
    <n v="30.88"/>
    <n v="6246"/>
    <m/>
    <n v="2.649"/>
    <n v="0.61899999999999999"/>
    <n v="6243.6943333333338"/>
    <s v="S"/>
    <m/>
    <n v="6243.6943333333338"/>
  </r>
  <r>
    <x v="1"/>
    <d v="2021-05-13T00:00:00"/>
    <x v="7"/>
    <n v="85387"/>
    <s v="V"/>
    <s v="CVCB3"/>
    <n v="600"/>
    <n v="24.65"/>
    <n v="23.880726475431683"/>
    <n v="14790"/>
    <m/>
    <n v="8.8699999999999992"/>
    <n v="2.1800000000000002"/>
    <n v="14786.133333333333"/>
    <s v="S"/>
    <m/>
    <n v="14786.133333333333"/>
  </r>
  <r>
    <x v="0"/>
    <d v="2021-05-13T00:00:00"/>
    <x v="1"/>
    <n v="8833729"/>
    <s v="C"/>
    <s v="MODL11"/>
    <n v="200"/>
    <n v="17.989999999999998"/>
    <n v="17.89"/>
    <n v="3597.9999999999995"/>
    <m/>
    <n v="1.8663636363636364"/>
    <n v="0.42818181818181816"/>
    <n v="3600.7448484848478"/>
    <s v="S"/>
    <m/>
    <n v="-3600.7448484848478"/>
  </r>
  <r>
    <x v="0"/>
    <d v="2021-05-13T00:00:00"/>
    <x v="1"/>
    <n v="8833729"/>
    <s v="C"/>
    <s v="MODL11"/>
    <n v="200"/>
    <n v="17.649999999999999"/>
    <n v="17.84"/>
    <n v="3529.9999999999995"/>
    <m/>
    <n v="1.8663636363636364"/>
    <n v="0.42818181818181816"/>
    <n v="3533.1131818181811"/>
    <s v="S"/>
    <m/>
    <n v="-3533.1131818181811"/>
  </r>
  <r>
    <x v="0"/>
    <d v="2021-05-13T00:00:00"/>
    <x v="1"/>
    <n v="8833729"/>
    <s v="C"/>
    <s v="MODL11"/>
    <n v="200"/>
    <n v="18.03"/>
    <n v="18.03"/>
    <n v="3606"/>
    <m/>
    <n v="1.8663636363636364"/>
    <n v="0.42818181818181816"/>
    <n v="3609.1131818181816"/>
    <s v="S"/>
    <m/>
    <n v="-3609.1131818181816"/>
  </r>
  <r>
    <x v="0"/>
    <d v="2021-05-13T00:00:00"/>
    <x v="6"/>
    <n v="8833729"/>
    <s v="V"/>
    <s v="ELET3"/>
    <n v="200"/>
    <n v="39.28"/>
    <n v="38.04"/>
    <n v="7856"/>
    <m/>
    <n v="1.8663636363636364"/>
    <n v="0.42818181818181816"/>
    <n v="7853.4218181818187"/>
    <s v="S"/>
    <m/>
    <n v="7853.4218181818187"/>
  </r>
  <r>
    <x v="0"/>
    <d v="2021-05-13T00:00:00"/>
    <x v="6"/>
    <n v="8833729"/>
    <s v="V"/>
    <s v="ELET3"/>
    <n v="200"/>
    <n v="39.96"/>
    <n v="38.04"/>
    <n v="7992"/>
    <m/>
    <n v="1.8663636363636364"/>
    <n v="0.42818181818181816"/>
    <n v="7989.5018181818186"/>
    <s v="S"/>
    <m/>
    <n v="7989.5018181818186"/>
  </r>
  <r>
    <x v="0"/>
    <d v="2021-05-13T00:00:00"/>
    <x v="6"/>
    <n v="8833729"/>
    <s v="V"/>
    <s v="ELET3"/>
    <n v="200"/>
    <n v="40"/>
    <n v="38.04"/>
    <n v="8000"/>
    <m/>
    <n v="1.8663636363636364"/>
    <n v="0.42818181818181816"/>
    <n v="7997.5018181818186"/>
    <s v="S"/>
    <m/>
    <n v="7997.5018181818186"/>
  </r>
  <r>
    <x v="0"/>
    <d v="2021-05-13T00:00:00"/>
    <x v="7"/>
    <n v="8833729"/>
    <s v="V"/>
    <s v="VVAR3"/>
    <n v="400"/>
    <n v="12.24"/>
    <m/>
    <n v="4896"/>
    <m/>
    <n v="1.8663636363636364"/>
    <n v="0.42818181818181816"/>
    <n v="4893.6718181818187"/>
    <s v="S"/>
    <m/>
    <n v="4893.6718181818187"/>
  </r>
  <r>
    <x v="0"/>
    <d v="2021-05-13T00:00:00"/>
    <x v="3"/>
    <n v="8833729"/>
    <s v="C"/>
    <s v="BBAS3"/>
    <n v="200"/>
    <n v="30.88"/>
    <m/>
    <n v="6176"/>
    <m/>
    <n v="1.8663636363636364"/>
    <n v="0.42818181818181816"/>
    <n v="6178.5198484848488"/>
    <s v="N"/>
    <m/>
    <n v="-6178.5198484848488"/>
  </r>
  <r>
    <x v="0"/>
    <d v="2021-05-13T00:00:00"/>
    <x v="9"/>
    <n v="8833729"/>
    <s v="V"/>
    <s v="BBDC4"/>
    <n v="200"/>
    <n v="24.48"/>
    <m/>
    <n v="4896"/>
    <m/>
    <n v="1.8663636363636364"/>
    <n v="0.42818181818181816"/>
    <n v="4894.1101515151513"/>
    <s v="S"/>
    <m/>
    <n v="4894.1101515151513"/>
  </r>
  <r>
    <x v="0"/>
    <d v="2021-05-13T00:00:00"/>
    <x v="6"/>
    <n v="8833729"/>
    <s v="V"/>
    <s v="ELET3"/>
    <n v="200"/>
    <n v="37.9"/>
    <n v="38.04"/>
    <n v="7580"/>
    <m/>
    <n v="1.8663636363636364"/>
    <n v="0.42818181818181816"/>
    <n v="7578.1101515151513"/>
    <s v="S"/>
    <m/>
    <n v="7578.1101515151513"/>
  </r>
  <r>
    <x v="0"/>
    <d v="2021-05-13T00:00:00"/>
    <x v="6"/>
    <n v="8833729"/>
    <s v="C"/>
    <s v="ELET3"/>
    <n v="200"/>
    <n v="38.75"/>
    <n v="38.04"/>
    <n v="7750"/>
    <m/>
    <n v="1.8663636363636364"/>
    <n v="0.42818181818181816"/>
    <n v="7752.5198484848488"/>
    <s v="S"/>
    <m/>
    <n v="-7752.5198484848488"/>
  </r>
  <r>
    <x v="0"/>
    <d v="2021-05-12T00:00:00"/>
    <x v="6"/>
    <n v="8732765"/>
    <s v="C"/>
    <s v="ELET3"/>
    <n v="200"/>
    <n v="39.35"/>
    <n v="38.04"/>
    <n v="7870"/>
    <m/>
    <n v="1.98"/>
    <n v="0.481875"/>
    <n v="7872.5735416666676"/>
    <s v="S"/>
    <m/>
    <n v="-7872.5735416666676"/>
  </r>
  <r>
    <x v="0"/>
    <d v="2021-05-12T00:00:00"/>
    <x v="6"/>
    <n v="8732765"/>
    <s v="C"/>
    <s v="ELET3"/>
    <n v="100"/>
    <n v="37.65"/>
    <n v="37.061255702280917"/>
    <n v="3765"/>
    <m/>
    <n v="1.98"/>
    <n v="0.481875"/>
    <n v="3767.5735416666666"/>
    <s v="S"/>
    <m/>
    <n v="-3767.5735416666666"/>
  </r>
  <r>
    <x v="0"/>
    <d v="2021-05-12T00:00:00"/>
    <x v="6"/>
    <n v="8732765"/>
    <s v="C"/>
    <s v="ELET3"/>
    <n v="100"/>
    <n v="38.520000000000003"/>
    <n v="37.024459183673471"/>
    <n v="3852.0000000000005"/>
    <m/>
    <n v="1.98"/>
    <n v="0.481875"/>
    <n v="3855.0618750000003"/>
    <s v="S"/>
    <m/>
    <n v="-3855.0618750000003"/>
  </r>
  <r>
    <x v="0"/>
    <d v="2021-05-12T00:00:00"/>
    <x v="6"/>
    <n v="8732765"/>
    <s v="C"/>
    <s v="ELET3"/>
    <n v="200"/>
    <n v="37.83"/>
    <n v="36.921956462585037"/>
    <n v="7566"/>
    <m/>
    <n v="1.98"/>
    <n v="0.481875"/>
    <n v="7569.0618750000003"/>
    <s v="S"/>
    <m/>
    <n v="-7569.0618750000003"/>
  </r>
  <r>
    <x v="0"/>
    <d v="2021-05-12T00:00:00"/>
    <x v="6"/>
    <n v="8732765"/>
    <s v="C"/>
    <s v="ELET3"/>
    <n v="100"/>
    <n v="38.950000000000003"/>
    <n v="36.782257456828887"/>
    <n v="3895.0000000000005"/>
    <m/>
    <n v="1.98"/>
    <n v="0.481875"/>
    <n v="3896.6518750000005"/>
    <s v="S"/>
    <m/>
    <n v="-3896.6518750000005"/>
  </r>
  <r>
    <x v="0"/>
    <d v="2021-05-12T00:00:00"/>
    <x v="6"/>
    <n v="8732765"/>
    <s v="C"/>
    <s v="ELET3"/>
    <n v="200"/>
    <n v="39.450000000000003"/>
    <n v="36.601612244897957"/>
    <n v="7890.0000000000009"/>
    <m/>
    <n v="1.98"/>
    <n v="0.481875"/>
    <n v="7892.4985416666677"/>
    <s v="S"/>
    <m/>
    <n v="-7892.4985416666677"/>
  </r>
  <r>
    <x v="0"/>
    <d v="2021-05-12T00:00:00"/>
    <x v="7"/>
    <n v="8732765"/>
    <s v="C"/>
    <s v="VVAR3"/>
    <n v="400"/>
    <n v="11.86"/>
    <m/>
    <n v="4744"/>
    <m/>
    <n v="1.98"/>
    <n v="0.481875"/>
    <n v="4746.4985416666668"/>
    <s v="S"/>
    <m/>
    <n v="-4746.4985416666668"/>
  </r>
  <r>
    <x v="0"/>
    <d v="2021-05-12T00:00:00"/>
    <x v="7"/>
    <n v="8732765"/>
    <s v="V"/>
    <s v="CVCB3"/>
    <n v="300"/>
    <n v="24.56"/>
    <m/>
    <n v="7368"/>
    <m/>
    <n v="1.98"/>
    <n v="0.481875"/>
    <n v="7366.1314583333333"/>
    <s v="S"/>
    <m/>
    <n v="7366.1314583333333"/>
  </r>
  <r>
    <x v="0"/>
    <d v="2021-05-12T00:00:00"/>
    <x v="1"/>
    <n v="8732765"/>
    <s v="V"/>
    <s v="MODL11"/>
    <n v="600"/>
    <n v="18.16"/>
    <m/>
    <n v="10896"/>
    <m/>
    <n v="1.98"/>
    <n v="0.481875"/>
    <n v="10894.131458333333"/>
    <s v="S"/>
    <m/>
    <n v="10894.131458333333"/>
  </r>
  <r>
    <x v="0"/>
    <d v="2021-05-12T00:00:00"/>
    <x v="9"/>
    <n v="8732765"/>
    <s v="C"/>
    <s v="BBDC4"/>
    <n v="200"/>
    <n v="24.11"/>
    <m/>
    <n v="4822"/>
    <m/>
    <n v="1.98"/>
    <n v="0.481875"/>
    <n v="4824.4985416666668"/>
    <s v="S"/>
    <m/>
    <n v="-4824.4985416666668"/>
  </r>
  <r>
    <x v="0"/>
    <d v="2021-05-12T00:00:00"/>
    <x v="6"/>
    <n v="8732765"/>
    <s v="V"/>
    <s v="ELET3"/>
    <n v="200"/>
    <n v="39.799999999999997"/>
    <m/>
    <n v="7959.9999999999991"/>
    <m/>
    <n v="1.98"/>
    <n v="0.481875"/>
    <n v="7958.1314583333324"/>
    <s v="S"/>
    <m/>
    <n v="7958.1314583333324"/>
  </r>
  <r>
    <x v="0"/>
    <d v="2021-05-12T00:00:00"/>
    <x v="6"/>
    <n v="8732765"/>
    <s v="C"/>
    <s v="ELET3"/>
    <n v="200"/>
    <n v="39.14"/>
    <m/>
    <n v="7828"/>
    <m/>
    <n v="1.98"/>
    <n v="0.481875"/>
    <n v="7830.6396527777779"/>
    <s v="S"/>
    <m/>
    <n v="-7830.6396527777779"/>
  </r>
  <r>
    <x v="0"/>
    <d v="2021-05-12T00:00:00"/>
    <x v="7"/>
    <n v="8732765"/>
    <s v="V"/>
    <s v="CVCB3"/>
    <n v="100"/>
    <n v="25.2"/>
    <m/>
    <n v="2520"/>
    <m/>
    <n v="1.98"/>
    <n v="0.481875"/>
    <n v="2517.9903472222222"/>
    <s v="S"/>
    <m/>
    <n v="2517.9903472222222"/>
  </r>
  <r>
    <x v="0"/>
    <d v="2021-05-12T00:00:00"/>
    <x v="6"/>
    <n v="8732765"/>
    <s v="C"/>
    <s v="CMIG4"/>
    <n v="200"/>
    <n v="11.83"/>
    <n v="11.867777777777778"/>
    <n v="2366"/>
    <m/>
    <n v="1.98"/>
    <n v="0.481875"/>
    <n v="2368.6396527777779"/>
    <s v="N"/>
    <m/>
    <n v="-2368.6396527777779"/>
  </r>
  <r>
    <x v="0"/>
    <d v="2021-05-12T00:00:00"/>
    <x v="7"/>
    <n v="8732765"/>
    <s v="C"/>
    <s v="CVCB3"/>
    <n v="100"/>
    <n v="24"/>
    <m/>
    <n v="2400"/>
    <m/>
    <n v="1.98"/>
    <n v="0.481875"/>
    <n v="2402.6396527777779"/>
    <s v="S"/>
    <m/>
    <n v="-2402.6396527777779"/>
  </r>
  <r>
    <x v="0"/>
    <d v="2021-05-12T00:00:00"/>
    <x v="6"/>
    <n v="8732765"/>
    <s v="C"/>
    <s v="CMIG4"/>
    <n v="200"/>
    <n v="11.65"/>
    <n v="11.878571428571428"/>
    <n v="2330"/>
    <m/>
    <n v="1.98"/>
    <n v="0.481875"/>
    <n v="2332.6396527777779"/>
    <s v="N"/>
    <m/>
    <n v="-2332.6396527777779"/>
  </r>
  <r>
    <x v="1"/>
    <d v="2021-05-11T00:00:00"/>
    <x v="7"/>
    <n v="64146"/>
    <s v="V"/>
    <s v="CVCB3"/>
    <n v="300"/>
    <n v="25.05"/>
    <n v="24.65"/>
    <n v="7515"/>
    <n v="4.9000000000000004"/>
    <n v="1.3434999999999999"/>
    <n v="0.37"/>
    <n v="7508.2022222222231"/>
    <s v="S"/>
    <m/>
    <n v="7508.2022222222231"/>
  </r>
  <r>
    <x v="1"/>
    <d v="2021-05-11T00:00:00"/>
    <x v="7"/>
    <n v="64146"/>
    <s v="C"/>
    <s v="CVCB3"/>
    <n v="300"/>
    <n v="24.65"/>
    <m/>
    <n v="7395"/>
    <n v="4.9000000000000004"/>
    <n v="1.3434999999999999"/>
    <n v="0.37"/>
    <n v="7402.427777777777"/>
    <s v="S"/>
    <m/>
    <n v="-7402.427777777777"/>
  </r>
  <r>
    <x v="0"/>
    <d v="2021-05-11T00:00:00"/>
    <x v="6"/>
    <n v="8635937"/>
    <s v="V"/>
    <s v="ELET3"/>
    <n v="200"/>
    <n v="39.56"/>
    <n v="36.031934693877545"/>
    <n v="7912"/>
    <m/>
    <n v="3.96"/>
    <n v="0.96375"/>
    <n v="7909.5084722222227"/>
    <s v="S"/>
    <m/>
    <n v="7909.5084722222227"/>
  </r>
  <r>
    <x v="0"/>
    <d v="2021-05-11T00:00:00"/>
    <x v="6"/>
    <n v="8635937"/>
    <s v="V"/>
    <s v="ELET3"/>
    <n v="300"/>
    <n v="39.659999999999997"/>
    <n v="36.031934693877545"/>
    <n v="11897.999999999998"/>
    <m/>
    <n v="3.96"/>
    <n v="0.96375"/>
    <n v="11895.50847222222"/>
    <s v="S"/>
    <m/>
    <n v="11895.50847222222"/>
  </r>
  <r>
    <x v="0"/>
    <d v="2021-05-11T00:00:00"/>
    <x v="6"/>
    <n v="8635937"/>
    <s v="V"/>
    <s v="ELET3"/>
    <n v="200"/>
    <n v="39.31"/>
    <n v="36.031934693877545"/>
    <n v="7862"/>
    <m/>
    <n v="3.96"/>
    <n v="0.96375"/>
    <n v="7858.6462499999998"/>
    <s v="S"/>
    <m/>
    <n v="7858.6462499999998"/>
  </r>
  <r>
    <x v="0"/>
    <d v="2021-05-11T00:00:00"/>
    <x v="6"/>
    <n v="8635937"/>
    <s v="V"/>
    <s v="ELET3"/>
    <n v="100"/>
    <n v="38.49"/>
    <n v="36.031934693877545"/>
    <n v="3849"/>
    <m/>
    <n v="3.96"/>
    <n v="0.96375"/>
    <n v="3846.8095833333336"/>
    <s v="S"/>
    <m/>
    <n v="3846.8095833333336"/>
  </r>
  <r>
    <x v="0"/>
    <d v="2021-05-11T00:00:00"/>
    <x v="6"/>
    <n v="8635937"/>
    <s v="V"/>
    <s v="ELET3"/>
    <n v="200"/>
    <n v="38.78"/>
    <n v="36.031934693877545"/>
    <n v="7756"/>
    <m/>
    <n v="3.96"/>
    <n v="0.96375"/>
    <n v="7753.8095833333336"/>
    <s v="S"/>
    <m/>
    <n v="7753.8095833333336"/>
  </r>
  <r>
    <x v="0"/>
    <d v="2021-05-11T00:00:00"/>
    <x v="0"/>
    <n v="8635937"/>
    <s v="C"/>
    <s v="JBSS3"/>
    <n v="100"/>
    <n v="31.41"/>
    <m/>
    <n v="3141"/>
    <m/>
    <n v="3.96"/>
    <n v="0.96375"/>
    <n v="3143.8204166666665"/>
    <s v="N"/>
    <m/>
    <n v="-3143.8204166666665"/>
  </r>
  <r>
    <x v="0"/>
    <d v="2021-05-11T00:00:00"/>
    <x v="7"/>
    <n v="8635937"/>
    <s v="C"/>
    <s v="CVCB3"/>
    <n v="300"/>
    <n v="24.84"/>
    <n v="24.84"/>
    <n v="7452"/>
    <m/>
    <n v="3.96"/>
    <n v="0.96375"/>
    <n v="7454.8204166666665"/>
    <s v="S"/>
    <m/>
    <n v="-7454.8204166666665"/>
  </r>
  <r>
    <x v="0"/>
    <d v="2021-05-11T00:00:00"/>
    <x v="6"/>
    <n v="8635937"/>
    <s v="C"/>
    <s v="CMIG4"/>
    <n v="500"/>
    <n v="11.97"/>
    <n v="11.97"/>
    <n v="5985"/>
    <m/>
    <n v="3.96"/>
    <n v="0.96375"/>
    <n v="5987.8204166666665"/>
    <s v="N"/>
    <m/>
    <n v="-5987.8204166666665"/>
  </r>
  <r>
    <x v="1"/>
    <d v="2021-05-10T00:00:00"/>
    <x v="7"/>
    <n v="53877"/>
    <s v="V"/>
    <s v="CVCB3"/>
    <n v="324"/>
    <n v="25.57"/>
    <n v="23.880726475431683"/>
    <n v="8284.68"/>
    <n v="4.9000000000000004"/>
    <n v="3.96"/>
    <n v="0.96375"/>
    <n v="8277.5895833333325"/>
    <s v="S"/>
    <m/>
    <n v="8277.5895833333325"/>
  </r>
  <r>
    <x v="0"/>
    <d v="2021-05-10T00:00:00"/>
    <x v="1"/>
    <n v="8530410"/>
    <s v="C"/>
    <s v="MODL11"/>
    <n v="600"/>
    <n v="18.303333333333335"/>
    <n v="36.031934693877545"/>
    <n v="10982"/>
    <m/>
    <n v="2.5266666666666668"/>
    <n v="0.61"/>
    <n v="10984.869999999999"/>
    <s v="S"/>
    <m/>
    <n v="-10984.869999999999"/>
  </r>
  <r>
    <x v="0"/>
    <d v="2021-05-10T00:00:00"/>
    <x v="6"/>
    <n v="8530410"/>
    <s v="C"/>
    <s v="ELET3"/>
    <n v="100"/>
    <n v="37.369999999999997"/>
    <n v="36.031934693877545"/>
    <n v="3736.9999999999995"/>
    <m/>
    <n v="2.5266666666666668"/>
    <n v="0.61"/>
    <n v="3739.87"/>
    <s v="S"/>
    <m/>
    <n v="-3739.87"/>
  </r>
  <r>
    <x v="0"/>
    <d v="2021-05-10T00:00:00"/>
    <x v="3"/>
    <n v="8530410"/>
    <s v="V"/>
    <s v="BBAS3"/>
    <n v="200"/>
    <n v="30.13"/>
    <n v="32.119199999999999"/>
    <n v="6026"/>
    <m/>
    <n v="2.5266666666666668"/>
    <n v="0.61"/>
    <n v="6023.76"/>
    <s v="S"/>
    <m/>
    <n v="6023.76"/>
  </r>
  <r>
    <x v="0"/>
    <d v="2021-05-10T00:00:00"/>
    <x v="7"/>
    <n v="8530410"/>
    <s v="V"/>
    <s v="CVCB3"/>
    <n v="300"/>
    <n v="25.61"/>
    <n v="25"/>
    <n v="7683"/>
    <m/>
    <n v="2.5266666666666668"/>
    <n v="0.61"/>
    <n v="7680.84"/>
    <s v="S"/>
    <m/>
    <n v="7680.84"/>
  </r>
  <r>
    <x v="0"/>
    <d v="2021-05-10T00:00:00"/>
    <x v="7"/>
    <n v="8530410"/>
    <s v="C"/>
    <s v="CVCB3"/>
    <n v="300"/>
    <n v="25"/>
    <m/>
    <n v="7500"/>
    <m/>
    <n v="2.5266666666666668"/>
    <n v="0.61"/>
    <n v="7502.9299999999994"/>
    <s v="S"/>
    <m/>
    <n v="-7502.9299999999994"/>
  </r>
  <r>
    <x v="0"/>
    <d v="2021-05-10T00:00:00"/>
    <x v="7"/>
    <n v="8530410"/>
    <s v="V"/>
    <s v="CVCB3"/>
    <n v="300"/>
    <n v="25.08"/>
    <n v="23.51"/>
    <n v="7523.9999999999991"/>
    <m/>
    <n v="2.5266666666666668"/>
    <n v="0.61"/>
    <n v="7521.7"/>
    <s v="S"/>
    <m/>
    <n v="7521.7"/>
  </r>
  <r>
    <x v="0"/>
    <d v="2021-05-07T00:00:00"/>
    <x v="7"/>
    <n v="8433239"/>
    <s v="C"/>
    <s v="CVCB3"/>
    <n v="300"/>
    <n v="23.51"/>
    <m/>
    <n v="7053.0000000000009"/>
    <m/>
    <n v="2.4140000000000001"/>
    <n v="0.52"/>
    <n v="7056.0666666666684"/>
    <s v="S"/>
    <m/>
    <n v="-7056.0666666666684"/>
  </r>
  <r>
    <x v="0"/>
    <d v="2021-05-07T00:00:00"/>
    <x v="3"/>
    <n v="8433239"/>
    <s v="V"/>
    <s v="BBAS3"/>
    <n v="300"/>
    <n v="29.94"/>
    <n v="32.119199999999999"/>
    <n v="8982"/>
    <m/>
    <n v="2.4140000000000001"/>
    <n v="0.52"/>
    <n v="8979.5633333333335"/>
    <s v="S"/>
    <m/>
    <n v="8979.5633333333335"/>
  </r>
  <r>
    <x v="0"/>
    <d v="2021-05-07T00:00:00"/>
    <x v="6"/>
    <n v="8433239"/>
    <s v="V"/>
    <s v="ELET3"/>
    <n v="200"/>
    <n v="37.700000000000003"/>
    <n v="35.961510204081634"/>
    <n v="7540.0000000000009"/>
    <m/>
    <n v="2.4140000000000001"/>
    <n v="0.52"/>
    <n v="7537.5633333333335"/>
    <s v="S"/>
    <m/>
    <n v="7537.5633333333335"/>
  </r>
  <r>
    <x v="0"/>
    <d v="2021-05-07T00:00:00"/>
    <x v="4"/>
    <n v="8433239"/>
    <s v="C"/>
    <s v="PETR4"/>
    <n v="300"/>
    <n v="23.77"/>
    <n v="23.77"/>
    <n v="7131"/>
    <m/>
    <n v="2.4140000000000001"/>
    <n v="0.52"/>
    <n v="7133.6900000000005"/>
    <s v="S"/>
    <m/>
    <n v="-7133.6900000000005"/>
  </r>
  <r>
    <x v="0"/>
    <d v="2021-05-07T00:00:00"/>
    <x v="1"/>
    <n v="8433239"/>
    <s v="V"/>
    <s v="MODL11"/>
    <n v="400"/>
    <n v="18.64"/>
    <n v="17.3"/>
    <n v="7456"/>
    <m/>
    <n v="2.4140000000000001"/>
    <n v="0.52"/>
    <n v="7453.6299999999992"/>
    <s v="S"/>
    <m/>
    <n v="7453.6299999999992"/>
  </r>
  <r>
    <x v="1"/>
    <d v="2021-05-06T00:00:00"/>
    <x v="3"/>
    <n v="34373"/>
    <s v="V"/>
    <s v="ITUB4"/>
    <n v="800"/>
    <n v="27.29"/>
    <n v="27.854048971861474"/>
    <n v="21832"/>
    <m/>
    <n v="5.45"/>
    <n v="1.0900000000000001"/>
    <n v="21829.06"/>
    <s v="S"/>
    <m/>
    <n v="21829.06"/>
  </r>
  <r>
    <x v="0"/>
    <d v="2021-05-06T00:00:00"/>
    <x v="1"/>
    <n v="8345223"/>
    <s v="C"/>
    <s v="MODL11"/>
    <n v="400"/>
    <n v="17.3"/>
    <n v="17.3"/>
    <n v="6920"/>
    <m/>
    <n v="3.7028571428571433"/>
    <n v="0.86"/>
    <n v="6923.03"/>
    <s v="S"/>
    <m/>
    <n v="-6923.03"/>
  </r>
  <r>
    <x v="0"/>
    <d v="2021-05-06T00:00:00"/>
    <x v="0"/>
    <n v="8345223"/>
    <s v="C"/>
    <s v="JBSS3"/>
    <n v="200"/>
    <n v="30.49"/>
    <n v="31.901199999999996"/>
    <n v="6098"/>
    <m/>
    <n v="3.7028571428571433"/>
    <n v="0.86"/>
    <n v="6100.17"/>
    <s v="N"/>
    <m/>
    <n v="-6100.17"/>
  </r>
  <r>
    <x v="0"/>
    <d v="2021-05-06T00:00:00"/>
    <x v="6"/>
    <n v="8345223"/>
    <s v="C"/>
    <s v="ELET3"/>
    <n v="100"/>
    <n v="37.14"/>
    <n v="35.961510204081634"/>
    <n v="3714"/>
    <m/>
    <n v="3.7028571428571433"/>
    <n v="0.86"/>
    <n v="3716.3"/>
    <s v="S"/>
    <m/>
    <n v="-3716.3"/>
  </r>
  <r>
    <x v="0"/>
    <d v="2021-05-06T00:00:00"/>
    <x v="6"/>
    <n v="8345223"/>
    <s v="C"/>
    <s v="ELET3"/>
    <n v="100"/>
    <n v="37.04"/>
    <n v="35.902585714285713"/>
    <n v="3704"/>
    <m/>
    <n v="3.7028571428571433"/>
    <n v="0.86"/>
    <n v="3706.3"/>
    <s v="S"/>
    <m/>
    <n v="-3706.3"/>
  </r>
  <r>
    <x v="0"/>
    <d v="2021-05-06T00:00:00"/>
    <x v="6"/>
    <n v="8345223"/>
    <s v="C"/>
    <s v="ELET3"/>
    <n v="500"/>
    <n v="37.35"/>
    <n v="35.842721804511278"/>
    <n v="18675"/>
    <m/>
    <n v="3.7028571428571433"/>
    <n v="0.86"/>
    <n v="18678.91"/>
    <s v="S"/>
    <m/>
    <n v="-18678.91"/>
  </r>
  <r>
    <x v="0"/>
    <d v="2021-05-06T00:00:00"/>
    <x v="7"/>
    <n v="8345223"/>
    <s v="V"/>
    <s v="CVCB3"/>
    <n v="400"/>
    <n v="23.07"/>
    <n v="23.85"/>
    <n v="9228"/>
    <m/>
    <n v="3.7028571428571433"/>
    <n v="0.86"/>
    <n v="9226.1999999999989"/>
    <s v="S"/>
    <m/>
    <n v="9226.1999999999989"/>
  </r>
  <r>
    <x v="0"/>
    <d v="2021-05-06T00:00:00"/>
    <x v="7"/>
    <n v="8345223"/>
    <s v="V"/>
    <s v="VVAR3"/>
    <n v="1000"/>
    <n v="11.82"/>
    <n v="12.62"/>
    <n v="11820"/>
    <m/>
    <n v="3.7028571428571433"/>
    <n v="0.86"/>
    <n v="11817.73"/>
    <s v="S"/>
    <m/>
    <n v="11817.73"/>
  </r>
  <r>
    <x v="0"/>
    <d v="2021-05-05T00:00:00"/>
    <x v="4"/>
    <n v="8259961"/>
    <s v="V"/>
    <s v="PETR4"/>
    <n v="500"/>
    <n v="23.79"/>
    <n v="23.771333333333335"/>
    <n v="11895"/>
    <m/>
    <n v="2.4633333333333334"/>
    <n v="0.53333333333333333"/>
    <n v="11892.706666666667"/>
    <s v="S"/>
    <m/>
    <n v="11892.706666666667"/>
  </r>
  <r>
    <x v="0"/>
    <d v="2021-05-05T00:00:00"/>
    <x v="0"/>
    <n v="8259961"/>
    <s v="C"/>
    <s v="JBSS3"/>
    <n v="200"/>
    <n v="30.79"/>
    <n v="32.253999999999998"/>
    <n v="6158"/>
    <m/>
    <n v="2.4633333333333334"/>
    <n v="0.53333333333333333"/>
    <n v="6160.9233333333341"/>
    <s v="N"/>
    <m/>
    <n v="-6160.9233333333341"/>
  </r>
  <r>
    <x v="0"/>
    <d v="2021-05-05T00:00:00"/>
    <x v="7"/>
    <n v="8259961"/>
    <s v="C"/>
    <s v="CVCB3"/>
    <n v="200"/>
    <n v="23.5"/>
    <n v="23.85"/>
    <n v="4700"/>
    <m/>
    <n v="2.4633333333333334"/>
    <n v="0.53333333333333333"/>
    <n v="4702.9733333333343"/>
    <s v="S"/>
    <m/>
    <n v="-4702.9733333333343"/>
  </r>
  <r>
    <x v="0"/>
    <d v="2021-05-04T00:00:00"/>
    <x v="6"/>
    <n v="8162500"/>
    <s v="V"/>
    <s v="CMIG4"/>
    <n v="400"/>
    <n v="12.08"/>
    <n v="12.11"/>
    <n v="4832"/>
    <m/>
    <n v="1.5149999999999999"/>
    <n v="0.3"/>
    <n v="4830.54"/>
    <s v="S"/>
    <m/>
    <n v="4830.54"/>
  </r>
  <r>
    <x v="0"/>
    <d v="2021-05-04T00:00:00"/>
    <x v="6"/>
    <n v="8162500"/>
    <s v="C"/>
    <s v="ELET3"/>
    <n v="200"/>
    <n v="36.47"/>
    <n v="35.304408163265308"/>
    <n v="7294"/>
    <m/>
    <n v="1.5149999999999999"/>
    <n v="0.3"/>
    <n v="7295.84"/>
    <s v="S"/>
    <m/>
    <n v="-7295.84"/>
  </r>
  <r>
    <x v="0"/>
    <d v="2021-05-03T00:00:00"/>
    <x v="6"/>
    <n v="8061148"/>
    <s v="V"/>
    <s v="ELET3"/>
    <n v="200"/>
    <n v="36.79"/>
    <n v="35.110142857142861"/>
    <n v="7358"/>
    <m/>
    <n v="2.4049999999999998"/>
    <n v="0.54500000000000004"/>
    <n v="7356.5450000000001"/>
    <s v="S"/>
    <m/>
    <n v="7356.5450000000001"/>
  </r>
  <r>
    <x v="0"/>
    <d v="2021-05-03T00:00:00"/>
    <x v="6"/>
    <n v="8061148"/>
    <s v="C"/>
    <s v="CMIG4"/>
    <n v="400"/>
    <n v="12.11"/>
    <n v="12.11"/>
    <n v="4844"/>
    <m/>
    <n v="2.4049999999999998"/>
    <n v="0.54500000000000004"/>
    <n v="4847.9400000000005"/>
    <s v="S"/>
    <m/>
    <n v="-4847.9400000000005"/>
  </r>
  <r>
    <x v="0"/>
    <d v="2021-04-30T00:00:00"/>
    <x v="7"/>
    <n v="7962723"/>
    <s v="C"/>
    <s v="CVCB3"/>
    <n v="200"/>
    <n v="24.2"/>
    <n v="24.2"/>
    <n v="4840"/>
    <m/>
    <n v="6.3449999999999998"/>
    <n v="1.645"/>
    <n v="4845.0400000000009"/>
    <s v="S"/>
    <m/>
    <n v="-4845.0400000000009"/>
  </r>
  <r>
    <x v="0"/>
    <d v="2021-04-30T00:00:00"/>
    <x v="6"/>
    <n v="7962723"/>
    <s v="V"/>
    <s v="CMIG4"/>
    <n v="500"/>
    <n v="14.05"/>
    <n v="12.29"/>
    <n v="7025"/>
    <m/>
    <n v="6.3449999999999998"/>
    <n v="1.645"/>
    <n v="7020.5899999999992"/>
    <s v="S"/>
    <m/>
    <n v="7020.5899999999992"/>
  </r>
  <r>
    <x v="0"/>
    <d v="2021-04-28T00:00:00"/>
    <x v="0"/>
    <n v="7770648"/>
    <s v="C"/>
    <s v="JBSS3"/>
    <n v="800"/>
    <n v="32.619999999999997"/>
    <m/>
    <n v="26095.999999999996"/>
    <m/>
    <n v="9.6533333333333342"/>
    <n v="2.31"/>
    <n v="26101.704999999998"/>
    <s v="N"/>
    <m/>
    <n v="-26101.704999999998"/>
  </r>
  <r>
    <x v="0"/>
    <d v="2021-04-28T00:00:00"/>
    <x v="7"/>
    <n v="7770648"/>
    <s v="V"/>
    <s v="CVCB3"/>
    <n v="500"/>
    <n v="24.65"/>
    <n v="20.59"/>
    <n v="12325"/>
    <m/>
    <n v="9.6533333333333342"/>
    <n v="2.31"/>
    <n v="12321.245000000001"/>
    <s v="S"/>
    <m/>
    <n v="12321.245000000001"/>
  </r>
  <r>
    <x v="0"/>
    <d v="2021-04-28T00:00:00"/>
    <x v="9"/>
    <n v="7770648"/>
    <s v="V"/>
    <s v="BBDC4"/>
    <n v="770"/>
    <n v="24.15"/>
    <n v="25.22"/>
    <n v="18595.5"/>
    <m/>
    <n v="9.6533333333333342"/>
    <n v="2.31"/>
    <n v="18591.744999999999"/>
    <s v="S"/>
    <m/>
    <n v="18591.744999999999"/>
  </r>
  <r>
    <x v="0"/>
    <d v="2021-04-20T00:00:00"/>
    <x v="4"/>
    <n v="7310662"/>
    <s v="C"/>
    <s v="PETR4"/>
    <n v="300"/>
    <n v="24.22"/>
    <n v="23.771333333333335"/>
    <n v="7266"/>
    <m/>
    <n v="3.4550000000000001"/>
    <n v="0.84"/>
    <n v="7269.3600000000006"/>
    <s v="S"/>
    <m/>
    <n v="-7269.3600000000006"/>
  </r>
  <r>
    <x v="0"/>
    <d v="2021-04-20T00:00:00"/>
    <x v="4"/>
    <n v="7310662"/>
    <s v="C"/>
    <s v="PETR4"/>
    <n v="200"/>
    <n v="23.84"/>
    <m/>
    <n v="4768"/>
    <m/>
    <n v="3.4550000000000001"/>
    <n v="0.84"/>
    <n v="4771.34"/>
    <s v="S"/>
    <m/>
    <n v="-4771.34"/>
  </r>
  <r>
    <x v="0"/>
    <d v="2021-04-19T00:00:00"/>
    <x v="6"/>
    <n v="7206294"/>
    <s v="C"/>
    <s v="ELET3"/>
    <n v="200"/>
    <n v="35.1"/>
    <m/>
    <n v="7020"/>
    <m/>
    <n v="10.58"/>
    <n v="2.8"/>
    <n v="7023.43"/>
    <s v="S"/>
    <m/>
    <n v="-7023.43"/>
  </r>
  <r>
    <x v="0"/>
    <d v="2021-04-16T00:00:00"/>
    <x v="7"/>
    <n v="7104695"/>
    <s v="C"/>
    <s v="VVAR3"/>
    <n v="500"/>
    <n v="12.66"/>
    <n v="12.66"/>
    <n v="6330"/>
    <m/>
    <n v="3.6366666666666667"/>
    <n v="0.89"/>
    <n v="6331.52"/>
    <s v="N"/>
    <m/>
    <n v="-6331.52"/>
  </r>
  <r>
    <x v="0"/>
    <d v="2021-04-16T00:00:00"/>
    <x v="4"/>
    <n v="7104695"/>
    <s v="C"/>
    <s v="PETR4"/>
    <n v="200"/>
    <n v="23.06"/>
    <n v="23.623000000000001"/>
    <n v="4612"/>
    <m/>
    <n v="3.6366666666666667"/>
    <n v="0.89"/>
    <n v="4613.5200000000004"/>
    <s v="S"/>
    <m/>
    <n v="-4613.5200000000004"/>
  </r>
  <r>
    <x v="0"/>
    <d v="2021-04-16T00:00:00"/>
    <x v="6"/>
    <n v="7104695"/>
    <s v="V"/>
    <s v="ELET3"/>
    <n v="200"/>
    <n v="35.79"/>
    <n v="35.110142857142861"/>
    <n v="7158"/>
    <m/>
    <n v="3.6366666666666667"/>
    <n v="0.89"/>
    <n v="7155.94"/>
    <s v="S"/>
    <m/>
    <n v="7155.94"/>
  </r>
  <r>
    <x v="0"/>
    <d v="2021-04-15T00:00:00"/>
    <x v="1"/>
    <n v="7000588"/>
    <s v="C"/>
    <s v="COGN3"/>
    <n v="1000"/>
    <n v="4.22"/>
    <n v="5.3936363636363636"/>
    <n v="4220"/>
    <m/>
    <n v="1.5133333333333334"/>
    <n v="0.3"/>
    <n v="4222.1000000000004"/>
    <s v="N"/>
    <m/>
    <n v="-4222.1000000000004"/>
  </r>
  <r>
    <x v="0"/>
    <d v="2021-04-15T00:00:00"/>
    <x v="4"/>
    <n v="7000588"/>
    <s v="C"/>
    <s v="PETR4"/>
    <n v="300"/>
    <n v="23.57"/>
    <n v="23.763750000000002"/>
    <n v="7071"/>
    <m/>
    <n v="1.5133333333333334"/>
    <n v="0.3"/>
    <n v="7073.1"/>
    <s v="S"/>
    <m/>
    <n v="-7073.1"/>
  </r>
  <r>
    <x v="0"/>
    <d v="2021-04-15T00:00:00"/>
    <x v="6"/>
    <n v="7000588"/>
    <s v="C"/>
    <s v="ELET3"/>
    <n v="200"/>
    <n v="34.36"/>
    <n v="35.110142857142861"/>
    <n v="6872"/>
    <m/>
    <n v="1.5133333333333334"/>
    <n v="0.3"/>
    <n v="6874.52"/>
    <s v="S"/>
    <m/>
    <n v="-6874.52"/>
  </r>
  <r>
    <x v="0"/>
    <d v="2021-04-14T00:00:00"/>
    <x v="7"/>
    <n v="6897206"/>
    <s v="C"/>
    <s v="VVAR3"/>
    <n v="500"/>
    <n v="12.62"/>
    <m/>
    <n v="6310"/>
    <m/>
    <n v="3.81"/>
    <n v="0.98499999999999999"/>
    <n v="6313.2049999999999"/>
    <s v="N"/>
    <m/>
    <n v="-6313.2049999999999"/>
  </r>
  <r>
    <x v="0"/>
    <d v="2021-04-14T00:00:00"/>
    <x v="9"/>
    <n v="6897206"/>
    <s v="C"/>
    <s v="BBDC4"/>
    <n v="100"/>
    <n v="25.46"/>
    <m/>
    <n v="2546"/>
    <m/>
    <n v="3.81"/>
    <n v="0.98499999999999999"/>
    <n v="2549.2050000000004"/>
    <s v="S"/>
    <m/>
    <n v="-2549.2050000000004"/>
  </r>
  <r>
    <x v="0"/>
    <d v="2021-04-13T00:00:00"/>
    <x v="6"/>
    <n v="6800169"/>
    <s v="C"/>
    <s v="ELET3"/>
    <n v="300"/>
    <n v="34.74"/>
    <n v="35.235166666666672"/>
    <n v="10422"/>
    <m/>
    <n v="44.49"/>
    <n v="12.15"/>
    <n v="10436.369999999999"/>
    <s v="S"/>
    <m/>
    <n v="-10436.369999999999"/>
  </r>
  <r>
    <x v="1"/>
    <d v="2021-04-12T00:00:00"/>
    <x v="0"/>
    <n v="157934"/>
    <s v="C"/>
    <s v="JBSS3"/>
    <n v="1000"/>
    <n v="34.26"/>
    <n v="34.26"/>
    <n v="34260"/>
    <n v="4.9000000000000004"/>
    <n v="8.56"/>
    <n v="1.71"/>
    <n v="34267.89"/>
    <s v="N"/>
    <m/>
    <n v="-34267.89"/>
  </r>
  <r>
    <x v="1"/>
    <d v="2021-04-12T00:00:00"/>
    <x v="0"/>
    <n v="57895"/>
    <s v="V"/>
    <s v="JBSS3"/>
    <n v="700"/>
    <n v="32.270000000000003"/>
    <n v="25.973784440129027"/>
    <n v="22589.000000000004"/>
    <n v="4.9000000000000004"/>
    <n v="5.64"/>
    <n v="1.1200000000000001"/>
    <n v="22581.726000000002"/>
    <s v="S"/>
    <m/>
    <n v="22581.726000000002"/>
  </r>
  <r>
    <x v="0"/>
    <d v="2021-04-12T00:00:00"/>
    <x v="6"/>
    <n v="6707757"/>
    <s v="C"/>
    <s v="ELET3"/>
    <n v="100"/>
    <n v="34.94"/>
    <n v="35.400222222222226"/>
    <n v="3494"/>
    <m/>
    <n v="2.6685714285714286"/>
    <n v="0.52142857142857146"/>
    <n v="3496.4054285714287"/>
    <s v="S"/>
    <m/>
    <n v="-3496.4054285714287"/>
  </r>
  <r>
    <x v="0"/>
    <d v="2021-04-12T00:00:00"/>
    <x v="6"/>
    <n v="6707757"/>
    <s v="C"/>
    <s v="ELET3"/>
    <n v="100"/>
    <n v="34.69"/>
    <n v="35.489000000000004"/>
    <n v="3469"/>
    <m/>
    <n v="2.6685714285714286"/>
    <n v="0.52142857142857146"/>
    <n v="3471.4054285714287"/>
    <s v="S"/>
    <m/>
    <n v="-3471.4054285714287"/>
  </r>
  <r>
    <x v="0"/>
    <d v="2021-04-12T00:00:00"/>
    <x v="6"/>
    <n v="6707757"/>
    <s v="C"/>
    <s v="ELET3"/>
    <n v="100"/>
    <n v="34.78"/>
    <n v="35.590285714285713"/>
    <n v="3478"/>
    <m/>
    <n v="2.6685714285714286"/>
    <n v="0.52142857142857146"/>
    <n v="3480.4054285714287"/>
    <s v="S"/>
    <m/>
    <n v="-3480.4054285714287"/>
  </r>
  <r>
    <x v="0"/>
    <d v="2021-04-12T00:00:00"/>
    <x v="6"/>
    <n v="6707757"/>
    <s v="C"/>
    <s v="ELET3"/>
    <n v="500"/>
    <n v="35.81"/>
    <n v="35.725333333333332"/>
    <n v="17905"/>
    <m/>
    <n v="2.6685714285714286"/>
    <n v="0.52142857142857146"/>
    <n v="17907.40542857143"/>
    <s v="S"/>
    <m/>
    <n v="-17907.40542857143"/>
  </r>
  <r>
    <x v="0"/>
    <d v="2021-04-12T00:00:00"/>
    <x v="0"/>
    <n v="6707757"/>
    <s v="V"/>
    <s v="JBSS3"/>
    <n v="700"/>
    <n v="32.25"/>
    <n v="29.762857142857143"/>
    <n v="22575"/>
    <m/>
    <n v="2.6685714285714286"/>
    <n v="0.52142857142857146"/>
    <n v="22573.468571428573"/>
    <s v="S"/>
    <m/>
    <n v="22573.468571428573"/>
  </r>
  <r>
    <x v="0"/>
    <d v="2021-04-12T00:00:00"/>
    <x v="4"/>
    <n v="6707757"/>
    <s v="C"/>
    <s v="PETR4"/>
    <n v="500"/>
    <n v="23.88"/>
    <m/>
    <n v="11940"/>
    <m/>
    <n v="2.6685714285714286"/>
    <n v="0.52142857142857146"/>
    <n v="11942.921428571428"/>
    <s v="S"/>
    <m/>
    <n v="-11942.921428571428"/>
  </r>
  <r>
    <x v="0"/>
    <d v="2021-04-12T00:00:00"/>
    <x v="7"/>
    <n v="6707757"/>
    <s v="C"/>
    <s v="CVCB3"/>
    <n v="500"/>
    <n v="20.59"/>
    <n v="20.59"/>
    <n v="10295"/>
    <m/>
    <n v="2.6685714285714286"/>
    <n v="0.52142857142857146"/>
    <n v="10296.151428571427"/>
    <s v="S"/>
    <m/>
    <n v="-10296.151428571427"/>
  </r>
  <r>
    <x v="1"/>
    <d v="2021-04-09T00:00:00"/>
    <x v="7"/>
    <n v="49456"/>
    <s v="V"/>
    <s v="CVCB3"/>
    <n v="400"/>
    <n v="20.38"/>
    <n v="23.880726475431683"/>
    <n v="8152"/>
    <n v="4.9000000000000004"/>
    <n v="3.1333333333333333"/>
    <n v="0.62666666666666659"/>
    <n v="8145.1383333333333"/>
    <s v="S"/>
    <m/>
    <n v="8145.1383333333333"/>
  </r>
  <r>
    <x v="1"/>
    <d v="2021-04-09T00:00:00"/>
    <x v="6"/>
    <n v="49456"/>
    <s v="V"/>
    <s v="ELET3"/>
    <n v="300"/>
    <n v="35.61"/>
    <n v="32.407193877551016"/>
    <n v="10683"/>
    <n v="4.9000000000000004"/>
    <n v="3.1333333333333333"/>
    <n v="0.62666666666666659"/>
    <n v="10676.553333333333"/>
    <s v="S"/>
    <m/>
    <n v="10676.553333333333"/>
  </r>
  <r>
    <x v="1"/>
    <d v="2021-04-09T00:00:00"/>
    <x v="4"/>
    <n v="49456"/>
    <s v="V"/>
    <s v="PETR4"/>
    <n v="800"/>
    <n v="23.49"/>
    <n v="23.883749999999999"/>
    <n v="18792"/>
    <n v="4.9000000000000004"/>
    <n v="3.1333333333333333"/>
    <n v="0.62666666666666659"/>
    <n v="18785.553333333333"/>
    <s v="S"/>
    <m/>
    <n v="18785.553333333333"/>
  </r>
  <r>
    <x v="0"/>
    <d v="2021-04-09T00:00:00"/>
    <x v="6"/>
    <n v="6620399"/>
    <s v="V"/>
    <s v="ELET3"/>
    <n v="400"/>
    <n v="35.590000000000003"/>
    <n v="35.302"/>
    <n v="14236.000000000002"/>
    <m/>
    <n v="7.5359999999999996"/>
    <n v="1.9339999999999999"/>
    <n v="14232.731000000003"/>
    <s v="S"/>
    <m/>
    <n v="14232.731000000003"/>
  </r>
  <r>
    <x v="0"/>
    <d v="2021-04-09T00:00:00"/>
    <x v="9"/>
    <n v="6620399"/>
    <s v="C"/>
    <s v="BBDC4"/>
    <n v="300"/>
    <n v="25.32"/>
    <n v="25.22"/>
    <n v="7596"/>
    <m/>
    <n v="7.5359999999999996"/>
    <n v="1.9339999999999999"/>
    <n v="7599.8990000000003"/>
    <s v="S"/>
    <m/>
    <n v="-7599.8990000000003"/>
  </r>
  <r>
    <x v="0"/>
    <d v="2021-04-09T00:00:00"/>
    <x v="9"/>
    <n v="6620399"/>
    <s v="C"/>
    <s v="BBDC4"/>
    <n v="300"/>
    <n v="25.12"/>
    <m/>
    <n v="7536"/>
    <m/>
    <n v="7.5359999999999996"/>
    <n v="1.9339999999999999"/>
    <n v="7541.174"/>
    <s v="S"/>
    <m/>
    <n v="-7541.174"/>
  </r>
  <r>
    <x v="0"/>
    <d v="2021-04-09T00:00:00"/>
    <x v="4"/>
    <n v="6620399"/>
    <s v="V"/>
    <s v="PETR4"/>
    <n v="200"/>
    <n v="23.5"/>
    <n v="23.67"/>
    <n v="4700"/>
    <m/>
    <n v="7.5359999999999996"/>
    <n v="1.9339999999999999"/>
    <n v="4695.4560000000001"/>
    <s v="S"/>
    <m/>
    <n v="4695.4560000000001"/>
  </r>
  <r>
    <x v="0"/>
    <d v="2021-04-09T00:00:00"/>
    <x v="0"/>
    <n v="6620399"/>
    <s v="C"/>
    <s v="JBSS3"/>
    <n v="200"/>
    <n v="31.37"/>
    <n v="29.762857142857143"/>
    <n v="6274"/>
    <m/>
    <n v="7.5359999999999996"/>
    <n v="1.9339999999999999"/>
    <n v="6278.3740000000007"/>
    <s v="N"/>
    <m/>
    <n v="-6278.3740000000007"/>
  </r>
  <r>
    <x v="0"/>
    <d v="2021-04-08T00:00:00"/>
    <x v="0"/>
    <n v="6526182"/>
    <s v="V"/>
    <s v="JBSS3"/>
    <n v="500"/>
    <n v="31.63"/>
    <n v="29.12458333333333"/>
    <n v="15815"/>
    <m/>
    <n v="4.46"/>
    <n v="1.0533333333333335"/>
    <n v="15813.946666666667"/>
    <s v="S"/>
    <m/>
    <n v="15813.946666666667"/>
  </r>
  <r>
    <x v="0"/>
    <d v="2021-04-08T00:00:00"/>
    <x v="4"/>
    <n v="6526182"/>
    <s v="C"/>
    <s v="PETR4"/>
    <n v="200"/>
    <n v="23.67"/>
    <n v="23.67"/>
    <n v="4734"/>
    <m/>
    <n v="4.46"/>
    <n v="1.0533333333333335"/>
    <n v="4735.6833333333334"/>
    <s v="S"/>
    <m/>
    <n v="-4735.6833333333334"/>
  </r>
  <r>
    <x v="0"/>
    <d v="2021-04-08T00:00:00"/>
    <x v="6"/>
    <n v="6526182"/>
    <s v="C"/>
    <s v="ELET3"/>
    <n v="200"/>
    <n v="36.1"/>
    <n v="35.302"/>
    <n v="7220"/>
    <m/>
    <n v="4.46"/>
    <n v="1.0533333333333335"/>
    <n v="7221.6833333333334"/>
    <s v="S"/>
    <m/>
    <n v="-7221.6833333333334"/>
  </r>
  <r>
    <x v="1"/>
    <d v="2021-04-08T00:00:00"/>
    <x v="0"/>
    <n v="40547"/>
    <s v="V"/>
    <s v="JBSS3"/>
    <n v="500"/>
    <n v="31.61"/>
    <n v="25.973784440129027"/>
    <n v="15805"/>
    <n v="4.9000000000000004"/>
    <n v="3.95"/>
    <n v="0.79"/>
    <n v="15796.029999999999"/>
    <s v="S"/>
    <m/>
    <n v="15796.029999999999"/>
  </r>
  <r>
    <x v="1"/>
    <d v="2021-04-07T00:00:00"/>
    <x v="6"/>
    <n v="31469"/>
    <s v="V"/>
    <s v="ELET3"/>
    <n v="300"/>
    <n v="36.35"/>
    <n v="35.89"/>
    <n v="10905"/>
    <n v="4.9000000000000004"/>
    <n v="1.95"/>
    <n v="0.54"/>
    <n v="10898.5"/>
    <s v="S"/>
    <m/>
    <n v="10898.5"/>
  </r>
  <r>
    <x v="1"/>
    <d v="2021-04-07T00:00:00"/>
    <x v="6"/>
    <n v="31469"/>
    <s v="C"/>
    <s v="ELET3"/>
    <n v="300"/>
    <n v="35.89"/>
    <m/>
    <n v="10767"/>
    <n v="4.9000000000000004"/>
    <n v="1.95"/>
    <n v="0.54"/>
    <n v="10774.825714285715"/>
    <s v="S"/>
    <m/>
    <n v="-10774.825714285715"/>
  </r>
  <r>
    <x v="1"/>
    <d v="2021-04-06T00:00:00"/>
    <x v="4"/>
    <n v="22692"/>
    <s v="C"/>
    <s v="PETR4"/>
    <n v="300"/>
    <n v="24.23"/>
    <n v="23.883749999999999"/>
    <n v="7269"/>
    <n v="4.9000000000000004"/>
    <m/>
    <m/>
    <n v="7276.2857142857138"/>
    <s v="S"/>
    <m/>
    <n v="-7276.2857142857138"/>
  </r>
  <r>
    <x v="1"/>
    <d v="2021-04-06T00:00:00"/>
    <x v="6"/>
    <n v="22692"/>
    <s v="C"/>
    <s v="ELET3"/>
    <n v="300"/>
    <n v="34.409999999999997"/>
    <n v="32.407193877551016"/>
    <n v="10322.999999999998"/>
    <n v="4.9000000000000004"/>
    <m/>
    <m/>
    <n v="10330.285714285712"/>
    <s v="S"/>
    <m/>
    <n v="-10330.285714285712"/>
  </r>
  <r>
    <x v="0"/>
    <d v="2021-04-06T00:00:00"/>
    <x v="6"/>
    <n v="6344200"/>
    <s v="C"/>
    <s v="ELET3"/>
    <n v="300"/>
    <n v="34.770000000000003"/>
    <n v="34.770000000000003"/>
    <n v="10431.000000000002"/>
    <m/>
    <n v="6.36"/>
    <n v="1.56"/>
    <n v="10434.945714285715"/>
    <s v="S"/>
    <m/>
    <n v="-10434.945714285715"/>
  </r>
  <r>
    <x v="1"/>
    <d v="2021-04-05T00:00:00"/>
    <x v="6"/>
    <n v="13328"/>
    <s v="V"/>
    <s v="ELET3"/>
    <n v="300"/>
    <n v="34.68"/>
    <n v="31.20551020408163"/>
    <n v="10404"/>
    <n v="4.9000000000000004"/>
    <n v="2.6"/>
    <n v="0.52"/>
    <n v="10396.824285714285"/>
    <s v="S"/>
    <m/>
    <n v="10396.824285714285"/>
  </r>
  <r>
    <x v="0"/>
    <d v="2021-04-05T00:00:00"/>
    <x v="6"/>
    <n v="6248363"/>
    <s v="V"/>
    <s v="ELET3"/>
    <n v="300"/>
    <n v="34.57"/>
    <n v="29.53"/>
    <n v="10371"/>
    <m/>
    <n v="2.59"/>
    <n v="0.51"/>
    <n v="10368.734285714285"/>
    <s v="S"/>
    <m/>
    <n v="10368.734285714285"/>
  </r>
  <r>
    <x v="0"/>
    <d v="2021-03-30T00:00:00"/>
    <x v="3"/>
    <n v="5961249"/>
    <s v="C"/>
    <s v="BBAS3"/>
    <n v="200"/>
    <n v="30.27"/>
    <n v="32.119199999999999"/>
    <n v="6054"/>
    <m/>
    <n v="2.2450000000000001"/>
    <n v="0.44500000000000001"/>
    <n v="6056.8307142857138"/>
    <s v="S"/>
    <m/>
    <n v="-6056.8307142857138"/>
  </r>
  <r>
    <x v="0"/>
    <d v="2021-03-30T00:00:00"/>
    <x v="0"/>
    <n v="5961249"/>
    <s v="V"/>
    <s v="JBSS3"/>
    <n v="400"/>
    <n v="29.81"/>
    <n v="29.12458333333333"/>
    <n v="11924"/>
    <m/>
    <n v="2.2450000000000001"/>
    <n v="0.44500000000000001"/>
    <n v="11922.0625"/>
    <s v="S"/>
    <m/>
    <n v="11922.0625"/>
  </r>
  <r>
    <x v="1"/>
    <d v="2021-03-30T00:00:00"/>
    <x v="6"/>
    <n v="203375"/>
    <s v="C"/>
    <s v="ELET3"/>
    <n v="100"/>
    <n v="32.96"/>
    <n v="31.20551020408163"/>
    <n v="3296"/>
    <n v="4.9000000000000004"/>
    <n v="2.2749999999999999"/>
    <n v="0.45500000000000002"/>
    <n v="3303.4775"/>
    <s v="S"/>
    <m/>
    <n v="-3303.4775"/>
  </r>
  <r>
    <x v="1"/>
    <d v="2021-03-30T00:00:00"/>
    <x v="0"/>
    <n v="203375"/>
    <s v="V"/>
    <s v="JBSS3"/>
    <n v="500"/>
    <n v="29.83"/>
    <n v="25.973784440129027"/>
    <n v="14915"/>
    <n v="4.9000000000000004"/>
    <n v="2.2749999999999999"/>
    <n v="0.45500000000000002"/>
    <n v="14908.1525"/>
    <s v="S"/>
    <m/>
    <n v="14908.1525"/>
  </r>
  <r>
    <x v="1"/>
    <d v="2021-03-29T00:00:00"/>
    <x v="0"/>
    <n v="194588"/>
    <s v="V"/>
    <s v="JBSS3"/>
    <n v="800"/>
    <n v="29.45"/>
    <n v="25.973784440129027"/>
    <n v="23560"/>
    <n v="7.35"/>
    <n v="3.77"/>
    <n v="0.84"/>
    <n v="23550.317500000001"/>
    <s v="S"/>
    <m/>
    <n v="23550.317500000001"/>
  </r>
  <r>
    <x v="1"/>
    <d v="2021-03-29T00:00:00"/>
    <x v="6"/>
    <n v="194588"/>
    <s v="C"/>
    <s v="ELET3"/>
    <n v="200"/>
    <n v="33.130000000000003"/>
    <n v="31.20551020408163"/>
    <n v="6626.0000000000009"/>
    <n v="7.35"/>
    <n v="3.77"/>
    <n v="0.84"/>
    <n v="6636.7300000000014"/>
    <s v="S"/>
    <m/>
    <n v="-6636.7300000000014"/>
  </r>
  <r>
    <x v="1"/>
    <d v="2021-03-25T00:00:00"/>
    <x v="6"/>
    <n v="178295"/>
    <s v="C"/>
    <s v="ELET3"/>
    <n v="300"/>
    <n v="32.53"/>
    <m/>
    <n v="9759"/>
    <n v="3.7571428571428571"/>
    <n v="1.5399999999999998"/>
    <n v="0.36428571428571427"/>
    <n v="9765.1464285714283"/>
    <s v="S"/>
    <m/>
    <n v="-9765.1464285714283"/>
  </r>
  <r>
    <x v="1"/>
    <d v="2021-03-25T00:00:00"/>
    <x v="6"/>
    <n v="178295"/>
    <s v="V"/>
    <s v="ELET3"/>
    <n v="300"/>
    <n v="33.9"/>
    <m/>
    <n v="10170"/>
    <n v="3.7571428571428571"/>
    <n v="1.5399999999999998"/>
    <n v="0.36428571428571427"/>
    <n v="10164.483571428571"/>
    <s v="S"/>
    <m/>
    <n v="10164.483571428571"/>
  </r>
  <r>
    <x v="1"/>
    <d v="2021-03-25T00:00:00"/>
    <x v="3"/>
    <n v="178295"/>
    <s v="C"/>
    <s v="ITUB4"/>
    <n v="300"/>
    <n v="27.34"/>
    <n v="27.854048971861474"/>
    <n v="8202"/>
    <n v="3.7571428571428571"/>
    <n v="1.5399999999999998"/>
    <n v="0.36428571428571427"/>
    <n v="8208.1464285714283"/>
    <s v="S"/>
    <m/>
    <n v="-8208.1464285714283"/>
  </r>
  <r>
    <x v="1"/>
    <d v="2021-03-25T00:00:00"/>
    <x v="0"/>
    <n v="178295"/>
    <s v="V"/>
    <s v="JBSS3"/>
    <n v="200"/>
    <n v="28.12"/>
    <n v="25.973784440129027"/>
    <n v="5624"/>
    <n v="3.7571428571428571"/>
    <n v="1.5399999999999998"/>
    <n v="0.36428571428571427"/>
    <n v="5618.4835714285709"/>
    <s v="S"/>
    <m/>
    <n v="5618.4835714285709"/>
  </r>
  <r>
    <x v="1"/>
    <d v="2021-03-25T00:00:00"/>
    <x v="0"/>
    <n v="178295"/>
    <s v="V"/>
    <s v="JBSS3"/>
    <n v="300"/>
    <n v="28.19"/>
    <n v="25.973784440129027"/>
    <n v="8457"/>
    <n v="3.7571428571428571"/>
    <n v="1.5399999999999998"/>
    <n v="0.36428571428571427"/>
    <n v="8451.4835714285709"/>
    <s v="S"/>
    <m/>
    <n v="8451.4835714285709"/>
  </r>
  <r>
    <x v="1"/>
    <d v="2021-03-25T00:00:00"/>
    <x v="4"/>
    <n v="178295"/>
    <s v="C"/>
    <s v="PETR4"/>
    <n v="200"/>
    <n v="22.33"/>
    <m/>
    <n v="4466"/>
    <n v="3.7571428571428571"/>
    <n v="1.5399999999999998"/>
    <n v="0.36428571428571427"/>
    <n v="4471.7514285714287"/>
    <s v="S"/>
    <m/>
    <n v="-4471.7514285714287"/>
  </r>
  <r>
    <x v="1"/>
    <d v="2021-03-25T00:00:00"/>
    <x v="4"/>
    <n v="178295"/>
    <s v="V"/>
    <s v="PETR4"/>
    <n v="200"/>
    <n v="22.95"/>
    <m/>
    <n v="4590"/>
    <n v="3.7571428571428571"/>
    <n v="1.5399999999999998"/>
    <n v="0.36428571428571427"/>
    <n v="4584.8785714285714"/>
    <s v="S"/>
    <m/>
    <n v="4584.8785714285714"/>
  </r>
  <r>
    <x v="1"/>
    <d v="2021-03-23T00:00:00"/>
    <x v="7"/>
    <n v="161097"/>
    <s v="C"/>
    <s v="CVCB3"/>
    <n v="100"/>
    <n v="19.57"/>
    <n v="23.880726475431683"/>
    <n v="1957"/>
    <n v="3"/>
    <n v="0.71"/>
    <n v="0.24"/>
    <n v="1961.8700000000001"/>
    <s v="S"/>
    <m/>
    <n v="-1961.8700000000001"/>
  </r>
  <r>
    <x v="1"/>
    <d v="2021-03-23T00:00:00"/>
    <x v="0"/>
    <n v="161097"/>
    <s v="V"/>
    <s v="JBSS3"/>
    <n v="300"/>
    <n v="27.61"/>
    <n v="25.973784440129027"/>
    <n v="8283"/>
    <n v="15"/>
    <n v="8"/>
    <n v="2"/>
    <n v="8265"/>
    <s v="S"/>
    <m/>
    <n v="8265"/>
  </r>
  <r>
    <x v="1"/>
    <d v="2021-03-23T00:00:00"/>
    <x v="6"/>
    <n v="161097"/>
    <s v="V"/>
    <s v="ELET3"/>
    <n v="300"/>
    <n v="32.94"/>
    <n v="30.435714285714283"/>
    <n v="9882"/>
    <n v="15"/>
    <n v="8"/>
    <n v="2"/>
    <n v="9863.7933333333331"/>
    <s v="S"/>
    <m/>
    <n v="9863.7933333333331"/>
  </r>
  <r>
    <x v="1"/>
    <d v="2021-03-22T00:00:00"/>
    <x v="0"/>
    <n v="152831"/>
    <s v="C"/>
    <s v="JBSS3"/>
    <n v="500"/>
    <n v="27.73"/>
    <n v="25.973784440129027"/>
    <n v="13865"/>
    <n v="7.8"/>
    <n v="4.53"/>
    <n v="1.04"/>
    <n v="13875.676666666666"/>
    <s v="S"/>
    <m/>
    <n v="-13875.676666666666"/>
  </r>
  <r>
    <x v="1"/>
    <d v="2021-03-22T00:00:00"/>
    <x v="0"/>
    <n v="152831"/>
    <s v="C"/>
    <s v="JBSS3"/>
    <n v="300"/>
    <n v="27.37"/>
    <n v="25.660174518723498"/>
    <n v="8211"/>
    <n v="7.8"/>
    <n v="4.53"/>
    <n v="1.04"/>
    <n v="8221.6766666666663"/>
    <s v="S"/>
    <m/>
    <n v="-8221.6766666666663"/>
  </r>
  <r>
    <x v="1"/>
    <d v="2021-03-19T00:00:00"/>
    <x v="0"/>
    <n v="144256"/>
    <s v="V"/>
    <s v="JBSS3"/>
    <n v="300"/>
    <n v="27.51"/>
    <n v="25.454995460970316"/>
    <n v="8253"/>
    <n v="3.12"/>
    <n v="2.3280000000000003"/>
    <n v="0.54200000000000004"/>
    <n v="8248.0879999999997"/>
    <s v="S"/>
    <m/>
    <n v="8248.0879999999997"/>
  </r>
  <r>
    <x v="1"/>
    <d v="2021-03-19T00:00:00"/>
    <x v="0"/>
    <n v="144256"/>
    <s v="V"/>
    <s v="JBSS3"/>
    <n v="500"/>
    <n v="27.77"/>
    <n v="25.454995460970316"/>
    <n v="13885"/>
    <n v="3.12"/>
    <n v="2.3280000000000003"/>
    <n v="0.54200000000000004"/>
    <n v="13879.088"/>
    <s v="S"/>
    <m/>
    <n v="13879.088"/>
  </r>
  <r>
    <x v="1"/>
    <d v="2021-03-19T00:00:00"/>
    <x v="4"/>
    <n v="144256"/>
    <s v="C"/>
    <s v="PETR4"/>
    <n v="200"/>
    <n v="23.43"/>
    <n v="23.675999999999998"/>
    <n v="4686"/>
    <n v="3.12"/>
    <n v="2.3280000000000003"/>
    <n v="0.54200000000000004"/>
    <n v="4692.5420000000004"/>
    <s v="S"/>
    <m/>
    <n v="-4692.5420000000004"/>
  </r>
  <r>
    <x v="1"/>
    <d v="2021-03-19T00:00:00"/>
    <x v="0"/>
    <n v="144256"/>
    <s v="V"/>
    <s v="JBSS3"/>
    <n v="500"/>
    <n v="27.51"/>
    <m/>
    <n v="13755"/>
    <n v="3.12"/>
    <n v="2.3280000000000003"/>
    <n v="0.54200000000000004"/>
    <n v="13748.720499999999"/>
    <s v="S"/>
    <m/>
    <n v="13748.720499999999"/>
  </r>
  <r>
    <x v="1"/>
    <d v="2021-03-19T00:00:00"/>
    <x v="0"/>
    <n v="144256"/>
    <s v="C"/>
    <s v="JBSS3"/>
    <n v="500"/>
    <n v="27.41"/>
    <m/>
    <n v="13705"/>
    <n v="3.12"/>
    <n v="2.3280000000000003"/>
    <n v="0.54200000000000004"/>
    <n v="13711.9095"/>
    <s v="S"/>
    <m/>
    <n v="-13711.9095"/>
  </r>
  <r>
    <x v="1"/>
    <d v="2021-03-18T00:00:00"/>
    <x v="4"/>
    <n v="135185"/>
    <s v="C"/>
    <s v="PETR4"/>
    <n v="300"/>
    <n v="23.84"/>
    <m/>
    <n v="7152"/>
    <n v="4.9000000000000004"/>
    <n v="1.78"/>
    <n v="0.35"/>
    <n v="7160.4975000000004"/>
    <s v="S"/>
    <m/>
    <n v="-7160.4975000000004"/>
  </r>
  <r>
    <x v="1"/>
    <d v="2021-03-17T00:00:00"/>
    <x v="0"/>
    <n v="125898"/>
    <s v="V"/>
    <s v="JBSS3"/>
    <n v="300"/>
    <n v="26.92"/>
    <m/>
    <n v="8076.0000000000009"/>
    <n v="2.9"/>
    <n v="3.36"/>
    <n v="0.65"/>
    <n v="8069.8325000000013"/>
    <s v="S"/>
    <m/>
    <n v="8069.8325000000013"/>
  </r>
  <r>
    <x v="1"/>
    <d v="2021-03-17T00:00:00"/>
    <x v="0"/>
    <n v="125898"/>
    <s v="C"/>
    <s v="JBSS3"/>
    <n v="300"/>
    <n v="26.42"/>
    <m/>
    <n v="7926.0000000000009"/>
    <n v="2.9"/>
    <n v="3.36"/>
    <n v="0.65"/>
    <n v="7931.463333333334"/>
    <s v="S"/>
    <m/>
    <n v="-7931.463333333334"/>
  </r>
  <r>
    <x v="1"/>
    <d v="2021-03-17T00:00:00"/>
    <x v="4"/>
    <n v="125898"/>
    <s v="V"/>
    <s v="PETR4"/>
    <n v="1000"/>
    <n v="23.78"/>
    <n v="23.234999999999999"/>
    <n v="23780"/>
    <n v="2.9"/>
    <n v="3.36"/>
    <n v="0.65"/>
    <n v="23775.166666666664"/>
    <s v="S"/>
    <m/>
    <n v="23775.166666666664"/>
  </r>
  <r>
    <x v="1"/>
    <d v="2021-03-17T00:00:00"/>
    <x v="4"/>
    <n v="125898"/>
    <s v="C"/>
    <s v="PETR4"/>
    <n v="500"/>
    <n v="23.25"/>
    <n v="23.234999999999999"/>
    <n v="11625"/>
    <n v="2.9"/>
    <n v="3.36"/>
    <n v="0.65"/>
    <n v="11630.463333333331"/>
    <s v="S"/>
    <m/>
    <n v="-11630.463333333331"/>
  </r>
  <r>
    <x v="0"/>
    <d v="2021-03-16T00:00:00"/>
    <x v="6"/>
    <n v="5115218"/>
    <s v="C"/>
    <s v="CMIG4"/>
    <n v="500"/>
    <n v="12.29"/>
    <m/>
    <n v="6145"/>
    <m/>
    <n v="1.645"/>
    <n v="0.32500000000000001"/>
    <n v="6147.2383333333337"/>
    <s v="N"/>
    <m/>
    <n v="-6147.2383333333337"/>
  </r>
  <r>
    <x v="0"/>
    <d v="2021-03-16T00:00:00"/>
    <x v="4"/>
    <n v="5115218"/>
    <s v="V"/>
    <s v="PETR4"/>
    <n v="300"/>
    <n v="23.41"/>
    <m/>
    <n v="7023"/>
    <m/>
    <n v="1.645"/>
    <n v="0.32500000000000001"/>
    <n v="7021.3916666666664"/>
    <s v="S"/>
    <m/>
    <n v="7021.3916666666664"/>
  </r>
  <r>
    <x v="1"/>
    <d v="2021-03-15T00:00:00"/>
    <x v="3"/>
    <n v="108028"/>
    <s v="V"/>
    <s v="ITUB4"/>
    <n v="300"/>
    <n v="27.08"/>
    <n v="28.162478354978358"/>
    <n v="8123.9999999999991"/>
    <n v="4.9000000000000004"/>
    <n v="2.2533333333333334"/>
    <n v="0.45"/>
    <n v="8117.3666666666659"/>
    <s v="S"/>
    <m/>
    <n v="8117.3666666666659"/>
  </r>
  <r>
    <x v="1"/>
    <d v="2021-03-15T00:00:00"/>
    <x v="7"/>
    <n v="108028"/>
    <s v="V"/>
    <s v="MGLU3"/>
    <n v="300"/>
    <n v="24.37"/>
    <n v="23.956"/>
    <n v="7311"/>
    <n v="4.9000000000000004"/>
    <n v="2.2533333333333334"/>
    <n v="0.45"/>
    <n v="7304.3666666666668"/>
    <s v="S"/>
    <m/>
    <n v="7304.3666666666668"/>
  </r>
  <r>
    <x v="1"/>
    <d v="2021-03-15T00:00:00"/>
    <x v="4"/>
    <n v="108028"/>
    <s v="C"/>
    <s v="PETR4"/>
    <n v="500"/>
    <n v="23.22"/>
    <n v="23.22"/>
    <n v="11610"/>
    <n v="4.9000000000000004"/>
    <n v="2.2533333333333334"/>
    <n v="0.45"/>
    <n v="11617.263333333332"/>
    <s v="S"/>
    <m/>
    <n v="-11617.263333333332"/>
  </r>
  <r>
    <x v="0"/>
    <d v="2021-03-15T00:00:00"/>
    <x v="6"/>
    <n v="5013727"/>
    <s v="V"/>
    <s v="CMIG4"/>
    <n v="500"/>
    <n v="12.18"/>
    <m/>
    <n v="6090"/>
    <m/>
    <n v="1.63"/>
    <n v="0.32500000000000001"/>
    <n v="6088.3916666666664"/>
    <s v="S"/>
    <m/>
    <n v="6088.3916666666664"/>
  </r>
  <r>
    <x v="0"/>
    <d v="2021-03-15T00:00:00"/>
    <x v="4"/>
    <n v="5013727"/>
    <s v="C"/>
    <s v="PETR4"/>
    <n v="300"/>
    <n v="23.26"/>
    <m/>
    <n v="6978.0000000000009"/>
    <m/>
    <n v="1.63"/>
    <n v="0.32500000000000001"/>
    <n v="6980.9150000000009"/>
    <s v="S"/>
    <m/>
    <n v="-6980.9150000000009"/>
  </r>
  <r>
    <x v="0"/>
    <d v="2021-03-12T00:00:00"/>
    <x v="3"/>
    <n v="4924531"/>
    <s v="C"/>
    <s v="BBAS3"/>
    <n v="100"/>
    <n v="30.02"/>
    <n v="33.352000000000004"/>
    <n v="3002"/>
    <m/>
    <n v="0.75"/>
    <n v="0.15"/>
    <n v="3003.8971428571431"/>
    <s v="S"/>
    <m/>
    <n v="-3003.8971428571431"/>
  </r>
  <r>
    <x v="1"/>
    <d v="2021-03-12T00:00:00"/>
    <x v="7"/>
    <n v="99550"/>
    <s v="C"/>
    <s v="CVCB3"/>
    <n v="400"/>
    <n v="17.75"/>
    <n v="24.074554104722676"/>
    <n v="7100"/>
    <n v="5.8"/>
    <n v="24.72"/>
    <n v="6.72"/>
    <n v="7114.267142857143"/>
    <s v="S"/>
    <m/>
    <n v="-7114.267142857143"/>
  </r>
  <r>
    <x v="1"/>
    <d v="2021-03-11T00:00:00"/>
    <x v="7"/>
    <n v="90564"/>
    <s v="V"/>
    <s v="CVCB3"/>
    <n v="400"/>
    <n v="17.68"/>
    <n v="25.461517724179387"/>
    <n v="7072"/>
    <n v="10.7"/>
    <n v="4.6500000000000004"/>
    <n v="1.1499999999999999"/>
    <n v="7059.0328571428581"/>
    <s v="S"/>
    <m/>
    <n v="7059.0328571428581"/>
  </r>
  <r>
    <x v="0"/>
    <d v="2021-03-11T00:00:00"/>
    <x v="4"/>
    <n v="4835666"/>
    <s v="V"/>
    <s v="PETR4"/>
    <n v="200"/>
    <n v="22.87"/>
    <m/>
    <n v="4574"/>
    <m/>
    <n v="1.1399999999999999"/>
    <n v="0.22"/>
    <n v="4572.6628571428573"/>
    <s v="S"/>
    <m/>
    <n v="4572.6628571428573"/>
  </r>
  <r>
    <x v="1"/>
    <d v="2021-03-10T00:00:00"/>
    <x v="0"/>
    <n v="80597"/>
    <s v="C"/>
    <s v="JBSS3"/>
    <n v="300"/>
    <n v="26.89"/>
    <n v="26.05707676375366"/>
    <n v="8067"/>
    <n v="10.7"/>
    <n v="4.95"/>
    <n v="1.21"/>
    <n v="8080.6571428571424"/>
    <s v="S"/>
    <m/>
    <n v="-8080.6571428571424"/>
  </r>
  <r>
    <x v="0"/>
    <d v="2021-03-10T00:00:00"/>
    <x v="4"/>
    <n v="4747378"/>
    <s v="C"/>
    <s v="PETR4"/>
    <n v="200"/>
    <n v="22.05"/>
    <m/>
    <n v="4410"/>
    <m/>
    <n v="1.1000000000000001"/>
    <n v="0.22"/>
    <n v="4411.9671428571428"/>
    <s v="S"/>
    <m/>
    <n v="-4411.9671428571428"/>
  </r>
  <r>
    <x v="1"/>
    <d v="2021-03-09T00:00:00"/>
    <x v="0"/>
    <n v="71171"/>
    <s v="V"/>
    <s v="JBSS3"/>
    <n v="300"/>
    <n v="27.8"/>
    <n v="25.454995460970316"/>
    <n v="8340"/>
    <n v="4.9000000000000004"/>
    <n v="1.63"/>
    <n v="0.32500000000000001"/>
    <n v="8333.6578571428563"/>
    <s v="S"/>
    <m/>
    <n v="8333.6578571428563"/>
  </r>
  <r>
    <x v="1"/>
    <d v="2021-03-09T00:00:00"/>
    <x v="7"/>
    <n v="71171"/>
    <s v="V"/>
    <s v="MGLU3"/>
    <n v="200"/>
    <n v="23.63"/>
    <n v="23.956"/>
    <n v="4726"/>
    <n v="4.9000000000000004"/>
    <n v="1.63"/>
    <n v="0.32500000000000001"/>
    <n v="4719.38"/>
    <s v="S"/>
    <m/>
    <n v="4719.38"/>
  </r>
  <r>
    <x v="0"/>
    <d v="2021-03-09T00:00:00"/>
    <x v="4"/>
    <n v="4652805"/>
    <s v="V"/>
    <s v="PETR4"/>
    <n v="200"/>
    <n v="21.91"/>
    <n v="22.13"/>
    <n v="4382"/>
    <m/>
    <n v="1.0900000000000001"/>
    <n v="0.21"/>
    <n v="4380.3949999999995"/>
    <s v="S"/>
    <m/>
    <n v="4380.3949999999995"/>
  </r>
  <r>
    <x v="1"/>
    <d v="2021-03-08T00:00:00"/>
    <x v="7"/>
    <n v="60157"/>
    <s v="C"/>
    <s v="MGLU3"/>
    <n v="200"/>
    <n v="23.32"/>
    <m/>
    <n v="4664"/>
    <n v="4.9000000000000004"/>
    <n v="1.68"/>
    <n v="0.33333333333333331"/>
    <n v="4671.2583333333332"/>
    <s v="S"/>
    <m/>
    <n v="-4671.2583333333332"/>
  </r>
  <r>
    <x v="1"/>
    <d v="2021-03-08T00:00:00"/>
    <x v="7"/>
    <n v="60157"/>
    <s v="C"/>
    <s v="MGLU3"/>
    <n v="300"/>
    <n v="24.38"/>
    <m/>
    <n v="7314"/>
    <n v="4.9000000000000004"/>
    <n v="1.68"/>
    <n v="0.33333333333333331"/>
    <n v="7321.2583333333332"/>
    <s v="S"/>
    <m/>
    <n v="-7321.2583333333332"/>
  </r>
  <r>
    <x v="1"/>
    <d v="2021-03-08T00:00:00"/>
    <x v="0"/>
    <n v="60157"/>
    <s v="C"/>
    <s v="JBSS3"/>
    <n v="300"/>
    <n v="27.34"/>
    <n v="25.454995460970316"/>
    <n v="8202"/>
    <n v="4.9000000000000004"/>
    <n v="1.68"/>
    <n v="0.33333333333333331"/>
    <n v="8209.1333333333332"/>
    <s v="S"/>
    <m/>
    <n v="-8209.1333333333332"/>
  </r>
  <r>
    <x v="0"/>
    <d v="2021-03-08T00:00:00"/>
    <x v="4"/>
    <n v="4544571"/>
    <s v="C"/>
    <s v="PETR4"/>
    <n v="200"/>
    <n v="22.13"/>
    <n v="22.13"/>
    <n v="4426"/>
    <m/>
    <n v="1.1000000000000001"/>
    <n v="0.22"/>
    <n v="4428.1200000000008"/>
    <s v="S"/>
    <m/>
    <n v="-4428.1200000000008"/>
  </r>
  <r>
    <x v="0"/>
    <d v="2021-03-05T00:00:00"/>
    <x v="6"/>
    <n v="4443177"/>
    <s v="C"/>
    <s v="CMIG4"/>
    <n v="500"/>
    <n v="11.93"/>
    <n v="11.93"/>
    <n v="5965"/>
    <m/>
    <n v="1.37"/>
    <n v="0.27"/>
    <n v="5967.5466666666671"/>
    <s v="S"/>
    <m/>
    <n v="-5967.5466666666671"/>
  </r>
  <r>
    <x v="0"/>
    <d v="2021-03-05T00:00:00"/>
    <x v="9"/>
    <n v="4443177"/>
    <s v="V"/>
    <s v="BBDC4"/>
    <n v="200"/>
    <n v="25"/>
    <n v="26.167999999999999"/>
    <n v="5000"/>
    <m/>
    <n v="1.37"/>
    <n v="0.27"/>
    <n v="4998.083333333333"/>
    <s v="S"/>
    <m/>
    <n v="4998.083333333333"/>
  </r>
  <r>
    <x v="1"/>
    <d v="2021-03-04T00:00:00"/>
    <x v="0"/>
    <n v="40288"/>
    <s v="V"/>
    <s v="JBSS3"/>
    <n v="300"/>
    <n v="27.5"/>
    <n v="25.266495007067348"/>
    <n v="8250"/>
    <n v="13.6"/>
    <n v="5.54"/>
    <n v="1.37"/>
    <n v="8233.3833333333314"/>
    <s v="S"/>
    <m/>
    <n v="8233.3833333333314"/>
  </r>
  <r>
    <x v="0"/>
    <d v="2021-03-04T00:00:00"/>
    <x v="0"/>
    <n v="4349144"/>
    <s v="V"/>
    <s v="JBSS3"/>
    <n v="200"/>
    <n v="27.3"/>
    <n v="29.12458333333333"/>
    <n v="5460"/>
    <m/>
    <n v="1.36"/>
    <n v="0.27"/>
    <n v="5458.083333333333"/>
    <s v="S"/>
    <m/>
    <n v="5458.083333333333"/>
  </r>
  <r>
    <x v="1"/>
    <d v="2021-03-03T00:00:00"/>
    <x v="0"/>
    <n v="29520"/>
    <s v="V"/>
    <s v="JBSS3"/>
    <n v="300"/>
    <n v="27.69"/>
    <m/>
    <n v="8307"/>
    <n v="4.9000000000000004"/>
    <n v="1.4750000000000001"/>
    <n v="0.41"/>
    <n v="8300.0433333333331"/>
    <s v="S"/>
    <m/>
    <n v="8300.0433333333331"/>
  </r>
  <r>
    <x v="1"/>
    <d v="2021-03-03T00:00:00"/>
    <x v="0"/>
    <n v="29520"/>
    <s v="C"/>
    <s v="JBSS3"/>
    <n v="300"/>
    <n v="27.06"/>
    <m/>
    <n v="8118"/>
    <n v="4.9000000000000004"/>
    <n v="1.4750000000000001"/>
    <n v="0.41"/>
    <n v="8125.5866666666661"/>
    <s v="S"/>
    <s v="S"/>
    <n v="-8125.5866666666661"/>
  </r>
  <r>
    <x v="1"/>
    <d v="2021-03-02T00:00:00"/>
    <x v="0"/>
    <n v="17471"/>
    <s v="C"/>
    <s v="JBSS3"/>
    <n v="300"/>
    <n v="26.57"/>
    <n v="25.266495007067348"/>
    <n v="7971"/>
    <n v="4.9000000000000004"/>
    <n v="2.14"/>
    <n v="0.42499999999999999"/>
    <n v="7978.5450000000001"/>
    <s v="S"/>
    <m/>
    <n v="-7978.5450000000001"/>
  </r>
  <r>
    <x v="1"/>
    <d v="2021-03-02T00:00:00"/>
    <x v="6"/>
    <n v="17471"/>
    <s v="C"/>
    <s v="ELET3"/>
    <n v="300"/>
    <n v="30.55"/>
    <n v="30.435714285714283"/>
    <n v="9165"/>
    <n v="4.9000000000000004"/>
    <n v="2.14"/>
    <n v="0.42499999999999999"/>
    <n v="9172.5449999999983"/>
    <s v="S"/>
    <m/>
    <n v="-9172.5449999999983"/>
  </r>
  <r>
    <x v="1"/>
    <d v="2021-03-01T00:00:00"/>
    <x v="6"/>
    <n v="5402"/>
    <s v="V"/>
    <s v="ELET3"/>
    <n v="300"/>
    <n v="32.549999999999997"/>
    <n v="30.367142857142859"/>
    <n v="9765"/>
    <n v="4.9000000000000004"/>
    <n v="2.21"/>
    <n v="0.44"/>
    <n v="9758.07"/>
    <s v="S"/>
    <m/>
    <n v="9758.07"/>
  </r>
  <r>
    <x v="1"/>
    <d v="2021-03-01T00:00:00"/>
    <x v="0"/>
    <n v="5402"/>
    <s v="V"/>
    <s v="JBSS3"/>
    <n v="300"/>
    <n v="26.39"/>
    <n v="25.136144507774084"/>
    <n v="7917"/>
    <n v="4.9000000000000004"/>
    <n v="2.21"/>
    <n v="0.44"/>
    <n v="7910.0700000000006"/>
    <s v="S"/>
    <m/>
    <n v="7910.0700000000006"/>
  </r>
  <r>
    <x v="1"/>
    <d v="2021-02-26T00:00:00"/>
    <x v="6"/>
    <n v="184111"/>
    <s v="C"/>
    <s v="ELET3"/>
    <n v="100"/>
    <n v="32.549999999999997"/>
    <n v="30.367142857142859"/>
    <n v="3254.9999999999995"/>
    <n v="4.9000000000000004"/>
    <n v="1.7366666666666666"/>
    <n v="0.34666666666666668"/>
    <n v="3262.4666666666667"/>
    <s v="S"/>
    <m/>
    <n v="-3262.4666666666667"/>
  </r>
  <r>
    <x v="1"/>
    <d v="2021-02-26T00:00:00"/>
    <x v="6"/>
    <n v="184111"/>
    <s v="C"/>
    <s v="ELET3"/>
    <n v="200"/>
    <n v="32.54"/>
    <m/>
    <n v="6508"/>
    <n v="4.9000000000000004"/>
    <n v="1.7366666666666666"/>
    <n v="0.34666666666666668"/>
    <n v="6515.5516666666663"/>
    <s v="S"/>
    <m/>
    <n v="-6515.5516666666663"/>
  </r>
  <r>
    <x v="1"/>
    <d v="2021-02-26T00:00:00"/>
    <x v="3"/>
    <n v="184111"/>
    <s v="V"/>
    <s v="B3SA3"/>
    <n v="200"/>
    <n v="55.47"/>
    <m/>
    <n v="11094"/>
    <n v="4.9000000000000004"/>
    <n v="1.7366666666666666"/>
    <n v="0.34666666666666668"/>
    <n v="11087.078333333335"/>
    <s v="S"/>
    <m/>
    <n v="11087.078333333335"/>
  </r>
  <r>
    <x v="1"/>
    <d v="2021-02-25T00:00:00"/>
    <x v="3"/>
    <n v="172196"/>
    <s v="C"/>
    <s v="B3SA3"/>
    <n v="200"/>
    <n v="55.37"/>
    <m/>
    <n v="11074"/>
    <n v="4.9000000000000004"/>
    <n v="2.76"/>
    <n v="0.55000000000000004"/>
    <n v="11081.754999999997"/>
    <s v="S"/>
    <m/>
    <n v="-11081.754999999997"/>
  </r>
  <r>
    <x v="1"/>
    <d v="2021-02-23T00:00:00"/>
    <x v="4"/>
    <n v="147759"/>
    <s v="V"/>
    <s v="PETR4"/>
    <n v="300"/>
    <n v="23.04"/>
    <n v="22.08"/>
    <n v="6912"/>
    <n v="10.7"/>
    <n v="2.85"/>
    <n v="0.65"/>
    <n v="6898.9750000000004"/>
    <s v="S"/>
    <m/>
    <n v="6898.9750000000004"/>
  </r>
  <r>
    <x v="1"/>
    <d v="2021-02-22T00:00:00"/>
    <x v="4"/>
    <n v="130436"/>
    <s v="C"/>
    <s v="PETR4"/>
    <n v="300"/>
    <n v="22.08"/>
    <n v="22.08"/>
    <n v="6623.9999999999991"/>
    <n v="4.8999999999999995"/>
    <n v="1.7"/>
    <n v="0.39600000000000002"/>
    <n v="6631.6009999999987"/>
    <s v="S"/>
    <m/>
    <n v="-6631.6009999999987"/>
  </r>
  <r>
    <x v="1"/>
    <d v="2021-02-22T00:00:00"/>
    <x v="3"/>
    <n v="130436"/>
    <s v="C"/>
    <s v="ITUB4"/>
    <n v="300"/>
    <n v="26.36"/>
    <n v="28.162478354978358"/>
    <n v="7908"/>
    <n v="4.8999999999999995"/>
    <n v="1.7"/>
    <n v="0.39600000000000002"/>
    <n v="7915.6009999999997"/>
    <s v="S"/>
    <m/>
    <n v="-7915.6009999999997"/>
  </r>
  <r>
    <x v="1"/>
    <d v="2021-02-22T00:00:00"/>
    <x v="0"/>
    <n v="130436"/>
    <s v="V"/>
    <s v="JBSS3"/>
    <n v="200"/>
    <n v="25.75"/>
    <n v="25.136144507774084"/>
    <n v="5150"/>
    <n v="4.8999999999999995"/>
    <n v="1.7"/>
    <n v="0.39600000000000002"/>
    <n v="5142.7490000000007"/>
    <s v="S"/>
    <m/>
    <n v="5142.7490000000007"/>
  </r>
  <r>
    <x v="1"/>
    <d v="2021-02-22T00:00:00"/>
    <x v="0"/>
    <n v="130436"/>
    <s v="V"/>
    <s v="JBSS3"/>
    <n v="300"/>
    <n v="25.75"/>
    <n v="25.136144507774084"/>
    <n v="7725"/>
    <n v="2.8999999999999986"/>
    <n v="1.7"/>
    <n v="0.39600000000000002"/>
    <n v="7719.7490000000007"/>
    <s v="S"/>
    <m/>
    <n v="7719.7490000000007"/>
  </r>
  <r>
    <x v="1"/>
    <d v="2021-02-22T00:00:00"/>
    <x v="0"/>
    <n v="130436"/>
    <s v="C"/>
    <s v="JBSS3"/>
    <n v="300"/>
    <n v="26.05"/>
    <n v="25.136144507774084"/>
    <n v="7815"/>
    <n v="4.8999999999999995"/>
    <n v="1.7"/>
    <n v="0.39600000000000002"/>
    <n v="7822.2659999999996"/>
    <s v="S"/>
    <m/>
    <n v="-7822.2659999999996"/>
  </r>
  <r>
    <x v="1"/>
    <d v="2021-02-19T00:00:00"/>
    <x v="6"/>
    <n v="115779"/>
    <s v="C"/>
    <s v="CMIG4"/>
    <n v="500"/>
    <n v="12.98"/>
    <n v="14.869219860908942"/>
    <n v="6490"/>
    <n v="4.8999999999999995"/>
    <n v="1.5633333333333335"/>
    <n v="0.31"/>
    <n v="6497.18"/>
    <s v="N"/>
    <m/>
    <n v="-6497.18"/>
  </r>
  <r>
    <x v="1"/>
    <d v="2021-02-19T00:00:00"/>
    <x v="0"/>
    <n v="115779"/>
    <s v="V"/>
    <s v="JBSS3"/>
    <n v="200"/>
    <n v="26.93"/>
    <n v="25.056099751297577"/>
    <n v="5386"/>
    <n v="4.8999999999999995"/>
    <n v="1.5633333333333335"/>
    <n v="0.31"/>
    <n v="5379.3966666666665"/>
    <s v="S"/>
    <m/>
    <n v="5379.3966666666665"/>
  </r>
  <r>
    <x v="1"/>
    <d v="2021-02-19T00:00:00"/>
    <x v="1"/>
    <n v="115779"/>
    <s v="V"/>
    <s v="CSNA3"/>
    <n v="200"/>
    <n v="34.5"/>
    <m/>
    <n v="6900"/>
    <n v="4.8999999999999995"/>
    <n v="1.5633333333333335"/>
    <n v="0.31"/>
    <n v="6893.3966666666665"/>
    <s v="S"/>
    <m/>
    <n v="6893.3966666666665"/>
  </r>
  <r>
    <x v="1"/>
    <d v="2021-02-18T00:00:00"/>
    <x v="1"/>
    <n v="105540"/>
    <s v="V"/>
    <s v="CSNA3"/>
    <n v="100"/>
    <n v="34.28"/>
    <m/>
    <n v="3428"/>
    <n v="44.6"/>
    <n v="12.52"/>
    <n v="3.32"/>
    <n v="3378.6866666666665"/>
    <s v="S"/>
    <m/>
    <n v="3378.6866666666665"/>
  </r>
  <r>
    <x v="1"/>
    <d v="2021-02-12T00:00:00"/>
    <x v="3"/>
    <n v="87910"/>
    <s v="V"/>
    <s v="ITUB4"/>
    <n v="400"/>
    <n v="27.53"/>
    <m/>
    <n v="11012"/>
    <n v="10.7"/>
    <n v="5.5"/>
    <n v="1.32"/>
    <n v="10998.653749999999"/>
    <s v="S"/>
    <m/>
    <n v="10998.653749999999"/>
  </r>
  <r>
    <x v="1"/>
    <d v="2021-02-12T00:00:00"/>
    <x v="1"/>
    <n v="87910"/>
    <s v="C"/>
    <s v="CSNA3"/>
    <n v="300"/>
    <n v="33.450000000000003"/>
    <m/>
    <n v="10035"/>
    <n v="10.7"/>
    <n v="5.5"/>
    <n v="1.32"/>
    <n v="10048.97625"/>
    <s v="S"/>
    <m/>
    <n v="-10048.97625"/>
  </r>
  <r>
    <x v="1"/>
    <d v="2021-02-09T00:00:00"/>
    <x v="3"/>
    <n v="60766"/>
    <s v="C"/>
    <s v="ITUB4"/>
    <n v="400"/>
    <n v="27.94"/>
    <n v="29.207965367965368"/>
    <n v="11176"/>
    <n v="4.9000000000000004"/>
    <n v="5.95"/>
    <n v="1.44"/>
    <n v="11184.296249999999"/>
    <s v="S"/>
    <m/>
    <n v="-11184.296249999999"/>
  </r>
  <r>
    <x v="1"/>
    <d v="2021-02-09T00:00:00"/>
    <x v="1"/>
    <n v="60766"/>
    <s v="V"/>
    <s v="CSNA3"/>
    <n v="300"/>
    <n v="34.869999999999997"/>
    <n v="34.659999999999997"/>
    <n v="10461"/>
    <n v="4.9000000000000004"/>
    <n v="5.95"/>
    <n v="1.44"/>
    <n v="10453.33375"/>
    <s v="S"/>
    <m/>
    <n v="10453.33375"/>
  </r>
  <r>
    <x v="1"/>
    <d v="2021-02-08T00:00:00"/>
    <x v="1"/>
    <n v="51048"/>
    <s v="C"/>
    <s v="CSNA3"/>
    <n v="300"/>
    <n v="34.659999999999997"/>
    <m/>
    <n v="10397.999999999998"/>
    <n v="4.9000000000000004"/>
    <n v="2.65"/>
    <n v="0.57750000000000001"/>
    <n v="10405.433749999997"/>
    <s v="S"/>
    <m/>
    <n v="-10405.433749999997"/>
  </r>
  <r>
    <x v="1"/>
    <d v="2021-02-08T00:00:00"/>
    <x v="6"/>
    <n v="51048"/>
    <s v="V"/>
    <s v="ELET3"/>
    <n v="200"/>
    <n v="29.69"/>
    <n v="29.061428571428571"/>
    <n v="5938"/>
    <n v="4.9000000000000004"/>
    <n v="2.65"/>
    <n v="0.57750000000000001"/>
    <n v="5931.19625"/>
    <s v="S"/>
    <m/>
    <n v="5931.19625"/>
  </r>
  <r>
    <x v="1"/>
    <d v="2021-02-08T00:00:00"/>
    <x v="3"/>
    <n v="51048"/>
    <s v="V"/>
    <s v="ITUB4"/>
    <n v="400"/>
    <n v="27.89"/>
    <n v="30.222337662337662"/>
    <n v="11156"/>
    <n v="4.9000000000000004"/>
    <n v="2.65"/>
    <n v="0.57750000000000001"/>
    <n v="11149.196250000001"/>
    <s v="S"/>
    <m/>
    <n v="11149.196250000001"/>
  </r>
  <r>
    <x v="1"/>
    <d v="2021-02-08T00:00:00"/>
    <x v="0"/>
    <n v="51048"/>
    <s v="C"/>
    <s v="JBSS3"/>
    <n v="200"/>
    <n v="25.56"/>
    <n v="25.056099751297577"/>
    <n v="5112"/>
    <n v="4.9000000000000004"/>
    <n v="2.65"/>
    <n v="0.57750000000000001"/>
    <n v="5119.4337500000001"/>
    <s v="S"/>
    <m/>
    <n v="-5119.4337500000001"/>
  </r>
  <r>
    <x v="1"/>
    <d v="2021-02-05T00:00:00"/>
    <x v="0"/>
    <n v="41435"/>
    <s v="V"/>
    <s v="JBSS3"/>
    <n v="200"/>
    <n v="25.15"/>
    <n v="25.056099751297577"/>
    <n v="5030"/>
    <n v="4.9000000000000004"/>
    <n v="0.93"/>
    <n v="0.18"/>
    <n v="5023.62"/>
    <s v="S"/>
    <m/>
    <n v="5023.62"/>
  </r>
  <r>
    <x v="0"/>
    <d v="2021-02-04T00:00:00"/>
    <x v="6"/>
    <n v="2410404"/>
    <s v="V"/>
    <s v="CMIG4"/>
    <n v="200"/>
    <n v="14.42"/>
    <n v="13.97"/>
    <n v="2884"/>
    <m/>
    <n v="0.72"/>
    <n v="0.14000000000000001"/>
    <n v="2882.56"/>
    <s v="S"/>
    <m/>
    <n v="2882.56"/>
  </r>
  <r>
    <x v="1"/>
    <d v="2021-02-04T00:00:00"/>
    <x v="6"/>
    <n v="32307"/>
    <s v="C"/>
    <s v="ELET3"/>
    <n v="200"/>
    <n v="29.52"/>
    <n v="29.061428571428571"/>
    <n v="5904"/>
    <n v="4.9000000000000004"/>
    <n v="0.93"/>
    <n v="0.18"/>
    <n v="5911.4470000000001"/>
    <s v="S"/>
    <m/>
    <n v="-5911.4470000000001"/>
  </r>
  <r>
    <x v="1"/>
    <d v="2021-02-02T00:00:00"/>
    <x v="1"/>
    <n v="13390"/>
    <s v="C"/>
    <s v="IRBR3"/>
    <n v="500"/>
    <n v="7.5"/>
    <n v="13.033271751231032"/>
    <n v="3750"/>
    <n v="4.9000000000000004"/>
    <n v="0.93"/>
    <n v="0.18"/>
    <n v="3757.4470000000001"/>
    <s v="S"/>
    <m/>
    <n v="-3757.4470000000001"/>
  </r>
  <r>
    <x v="0"/>
    <d v="2021-02-01T00:00:00"/>
    <x v="6"/>
    <n v="2117857"/>
    <s v="V"/>
    <s v="CMIG4"/>
    <n v="200"/>
    <n v="13.77"/>
    <m/>
    <n v="2754"/>
    <m/>
    <n v="0.67"/>
    <n v="8.5000000000000006E-2"/>
    <n v="2752.1779999999999"/>
    <s v="S"/>
    <m/>
    <n v="2752.1779999999999"/>
  </r>
  <r>
    <x v="0"/>
    <d v="2021-02-01T00:00:00"/>
    <x v="6"/>
    <n v="2117857"/>
    <s v="C"/>
    <s v="CMIG4"/>
    <n v="200"/>
    <n v="13.83"/>
    <m/>
    <n v="2766"/>
    <m/>
    <n v="0.67"/>
    <n v="8.5000000000000006E-2"/>
    <n v="2768.4520000000002"/>
    <s v="S"/>
    <m/>
    <n v="-2768.4520000000002"/>
  </r>
  <r>
    <x v="0"/>
    <d v="2021-02-01T00:00:00"/>
    <x v="6"/>
    <n v="2117857"/>
    <s v="V"/>
    <s v="CMIG4"/>
    <n v="200"/>
    <n v="13.77"/>
    <n v="13.97"/>
    <n v="2754"/>
    <m/>
    <n v="0.67"/>
    <n v="8.5000000000000006E-2"/>
    <n v="2752.1779999999999"/>
    <s v="S"/>
    <m/>
    <n v="2752.1779999999999"/>
  </r>
  <r>
    <x v="0"/>
    <d v="2021-02-01T00:00:00"/>
    <x v="6"/>
    <n v="2117857"/>
    <s v="C"/>
    <s v="ELET3"/>
    <n v="100"/>
    <n v="30.04"/>
    <n v="29.53"/>
    <n v="3004"/>
    <m/>
    <n v="0.67"/>
    <n v="8.5000000000000006E-2"/>
    <n v="3006.4520000000002"/>
    <s v="S"/>
    <m/>
    <n v="-3006.4520000000002"/>
  </r>
  <r>
    <x v="0"/>
    <d v="2021-01-29T00:00:00"/>
    <x v="6"/>
    <n v="2020958"/>
    <s v="C"/>
    <s v="CMIG4"/>
    <n v="400"/>
    <n v="13.97"/>
    <m/>
    <n v="5588"/>
    <m/>
    <n v="1.53"/>
    <n v="0.17"/>
    <n v="5590.5370000000003"/>
    <s v="S"/>
    <m/>
    <n v="-5590.5370000000003"/>
  </r>
  <r>
    <x v="0"/>
    <d v="2021-01-28T00:00:00"/>
    <x v="3"/>
    <n v="1923025"/>
    <s v="V"/>
    <s v="BBAS3"/>
    <n v="300"/>
    <n v="34.590000000000003"/>
    <n v="35.018000000000001"/>
    <n v="10377.000000000002"/>
    <m/>
    <n v="2.23"/>
    <n v="0.25"/>
    <n v="10375.013000000003"/>
    <s v="S"/>
    <m/>
    <n v="10375.013000000003"/>
  </r>
  <r>
    <x v="0"/>
    <d v="2021-01-28T00:00:00"/>
    <x v="6"/>
    <n v="1923025"/>
    <s v="C"/>
    <s v="ELET3"/>
    <n v="200"/>
    <n v="29.27"/>
    <m/>
    <n v="5854"/>
    <m/>
    <n v="2.23"/>
    <n v="0.25"/>
    <n v="5856.6170000000002"/>
    <s v="S"/>
    <m/>
    <n v="-5856.6170000000002"/>
  </r>
  <r>
    <x v="1"/>
    <d v="2021-01-26T00:00:00"/>
    <x v="6"/>
    <n v="156556"/>
    <s v="V"/>
    <s v="CMIG4"/>
    <n v="500"/>
    <n v="13.86"/>
    <n v="15.34152482613618"/>
    <n v="6930"/>
    <n v="4.9000000000000004"/>
    <n v="1.3925000000000001"/>
    <n v="0.17749999999999999"/>
    <n v="6923.1855000000005"/>
    <s v="S"/>
    <m/>
    <n v="6923.1855000000005"/>
  </r>
  <r>
    <x v="1"/>
    <d v="2021-01-26T00:00:00"/>
    <x v="6"/>
    <n v="156556"/>
    <s v="C"/>
    <s v="ELET3"/>
    <n v="200"/>
    <n v="26.58"/>
    <n v="28.878"/>
    <n v="5316"/>
    <n v="4.9000000000000004"/>
    <n v="1.3925000000000001"/>
    <n v="0.17749999999999999"/>
    <n v="5324.8774999999996"/>
    <s v="S"/>
    <m/>
    <n v="-5324.8774999999996"/>
  </r>
  <r>
    <x v="1"/>
    <d v="2021-01-26T00:00:00"/>
    <x v="6"/>
    <n v="156556"/>
    <s v="V"/>
    <s v="ELET3"/>
    <n v="200"/>
    <n v="28.11"/>
    <m/>
    <n v="5622"/>
    <n v="4.9000000000000004"/>
    <n v="1.3925000000000001"/>
    <n v="0.17749999999999999"/>
    <n v="5613.7525000000005"/>
    <s v="S"/>
    <m/>
    <n v="5613.7525000000005"/>
  </r>
  <r>
    <x v="1"/>
    <d v="2021-01-26T00:00:00"/>
    <x v="6"/>
    <n v="156556"/>
    <s v="C"/>
    <s v="ELET3"/>
    <n v="200"/>
    <n v="27.35"/>
    <m/>
    <n v="5470"/>
    <n v="4.9000000000000004"/>
    <n v="1.3925000000000001"/>
    <n v="0.17749999999999999"/>
    <n v="5477.7834999999995"/>
    <s v="S"/>
    <m/>
    <n v="-5477.7834999999995"/>
  </r>
  <r>
    <x v="1"/>
    <d v="2021-01-22T00:00:00"/>
    <x v="6"/>
    <n v="145958"/>
    <s v="C"/>
    <s v="ELET3"/>
    <n v="300"/>
    <n v="30.41"/>
    <m/>
    <n v="9123"/>
    <n v="4.9000000000000004"/>
    <n v="1.6466666666666667"/>
    <n v="0.21666666666666667"/>
    <n v="9130.8226666666651"/>
    <s v="S"/>
    <m/>
    <n v="-9130.8226666666651"/>
  </r>
  <r>
    <x v="1"/>
    <d v="2021-01-22T00:00:00"/>
    <x v="6"/>
    <n v="145958"/>
    <s v="V"/>
    <s v="ELET3"/>
    <n v="200"/>
    <n v="30.7"/>
    <m/>
    <n v="6140"/>
    <n v="4.9000000000000004"/>
    <n v="1.6466666666666667"/>
    <n v="0.21666666666666667"/>
    <n v="6132.8073333333341"/>
    <s v="S"/>
    <m/>
    <n v="6132.8073333333341"/>
  </r>
  <r>
    <x v="1"/>
    <d v="2021-01-22T00:00:00"/>
    <x v="6"/>
    <n v="145958"/>
    <s v="C"/>
    <s v="ELET3"/>
    <n v="200"/>
    <n v="30.33"/>
    <m/>
    <n v="6066"/>
    <n v="4.9000000000000004"/>
    <n v="1.6466666666666667"/>
    <n v="0.21666666666666667"/>
    <n v="6073.822666666666"/>
    <s v="S"/>
    <m/>
    <n v="-6073.822666666666"/>
  </r>
  <r>
    <x v="1"/>
    <d v="2021-01-21T00:00:00"/>
    <x v="6"/>
    <n v="135667"/>
    <s v="C"/>
    <s v="CMIG4"/>
    <n v="500"/>
    <n v="13.88"/>
    <n v="15.34152482613618"/>
    <n v="6940"/>
    <n v="4.9000000000000004"/>
    <n v="1.9"/>
    <n v="0.21"/>
    <n v="6947.8159999999998"/>
    <s v="N"/>
    <m/>
    <n v="-6947.8159999999998"/>
  </r>
  <r>
    <x v="1"/>
    <d v="2021-01-20T00:00:00"/>
    <x v="7"/>
    <n v="126178"/>
    <s v="C"/>
    <s v="CVCB3"/>
    <n v="200"/>
    <n v="19.66"/>
    <n v="25.461517724179387"/>
    <n v="3932"/>
    <n v="4.9000000000000004"/>
    <n v="1.08"/>
    <n v="0.12"/>
    <n v="3940.34"/>
    <s v="S"/>
    <m/>
    <n v="-3940.34"/>
  </r>
  <r>
    <x v="0"/>
    <d v="2021-01-26T00:00:00"/>
    <x v="9"/>
    <n v="1716033"/>
    <s v="V"/>
    <s v="BBDC4"/>
    <n v="100"/>
    <n v="25.05"/>
    <n v="26.167999999999999"/>
    <n v="2505"/>
    <m/>
    <n v="0.75"/>
    <n v="0.10375"/>
    <n v="2502.2062499999997"/>
    <s v="S"/>
    <m/>
    <n v="2502.2062499999997"/>
  </r>
  <r>
    <x v="0"/>
    <d v="2021-01-26T00:00:00"/>
    <x v="9"/>
    <n v="1716033"/>
    <s v="V"/>
    <s v="BBDC4"/>
    <n v="200"/>
    <n v="24.59"/>
    <m/>
    <n v="4918"/>
    <m/>
    <n v="0.75"/>
    <n v="0.10375"/>
    <n v="4914.8862499999996"/>
    <s v="S"/>
    <m/>
    <n v="4914.8862499999996"/>
  </r>
  <r>
    <x v="0"/>
    <d v="2021-01-26T00:00:00"/>
    <x v="9"/>
    <n v="1716033"/>
    <s v="V"/>
    <s v="BBDC4"/>
    <n v="200"/>
    <n v="24.55"/>
    <n v="26.167999999999999"/>
    <n v="4910"/>
    <m/>
    <n v="0.75"/>
    <n v="0.10375"/>
    <n v="4906.8862499999996"/>
    <s v="S"/>
    <m/>
    <n v="4906.8862499999996"/>
  </r>
  <r>
    <x v="0"/>
    <d v="2021-01-26T00:00:00"/>
    <x v="9"/>
    <n v="1716033"/>
    <s v="V"/>
    <s v="BBDC4"/>
    <n v="100"/>
    <n v="25.05"/>
    <m/>
    <n v="2505"/>
    <m/>
    <n v="0.75"/>
    <n v="0.10375"/>
    <n v="2501.8862499999996"/>
    <s v="S"/>
    <m/>
    <n v="2501.8862499999996"/>
  </r>
  <r>
    <x v="0"/>
    <d v="2021-01-26T00:00:00"/>
    <x v="9"/>
    <n v="1716033"/>
    <s v="V"/>
    <s v="BBDC4"/>
    <n v="100"/>
    <n v="25.05"/>
    <m/>
    <n v="2505"/>
    <m/>
    <n v="0.75"/>
    <n v="0.10375"/>
    <n v="2501.8862499999996"/>
    <s v="S"/>
    <m/>
    <n v="2501.8862499999996"/>
  </r>
  <r>
    <x v="0"/>
    <d v="2021-01-26T00:00:00"/>
    <x v="9"/>
    <n v="1716033"/>
    <s v="C"/>
    <s v="BBDC4"/>
    <n v="100"/>
    <n v="24.64"/>
    <m/>
    <n v="2464"/>
    <m/>
    <n v="0.75"/>
    <n v="0.10375"/>
    <n v="2467.7437500000005"/>
    <s v="S"/>
    <m/>
    <n v="-2467.7437500000005"/>
  </r>
  <r>
    <x v="0"/>
    <d v="2021-01-26T00:00:00"/>
    <x v="9"/>
    <n v="1716033"/>
    <s v="C"/>
    <s v="BBDC4"/>
    <n v="200"/>
    <n v="25.1"/>
    <m/>
    <n v="5020"/>
    <m/>
    <n v="0.75"/>
    <n v="0.10375"/>
    <n v="5023.7437500000005"/>
    <s v="S"/>
    <m/>
    <n v="-5023.7437500000005"/>
  </r>
  <r>
    <x v="0"/>
    <d v="2021-01-26T00:00:00"/>
    <x v="9"/>
    <n v="1716033"/>
    <s v="C"/>
    <s v="BBDC4"/>
    <n v="100"/>
    <n v="24.64"/>
    <m/>
    <n v="2464"/>
    <m/>
    <n v="0.75"/>
    <n v="0.10375"/>
    <n v="2467.7437500000005"/>
    <s v="S"/>
    <m/>
    <n v="-2467.7437500000005"/>
  </r>
  <r>
    <x v="0"/>
    <d v="2021-01-20T00:00:00"/>
    <x v="9"/>
    <n v="1384609"/>
    <s v="C"/>
    <s v="BBDC4"/>
    <n v="100"/>
    <n v="25.96"/>
    <n v="26.167999999999999"/>
    <n v="2596"/>
    <m/>
    <n v="2.04"/>
    <n v="0.2"/>
    <n v="2598.61"/>
    <s v="S"/>
    <m/>
    <n v="-2598.61"/>
  </r>
  <r>
    <x v="0"/>
    <d v="2021-01-20T00:00:00"/>
    <x v="3"/>
    <n v="1384609"/>
    <s v="C"/>
    <s v="BBAS3"/>
    <n v="100"/>
    <n v="34.57"/>
    <n v="35.018000000000001"/>
    <n v="3457"/>
    <m/>
    <n v="2.04"/>
    <n v="0.35"/>
    <n v="3459.76"/>
    <s v="S"/>
    <m/>
    <n v="-3459.76"/>
  </r>
  <r>
    <x v="0"/>
    <d v="2021-01-19T00:00:00"/>
    <x v="3"/>
    <n v="1277308"/>
    <s v="C"/>
    <s v="BBAS3"/>
    <n v="400"/>
    <n v="35.130000000000003"/>
    <n v="35.130000000000003"/>
    <n v="14052.000000000002"/>
    <m/>
    <n v="3.37"/>
    <n v="0.375"/>
    <n v="14054.785000000002"/>
    <s v="S"/>
    <m/>
    <n v="-14054.785000000002"/>
  </r>
  <r>
    <x v="0"/>
    <d v="2021-01-19T00:00:00"/>
    <x v="9"/>
    <n v="1277308"/>
    <s v="C"/>
    <s v="BBDC4"/>
    <n v="400"/>
    <n v="26.22"/>
    <n v="26.22"/>
    <n v="10488"/>
    <m/>
    <n v="3.37"/>
    <n v="0.375"/>
    <n v="10490.984999999999"/>
    <s v="S"/>
    <m/>
    <n v="-10490.984999999999"/>
  </r>
  <r>
    <x v="1"/>
    <d v="2021-01-19T00:00:00"/>
    <x v="3"/>
    <n v="116641"/>
    <s v="V"/>
    <s v="BBAS3"/>
    <n v="400"/>
    <n v="35.08"/>
    <m/>
    <n v="14032"/>
    <n v="3.4"/>
    <n v="1.88"/>
    <n v="0.27500000000000002"/>
    <n v="14026.385"/>
    <s v="S"/>
    <m/>
    <n v="14026.385"/>
  </r>
  <r>
    <x v="1"/>
    <d v="2021-01-19T00:00:00"/>
    <x v="9"/>
    <n v="116641"/>
    <s v="V"/>
    <s v="BBDC4"/>
    <n v="400"/>
    <n v="26.34"/>
    <n v="26.35"/>
    <n v="10536"/>
    <n v="3.4"/>
    <n v="1.88"/>
    <n v="0.27500000000000002"/>
    <n v="10530.755000000001"/>
    <s v="S"/>
    <m/>
    <n v="10530.755000000001"/>
  </r>
  <r>
    <x v="1"/>
    <d v="2021-01-19T00:00:00"/>
    <x v="3"/>
    <n v="116641"/>
    <s v="C"/>
    <s v="ITUB4"/>
    <n v="100"/>
    <n v="30.63"/>
    <n v="30.222337662337662"/>
    <n v="3063"/>
    <n v="3.4"/>
    <n v="1.88"/>
    <n v="0.27500000000000002"/>
    <n v="3068.8950000000004"/>
    <s v="S"/>
    <m/>
    <n v="-3068.8950000000004"/>
  </r>
  <r>
    <x v="1"/>
    <d v="2021-01-19T00:00:00"/>
    <x v="3"/>
    <n v="116641"/>
    <s v="C"/>
    <s v="BBAS3"/>
    <n v="100"/>
    <n v="35.1"/>
    <n v="36"/>
    <n v="3510"/>
    <n v="3.4"/>
    <n v="1.88"/>
    <n v="0.27500000000000002"/>
    <n v="3515.8950000000004"/>
    <s v="S"/>
    <m/>
    <n v="-3515.8950000000004"/>
  </r>
  <r>
    <x v="1"/>
    <d v="2021-01-19T00:00:00"/>
    <x v="9"/>
    <n v="116641"/>
    <s v="C"/>
    <s v="BBDC4"/>
    <n v="200"/>
    <n v="26.31"/>
    <n v="26.35"/>
    <n v="5262"/>
    <n v="3.4"/>
    <n v="1.88"/>
    <n v="0.27500000000000002"/>
    <n v="5267.8949999999995"/>
    <s v="S"/>
    <m/>
    <n v="-5267.8949999999995"/>
  </r>
  <r>
    <x v="1"/>
    <d v="2021-01-19T00:00:00"/>
    <x v="9"/>
    <n v="116641"/>
    <s v="C"/>
    <s v="BBDC4"/>
    <n v="200"/>
    <n v="26.41"/>
    <n v="26.41"/>
    <n v="5282"/>
    <n v="3.4"/>
    <n v="1.88"/>
    <n v="0.27500000000000002"/>
    <n v="5287.8949999999995"/>
    <s v="S"/>
    <m/>
    <n v="-5287.8949999999995"/>
  </r>
  <r>
    <x v="1"/>
    <d v="2021-01-19T00:00:00"/>
    <x v="3"/>
    <n v="116641"/>
    <s v="C"/>
    <s v="BBAS3"/>
    <n v="100"/>
    <n v="35.25"/>
    <n v="36.527333333333331"/>
    <n v="3525"/>
    <n v="3.4"/>
    <n v="1.88"/>
    <n v="0.27500000000000002"/>
    <n v="3530.6883333333335"/>
    <s v="S"/>
    <m/>
    <n v="-3530.6883333333335"/>
  </r>
  <r>
    <x v="1"/>
    <d v="2021-01-19T00:00:00"/>
    <x v="7"/>
    <n v="116641"/>
    <s v="C"/>
    <s v="CVCB3"/>
    <n v="200"/>
    <n v="20.02"/>
    <m/>
    <n v="4004"/>
    <n v="3.4"/>
    <n v="1.88"/>
    <n v="0.27500000000000002"/>
    <n v="4009.6883333333335"/>
    <s v="S"/>
    <m/>
    <n v="-4009.6883333333335"/>
  </r>
  <r>
    <x v="1"/>
    <d v="2021-01-19T00:00:00"/>
    <x v="6"/>
    <n v="116641"/>
    <s v="C"/>
    <s v="CMIG4"/>
    <n v="500"/>
    <n v="14.25"/>
    <m/>
    <n v="7125"/>
    <n v="3.4"/>
    <n v="1.88"/>
    <n v="0.27500000000000002"/>
    <n v="7130.6883333333326"/>
    <s v="S"/>
    <m/>
    <n v="-7130.6883333333326"/>
  </r>
  <r>
    <x v="1"/>
    <d v="2021-01-19T00:00:00"/>
    <x v="6"/>
    <n v="116641"/>
    <s v="C"/>
    <s v="CMIG4"/>
    <n v="1000"/>
    <n v="14.28"/>
    <m/>
    <n v="14280"/>
    <n v="3.4"/>
    <n v="1.88"/>
    <n v="0.27500000000000002"/>
    <n v="14284.994999999999"/>
    <s v="S"/>
    <m/>
    <n v="-14284.994999999999"/>
  </r>
  <r>
    <x v="1"/>
    <d v="2021-01-19T00:00:00"/>
    <x v="6"/>
    <n v="116641"/>
    <s v="C"/>
    <s v="CMIG4"/>
    <n v="1000"/>
    <n v="14.29"/>
    <m/>
    <n v="14290"/>
    <n v="3.4"/>
    <n v="1.88"/>
    <n v="0.27500000000000002"/>
    <n v="14294.944999999998"/>
    <s v="S"/>
    <m/>
    <n v="-14294.944999999998"/>
  </r>
  <r>
    <x v="1"/>
    <d v="2021-01-19T00:00:00"/>
    <x v="6"/>
    <n v="116641"/>
    <s v="V"/>
    <s v="CMIG4"/>
    <n v="2500"/>
    <n v="14.49"/>
    <m/>
    <n v="36225"/>
    <n v="3.4"/>
    <n v="1.88"/>
    <n v="0.27500000000000002"/>
    <n v="36220.751666666663"/>
    <s v="S"/>
    <m/>
    <n v="36220.751666666663"/>
  </r>
  <r>
    <x v="1"/>
    <d v="2021-01-19T00:00:00"/>
    <x v="6"/>
    <n v="116641"/>
    <s v="V"/>
    <s v="CMIG4"/>
    <n v="61"/>
    <n v="14.51"/>
    <n v="15.706906032670226"/>
    <n v="885.11"/>
    <n v="3.4"/>
    <n v="1.88"/>
    <n v="0.27500000000000002"/>
    <n v="880.86166666666668"/>
    <s v="S"/>
    <m/>
    <n v="880.86166666666668"/>
  </r>
  <r>
    <x v="1"/>
    <d v="2021-01-19T00:00:00"/>
    <x v="3"/>
    <n v="116641"/>
    <s v="C"/>
    <s v="ITUB4"/>
    <n v="200"/>
    <n v="30.9"/>
    <m/>
    <n v="6180"/>
    <n v="3.4"/>
    <n v="1.88"/>
    <n v="0.27500000000000002"/>
    <n v="6184.8783333333331"/>
    <s v="S"/>
    <m/>
    <n v="-6184.8783333333331"/>
  </r>
  <r>
    <x v="1"/>
    <d v="2021-01-19T00:00:00"/>
    <x v="3"/>
    <n v="116641"/>
    <s v="V"/>
    <s v="BBAS3"/>
    <n v="200"/>
    <n v="36.04"/>
    <m/>
    <n v="7208"/>
    <n v="3.4"/>
    <n v="1.88"/>
    <n v="0.27500000000000002"/>
    <n v="7203.6750000000011"/>
    <s v="S"/>
    <m/>
    <n v="7203.6750000000011"/>
  </r>
  <r>
    <x v="1"/>
    <d v="2021-01-19T00:00:00"/>
    <x v="3"/>
    <n v="116641"/>
    <s v="C"/>
    <s v="BBAS3"/>
    <n v="200"/>
    <n v="35.68"/>
    <m/>
    <n v="7136"/>
    <n v="3.4"/>
    <n v="1.88"/>
    <n v="0.27500000000000002"/>
    <n v="7141.8649999999998"/>
    <s v="S"/>
    <m/>
    <n v="-7141.8649999999998"/>
  </r>
  <r>
    <x v="1"/>
    <d v="2021-01-18T00:00:00"/>
    <x v="3"/>
    <n v="107330"/>
    <s v="C"/>
    <s v="BBAS3"/>
    <n v="200"/>
    <n v="36.01"/>
    <m/>
    <n v="7202"/>
    <n v="4.9000000000000004"/>
    <n v="1.6955555555555555"/>
    <n v="0.21111111111111111"/>
    <n v="7209.5211111111103"/>
    <s v="S"/>
    <m/>
    <n v="-7209.5211111111103"/>
  </r>
  <r>
    <x v="1"/>
    <d v="2021-01-18T00:00:00"/>
    <x v="3"/>
    <n v="107330"/>
    <s v="V"/>
    <s v="BBAS3"/>
    <n v="300"/>
    <n v="36.799999999999997"/>
    <n v="37.165999999999997"/>
    <n v="11040"/>
    <n v="4.9000000000000004"/>
    <n v="1.6955555555555555"/>
    <n v="0.21111111111111111"/>
    <n v="11032.918888888889"/>
    <s v="S"/>
    <m/>
    <n v="11032.918888888889"/>
  </r>
  <r>
    <x v="1"/>
    <d v="2021-01-18T00:00:00"/>
    <x v="3"/>
    <n v="107330"/>
    <s v="V"/>
    <s v="BBAS3"/>
    <n v="200"/>
    <n v="36.75"/>
    <m/>
    <n v="7350"/>
    <n v="4.9000000000000004"/>
    <n v="1.6955555555555555"/>
    <n v="0.21111111111111111"/>
    <n v="7341.4688888888895"/>
    <s v="S"/>
    <m/>
    <n v="7341.4688888888895"/>
  </r>
  <r>
    <x v="1"/>
    <d v="2021-01-18T00:00:00"/>
    <x v="9"/>
    <n v="107330"/>
    <s v="V"/>
    <s v="BBDC4"/>
    <n v="300"/>
    <n v="26.88"/>
    <n v="27.12"/>
    <n v="8064"/>
    <n v="4.9000000000000004"/>
    <n v="1.6955555555555555"/>
    <n v="0.21111111111111111"/>
    <n v="8057.8038888888896"/>
    <s v="S"/>
    <m/>
    <n v="8057.8038888888896"/>
  </r>
  <r>
    <x v="1"/>
    <d v="2021-01-18T00:00:00"/>
    <x v="7"/>
    <n v="107330"/>
    <s v="C"/>
    <s v="CVCB3"/>
    <n v="200"/>
    <n v="20.71"/>
    <n v="26.034790226568656"/>
    <n v="4142"/>
    <n v="4.9000000000000004"/>
    <n v="1.6955555555555555"/>
    <n v="0.21111111111111111"/>
    <n v="4148.8261111111105"/>
    <s v="S"/>
    <m/>
    <n v="-4148.8261111111105"/>
  </r>
  <r>
    <x v="1"/>
    <d v="2021-01-18T00:00:00"/>
    <x v="7"/>
    <n v="107330"/>
    <s v="V"/>
    <s v="CVCB3"/>
    <n v="200"/>
    <n v="20.69"/>
    <m/>
    <n v="4138"/>
    <n v="4.9000000000000004"/>
    <n v="1.6955555555555555"/>
    <n v="0.21111111111111111"/>
    <n v="4131.5988888888896"/>
    <s v="S"/>
    <m/>
    <n v="4131.5988888888896"/>
  </r>
  <r>
    <x v="1"/>
    <d v="2021-01-18T00:00:00"/>
    <x v="7"/>
    <n v="107330"/>
    <s v="V"/>
    <s v="CVCB3"/>
    <n v="500"/>
    <n v="20.68"/>
    <n v="26.618648804043289"/>
    <n v="10340"/>
    <n v="4.9000000000000004"/>
    <n v="1.6955555555555555"/>
    <n v="0.21111111111111111"/>
    <n v="10333.598888888888"/>
    <s v="S"/>
    <m/>
    <n v="10333.598888888888"/>
  </r>
  <r>
    <x v="1"/>
    <d v="2021-01-18T00:00:00"/>
    <x v="3"/>
    <n v="107330"/>
    <s v="V"/>
    <s v="ITUB4"/>
    <n v="200"/>
    <n v="31.6"/>
    <n v="30.222337662337662"/>
    <n v="6320"/>
    <n v="4.9000000000000004"/>
    <n v="1.6955555555555555"/>
    <n v="0.21111111111111111"/>
    <n v="6313.5988888888896"/>
    <s v="S"/>
    <m/>
    <n v="6313.5988888888896"/>
  </r>
  <r>
    <x v="1"/>
    <d v="2021-01-18T00:00:00"/>
    <x v="3"/>
    <n v="107330"/>
    <s v="V"/>
    <s v="ITUB4"/>
    <n v="100"/>
    <n v="31.67"/>
    <n v="30.222337662337662"/>
    <n v="3167"/>
    <n v="4.9000000000000004"/>
    <n v="1.6955555555555555"/>
    <n v="0.21111111111111111"/>
    <n v="3160.7238888888887"/>
    <s v="S"/>
    <m/>
    <n v="3160.7238888888887"/>
  </r>
  <r>
    <x v="1"/>
    <d v="2021-01-15T00:00:00"/>
    <x v="3"/>
    <n v="97829"/>
    <s v="C"/>
    <s v="BBAS3"/>
    <n v="200"/>
    <n v="36.770000000000003"/>
    <n v="37.165999999999997"/>
    <n v="7354.0000000000009"/>
    <n v="4.9000000000000004"/>
    <n v="1.7666666666666666"/>
    <n v="0.21666666666666667"/>
    <n v="7360.9116666666669"/>
    <s v="S"/>
    <m/>
    <n v="-7360.9116666666669"/>
  </r>
  <r>
    <x v="1"/>
    <d v="2021-01-15T00:00:00"/>
    <x v="3"/>
    <n v="97829"/>
    <s v="C"/>
    <s v="BBAS3"/>
    <n v="300"/>
    <n v="37.43"/>
    <m/>
    <n v="11229"/>
    <n v="4.9000000000000004"/>
    <n v="1.7666666666666666"/>
    <n v="0.21666666666666667"/>
    <n v="11235.544166666667"/>
    <s v="S"/>
    <m/>
    <n v="-11235.544166666667"/>
  </r>
  <r>
    <x v="1"/>
    <d v="2021-01-15T00:00:00"/>
    <x v="9"/>
    <n v="97829"/>
    <s v="C"/>
    <s v="BBDC4"/>
    <n v="300"/>
    <n v="27.12"/>
    <n v="27.12"/>
    <n v="8136"/>
    <n v="4.9000000000000004"/>
    <n v="1.7666666666666666"/>
    <n v="0.21666666666666667"/>
    <n v="8142.5441666666657"/>
    <s v="S"/>
    <m/>
    <n v="-8142.5441666666657"/>
  </r>
  <r>
    <x v="1"/>
    <d v="2021-01-15T00:00:00"/>
    <x v="7"/>
    <n v="97829"/>
    <s v="C"/>
    <s v="CVCB3"/>
    <n v="100"/>
    <n v="19.73"/>
    <m/>
    <n v="1973"/>
    <n v="4.9000000000000004"/>
    <n v="1.7666666666666666"/>
    <n v="0.21666666666666667"/>
    <n v="1979.5441666666668"/>
    <s v="S"/>
    <m/>
    <n v="-1979.5441666666668"/>
  </r>
  <r>
    <x v="1"/>
    <d v="2021-01-15T00:00:00"/>
    <x v="7"/>
    <n v="97829"/>
    <s v="C"/>
    <s v="CVCB3"/>
    <n v="400"/>
    <n v="19.73"/>
    <m/>
    <n v="7892"/>
    <n v="4.9000000000000004"/>
    <n v="1.7666666666666666"/>
    <n v="0.21666666666666667"/>
    <n v="7898.5441666666657"/>
    <s v="S"/>
    <m/>
    <n v="-7898.5441666666657"/>
  </r>
  <r>
    <x v="1"/>
    <d v="2021-01-15T00:00:00"/>
    <x v="7"/>
    <n v="97829"/>
    <s v="C"/>
    <s v="CVCB3"/>
    <n v="200"/>
    <n v="19.760000000000002"/>
    <n v="26.618648804043289"/>
    <n v="3952.0000000000005"/>
    <n v="4.9000000000000004"/>
    <n v="1.7666666666666666"/>
    <n v="0.21666666666666667"/>
    <n v="3961.0866666666675"/>
    <s v="S"/>
    <m/>
    <n v="-3961.0866666666675"/>
  </r>
  <r>
    <x v="1"/>
    <d v="2021-01-15T00:00:00"/>
    <x v="7"/>
    <n v="97829"/>
    <s v="V"/>
    <s v="CVCB3"/>
    <n v="500"/>
    <n v="19.71"/>
    <m/>
    <n v="9855"/>
    <n v="4.9000000000000004"/>
    <n v="1.7666666666666666"/>
    <n v="0.21666666666666667"/>
    <n v="9848.5133333333324"/>
    <s v="S"/>
    <m/>
    <n v="9848.5133333333324"/>
  </r>
  <r>
    <x v="1"/>
    <d v="2021-01-15T00:00:00"/>
    <x v="3"/>
    <n v="97829"/>
    <s v="C"/>
    <s v="ITUB4"/>
    <n v="200"/>
    <n v="31.89"/>
    <m/>
    <n v="6378"/>
    <n v="4.9000000000000004"/>
    <n v="1.7666666666666666"/>
    <n v="0.21666666666666667"/>
    <n v="6385.1166666666659"/>
    <s v="S"/>
    <m/>
    <n v="-6385.1166666666659"/>
  </r>
  <r>
    <x v="1"/>
    <d v="2021-01-15T00:00:00"/>
    <x v="3"/>
    <n v="97829"/>
    <s v="C"/>
    <s v="ITUB4"/>
    <n v="200"/>
    <n v="32.26"/>
    <m/>
    <n v="6452"/>
    <n v="4.9000000000000004"/>
    <n v="1.7666666666666666"/>
    <n v="0.21666666666666667"/>
    <n v="6459.1166666666659"/>
    <s v="S"/>
    <m/>
    <n v="-6459.1166666666659"/>
  </r>
  <r>
    <x v="1"/>
    <d v="2021-01-14T00:00:00"/>
    <x v="3"/>
    <n v="88396"/>
    <s v="V"/>
    <s v="ITUB4"/>
    <n v="300"/>
    <n v="32.61"/>
    <m/>
    <n v="9783"/>
    <n v="4.9000000000000004"/>
    <n v="1.8159999999999998"/>
    <n v="0.2573333333333333"/>
    <n v="9775.9826666666668"/>
    <s v="S"/>
    <m/>
    <n v="9775.9826666666668"/>
  </r>
  <r>
    <x v="1"/>
    <d v="2021-01-14T00:00:00"/>
    <x v="3"/>
    <n v="88396"/>
    <s v="C"/>
    <s v="ITUB4"/>
    <n v="300"/>
    <n v="32.22"/>
    <m/>
    <n v="9666"/>
    <n v="4.9000000000000004"/>
    <n v="1.8159999999999998"/>
    <n v="0.2573333333333333"/>
    <n v="9673.6473333333324"/>
    <s v="S"/>
    <m/>
    <n v="-9673.6473333333324"/>
  </r>
  <r>
    <x v="1"/>
    <d v="2021-01-14T00:00:00"/>
    <x v="9"/>
    <n v="88396"/>
    <s v="V"/>
    <s v="BBDC4"/>
    <n v="200"/>
    <n v="27.44"/>
    <n v="26.36"/>
    <n v="5488"/>
    <n v="4.9000000000000004"/>
    <n v="1.8159999999999998"/>
    <n v="0.2573333333333333"/>
    <n v="5480.9826666666677"/>
    <s v="S"/>
    <m/>
    <n v="5480.9826666666677"/>
  </r>
  <r>
    <x v="1"/>
    <d v="2021-01-14T00:00:00"/>
    <x v="3"/>
    <n v="88396"/>
    <s v="V"/>
    <s v="BBAS3"/>
    <n v="300"/>
    <n v="37.79"/>
    <n v="37.6"/>
    <n v="11337"/>
    <n v="4.9000000000000004"/>
    <n v="1.8159999999999998"/>
    <n v="0.2573333333333333"/>
    <n v="11329.272666666668"/>
    <s v="S"/>
    <m/>
    <n v="11329.272666666668"/>
  </r>
  <r>
    <x v="1"/>
    <d v="2021-01-14T00:00:00"/>
    <x v="3"/>
    <n v="88396"/>
    <s v="V"/>
    <s v="BBAS3"/>
    <n v="300"/>
    <n v="37.130000000000003"/>
    <m/>
    <n v="11139"/>
    <n v="4.9000000000000004"/>
    <n v="1.8159999999999998"/>
    <n v="0.2573333333333333"/>
    <n v="11130.842666666667"/>
    <s v="S"/>
    <m/>
    <n v="11130.842666666667"/>
  </r>
  <r>
    <x v="1"/>
    <d v="2021-01-14T00:00:00"/>
    <x v="3"/>
    <n v="88396"/>
    <s v="C"/>
    <s v="BBAS3"/>
    <n v="300"/>
    <n v="37.270000000000003"/>
    <m/>
    <n v="11181.000000000002"/>
    <n v="4.9000000000000004"/>
    <n v="1.8159999999999998"/>
    <n v="0.2573333333333333"/>
    <n v="11189.787333333334"/>
    <s v="S"/>
    <m/>
    <n v="-11189.787333333334"/>
  </r>
  <r>
    <x v="1"/>
    <d v="2021-01-14T00:00:00"/>
    <x v="9"/>
    <n v="88396"/>
    <s v="V"/>
    <s v="BBDC4"/>
    <n v="200"/>
    <n v="26.83"/>
    <m/>
    <n v="5366"/>
    <n v="4.9000000000000004"/>
    <n v="1.8159999999999998"/>
    <n v="0.2573333333333333"/>
    <n v="5357.8426666666674"/>
    <s v="S"/>
    <m/>
    <n v="5357.8426666666674"/>
  </r>
  <r>
    <x v="1"/>
    <d v="2021-01-14T00:00:00"/>
    <x v="9"/>
    <n v="88396"/>
    <s v="C"/>
    <s v="BBDC4"/>
    <n v="200"/>
    <n v="27.01"/>
    <m/>
    <n v="5402"/>
    <n v="4.9000000000000004"/>
    <n v="1.8159999999999998"/>
    <n v="0.2573333333333333"/>
    <n v="5410.7873333333328"/>
    <s v="S"/>
    <m/>
    <n v="-5410.7873333333328"/>
  </r>
  <r>
    <x v="1"/>
    <d v="2021-01-14T00:00:00"/>
    <x v="7"/>
    <n v="88396"/>
    <s v="V"/>
    <s v="CVCB3"/>
    <n v="500"/>
    <n v="19.73"/>
    <m/>
    <n v="9865"/>
    <n v="4.9000000000000004"/>
    <n v="1.8159999999999998"/>
    <n v="0.2573333333333333"/>
    <n v="9856.8426666666674"/>
    <s v="S"/>
    <m/>
    <n v="9856.8426666666674"/>
  </r>
  <r>
    <x v="1"/>
    <d v="2021-01-14T00:00:00"/>
    <x v="7"/>
    <n v="88396"/>
    <s v="C"/>
    <s v="CVCB3"/>
    <n v="500"/>
    <n v="19.75"/>
    <m/>
    <n v="9875"/>
    <n v="4.9000000000000004"/>
    <n v="1.8159999999999998"/>
    <n v="0.2573333333333333"/>
    <n v="9883.7873333333318"/>
    <s v="S"/>
    <m/>
    <n v="-9883.7873333333318"/>
  </r>
  <r>
    <x v="1"/>
    <d v="2021-01-14T00:00:00"/>
    <x v="3"/>
    <n v="88396"/>
    <s v="V"/>
    <s v="BBAS3"/>
    <n v="300"/>
    <n v="37.799999999999997"/>
    <m/>
    <n v="11340"/>
    <n v="4.9000000000000004"/>
    <n v="1.8159999999999998"/>
    <n v="0.2573333333333333"/>
    <n v="11334.032666666668"/>
    <s v="S"/>
    <m/>
    <n v="11334.032666666668"/>
  </r>
  <r>
    <x v="1"/>
    <d v="2021-01-14T00:00:00"/>
    <x v="3"/>
    <n v="88396"/>
    <s v="C"/>
    <s v="BBAS3"/>
    <n v="100"/>
    <n v="36.96"/>
    <m/>
    <n v="3696"/>
    <n v="4.9000000000000004"/>
    <n v="1.8159999999999998"/>
    <n v="0.2573333333333333"/>
    <n v="3703.4473333333335"/>
    <s v="S"/>
    <m/>
    <n v="-3703.4473333333335"/>
  </r>
  <r>
    <x v="1"/>
    <d v="2021-01-14T00:00:00"/>
    <x v="3"/>
    <n v="88396"/>
    <s v="C"/>
    <s v="BBAS3"/>
    <n v="200"/>
    <n v="37.07"/>
    <m/>
    <n v="7414"/>
    <n v="4.9000000000000004"/>
    <n v="1.8159999999999998"/>
    <n v="0.2573333333333333"/>
    <n v="7421.4473333333326"/>
    <s v="S"/>
    <m/>
    <n v="-7421.4473333333326"/>
  </r>
  <r>
    <x v="1"/>
    <d v="2021-01-14T00:00:00"/>
    <x v="6"/>
    <n v="88396"/>
    <s v="C"/>
    <s v="CMIG4"/>
    <n v="500"/>
    <n v="15"/>
    <n v="15.706906032670226"/>
    <n v="7500"/>
    <n v="4.9000000000000004"/>
    <n v="1.8159999999999998"/>
    <n v="0.2573333333333333"/>
    <n v="7507.9873333333326"/>
    <s v="N"/>
    <m/>
    <n v="-7507.9873333333326"/>
  </r>
  <r>
    <x v="1"/>
    <d v="2021-01-14T00:00:00"/>
    <x v="7"/>
    <n v="88396"/>
    <s v="C"/>
    <s v="CVCB3"/>
    <n v="300"/>
    <n v="19.64"/>
    <n v="27.264472608567139"/>
    <n v="5892"/>
    <n v="4.9000000000000004"/>
    <n v="1.8159999999999998"/>
    <n v="0.2573333333333333"/>
    <n v="5897.7873333333328"/>
    <s v="S"/>
    <m/>
    <n v="-5897.7873333333328"/>
  </r>
  <r>
    <x v="1"/>
    <d v="2021-01-13T00:00:00"/>
    <x v="3"/>
    <n v="78793"/>
    <s v="C"/>
    <s v="BBAS3"/>
    <n v="200"/>
    <n v="37.61"/>
    <n v="37.6"/>
    <n v="7522"/>
    <n v="4.9000000000000004"/>
    <n v="1.6525000000000001"/>
    <n v="0.185"/>
    <n v="7530.8435714285715"/>
    <s v="S"/>
    <m/>
    <n v="-7530.8435714285715"/>
  </r>
  <r>
    <x v="1"/>
    <d v="2021-01-13T00:00:00"/>
    <x v="3"/>
    <n v="78793"/>
    <s v="C"/>
    <s v="BBAS3"/>
    <n v="100"/>
    <n v="37.56"/>
    <m/>
    <n v="3756"/>
    <n v="4.9000000000000004"/>
    <n v="1.6525000000000001"/>
    <n v="0.185"/>
    <n v="3764.8435714285715"/>
    <s v="S"/>
    <m/>
    <n v="-3764.8435714285715"/>
  </r>
  <r>
    <x v="1"/>
    <d v="2021-01-13T00:00:00"/>
    <x v="0"/>
    <n v="78793"/>
    <s v="C"/>
    <s v="JBSS3"/>
    <n v="300"/>
    <n v="25.05"/>
    <n v="25.056099751297577"/>
    <n v="7515"/>
    <n v="4.9000000000000004"/>
    <n v="1.6525000000000001"/>
    <n v="0.185"/>
    <n v="7523.8435714285715"/>
    <s v="S"/>
    <m/>
    <n v="-7523.8435714285715"/>
  </r>
  <r>
    <x v="1"/>
    <d v="2021-01-13T00:00:00"/>
    <x v="9"/>
    <n v="78793"/>
    <s v="C"/>
    <s v="BBDC4"/>
    <n v="200"/>
    <n v="26.36"/>
    <n v="26.36"/>
    <n v="5272"/>
    <n v="4.9000000000000004"/>
    <n v="1.6525000000000001"/>
    <n v="0.185"/>
    <n v="5280.8435714285715"/>
    <s v="S"/>
    <m/>
    <n v="-5280.8435714285715"/>
  </r>
  <r>
    <x v="1"/>
    <d v="2021-01-12T00:00:00"/>
    <x v="3"/>
    <n v="68552"/>
    <s v="V"/>
    <s v="BBAS3"/>
    <n v="200"/>
    <n v="39.119999999999997"/>
    <n v="36.168863271256029"/>
    <n v="7823.9999999999991"/>
    <n v="4.9000000000000004"/>
    <n v="1.9424999999999999"/>
    <n v="0.2175"/>
    <n v="7815.7539285714283"/>
    <s v="S"/>
    <m/>
    <n v="7815.7539285714283"/>
  </r>
  <r>
    <x v="1"/>
    <d v="2021-01-12T00:00:00"/>
    <x v="9"/>
    <n v="68552"/>
    <s v="V"/>
    <s v="BBDC4"/>
    <n v="400"/>
    <n v="27.01"/>
    <n v="25.672175925925924"/>
    <n v="10804"/>
    <n v="4.9000000000000004"/>
    <n v="1.9424999999999999"/>
    <n v="0.2175"/>
    <n v="10795.753928571428"/>
    <s v="S"/>
    <m/>
    <n v="10795.753928571428"/>
  </r>
  <r>
    <x v="1"/>
    <d v="2021-01-12T00:00:00"/>
    <x v="3"/>
    <n v="68552"/>
    <s v="V"/>
    <s v="ITUB4"/>
    <n v="200"/>
    <n v="32.200000000000003"/>
    <n v="30.222337662337662"/>
    <n v="6440.0000000000009"/>
    <n v="4.9000000000000004"/>
    <n v="1.9424999999999999"/>
    <n v="0.2175"/>
    <n v="6431.7539285714302"/>
    <s v="S"/>
    <m/>
    <n v="6431.7539285714302"/>
  </r>
  <r>
    <x v="1"/>
    <d v="2021-01-12T00:00:00"/>
    <x v="3"/>
    <n v="68552"/>
    <s v="V"/>
    <s v="ITUB4"/>
    <n v="100"/>
    <n v="32.200000000000003"/>
    <n v="30.222337662337662"/>
    <n v="3220.0000000000005"/>
    <n v="4.9000000000000004"/>
    <n v="1.9424999999999999"/>
    <n v="0.2175"/>
    <n v="3212"/>
    <s v="S"/>
    <m/>
    <n v="3212"/>
  </r>
  <r>
    <x v="1"/>
    <d v="2021-01-11T00:00:00"/>
    <x v="3"/>
    <n v="58522"/>
    <s v="C"/>
    <s v="BBAS3"/>
    <n v="200"/>
    <n v="39.380000000000003"/>
    <m/>
    <n v="7876.0000000000009"/>
    <n v="4.9000000000000004"/>
    <n v="2.2136363636363638"/>
    <n v="0.29454545454545455"/>
    <n v="7884.7070454545456"/>
    <s v="S"/>
    <m/>
    <n v="-7884.7070454545456"/>
  </r>
  <r>
    <x v="1"/>
    <d v="2021-01-11T00:00:00"/>
    <x v="3"/>
    <n v="58522"/>
    <s v="V"/>
    <s v="BBAS3"/>
    <n v="200"/>
    <n v="38.99"/>
    <n v="36.168863271256029"/>
    <n v="7798"/>
    <n v="4.9000000000000004"/>
    <n v="2.2136363636363638"/>
    <n v="0.29454545454545455"/>
    <n v="7789.9229545454555"/>
    <s v="S"/>
    <m/>
    <n v="7789.9229545454555"/>
  </r>
  <r>
    <x v="1"/>
    <d v="2021-01-11T00:00:00"/>
    <x v="3"/>
    <n v="58522"/>
    <s v="V"/>
    <s v="BBAS3"/>
    <n v="200"/>
    <n v="39.32"/>
    <n v="36.168863271256029"/>
    <n v="7864"/>
    <n v="4.9000000000000004"/>
    <n v="2.2136363636363638"/>
    <n v="0.29454545454545455"/>
    <n v="7855.9229545454555"/>
    <s v="S"/>
    <m/>
    <n v="7855.9229545454555"/>
  </r>
  <r>
    <x v="1"/>
    <d v="2021-01-11T00:00:00"/>
    <x v="3"/>
    <n v="58522"/>
    <s v="V"/>
    <s v="BBAS3"/>
    <n v="200"/>
    <n v="39.450000000000003"/>
    <m/>
    <n v="7890.0000000000009"/>
    <n v="4.9000000000000004"/>
    <n v="2.2136363636363638"/>
    <n v="0.29454545454545455"/>
    <n v="7882.6614545454559"/>
    <s v="S"/>
    <m/>
    <n v="7882.6614545454559"/>
  </r>
  <r>
    <x v="1"/>
    <d v="2021-01-11T00:00:00"/>
    <x v="9"/>
    <n v="58522"/>
    <s v="C"/>
    <s v="BBDC4"/>
    <n v="400"/>
    <n v="27.17"/>
    <m/>
    <n v="10868"/>
    <n v="4.9000000000000004"/>
    <n v="2.2136363636363638"/>
    <n v="0.29454545454545455"/>
    <n v="10875.968545454545"/>
    <s v="S"/>
    <m/>
    <n v="-10875.968545454545"/>
  </r>
  <r>
    <x v="1"/>
    <d v="2021-01-11T00:00:00"/>
    <x v="9"/>
    <n v="58522"/>
    <s v="C"/>
    <s v="BBDC4"/>
    <n v="400"/>
    <n v="27.11"/>
    <m/>
    <n v="10844"/>
    <n v="4.9000000000000004"/>
    <n v="2.2136363636363638"/>
    <n v="0.29454545454545455"/>
    <n v="10851.968545454545"/>
    <s v="S"/>
    <m/>
    <n v="-10851.968545454545"/>
  </r>
  <r>
    <x v="1"/>
    <d v="2021-01-11T00:00:00"/>
    <x v="9"/>
    <n v="58522"/>
    <s v="V"/>
    <s v="BBDC4"/>
    <n v="400"/>
    <n v="27.01"/>
    <n v="25.672175925925924"/>
    <n v="10804"/>
    <n v="4.9000000000000004"/>
    <n v="2.2136363636363638"/>
    <n v="0.29454545454545455"/>
    <n v="10796.661454545454"/>
    <s v="S"/>
    <m/>
    <n v="10796.661454545454"/>
  </r>
  <r>
    <x v="1"/>
    <d v="2021-01-11T00:00:00"/>
    <x v="9"/>
    <n v="58522"/>
    <s v="V"/>
    <s v="BBDC4"/>
    <n v="400"/>
    <n v="27.04"/>
    <m/>
    <n v="10816"/>
    <n v="4.9000000000000004"/>
    <n v="2.2136363636363638"/>
    <n v="0.29454545454545455"/>
    <n v="10808.661454545454"/>
    <s v="S"/>
    <m/>
    <n v="10808.661454545454"/>
  </r>
  <r>
    <x v="1"/>
    <d v="2021-01-11T00:00:00"/>
    <x v="9"/>
    <n v="58522"/>
    <s v="V"/>
    <s v="BBDC4"/>
    <n v="400"/>
    <n v="27.08"/>
    <m/>
    <n v="10832"/>
    <n v="4.9000000000000004"/>
    <n v="2.2136363636363638"/>
    <n v="0.29454545454545455"/>
    <n v="10824.295454545454"/>
    <s v="S"/>
    <m/>
    <n v="10824.295454545454"/>
  </r>
  <r>
    <x v="1"/>
    <d v="2021-01-11T00:00:00"/>
    <x v="7"/>
    <n v="58522"/>
    <s v="V"/>
    <s v="CVCB3"/>
    <n v="500"/>
    <n v="19.02"/>
    <n v="28.518497708660419"/>
    <n v="9510"/>
    <n v="4.9000000000000004"/>
    <n v="2.2136363636363638"/>
    <n v="0.29454545454545455"/>
    <n v="9502.295454545454"/>
    <s v="S"/>
    <m/>
    <n v="9502.295454545454"/>
  </r>
  <r>
    <x v="1"/>
    <d v="2021-01-11T00:00:00"/>
    <x v="3"/>
    <n v="58522"/>
    <s v="V"/>
    <s v="ITUB4"/>
    <n v="300"/>
    <n v="32.01"/>
    <n v="30.222337662337662"/>
    <n v="9603"/>
    <n v="4.9000000000000004"/>
    <n v="2.2136363636363638"/>
    <n v="0.29454545454545455"/>
    <n v="9595.295454545454"/>
    <m/>
    <m/>
    <n v="9595.295454545454"/>
  </r>
  <r>
    <x v="1"/>
    <d v="2021-01-07T00:00:00"/>
    <x v="7"/>
    <n v="37292"/>
    <s v="C"/>
    <s v="VVAR3"/>
    <n v="200"/>
    <n v="15.75"/>
    <n v="18.14223641975309"/>
    <n v="3150"/>
    <n v="4.9000000000000004"/>
    <n v="1.2"/>
    <n v="0.13"/>
    <n v="3158.1700000000005"/>
    <s v="N"/>
    <m/>
    <n v="-3158.1700000000005"/>
  </r>
  <r>
    <x v="1"/>
    <d v="2021-01-07T00:00:00"/>
    <x v="9"/>
    <n v="37292"/>
    <s v="C"/>
    <s v="BBDC4"/>
    <n v="200"/>
    <n v="27.93"/>
    <n v="25.672175925925924"/>
    <n v="5586"/>
    <n v="4.9000000000000004"/>
    <n v="1.2"/>
    <n v="0.13"/>
    <n v="5594.17"/>
    <s v="S"/>
    <m/>
    <n v="-5594.17"/>
  </r>
  <r>
    <x v="1"/>
    <d v="2021-01-06T00:00:00"/>
    <x v="9"/>
    <n v="25959"/>
    <s v="V"/>
    <s v="BBDC4"/>
    <n v="200"/>
    <n v="27.19"/>
    <n v="25.672175925925924"/>
    <n v="5438"/>
    <n v="4.9000000000000004"/>
    <n v="1.18"/>
    <n v="0.13"/>
    <n v="5430.46"/>
    <s v="S"/>
    <m/>
    <n v="5430.46"/>
  </r>
  <r>
    <x v="1"/>
    <d v="2021-01-06T00:00:00"/>
    <x v="1"/>
    <n v="25959"/>
    <s v="V"/>
    <s v="CVCB11"/>
    <n v="324"/>
    <n v="9.73"/>
    <n v="0"/>
    <n v="3152.52"/>
    <n v="4.9000000000000004"/>
    <n v="1.18"/>
    <n v="0.13"/>
    <n v="3144.9799999999996"/>
    <s v="S"/>
    <m/>
    <n v="3144.9799999999996"/>
  </r>
  <r>
    <x v="1"/>
    <d v="2021-01-05T00:00:00"/>
    <x v="9"/>
    <n v="15214"/>
    <s v="C"/>
    <s v="BBDC4"/>
    <n v="200"/>
    <n v="25.76"/>
    <n v="25.672175925925924"/>
    <n v="5152"/>
    <n v="4.9000000000000004"/>
    <m/>
    <m/>
    <n v="5162.03"/>
    <s v="S"/>
    <m/>
    <n v="-5162.03"/>
  </r>
  <r>
    <x v="1"/>
    <d v="2020-12-21T00:00:00"/>
    <x v="3"/>
    <n v="140083"/>
    <s v="C"/>
    <s v="BBAS3"/>
    <n v="200"/>
    <n v="38.4"/>
    <n v="36.168863271256029"/>
    <n v="7680"/>
    <n v="4.9000000000000004"/>
    <n v="1.7233333333333334"/>
    <n v="0.22999999999999998"/>
    <n v="7690.2599999999993"/>
    <s v="S"/>
    <m/>
    <n v="-7690.2599999999993"/>
  </r>
  <r>
    <x v="1"/>
    <d v="2020-12-21T00:00:00"/>
    <x v="3"/>
    <n v="140083"/>
    <s v="C"/>
    <s v="BBAS3"/>
    <n v="200"/>
    <n v="38.14"/>
    <m/>
    <n v="7628"/>
    <n v="4.9000000000000004"/>
    <n v="1.7233333333333334"/>
    <n v="0.22999999999999998"/>
    <n v="7638.2599999999993"/>
    <s v="S"/>
    <m/>
    <n v="-7638.2599999999993"/>
  </r>
  <r>
    <x v="1"/>
    <d v="2020-12-21T00:00:00"/>
    <x v="3"/>
    <n v="140083"/>
    <s v="V"/>
    <s v="BBAS3"/>
    <n v="200"/>
    <n v="38.36"/>
    <m/>
    <n v="7672"/>
    <n v="4.9000000000000004"/>
    <n v="1.7233333333333334"/>
    <n v="0.22999999999999998"/>
    <n v="7664.9700000000012"/>
    <s v="S"/>
    <m/>
    <n v="7664.9700000000012"/>
  </r>
  <r>
    <x v="1"/>
    <d v="2020-12-17T00:00:00"/>
    <x v="3"/>
    <n v="121044"/>
    <s v="C"/>
    <s v="BBAS3"/>
    <n v="200"/>
    <n v="39.15"/>
    <m/>
    <n v="7830"/>
    <n v="4.9000000000000004"/>
    <n v="1.6833333333333333"/>
    <n v="0.68"/>
    <n v="7838.11"/>
    <s v="S"/>
    <m/>
    <n v="-7838.11"/>
  </r>
  <r>
    <x v="1"/>
    <d v="2020-12-17T00:00:00"/>
    <x v="3"/>
    <n v="121044"/>
    <s v="V"/>
    <s v="BBAS3"/>
    <n v="200"/>
    <n v="39.049999999999997"/>
    <m/>
    <n v="7809.9999999999991"/>
    <n v="4.9000000000000004"/>
    <n v="1.6833333333333333"/>
    <n v="0.68"/>
    <n v="7802.5199999999995"/>
    <s v="S"/>
    <m/>
    <n v="7802.5199999999995"/>
  </r>
  <r>
    <x v="1"/>
    <d v="2020-12-17T00:00:00"/>
    <x v="0"/>
    <n v="121044"/>
    <s v="C"/>
    <s v="JBSS3"/>
    <n v="300"/>
    <n v="23.41"/>
    <m/>
    <n v="7023"/>
    <n v="4.9000000000000004"/>
    <n v="1.6833333333333333"/>
    <n v="0.68"/>
    <n v="7031.11"/>
    <s v="S"/>
    <m/>
    <n v="-7031.11"/>
  </r>
  <r>
    <x v="1"/>
    <d v="2020-12-16T00:00:00"/>
    <x v="3"/>
    <n v="112389"/>
    <s v="C"/>
    <s v="BBAS3"/>
    <n v="200"/>
    <n v="39.28"/>
    <m/>
    <n v="7856"/>
    <n v="4.9000000000000004"/>
    <n v="1.6420000000000001"/>
    <n v="0.22999999999999998"/>
    <n v="7863.6599999999989"/>
    <s v="S"/>
    <m/>
    <n v="-7863.6599999999989"/>
  </r>
  <r>
    <x v="1"/>
    <d v="2020-12-16T00:00:00"/>
    <x v="3"/>
    <n v="112389"/>
    <s v="C"/>
    <s v="BBAS3"/>
    <n v="200"/>
    <n v="39.31"/>
    <m/>
    <n v="7862"/>
    <n v="4.9000000000000004"/>
    <n v="1.6420000000000001"/>
    <n v="0.22999999999999998"/>
    <n v="7869.6599999999989"/>
    <s v="S"/>
    <m/>
    <n v="-7869.6599999999989"/>
  </r>
  <r>
    <x v="1"/>
    <d v="2020-12-16T00:00:00"/>
    <x v="3"/>
    <n v="112389"/>
    <s v="V"/>
    <s v="BBAS3"/>
    <n v="200"/>
    <n v="39.32"/>
    <m/>
    <n v="7864"/>
    <n v="4.9000000000000004"/>
    <n v="1.6420000000000001"/>
    <n v="0.22999999999999998"/>
    <n v="7856.9700000000012"/>
    <s v="S"/>
    <m/>
    <n v="7856.9700000000012"/>
  </r>
  <r>
    <x v="1"/>
    <d v="2020-12-16T00:00:00"/>
    <x v="3"/>
    <n v="112389"/>
    <s v="V"/>
    <s v="BBAS3"/>
    <n v="200"/>
    <n v="39.33"/>
    <m/>
    <n v="7866"/>
    <n v="4.9000000000000004"/>
    <n v="1.6420000000000001"/>
    <n v="0.22999999999999998"/>
    <n v="7858.0400000000009"/>
    <s v="S"/>
    <m/>
    <n v="7858.0400000000009"/>
  </r>
  <r>
    <x v="1"/>
    <d v="2020-12-16T00:00:00"/>
    <x v="0"/>
    <n v="112389"/>
    <s v="V"/>
    <s v="JBSS3"/>
    <n v="300"/>
    <n v="23.41"/>
    <n v="25.056099751297577"/>
    <n v="7023"/>
    <n v="4.9000000000000004"/>
    <n v="1.6420000000000001"/>
    <n v="0.22999999999999998"/>
    <n v="7015.35"/>
    <s v="S"/>
    <m/>
    <n v="7015.35"/>
  </r>
  <r>
    <x v="1"/>
    <d v="2020-12-15T00:00:00"/>
    <x v="3"/>
    <n v="103997"/>
    <s v="C"/>
    <s v="BBAS3"/>
    <n v="200"/>
    <n v="39.31"/>
    <m/>
    <n v="7862"/>
    <n v="4.9000000000000004"/>
    <n v="1.6542857142857144"/>
    <n v="0.23571428571428571"/>
    <n v="7870.2857142857147"/>
    <s v="S"/>
    <m/>
    <n v="-7870.2857142857147"/>
  </r>
  <r>
    <x v="1"/>
    <d v="2020-12-15T00:00:00"/>
    <x v="3"/>
    <n v="103997"/>
    <s v="C"/>
    <s v="BBAS3"/>
    <n v="200"/>
    <n v="39.33"/>
    <m/>
    <n v="7866"/>
    <n v="4.9000000000000004"/>
    <n v="1.6542857142857144"/>
    <n v="0.23571428571428571"/>
    <n v="7874.2857142857147"/>
    <s v="S"/>
    <m/>
    <n v="-7874.2857142857147"/>
  </r>
  <r>
    <x v="1"/>
    <d v="2020-12-15T00:00:00"/>
    <x v="3"/>
    <n v="103997"/>
    <s v="C"/>
    <s v="BBAS3"/>
    <n v="200"/>
    <n v="39.35"/>
    <m/>
    <n v="7870"/>
    <n v="4.9000000000000004"/>
    <n v="1.6542857142857144"/>
    <n v="0.23571428571428571"/>
    <n v="7878.2857142857147"/>
    <s v="S"/>
    <m/>
    <n v="-7878.2857142857147"/>
  </r>
  <r>
    <x v="1"/>
    <d v="2020-12-15T00:00:00"/>
    <x v="3"/>
    <n v="103997"/>
    <s v="V"/>
    <s v="BBAS3"/>
    <n v="200"/>
    <n v="39.28"/>
    <n v="35.053294906884034"/>
    <n v="7856"/>
    <n v="4.9000000000000004"/>
    <n v="1.6542857142857144"/>
    <n v="0.23571428571428571"/>
    <n v="7848.3442857142854"/>
    <s v="S"/>
    <m/>
    <n v="7848.3442857142854"/>
  </r>
  <r>
    <x v="1"/>
    <d v="2020-12-15T00:00:00"/>
    <x v="3"/>
    <n v="103997"/>
    <s v="V"/>
    <s v="BBAS3"/>
    <n v="200"/>
    <n v="39.130000000000003"/>
    <m/>
    <n v="7826.0000000000009"/>
    <n v="4.9000000000000004"/>
    <n v="1.6542857142857144"/>
    <n v="0.23571428571428571"/>
    <n v="7818.0342857142869"/>
    <s v="S"/>
    <m/>
    <n v="7818.0342857142869"/>
  </r>
  <r>
    <x v="1"/>
    <d v="2020-12-15T00:00:00"/>
    <x v="3"/>
    <n v="103997"/>
    <s v="V"/>
    <s v="BBAS3"/>
    <n v="200"/>
    <n v="39.29"/>
    <m/>
    <n v="7858"/>
    <n v="4.9000000000000004"/>
    <n v="1.6542857142857144"/>
    <n v="0.23571428571428571"/>
    <n v="7850.0342857142859"/>
    <s v="S"/>
    <m/>
    <n v="7850.0342857142859"/>
  </r>
  <r>
    <x v="1"/>
    <d v="2020-12-15T00:00:00"/>
    <x v="3"/>
    <n v="103997"/>
    <s v="V"/>
    <s v="BBAS3"/>
    <n v="200"/>
    <n v="39.33"/>
    <m/>
    <n v="7866"/>
    <n v="4.9000000000000004"/>
    <n v="1.6542857142857144"/>
    <n v="0.23571428571428571"/>
    <n v="7858.0342857142859"/>
    <s v="S"/>
    <m/>
    <n v="7858.0342857142859"/>
  </r>
  <r>
    <x v="1"/>
    <d v="2020-12-11T00:00:00"/>
    <x v="3"/>
    <n v="85476"/>
    <s v="V"/>
    <s v="BBAS3"/>
    <n v="200"/>
    <n v="37.74"/>
    <n v="35.053294906884034"/>
    <n v="7548"/>
    <n v="4.9000000000000004"/>
    <n v="1.6866666666666665"/>
    <n v="0.22333333333333336"/>
    <n v="7540.0466666666671"/>
    <s v="S"/>
    <m/>
    <n v="7540.0466666666671"/>
  </r>
  <r>
    <x v="1"/>
    <d v="2020-12-10T00:00:00"/>
    <x v="3"/>
    <n v="75205"/>
    <s v="V"/>
    <s v="BBAS3"/>
    <n v="200"/>
    <n v="36.49"/>
    <m/>
    <n v="7298"/>
    <n v="4.9000000000000004"/>
    <n v="1.6866666666666665"/>
    <n v="0.22333333333333336"/>
    <n v="7290.0466666666671"/>
    <s v="S"/>
    <m/>
    <n v="7290.0466666666671"/>
  </r>
  <r>
    <x v="1"/>
    <d v="2020-12-10T00:00:00"/>
    <x v="3"/>
    <n v="75205"/>
    <s v="C"/>
    <s v="BBAS3"/>
    <n v="200"/>
    <n v="36.659999999999997"/>
    <m/>
    <n v="7331.9999999999991"/>
    <n v="4.9000000000000004"/>
    <n v="1.6866666666666665"/>
    <n v="0.22333333333333336"/>
    <n v="7340.5833333333321"/>
    <s v="S"/>
    <m/>
    <n v="-7340.5833333333321"/>
  </r>
  <r>
    <x v="1"/>
    <d v="2020-12-10T00:00:00"/>
    <x v="9"/>
    <n v="75205"/>
    <s v="C"/>
    <s v="BBDC4"/>
    <n v="300"/>
    <n v="26.03"/>
    <n v="25.672175925925924"/>
    <n v="7809"/>
    <n v="4.9000000000000004"/>
    <n v="1.6866666666666665"/>
    <n v="0.22333333333333336"/>
    <n v="7817.583333333333"/>
    <s v="S"/>
    <m/>
    <n v="-7817.583333333333"/>
  </r>
  <r>
    <x v="1"/>
    <d v="2020-12-09T00:00:00"/>
    <x v="3"/>
    <n v="65465"/>
    <s v="C"/>
    <s v="BBAS3"/>
    <n v="200"/>
    <n v="36.06"/>
    <n v="35.053294906884034"/>
    <n v="7212"/>
    <n v="4.9000000000000004"/>
    <n v="2.0550000000000002"/>
    <n v="0.22500000000000001"/>
    <n v="7220.585"/>
    <s v="S"/>
    <m/>
    <n v="-7220.585"/>
  </r>
  <r>
    <x v="1"/>
    <d v="2020-12-09T00:00:00"/>
    <x v="9"/>
    <n v="65465"/>
    <s v="V"/>
    <s v="BBDC4"/>
    <n v="300"/>
    <n v="25.79"/>
    <n v="25.314351851851853"/>
    <n v="7737"/>
    <n v="4.9000000000000004"/>
    <n v="2.0550000000000002"/>
    <n v="0.22500000000000001"/>
    <n v="7729.0450000000001"/>
    <s v="S"/>
    <m/>
    <n v="7729.0450000000001"/>
  </r>
  <r>
    <x v="1"/>
    <d v="2020-12-08T00:00:00"/>
    <x v="9"/>
    <n v="56493"/>
    <s v="C"/>
    <s v="BBDC4"/>
    <n v="300"/>
    <n v="26.16"/>
    <n v="25.314351851851853"/>
    <n v="7848"/>
    <n v="4.9000000000000004"/>
    <n v="2.15"/>
    <n v="0.23"/>
    <n v="7856.5899999999992"/>
    <s v="S"/>
    <m/>
    <n v="-7856.5899999999992"/>
  </r>
  <r>
    <x v="1"/>
    <d v="2020-12-07T00:00:00"/>
    <x v="3"/>
    <n v="46598"/>
    <s v="V"/>
    <s v="BBAS3"/>
    <n v="200"/>
    <n v="36.369999999999997"/>
    <n v="34.717726542512047"/>
    <n v="7273.9999999999991"/>
    <n v="4.9000000000000004"/>
    <n v="2.0699999999999998"/>
    <n v="0.38"/>
    <n v="7265.8899999999994"/>
    <s v="S"/>
    <m/>
    <n v="7265.8899999999994"/>
  </r>
  <r>
    <x v="1"/>
    <d v="2020-12-07T00:00:00"/>
    <x v="9"/>
    <n v="46598"/>
    <s v="V"/>
    <s v="BBDC4"/>
    <n v="300"/>
    <n v="25.97"/>
    <n v="24.468703703703703"/>
    <n v="7791"/>
    <n v="4.9000000000000004"/>
    <n v="2.0699999999999998"/>
    <n v="0.38"/>
    <n v="7782.89"/>
    <s v="S"/>
    <m/>
    <n v="7782.89"/>
  </r>
  <r>
    <x v="1"/>
    <d v="2020-12-03T00:00:00"/>
    <x v="0"/>
    <n v="26142"/>
    <s v="C"/>
    <s v="JBSS3"/>
    <n v="300"/>
    <n v="23.11"/>
    <n v="25.056099751297577"/>
    <n v="6933"/>
    <n v="4.9000000000000004"/>
    <n v="1.9"/>
    <n v="0.2"/>
    <n v="6940.3533333333326"/>
    <s v="S"/>
    <m/>
    <n v="-6940.3533333333326"/>
  </r>
  <r>
    <x v="1"/>
    <d v="2020-12-01T00:00:00"/>
    <x v="9"/>
    <n v="5036"/>
    <s v="V"/>
    <s v="BBDC4"/>
    <n v="300"/>
    <n v="24.85"/>
    <n v="24.468703703703703"/>
    <n v="7455"/>
    <n v="4.9000000000000004"/>
    <n v="1.4616666666666667"/>
    <n v="0.19166666666666665"/>
    <n v="7448.2850000000008"/>
    <s v="S"/>
    <m/>
    <n v="7448.2850000000008"/>
  </r>
  <r>
    <x v="1"/>
    <d v="2020-12-01T00:00:00"/>
    <x v="0"/>
    <n v="5036"/>
    <s v="V"/>
    <s v="JBSS3"/>
    <n v="300"/>
    <n v="23.65"/>
    <n v="25.244431985294113"/>
    <n v="7095"/>
    <n v="4.9000000000000004"/>
    <n v="1.4616666666666667"/>
    <n v="0.19166666666666665"/>
    <n v="7088.2850000000008"/>
    <s v="S"/>
    <m/>
    <n v="7088.2850000000008"/>
  </r>
  <r>
    <x v="1"/>
    <d v="2020-12-01T00:00:00"/>
    <x v="0"/>
    <n v="5036"/>
    <s v="V"/>
    <s v="JBSS3"/>
    <n v="300"/>
    <n v="23.87"/>
    <m/>
    <n v="7161"/>
    <n v="4.9000000000000004"/>
    <n v="1.4616666666666667"/>
    <n v="0.19166666666666665"/>
    <n v="7153.0583333333334"/>
    <s v="S"/>
    <m/>
    <n v="7153.0583333333334"/>
  </r>
  <r>
    <x v="1"/>
    <d v="2020-12-01T00:00:00"/>
    <x v="0"/>
    <n v="5036"/>
    <s v="C"/>
    <s v="JBSS3"/>
    <n v="300"/>
    <n v="23.83"/>
    <m/>
    <n v="7148.9999999999991"/>
    <n v="4.9000000000000004"/>
    <n v="1.4616666666666667"/>
    <n v="0.19166666666666665"/>
    <n v="7157.5716666666658"/>
    <s v="S"/>
    <m/>
    <n v="-7157.5716666666658"/>
  </r>
  <r>
    <x v="1"/>
    <d v="2020-12-01T00:00:00"/>
    <x v="7"/>
    <n v="5036"/>
    <s v="C"/>
    <s v="VVAR3"/>
    <n v="200"/>
    <n v="17.420000000000002"/>
    <n v="18.333615333333334"/>
    <n v="3484.0000000000005"/>
    <n v="4.9000000000000004"/>
    <n v="1.4616666666666667"/>
    <n v="0.19166666666666665"/>
    <n v="3492.5716666666672"/>
    <s v="N"/>
    <m/>
    <n v="-3492.5716666666672"/>
  </r>
  <r>
    <x v="1"/>
    <d v="2020-12-01T00:00:00"/>
    <x v="7"/>
    <n v="5036"/>
    <s v="C"/>
    <s v="VVAR3"/>
    <n v="200"/>
    <n v="17.39"/>
    <m/>
    <n v="3478"/>
    <n v="4.9000000000000004"/>
    <n v="1.4616666666666667"/>
    <n v="0.19166666666666665"/>
    <n v="3486.5716666666667"/>
    <s v="N"/>
    <m/>
    <n v="-3486.5716666666667"/>
  </r>
  <r>
    <x v="1"/>
    <d v="2020-11-30T00:00:00"/>
    <x v="9"/>
    <n v="174095"/>
    <s v="C"/>
    <s v="BBDC4"/>
    <n v="300"/>
    <n v="24.49"/>
    <n v="24.468703703703703"/>
    <n v="7346.9999999999991"/>
    <n v="4.9000000000000004"/>
    <n v="1.95"/>
    <n v="0.23"/>
    <n v="7355.6099999999988"/>
    <s v="S"/>
    <m/>
    <n v="-7355.6099999999988"/>
  </r>
  <r>
    <x v="1"/>
    <d v="2020-11-30T00:00:00"/>
    <x v="1"/>
    <n v="174095"/>
    <s v="C"/>
    <s v="IRBR3"/>
    <n v="1000"/>
    <n v="6.86"/>
    <n v="13.605245262832337"/>
    <n v="6860"/>
    <n v="4.9000000000000004"/>
    <n v="1.95"/>
    <n v="0.23"/>
    <n v="6868.61"/>
    <s v="S"/>
    <m/>
    <n v="-6868.61"/>
  </r>
  <r>
    <x v="0"/>
    <d v="2020-11-27T00:00:00"/>
    <x v="1"/>
    <n v="22681248"/>
    <s v="C"/>
    <s v="COGN3"/>
    <n v="400"/>
    <n v="4.9400000000000004"/>
    <n v="6.371666666666667"/>
    <n v="1976.0000000000002"/>
    <m/>
    <n v="0.54"/>
    <n v="0.06"/>
    <n v="1979.761666666667"/>
    <s v="N"/>
    <m/>
    <n v="-1979.761666666667"/>
  </r>
  <r>
    <x v="1"/>
    <d v="2020-11-25T00:00:00"/>
    <x v="3"/>
    <n v="147082"/>
    <s v="C"/>
    <s v="BBAS3"/>
    <n v="100"/>
    <n v="35.08"/>
    <n v="34.763010724698042"/>
    <n v="3508"/>
    <n v="4.9000000000000004"/>
    <n v="1.3866666666666667"/>
    <n v="0.16333333333333333"/>
    <n v="3516.7650000000003"/>
    <s v="S"/>
    <m/>
    <n v="-3516.7650000000003"/>
  </r>
  <r>
    <x v="1"/>
    <d v="2020-11-25T00:00:00"/>
    <x v="3"/>
    <n v="147082"/>
    <s v="C"/>
    <s v="BBAS3"/>
    <n v="100"/>
    <n v="35.21"/>
    <n v="34.717726542512047"/>
    <n v="3521"/>
    <n v="4.9000000000000004"/>
    <n v="1.3866666666666667"/>
    <n v="0.16333333333333333"/>
    <n v="3529.7650000000003"/>
    <s v="S"/>
    <m/>
    <n v="-3529.7650000000003"/>
  </r>
  <r>
    <x v="1"/>
    <d v="2020-11-25T00:00:00"/>
    <x v="3"/>
    <n v="147082"/>
    <s v="C"/>
    <s v="BBAS3"/>
    <n v="300"/>
    <n v="35.39"/>
    <n v="34.635680966264054"/>
    <n v="10617"/>
    <n v="4.9000000000000004"/>
    <n v="1.3866666666666667"/>
    <n v="0.16333333333333333"/>
    <n v="10625.764999999999"/>
    <s v="S"/>
    <m/>
    <n v="-10625.764999999999"/>
  </r>
  <r>
    <x v="1"/>
    <d v="2020-11-25T00:00:00"/>
    <x v="9"/>
    <n v="147082"/>
    <s v="C"/>
    <s v="BBDC4"/>
    <n v="200"/>
    <n v="25.24"/>
    <n v="24.458055555555553"/>
    <n v="5048"/>
    <n v="4.9000000000000004"/>
    <n v="1.3866666666666667"/>
    <n v="0.16333333333333333"/>
    <n v="5056.7649999999994"/>
    <s v="S"/>
    <m/>
    <n v="-5056.7649999999994"/>
  </r>
  <r>
    <x v="1"/>
    <d v="2020-11-25T00:00:00"/>
    <x v="9"/>
    <n v="147082"/>
    <s v="C"/>
    <s v="BBDC4"/>
    <n v="200"/>
    <n v="25.38"/>
    <n v="24.067083333333329"/>
    <n v="5076"/>
    <n v="4.9000000000000004"/>
    <n v="1.3866666666666667"/>
    <n v="0.16333333333333333"/>
    <n v="5084.7649999999994"/>
    <s v="S"/>
    <m/>
    <n v="-5084.7649999999994"/>
  </r>
  <r>
    <x v="1"/>
    <d v="2020-11-25T00:00:00"/>
    <x v="1"/>
    <n v="147082"/>
    <s v="C"/>
    <s v="COGN3"/>
    <n v="500"/>
    <n v="4.99"/>
    <n v="6.7823076923076924"/>
    <n v="2495"/>
    <n v="4.9000000000000004"/>
    <n v="1.3866666666666667"/>
    <n v="0.16333333333333333"/>
    <n v="2502.586666666667"/>
    <s v="N"/>
    <m/>
    <n v="-2502.586666666667"/>
  </r>
  <r>
    <x v="1"/>
    <d v="2020-11-24T00:00:00"/>
    <x v="3"/>
    <n v="136874"/>
    <s v="V"/>
    <s v="BBAS3"/>
    <n v="200"/>
    <n v="34.99"/>
    <m/>
    <n v="6998"/>
    <n v="4.9000000000000004"/>
    <n v="1.5277777777777777"/>
    <n v="0.20666666666666667"/>
    <n v="6991"/>
    <s v="S"/>
    <m/>
    <n v="6991"/>
  </r>
  <r>
    <x v="1"/>
    <d v="2020-11-24T00:00:00"/>
    <x v="3"/>
    <n v="136874"/>
    <s v="V"/>
    <s v="BBAS3"/>
    <n v="200"/>
    <n v="35.58"/>
    <m/>
    <n v="7116"/>
    <n v="4.9000000000000004"/>
    <n v="1.5277777777777777"/>
    <n v="0.20666666666666667"/>
    <n v="7109"/>
    <s v="S"/>
    <m/>
    <n v="7109"/>
  </r>
  <r>
    <x v="1"/>
    <d v="2020-11-24T00:00:00"/>
    <x v="3"/>
    <n v="136874"/>
    <s v="C"/>
    <s v="BBAS3"/>
    <n v="200"/>
    <n v="35.409999999999997"/>
    <m/>
    <n v="7081.9999999999991"/>
    <n v="4.9000000000000004"/>
    <n v="1.5277777777777777"/>
    <n v="0.20666666666666667"/>
    <n v="7090.0926666666655"/>
    <s v="S"/>
    <m/>
    <n v="-7090.0926666666655"/>
  </r>
  <r>
    <x v="1"/>
    <d v="2020-11-24T00:00:00"/>
    <x v="3"/>
    <n v="136874"/>
    <s v="C"/>
    <s v="BBAS3"/>
    <n v="200"/>
    <n v="35.35"/>
    <m/>
    <n v="7070"/>
    <n v="4.9000000000000004"/>
    <n v="1.5277777777777777"/>
    <n v="0.20666666666666667"/>
    <n v="7078.0926666666664"/>
    <s v="S"/>
    <m/>
    <n v="-7078.0926666666664"/>
  </r>
  <r>
    <x v="1"/>
    <d v="2020-11-24T00:00:00"/>
    <x v="3"/>
    <n v="136874"/>
    <s v="V"/>
    <s v="BBAS3"/>
    <n v="200"/>
    <n v="35.92"/>
    <n v="33.881361932528115"/>
    <n v="7184"/>
    <n v="4.9000000000000004"/>
    <n v="1.5277777777777777"/>
    <n v="0.20666666666666667"/>
    <n v="7176.5373333333337"/>
    <s v="S"/>
    <m/>
    <n v="7176.5373333333337"/>
  </r>
  <r>
    <x v="1"/>
    <d v="2020-11-24T00:00:00"/>
    <x v="3"/>
    <n v="136874"/>
    <s v="V"/>
    <s v="BBAS3"/>
    <n v="200"/>
    <n v="35.29"/>
    <n v="33.881361932528115"/>
    <n v="7058"/>
    <n v="4.9000000000000004"/>
    <n v="1.5277777777777777"/>
    <n v="0.20666666666666667"/>
    <n v="7050.5373333333337"/>
    <s v="S"/>
    <m/>
    <n v="7050.5373333333337"/>
  </r>
  <r>
    <x v="1"/>
    <d v="2020-11-24T00:00:00"/>
    <x v="9"/>
    <n v="136874"/>
    <s v="V"/>
    <s v="BBDC4"/>
    <n v="200"/>
    <n v="25.02"/>
    <n v="22.754166666666666"/>
    <n v="5004"/>
    <n v="4.9000000000000004"/>
    <n v="1.5277777777777777"/>
    <n v="0.20666666666666667"/>
    <n v="4996.5373333333337"/>
    <s v="S"/>
    <m/>
    <n v="4996.5373333333337"/>
  </r>
  <r>
    <x v="1"/>
    <d v="2020-11-24T00:00:00"/>
    <x v="9"/>
    <n v="136874"/>
    <s v="V"/>
    <s v="BBDC4"/>
    <n v="200"/>
    <n v="25.24"/>
    <n v="22.754166666666666"/>
    <n v="5048"/>
    <n v="4.9000000000000004"/>
    <n v="1.5277777777777777"/>
    <n v="0.20666666666666667"/>
    <n v="5040.3033333333333"/>
    <s v="S"/>
    <m/>
    <n v="5040.3033333333333"/>
  </r>
  <r>
    <x v="1"/>
    <d v="2020-11-24T00:00:00"/>
    <x v="9"/>
    <n v="136874"/>
    <s v="V"/>
    <s v="BBDC4"/>
    <n v="200"/>
    <n v="25.84"/>
    <n v="22.754166666666666"/>
    <n v="5168"/>
    <n v="4.9000000000000004"/>
    <n v="1.5277777777777777"/>
    <n v="0.20666666666666667"/>
    <n v="5160.3033333333333"/>
    <s v="S"/>
    <m/>
    <n v="5160.3033333333333"/>
  </r>
  <r>
    <x v="1"/>
    <d v="2020-11-23T00:00:00"/>
    <x v="3"/>
    <n v="126932"/>
    <s v="C"/>
    <s v="ITUB4"/>
    <n v="300"/>
    <n v="29"/>
    <n v="30.222337662337662"/>
    <n v="8700"/>
    <n v="4.9000000000000004"/>
    <n v="2.39"/>
    <n v="0.28000000000000003"/>
    <n v="8708.4"/>
    <s v="S"/>
    <m/>
    <n v="-8708.4"/>
  </r>
  <r>
    <x v="1"/>
    <d v="2020-11-20T00:00:00"/>
    <x v="3"/>
    <n v="118712"/>
    <s v="C"/>
    <s v="BBAS3"/>
    <n v="200"/>
    <n v="34.6"/>
    <n v="33.881361932528115"/>
    <n v="6920"/>
    <n v="4.9000000000000004"/>
    <n v="1.2266666666666668"/>
    <n v="0.17500000000000002"/>
    <n v="6928.2950000000001"/>
    <s v="S"/>
    <m/>
    <n v="-6928.2950000000001"/>
  </r>
  <r>
    <x v="1"/>
    <d v="2020-11-20T00:00:00"/>
    <x v="9"/>
    <n v="118712"/>
    <s v="C"/>
    <s v="BBDC4"/>
    <n v="200"/>
    <n v="24.63"/>
    <n v="22.754166666666666"/>
    <n v="4926"/>
    <n v="4.9000000000000004"/>
    <n v="1.2266666666666668"/>
    <n v="0.17500000000000002"/>
    <n v="4934.2950000000001"/>
    <s v="S"/>
    <m/>
    <n v="-4934.2950000000001"/>
  </r>
  <r>
    <x v="1"/>
    <d v="2020-11-20T00:00:00"/>
    <x v="9"/>
    <n v="118712"/>
    <s v="V"/>
    <s v="BBDC4"/>
    <n v="200"/>
    <n v="24.63"/>
    <m/>
    <n v="4926"/>
    <n v="4.9000000000000004"/>
    <n v="1.2266666666666668"/>
    <n v="0.17500000000000002"/>
    <n v="4918.335"/>
    <s v="S"/>
    <m/>
    <n v="4918.335"/>
  </r>
  <r>
    <x v="1"/>
    <d v="2020-11-20T00:00:00"/>
    <x v="9"/>
    <n v="118712"/>
    <s v="C"/>
    <s v="BBDC4"/>
    <n v="200"/>
    <n v="24.71"/>
    <m/>
    <n v="4942"/>
    <n v="4.9000000000000004"/>
    <n v="1.2266666666666668"/>
    <n v="0.17500000000000002"/>
    <n v="4950.2950000000001"/>
    <s v="S"/>
    <m/>
    <n v="-4950.2950000000001"/>
  </r>
  <r>
    <x v="1"/>
    <d v="2020-11-20T00:00:00"/>
    <x v="7"/>
    <n v="118712"/>
    <s v="V"/>
    <s v="VVAR3"/>
    <n v="300"/>
    <n v="18.010000000000002"/>
    <m/>
    <n v="5403.0000000000009"/>
    <n v="4.9000000000000004"/>
    <n v="1.2266666666666668"/>
    <n v="0.17500000000000002"/>
    <n v="5395.3350000000009"/>
    <s v="S"/>
    <m/>
    <n v="5395.3350000000009"/>
  </r>
  <r>
    <x v="1"/>
    <d v="2020-11-20T00:00:00"/>
    <x v="7"/>
    <n v="118712"/>
    <s v="C"/>
    <s v="VVAR3"/>
    <n v="300"/>
    <n v="18"/>
    <m/>
    <n v="5400"/>
    <n v="4.9000000000000004"/>
    <n v="1.2266666666666668"/>
    <n v="0.17500000000000002"/>
    <n v="5408.2950000000001"/>
    <s v="S"/>
    <m/>
    <n v="-5408.2950000000001"/>
  </r>
  <r>
    <x v="1"/>
    <d v="2020-11-19T00:00:00"/>
    <x v="3"/>
    <n v="111134"/>
    <s v="V"/>
    <s v="BBAS3"/>
    <n v="200"/>
    <n v="34.42"/>
    <n v="33.593906705539361"/>
    <n v="6884"/>
    <n v="4.9000000000000004"/>
    <n v="1.63"/>
    <n v="0.18999999999999997"/>
    <n v="6876.7200000000012"/>
    <s v="S"/>
    <m/>
    <n v="6876.7200000000012"/>
  </r>
  <r>
    <x v="1"/>
    <d v="2020-11-19T00:00:00"/>
    <x v="9"/>
    <n v="111134"/>
    <s v="V"/>
    <s v="BBDC4"/>
    <n v="300"/>
    <n v="24.77"/>
    <n v="22.128888888888888"/>
    <n v="7431"/>
    <n v="4.9000000000000004"/>
    <n v="1.63"/>
    <n v="0.18999999999999997"/>
    <n v="7423.7200000000012"/>
    <s v="S"/>
    <m/>
    <n v="7423.7200000000012"/>
  </r>
  <r>
    <x v="1"/>
    <d v="2020-11-19T00:00:00"/>
    <x v="7"/>
    <n v="111134"/>
    <s v="C"/>
    <s v="VVAR3"/>
    <n v="200"/>
    <n v="17.420000000000002"/>
    <n v="18.510494444444447"/>
    <n v="3484.0000000000005"/>
    <n v="4.9000000000000004"/>
    <n v="1.63"/>
    <n v="0.18999999999999997"/>
    <n v="3491.4050000000007"/>
    <s v="N"/>
    <m/>
    <n v="-3491.4050000000007"/>
  </r>
  <r>
    <x v="1"/>
    <d v="2020-11-11T00:00:00"/>
    <x v="7"/>
    <n v="66911"/>
    <s v="C"/>
    <s v="VVAR3"/>
    <n v="300"/>
    <n v="18.86"/>
    <n v="18.625283333333336"/>
    <n v="5658"/>
    <n v="4.9000000000000004"/>
    <n v="1.55"/>
    <n v="0.18"/>
    <n v="5665.3950000000004"/>
    <s v="N"/>
    <m/>
    <n v="-5665.3950000000004"/>
  </r>
  <r>
    <x v="1"/>
    <d v="2020-11-11T00:00:00"/>
    <x v="7"/>
    <n v="57969"/>
    <s v="V"/>
    <s v="VVAR3"/>
    <n v="300"/>
    <n v="18.600000000000001"/>
    <n v="18.625283333333336"/>
    <n v="5580"/>
    <n v="4.9000000000000004"/>
    <n v="1.69"/>
    <n v="0.19500000000000001"/>
    <n v="5573.0750000000007"/>
    <s v="S"/>
    <m/>
    <n v="5573.0750000000007"/>
  </r>
  <r>
    <x v="1"/>
    <d v="2020-11-11T00:00:00"/>
    <x v="3"/>
    <n v="57969"/>
    <s v="C"/>
    <s v="BBAS3"/>
    <n v="200"/>
    <n v="33.619999999999997"/>
    <n v="33.593906705539361"/>
    <n v="6723.9999999999991"/>
    <n v="4.9000000000000004"/>
    <n v="1.69"/>
    <n v="0.19500000000000001"/>
    <n v="6731.5549999999985"/>
    <s v="S"/>
    <m/>
    <n v="-6731.5549999999985"/>
  </r>
  <r>
    <x v="1"/>
    <d v="2020-11-10T00:00:00"/>
    <x v="3"/>
    <n v="47473"/>
    <s v="V"/>
    <s v="BBAS3"/>
    <n v="200"/>
    <n v="34.299999999999997"/>
    <n v="33.583469387755102"/>
    <n v="6859.9999999999991"/>
    <n v="12"/>
    <n v="1.9166666666666667"/>
    <n v="0.25666666666666665"/>
    <n v="6845.913333333332"/>
    <s v="S"/>
    <m/>
    <n v="6845.913333333332"/>
  </r>
  <r>
    <x v="1"/>
    <d v="2020-11-10T00:00:00"/>
    <x v="7"/>
    <n v="47473"/>
    <s v="C"/>
    <s v="VVAR3"/>
    <n v="300"/>
    <n v="18.16"/>
    <n v="18.625283333333336"/>
    <n v="5448"/>
    <n v="12"/>
    <n v="1.9166666666666667"/>
    <n v="0.25666666666666665"/>
    <n v="5462.7166666666672"/>
    <s v="S"/>
    <m/>
    <n v="-5462.7166666666672"/>
  </r>
  <r>
    <x v="1"/>
    <d v="2020-11-10T00:00:00"/>
    <x v="3"/>
    <n v="47473"/>
    <s v="V"/>
    <s v="ITUB4"/>
    <n v="300"/>
    <n v="28.76"/>
    <n v="30.680714285714284"/>
    <n v="8628"/>
    <n v="12"/>
    <n v="1.9166666666666667"/>
    <n v="0.25666666666666665"/>
    <n v="8613.5458333333336"/>
    <s v="S"/>
    <m/>
    <n v="8613.5458333333336"/>
  </r>
  <r>
    <x v="1"/>
    <d v="2020-11-06T00:00:00"/>
    <x v="7"/>
    <n v="25188"/>
    <s v="C"/>
    <s v="VVAR3"/>
    <n v="300"/>
    <n v="18.71"/>
    <n v="18.625283333333336"/>
    <n v="5613"/>
    <n v="12"/>
    <n v="1.54"/>
    <n v="0.18"/>
    <n v="5628.0075000000006"/>
    <s v="N"/>
    <m/>
    <n v="-5628.0075000000006"/>
  </r>
  <r>
    <x v="1"/>
    <d v="2020-11-05T00:00:00"/>
    <x v="3"/>
    <n v="18019"/>
    <s v="V"/>
    <s v="ITUB4"/>
    <n v="300"/>
    <n v="25.85"/>
    <n v="30.680714285714284"/>
    <n v="7755"/>
    <n v="12"/>
    <n v="1.85"/>
    <n v="0.215"/>
    <n v="7740.5874999999996"/>
    <s v="S"/>
    <m/>
    <n v="7740.5874999999996"/>
  </r>
  <r>
    <x v="1"/>
    <d v="2020-11-05T00:00:00"/>
    <x v="7"/>
    <n v="18019"/>
    <s v="V"/>
    <s v="VVAR3"/>
    <n v="300"/>
    <n v="19"/>
    <n v="18.605733333333333"/>
    <n v="5700"/>
    <n v="12"/>
    <n v="1.85"/>
    <n v="0.215"/>
    <n v="5685.5874999999996"/>
    <s v="S"/>
    <m/>
    <n v="5685.5874999999996"/>
  </r>
  <r>
    <x v="1"/>
    <d v="2020-10-27T00:00:00"/>
    <x v="7"/>
    <n v="133878"/>
    <s v="C"/>
    <s v="VVAR3"/>
    <n v="300"/>
    <n v="18.75"/>
    <m/>
    <n v="5625"/>
    <n v="12"/>
    <n v="1.54"/>
    <n v="0.18"/>
    <n v="5641.3070000000007"/>
    <s v="S"/>
    <m/>
    <n v="-5641.3070000000007"/>
  </r>
  <r>
    <x v="1"/>
    <d v="2020-10-22T00:00:00"/>
    <x v="1"/>
    <n v="110375"/>
    <s v="C"/>
    <s v="COGN3"/>
    <n v="500"/>
    <n v="4.9800000000000004"/>
    <n v="7.0458823529411765"/>
    <n v="2490"/>
    <n v="12"/>
    <n v="0.68"/>
    <n v="0.08"/>
    <n v="2506.2069999999999"/>
    <s v="N"/>
    <m/>
    <n v="-2506.2069999999999"/>
  </r>
  <r>
    <x v="0"/>
    <d v="2020-10-20T00:00:00"/>
    <x v="1"/>
    <n v="19887691"/>
    <s v="C"/>
    <s v="COGN3"/>
    <n v="300"/>
    <n v="4.9000000000000004"/>
    <n v="7.0875000000000004"/>
    <n v="1470"/>
    <m/>
    <n v="0.81"/>
    <n v="0.09"/>
    <n v="1474.2170000000001"/>
    <s v="N"/>
    <m/>
    <n v="-1474.2170000000001"/>
  </r>
  <r>
    <x v="0"/>
    <d v="2020-10-20T00:00:00"/>
    <x v="0"/>
    <n v="19887691"/>
    <s v="C"/>
    <s v="JBSS3"/>
    <n v="200"/>
    <n v="22.11"/>
    <n v="29.12458333333333"/>
    <n v="4422"/>
    <m/>
    <n v="0.81"/>
    <n v="0.09"/>
    <n v="4426.2170000000006"/>
    <s v="S"/>
    <m/>
    <n v="-4426.2170000000006"/>
  </r>
  <r>
    <x v="1"/>
    <d v="2020-10-19T00:00:00"/>
    <x v="0"/>
    <n v="87670"/>
    <s v="C"/>
    <s v="JBSS3"/>
    <n v="400"/>
    <n v="22.04"/>
    <n v="25.244431985294113"/>
    <n v="8816"/>
    <n v="12"/>
    <n v="2.42"/>
    <n v="0.28000000000000003"/>
    <n v="8832.4069999999992"/>
    <s v="S"/>
    <m/>
    <n v="-8832.4069999999992"/>
  </r>
  <r>
    <x v="1"/>
    <d v="2020-09-30T00:00:00"/>
    <x v="7"/>
    <n v="169382"/>
    <s v="V"/>
    <s v="VVAR3"/>
    <n v="200"/>
    <n v="17.149999999999999"/>
    <n v="18.605733333333333"/>
    <n v="3429.9999999999995"/>
    <n v="12"/>
    <n v="0.94"/>
    <n v="0.1"/>
    <n v="3414.4029999999998"/>
    <s v="S"/>
    <m/>
    <n v="3414.4029999999998"/>
  </r>
  <r>
    <x v="1"/>
    <d v="2020-09-28T00:00:00"/>
    <x v="7"/>
    <n v="154115"/>
    <s v="C"/>
    <s v="VVAR3"/>
    <n v="300"/>
    <n v="17.149999999999999"/>
    <n v="18.605733333333333"/>
    <n v="5145"/>
    <n v="12"/>
    <n v="1.41"/>
    <n v="0.16"/>
    <n v="5161.2870000000003"/>
    <s v="S"/>
    <m/>
    <n v="-5161.2870000000003"/>
  </r>
  <r>
    <x v="1"/>
    <d v="2020-09-24T00:00:00"/>
    <x v="5"/>
    <n v="140276"/>
    <s v="V"/>
    <s v="BRKM5"/>
    <n v="300"/>
    <n v="21.44"/>
    <m/>
    <n v="6432"/>
    <n v="12"/>
    <n v="1.76"/>
    <n v="0.2"/>
    <n v="6416.3029999999999"/>
    <s v="S"/>
    <m/>
    <n v="6416.3029999999999"/>
  </r>
  <r>
    <x v="1"/>
    <d v="2020-09-23T00:00:00"/>
    <x v="5"/>
    <n v="132326"/>
    <s v="C"/>
    <s v="BRKM5"/>
    <n v="300"/>
    <n v="21.42"/>
    <m/>
    <n v="6426.0000000000009"/>
    <n v="12"/>
    <n v="1.76"/>
    <n v="0.2"/>
    <n v="6442.3270000000011"/>
    <s v="S"/>
    <m/>
    <n v="-6442.3270000000011"/>
  </r>
  <r>
    <x v="1"/>
    <d v="2020-09-15T00:00:00"/>
    <x v="5"/>
    <n v="85136"/>
    <s v="V"/>
    <s v="BRKM5"/>
    <n v="300"/>
    <n v="22.06"/>
    <m/>
    <n v="6618"/>
    <n v="12"/>
    <n v="1.81"/>
    <n v="0.2"/>
    <n v="6602.3029999999999"/>
    <s v="S"/>
    <m/>
    <n v="6602.3029999999999"/>
  </r>
  <r>
    <x v="1"/>
    <d v="2020-09-10T00:00:00"/>
    <x v="9"/>
    <n v="57391"/>
    <s v="C"/>
    <s v="BBDC4"/>
    <n v="200"/>
    <n v="21.14"/>
    <n v="22.128888888888888"/>
    <n v="4228"/>
    <n v="12"/>
    <n v="1.1599999999999999"/>
    <n v="0.13"/>
    <n v="4244.6819999999998"/>
    <s v="S"/>
    <m/>
    <n v="-4244.6819999999998"/>
  </r>
  <r>
    <x v="1"/>
    <d v="2020-09-09T00:00:00"/>
    <x v="1"/>
    <n v="49425"/>
    <s v="C"/>
    <s v="COGN3"/>
    <n v="500"/>
    <n v="6.08"/>
    <n v="7.4020689655172411"/>
    <n v="3040"/>
    <n v="12"/>
    <n v="0.91"/>
    <n v="0.1"/>
    <n v="3056.652"/>
    <s v="N"/>
    <m/>
    <n v="-3056.652"/>
  </r>
  <r>
    <x v="1"/>
    <d v="2020-09-09T00:00:00"/>
    <x v="7"/>
    <n v="49425"/>
    <s v="C"/>
    <s v="CVCB3"/>
    <n v="200"/>
    <n v="17.95"/>
    <n v="28.518497708660419"/>
    <n v="3590"/>
    <n v="12"/>
    <n v="0.91"/>
    <n v="0.1"/>
    <n v="3606.652"/>
    <s v="S"/>
    <m/>
    <n v="-3606.652"/>
  </r>
  <r>
    <x v="1"/>
    <d v="2020-09-08T00:00:00"/>
    <x v="1"/>
    <n v="41271"/>
    <s v="V"/>
    <s v="AZUL4"/>
    <n v="900"/>
    <n v="25.79"/>
    <n v="24.14875"/>
    <n v="23211"/>
    <n v="12"/>
    <n v="2.7650000000000001"/>
    <n v="0.3125"/>
    <n v="23194.765500000001"/>
    <s v="S"/>
    <m/>
    <n v="23194.765500000001"/>
  </r>
  <r>
    <x v="1"/>
    <d v="2020-09-08T00:00:00"/>
    <x v="3"/>
    <n v="41271"/>
    <s v="C"/>
    <s v="BBAS3"/>
    <n v="200"/>
    <n v="33.409999999999997"/>
    <n v="33.583469387755102"/>
    <n v="6681.9999999999991"/>
    <n v="12"/>
    <n v="2.7650000000000001"/>
    <n v="0.3125"/>
    <n v="6698.8644999999988"/>
    <s v="S"/>
    <m/>
    <n v="-6698.8644999999988"/>
  </r>
  <r>
    <x v="1"/>
    <d v="2020-09-08T00:00:00"/>
    <x v="5"/>
    <n v="41271"/>
    <s v="C"/>
    <s v="BRKM5"/>
    <n v="300"/>
    <n v="22.16"/>
    <m/>
    <n v="6648"/>
    <n v="12"/>
    <n v="2.7650000000000001"/>
    <n v="0.3125"/>
    <n v="6668.3358333333335"/>
    <s v="S"/>
    <m/>
    <n v="-6668.3358333333335"/>
  </r>
  <r>
    <x v="1"/>
    <d v="2020-09-08T00:00:00"/>
    <x v="7"/>
    <n v="41271"/>
    <s v="C"/>
    <s v="VVAR3"/>
    <n v="200"/>
    <n v="18.45"/>
    <n v="18.969666666666669"/>
    <n v="3690"/>
    <n v="12"/>
    <n v="2.7650000000000001"/>
    <n v="0.3125"/>
    <n v="3710.3358333333335"/>
    <s v="N"/>
    <m/>
    <n v="-3710.3358333333335"/>
  </r>
  <r>
    <x v="1"/>
    <d v="2020-09-04T00:00:00"/>
    <x v="3"/>
    <n v="32841"/>
    <s v="V"/>
    <s v="BBAS3"/>
    <n v="200"/>
    <n v="34.340000000000003"/>
    <n v="33.652857142857144"/>
    <n v="6868.0000000000009"/>
    <n v="12"/>
    <n v="1.4450000000000001"/>
    <n v="0.16"/>
    <n v="6848.4466666666676"/>
    <s v="S"/>
    <m/>
    <n v="6848.4466666666676"/>
  </r>
  <r>
    <x v="1"/>
    <d v="2020-09-04T00:00:00"/>
    <x v="7"/>
    <n v="32841"/>
    <s v="C"/>
    <s v="VVAR3"/>
    <n v="200"/>
    <n v="18.260000000000002"/>
    <n v="19.073600000000003"/>
    <n v="3652.0000000000005"/>
    <n v="12"/>
    <n v="1.4450000000000001"/>
    <n v="0.16"/>
    <n v="3667.7657142857147"/>
    <s v="N"/>
    <m/>
    <n v="-3667.7657142857147"/>
  </r>
  <r>
    <x v="1"/>
    <d v="2020-08-27T00:00:00"/>
    <x v="5"/>
    <n v="164954"/>
    <s v="V"/>
    <s v="BRKM5"/>
    <n v="300"/>
    <n v="22.97"/>
    <n v="22.78"/>
    <n v="6891"/>
    <n v="12"/>
    <n v="1.89"/>
    <n v="0.21"/>
    <n v="6875.8142857142857"/>
    <s v="S"/>
    <m/>
    <n v="6875.8142857142857"/>
  </r>
  <r>
    <x v="1"/>
    <d v="2020-08-26T00:00:00"/>
    <x v="5"/>
    <n v="156727"/>
    <s v="C"/>
    <s v="BRKM5"/>
    <n v="300"/>
    <n v="22.78"/>
    <n v="22.78"/>
    <n v="6834"/>
    <n v="12"/>
    <n v="1.87"/>
    <n v="0.21"/>
    <n v="6849.8157142857144"/>
    <s v="S"/>
    <m/>
    <n v="-6849.8157142857144"/>
  </r>
  <r>
    <x v="1"/>
    <d v="2020-08-25T00:00:00"/>
    <x v="7"/>
    <s v="SUBSC"/>
    <s v="C"/>
    <s v="CVCB3"/>
    <n v="7"/>
    <n v="12.84"/>
    <n v="26.969080358638841"/>
    <n v="89.88"/>
    <m/>
    <m/>
    <m/>
    <n v="93.48571428571428"/>
    <s v="S"/>
    <m/>
    <n v="-93.48571428571428"/>
  </r>
  <r>
    <x v="1"/>
    <d v="2020-08-25T00:00:00"/>
    <x v="7"/>
    <s v="SUBSC"/>
    <s v="C"/>
    <s v="CVCB3"/>
    <n v="34"/>
    <n v="12.84"/>
    <n v="26.969080358638841"/>
    <n v="436.56"/>
    <m/>
    <m/>
    <m/>
    <n v="440.16571428571427"/>
    <s v="S"/>
    <m/>
    <n v="-440.16571428571427"/>
  </r>
  <r>
    <x v="1"/>
    <d v="2020-08-24T00:00:00"/>
    <x v="1"/>
    <s v="SUBSC"/>
    <s v="C"/>
    <s v="IRBR3"/>
    <n v="103"/>
    <n v="6.93"/>
    <n v="15.363192946656246"/>
    <n v="713.79"/>
    <m/>
    <m/>
    <m/>
    <n v="717.39571428571423"/>
    <s v="S"/>
    <m/>
    <n v="-717.39571428571423"/>
  </r>
  <r>
    <x v="1"/>
    <d v="2020-08-21T00:00:00"/>
    <x v="1"/>
    <n v="132433"/>
    <s v="C"/>
    <s v="COGN3"/>
    <n v="500"/>
    <n v="6.28"/>
    <n v="7.6775000000000002"/>
    <n v="3140"/>
    <n v="12"/>
    <n v="1.17"/>
    <n v="0.13333333333333333"/>
    <n v="3155.7390476190476"/>
    <s v="N"/>
    <m/>
    <n v="-3155.7390476190476"/>
  </r>
  <r>
    <x v="1"/>
    <d v="2020-08-21T00:00:00"/>
    <x v="1"/>
    <n v="132433"/>
    <s v="C"/>
    <s v="COGN3"/>
    <n v="500"/>
    <n v="6.27"/>
    <n v="7.6775000000000002"/>
    <n v="3135"/>
    <n v="12"/>
    <n v="1.17"/>
    <n v="0.13333333333333333"/>
    <n v="3151.7933333333335"/>
    <s v="N"/>
    <m/>
    <n v="-3151.7933333333335"/>
  </r>
  <r>
    <x v="1"/>
    <d v="2020-08-21T00:00:00"/>
    <x v="6"/>
    <n v="132433"/>
    <s v="V"/>
    <s v="ELET3"/>
    <n v="200"/>
    <n v="32.47"/>
    <m/>
    <n v="6494"/>
    <n v="12"/>
    <n v="1.17"/>
    <n v="0.13333333333333333"/>
    <n v="6474.8926666666666"/>
    <s v="S"/>
    <m/>
    <n v="6474.8926666666666"/>
  </r>
  <r>
    <x v="1"/>
    <d v="2020-08-20T00:00:00"/>
    <x v="5"/>
    <n v="124856"/>
    <s v="V"/>
    <s v="UNIP6"/>
    <n v="300"/>
    <n v="28.83"/>
    <m/>
    <n v="8649"/>
    <n v="12"/>
    <n v="1.59"/>
    <n v="0.2175"/>
    <n v="8629.8084999999992"/>
    <s v="S"/>
    <m/>
    <n v="8629.8084999999992"/>
  </r>
  <r>
    <x v="1"/>
    <d v="2020-08-20T00:00:00"/>
    <x v="5"/>
    <n v="124856"/>
    <s v="C"/>
    <s v="UNIP6"/>
    <n v="300"/>
    <n v="27.54"/>
    <m/>
    <n v="8262"/>
    <n v="12"/>
    <n v="1.59"/>
    <n v="0.2175"/>
    <n v="8281.8215"/>
    <s v="S"/>
    <m/>
    <n v="-8281.8215"/>
  </r>
  <r>
    <x v="1"/>
    <d v="2020-08-20T00:00:00"/>
    <x v="6"/>
    <n v="124856"/>
    <s v="C"/>
    <s v="ELET3"/>
    <n v="200"/>
    <n v="30.83"/>
    <n v="30.86"/>
    <n v="6166"/>
    <n v="12"/>
    <n v="1.59"/>
    <n v="0.2175"/>
    <n v="6185.8215"/>
    <s v="S"/>
    <m/>
    <n v="-6185.8215"/>
  </r>
  <r>
    <x v="1"/>
    <d v="2020-08-20T00:00:00"/>
    <x v="5"/>
    <n v="124856"/>
    <s v="V"/>
    <s v="BRKM5"/>
    <n v="200"/>
    <n v="23.48"/>
    <n v="23.414999999999999"/>
    <n v="4696"/>
    <n v="12"/>
    <n v="1.59"/>
    <n v="0.2175"/>
    <n v="4676.8085000000001"/>
    <s v="S"/>
    <m/>
    <n v="4676.8085000000001"/>
  </r>
  <r>
    <x v="1"/>
    <d v="2020-08-18T00:00:00"/>
    <x v="5"/>
    <n v="108309"/>
    <s v="V"/>
    <s v="BRKM5"/>
    <n v="100"/>
    <n v="23.81"/>
    <n v="23.414999999999999"/>
    <n v="2381"/>
    <n v="12"/>
    <n v="0.65"/>
    <n v="7.0000000000000007E-2"/>
    <n v="2365.4899999999998"/>
    <s v="S"/>
    <m/>
    <n v="2365.4899999999998"/>
  </r>
  <r>
    <x v="1"/>
    <d v="2020-08-17T00:00:00"/>
    <x v="5"/>
    <n v="98313"/>
    <s v="C"/>
    <s v="BRKM5"/>
    <n v="100"/>
    <n v="23.41"/>
    <n v="23.414999999999999"/>
    <n v="2341"/>
    <n v="12"/>
    <n v="1.254"/>
    <n v="0.14399999999999999"/>
    <n v="2359.8440000000001"/>
    <s v="S"/>
    <m/>
    <n v="-2359.8440000000001"/>
  </r>
  <r>
    <x v="1"/>
    <d v="2020-08-17T00:00:00"/>
    <x v="5"/>
    <n v="98313"/>
    <s v="C"/>
    <s v="BRKM5"/>
    <n v="200"/>
    <n v="23.42"/>
    <m/>
    <n v="4684"/>
    <n v="12"/>
    <n v="1.254"/>
    <n v="0.14399999999999999"/>
    <n v="4701.2090000000007"/>
    <s v="S"/>
    <m/>
    <n v="-4701.2090000000007"/>
  </r>
  <r>
    <x v="1"/>
    <d v="2020-08-17T00:00:00"/>
    <x v="0"/>
    <n v="98313"/>
    <s v="V"/>
    <s v="JBSS3"/>
    <n v="200"/>
    <n v="24.11"/>
    <n v="25.671689583333333"/>
    <n v="4822"/>
    <n v="12"/>
    <n v="1.254"/>
    <n v="0.14399999999999999"/>
    <n v="4805.4209999999994"/>
    <s v="S"/>
    <m/>
    <n v="4805.4209999999994"/>
  </r>
  <r>
    <x v="1"/>
    <d v="2020-08-17T00:00:00"/>
    <x v="0"/>
    <n v="98313"/>
    <s v="V"/>
    <s v="JBSS3"/>
    <n v="300"/>
    <n v="24.14"/>
    <n v="25.671689583333333"/>
    <n v="7242"/>
    <n v="12"/>
    <n v="1.254"/>
    <n v="0.14399999999999999"/>
    <n v="7225.3859999999995"/>
    <s v="S"/>
    <m/>
    <n v="7225.3859999999995"/>
  </r>
  <r>
    <x v="1"/>
    <d v="2020-08-17T00:00:00"/>
    <x v="7"/>
    <n v="98313"/>
    <s v="V"/>
    <s v="VVAR3"/>
    <n v="200"/>
    <n v="18.579999999999998"/>
    <n v="19.277000000000001"/>
    <n v="3715.9999999999995"/>
    <n v="12"/>
    <n v="1.254"/>
    <n v="0.14399999999999999"/>
    <n v="3699.386"/>
    <s v="S"/>
    <m/>
    <n v="3699.386"/>
  </r>
  <r>
    <x v="1"/>
    <d v="2020-08-14T00:00:00"/>
    <x v="7"/>
    <n v="88574"/>
    <s v="C"/>
    <s v="VVAR3"/>
    <n v="200"/>
    <n v="18.43"/>
    <n v="19.277000000000001"/>
    <n v="3686"/>
    <n v="12"/>
    <n v="1.01"/>
    <n v="0.11"/>
    <n v="3703.2675000000004"/>
    <s v="S"/>
    <m/>
    <n v="-3703.2675000000004"/>
  </r>
  <r>
    <x v="1"/>
    <d v="2020-08-13T00:00:00"/>
    <x v="1"/>
    <n v="79157"/>
    <s v="V"/>
    <s v="LJQQ3"/>
    <n v="500"/>
    <n v="12.9"/>
    <m/>
    <n v="6450"/>
    <n v="12"/>
    <n v="1.77"/>
    <n v="0.2"/>
    <n v="6433.2725"/>
    <s v="S"/>
    <m/>
    <n v="6433.2725"/>
  </r>
  <r>
    <x v="1"/>
    <d v="2020-08-13T00:00:00"/>
    <x v="7"/>
    <s v="SUBSC"/>
    <s v="C"/>
    <s v="CVCB3"/>
    <n v="283"/>
    <n v="12.84"/>
    <n v="27.179500302657118"/>
    <n v="3633.72"/>
    <m/>
    <m/>
    <m/>
    <n v="3638.8775000000001"/>
    <s v="S"/>
    <m/>
    <n v="-3638.8775000000001"/>
  </r>
  <r>
    <x v="1"/>
    <d v="2020-08-12T00:00:00"/>
    <x v="1"/>
    <s v="SUBSC"/>
    <s v="C"/>
    <s v="IRBR3"/>
    <n v="934"/>
    <n v="6.93"/>
    <n v="15.597069864670678"/>
    <n v="6472.62"/>
    <m/>
    <n v="1.335"/>
    <n v="0.15"/>
    <n v="6477.9274999999998"/>
    <s v="S"/>
    <m/>
    <n v="-6477.9274999999998"/>
  </r>
  <r>
    <x v="1"/>
    <d v="2020-08-10T00:00:00"/>
    <x v="1"/>
    <s v="SUBSC"/>
    <s v="C"/>
    <s v="LJQQ3"/>
    <n v="242"/>
    <n v="12.65"/>
    <n v="12.861560000000001"/>
    <n v="3061.3"/>
    <m/>
    <n v="0.92"/>
    <n v="0.1"/>
    <n v="3066.8880000000004"/>
    <s v="S"/>
    <m/>
    <n v="-3066.8880000000004"/>
  </r>
  <r>
    <x v="1"/>
    <d v="2020-08-10T00:00:00"/>
    <x v="1"/>
    <n v="51136"/>
    <s v="C"/>
    <s v="LJQQ3"/>
    <n v="258"/>
    <n v="13.06"/>
    <n v="13.06"/>
    <n v="3369.48"/>
    <n v="12"/>
    <n v="0.92"/>
    <n v="0.1"/>
    <n v="3387.0680000000002"/>
    <s v="S"/>
    <m/>
    <n v="-3387.0680000000002"/>
  </r>
  <r>
    <x v="1"/>
    <d v="2020-08-07T00:00:00"/>
    <x v="7"/>
    <n v="42685"/>
    <s v="C"/>
    <s v="VVAR3"/>
    <n v="200"/>
    <n v="18.96"/>
    <n v="19.48875"/>
    <n v="3792"/>
    <n v="12"/>
    <n v="1.335"/>
    <n v="0.15"/>
    <n v="3809.6380000000004"/>
    <s v="N"/>
    <m/>
    <n v="-3809.6380000000004"/>
  </r>
  <r>
    <x v="1"/>
    <d v="2020-08-07T00:00:00"/>
    <x v="7"/>
    <n v="42685"/>
    <s v="C"/>
    <s v="VVAR3"/>
    <n v="300"/>
    <n v="19.739999999999998"/>
    <m/>
    <n v="5921.9999999999991"/>
    <n v="12"/>
    <n v="1.335"/>
    <n v="0.15"/>
    <n v="5939.637999999999"/>
    <s v="N"/>
    <m/>
    <n v="-5939.637999999999"/>
  </r>
  <r>
    <x v="1"/>
    <d v="2020-08-06T00:00:00"/>
    <x v="7"/>
    <n v="34013"/>
    <s v="C"/>
    <s v="VVAR3"/>
    <n v="300"/>
    <n v="19.59"/>
    <n v="19.59"/>
    <n v="5877"/>
    <n v="12"/>
    <n v="2.61"/>
    <n v="0.3"/>
    <n v="5894.7880000000005"/>
    <s v="N"/>
    <m/>
    <n v="-5894.7880000000005"/>
  </r>
  <r>
    <x v="1"/>
    <d v="2020-08-06T00:00:00"/>
    <x v="1"/>
    <n v="34013"/>
    <s v="V"/>
    <s v="CSNA3"/>
    <n v="1000"/>
    <n v="13.13"/>
    <n v="14.463333333333333"/>
    <n v="13130"/>
    <n v="12"/>
    <n v="2.61"/>
    <n v="0.3"/>
    <n v="13112.666666666668"/>
    <s v="S"/>
    <m/>
    <n v="13112.666666666668"/>
  </r>
  <r>
    <x v="1"/>
    <d v="2020-08-05T00:00:00"/>
    <x v="1"/>
    <n v="25187"/>
    <s v="V"/>
    <s v="CSNA3"/>
    <n v="500"/>
    <n v="13.19"/>
    <n v="14.463333333333333"/>
    <n v="6595"/>
    <n v="12"/>
    <n v="1.81"/>
    <n v="0.2"/>
    <n v="6577.7666666666664"/>
    <s v="S"/>
    <m/>
    <n v="6577.7666666666664"/>
  </r>
  <r>
    <x v="1"/>
    <d v="2020-08-04T00:00:00"/>
    <x v="6"/>
    <s v="BONIFIC"/>
    <s v="C"/>
    <s v="CMIG4"/>
    <n v="61"/>
    <n v="0"/>
    <n v="30.680714285714284"/>
    <n v="0"/>
    <n v="12"/>
    <m/>
    <m/>
    <n v="17.66333333333333"/>
    <s v="N"/>
    <m/>
    <n v="-17.66333333333333"/>
  </r>
  <r>
    <x v="1"/>
    <d v="2020-08-04T00:00:00"/>
    <x v="3"/>
    <n v="15285"/>
    <s v="C"/>
    <s v="ITUB4"/>
    <n v="300"/>
    <n v="26.21"/>
    <n v="30.680714285714284"/>
    <n v="7863"/>
    <n v="12"/>
    <m/>
    <m/>
    <n v="7881.76"/>
    <s v="S"/>
    <m/>
    <n v="-7881.76"/>
  </r>
  <r>
    <x v="1"/>
    <d v="2020-08-04T00:00:00"/>
    <x v="9"/>
    <n v="15285"/>
    <s v="C"/>
    <s v="BBDC4"/>
    <n v="200"/>
    <n v="21.5"/>
    <n v="22.411428571428573"/>
    <n v="4300"/>
    <n v="12"/>
    <m/>
    <m/>
    <n v="4319.7700000000004"/>
    <s v="S"/>
    <m/>
    <n v="-4319.7700000000004"/>
  </r>
  <r>
    <x v="1"/>
    <d v="2020-08-03T00:00:00"/>
    <x v="7"/>
    <n v="4933"/>
    <s v="V"/>
    <s v="VVAR3"/>
    <n v="600"/>
    <n v="19.93"/>
    <n v="19.645"/>
    <n v="11958"/>
    <n v="12"/>
    <n v="3.28"/>
    <n v="0.36"/>
    <n v="11940.369999999999"/>
    <s v="S"/>
    <m/>
    <n v="11940.369999999999"/>
  </r>
  <r>
    <x v="0"/>
    <d v="2020-08-03T00:00:00"/>
    <x v="7"/>
    <n v="14081149"/>
    <s v="V"/>
    <s v="VVAR3"/>
    <n v="200"/>
    <n v="19.43"/>
    <n v="19.37"/>
    <n v="3886"/>
    <m/>
    <n v="1.06"/>
    <n v="0.12"/>
    <n v="3882.08"/>
    <s v="S"/>
    <m/>
    <n v="3882.08"/>
  </r>
  <r>
    <x v="1"/>
    <d v="2020-07-31T00:00:00"/>
    <x v="1"/>
    <n v="227474"/>
    <s v="C"/>
    <s v="COGN3"/>
    <n v="300"/>
    <n v="8.7799999999999994"/>
    <n v="8.6792857142857152"/>
    <n v="2634"/>
    <n v="12"/>
    <n v="1.7557142857142856"/>
    <n v="0.19714285714285712"/>
    <n v="2652.0971428571429"/>
    <s v="N"/>
    <m/>
    <n v="-2652.0971428571429"/>
  </r>
  <r>
    <x v="1"/>
    <d v="2020-07-31T00:00:00"/>
    <x v="3"/>
    <n v="227474"/>
    <s v="C"/>
    <s v="BBAS3"/>
    <n v="200"/>
    <n v="34.21"/>
    <n v="33.652857142857144"/>
    <n v="6842"/>
    <n v="12"/>
    <n v="1.7557142857142856"/>
    <n v="0.19714285714285712"/>
    <n v="6860.0971428571438"/>
    <s v="S"/>
    <m/>
    <n v="-6860.0971428571438"/>
  </r>
  <r>
    <x v="1"/>
    <d v="2020-07-31T00:00:00"/>
    <x v="9"/>
    <n v="227474"/>
    <s v="C"/>
    <s v="BBDC4"/>
    <n v="200"/>
    <n v="22.53"/>
    <n v="22.776"/>
    <n v="4506"/>
    <n v="12"/>
    <n v="1.7557142857142856"/>
    <n v="0.19714285714285712"/>
    <n v="4524.9071428571433"/>
    <s v="S"/>
    <m/>
    <n v="-4524.9071428571433"/>
  </r>
  <r>
    <x v="1"/>
    <d v="2020-07-31T00:00:00"/>
    <x v="9"/>
    <n v="227474"/>
    <s v="C"/>
    <s v="BBDC4"/>
    <n v="300"/>
    <n v="22.94"/>
    <m/>
    <n v="6882"/>
    <n v="12"/>
    <n v="1.7557142857142856"/>
    <n v="0.19714285714285712"/>
    <n v="6898.0421428571435"/>
    <s v="S"/>
    <m/>
    <n v="-6898.0421428571435"/>
  </r>
  <r>
    <x v="1"/>
    <d v="2020-07-31T00:00:00"/>
    <x v="10"/>
    <n v="227474"/>
    <s v="V"/>
    <s v="TRPL4"/>
    <n v="400"/>
    <n v="22.76"/>
    <n v="23.333333333333332"/>
    <n v="9104"/>
    <n v="12"/>
    <n v="1.7557142857142856"/>
    <n v="0.19714285714285712"/>
    <n v="9088.5878571428566"/>
    <s v="S"/>
    <m/>
    <n v="9088.5878571428566"/>
  </r>
  <r>
    <x v="1"/>
    <d v="2020-07-31T00:00:00"/>
    <x v="10"/>
    <n v="227474"/>
    <s v="V"/>
    <s v="TRPL4"/>
    <n v="400"/>
    <n v="22.31"/>
    <n v="23.333333333333332"/>
    <n v="8924"/>
    <n v="12"/>
    <n v="1.7557142857142856"/>
    <n v="0.19714285714285712"/>
    <n v="8908.5878571428566"/>
    <s v="S"/>
    <m/>
    <n v="8908.5878571428566"/>
  </r>
  <r>
    <x v="1"/>
    <d v="2020-07-31T00:00:00"/>
    <x v="7"/>
    <n v="227474"/>
    <s v="C"/>
    <s v="VVAR3"/>
    <n v="300"/>
    <n v="19.420000000000002"/>
    <n v="19.645"/>
    <n v="5826.0000000000009"/>
    <n v="12"/>
    <n v="1.7557142857142856"/>
    <n v="0.19714285714285712"/>
    <n v="5842.0421428571444"/>
    <s v="S"/>
    <m/>
    <n v="-5842.0421428571444"/>
  </r>
  <r>
    <x v="0"/>
    <d v="2020-07-31T00:00:00"/>
    <x v="1"/>
    <n v="13936705"/>
    <s v="C"/>
    <s v="COGN3"/>
    <n v="200"/>
    <n v="8.34"/>
    <n v="8.4"/>
    <n v="1668"/>
    <m/>
    <n v="1.4924999999999999"/>
    <n v="0.16750000000000001"/>
    <n v="1673.4875000000002"/>
    <s v="N"/>
    <m/>
    <n v="-1673.4875000000002"/>
  </r>
  <r>
    <x v="0"/>
    <d v="2020-07-31T00:00:00"/>
    <x v="1"/>
    <n v="13936705"/>
    <s v="C"/>
    <s v="COGN3"/>
    <n v="300"/>
    <n v="8.44"/>
    <n v="8.44"/>
    <n v="2532"/>
    <m/>
    <n v="1.4924999999999999"/>
    <n v="0.16750000000000001"/>
    <n v="2537.4875000000002"/>
    <s v="N"/>
    <m/>
    <n v="-2537.4875000000002"/>
  </r>
  <r>
    <x v="0"/>
    <d v="2020-07-31T00:00:00"/>
    <x v="7"/>
    <n v="13936705"/>
    <s v="C"/>
    <s v="VVAR3"/>
    <n v="200"/>
    <n v="19.37"/>
    <n v="19.37"/>
    <n v="3874"/>
    <m/>
    <n v="1.4924999999999999"/>
    <n v="0.16750000000000001"/>
    <n v="3879.4875000000002"/>
    <s v="S"/>
    <m/>
    <n v="-3879.4875000000002"/>
  </r>
  <r>
    <x v="0"/>
    <d v="2020-07-31T00:00:00"/>
    <x v="10"/>
    <n v="13936705"/>
    <s v="V"/>
    <s v="TRPL4"/>
    <n v="600"/>
    <n v="22.76"/>
    <n v="23.295000000000002"/>
    <n v="13656.000000000002"/>
    <m/>
    <n v="1.4924999999999999"/>
    <n v="0.16750000000000001"/>
    <n v="13651.142500000002"/>
    <s v="S"/>
    <m/>
    <n v="13651.142500000002"/>
  </r>
  <r>
    <x v="1"/>
    <d v="2020-07-24T00:00:00"/>
    <x v="3"/>
    <n v="187259"/>
    <s v="V"/>
    <s v="BBAS3"/>
    <n v="200"/>
    <n v="34.799999999999997"/>
    <n v="33.43"/>
    <n v="6959.9999999999991"/>
    <n v="12"/>
    <n v="1.91"/>
    <n v="0.21"/>
    <n v="6943.0999999999995"/>
    <s v="S"/>
    <m/>
    <n v="6943.0999999999995"/>
  </r>
  <r>
    <x v="1"/>
    <d v="2020-07-24T00:00:00"/>
    <x v="10"/>
    <n v="177416"/>
    <s v="V"/>
    <s v="TRPL4"/>
    <n v="300"/>
    <n v="21.03"/>
    <n v="23.333333333333332"/>
    <n v="6309"/>
    <n v="12"/>
    <n v="1.3949999999999998"/>
    <n v="0.18500000000000003"/>
    <n v="6291.15"/>
    <s v="S"/>
    <m/>
    <n v="6291.15"/>
  </r>
  <r>
    <x v="1"/>
    <d v="2020-07-24T00:00:00"/>
    <x v="3"/>
    <n v="177416"/>
    <s v="V"/>
    <s v="BBAS3"/>
    <n v="300"/>
    <n v="34.31"/>
    <m/>
    <n v="10293"/>
    <n v="12"/>
    <n v="1.3949999999999998"/>
    <n v="0.18500000000000003"/>
    <n v="10275.15"/>
    <s v="S"/>
    <m/>
    <n v="10275.15"/>
  </r>
  <r>
    <x v="1"/>
    <d v="2020-07-24T00:00:00"/>
    <x v="3"/>
    <n v="177416"/>
    <s v="C"/>
    <s v="BBAS3"/>
    <n v="300"/>
    <n v="33.979999999999997"/>
    <m/>
    <n v="10193.999999999998"/>
    <n v="12"/>
    <n v="1.3949999999999998"/>
    <n v="0.18500000000000003"/>
    <n v="10212.154999999997"/>
    <s v="S"/>
    <m/>
    <n v="-10212.154999999997"/>
  </r>
  <r>
    <x v="1"/>
    <d v="2020-07-24T00:00:00"/>
    <x v="3"/>
    <n v="177416"/>
    <s v="C"/>
    <s v="BBAS3"/>
    <n v="200"/>
    <n v="34.03"/>
    <n v="33.601428571428571"/>
    <n v="6806"/>
    <m/>
    <n v="1.3949999999999998"/>
    <n v="0.18500000000000003"/>
    <n v="6810.4850000000006"/>
    <s v="S"/>
    <m/>
    <n v="-6810.4850000000006"/>
  </r>
  <r>
    <x v="1"/>
    <d v="2020-07-24T00:00:00"/>
    <x v="1"/>
    <n v="177416"/>
    <s v="C"/>
    <s v="COGN3"/>
    <n v="300"/>
    <n v="8.26"/>
    <n v="8.6518181818181823"/>
    <n v="2478"/>
    <n v="12"/>
    <n v="1.3949999999999998"/>
    <n v="0.18500000000000003"/>
    <n v="2494.5149999999999"/>
    <s v="N"/>
    <m/>
    <n v="-2494.5149999999999"/>
  </r>
  <r>
    <x v="1"/>
    <d v="2020-07-23T00:00:00"/>
    <x v="1"/>
    <n v="166316"/>
    <s v="C"/>
    <s v="COGN3"/>
    <n v="300"/>
    <n v="8.7799999999999994"/>
    <m/>
    <n v="2634"/>
    <n v="12"/>
    <n v="1"/>
    <n v="0.1125"/>
    <n v="2651.2145000000005"/>
    <s v="N"/>
    <m/>
    <n v="-2651.2145000000005"/>
  </r>
  <r>
    <x v="1"/>
    <d v="2020-07-23T00:00:00"/>
    <x v="1"/>
    <n v="166316"/>
    <s v="C"/>
    <s v="COGN3"/>
    <n v="500"/>
    <n v="8.81"/>
    <m/>
    <n v="4405"/>
    <n v="12"/>
    <n v="1"/>
    <n v="0.1125"/>
    <n v="4422.2145"/>
    <s v="N"/>
    <m/>
    <n v="-4422.2145"/>
  </r>
  <r>
    <x v="1"/>
    <d v="2020-07-23T00:00:00"/>
    <x v="1"/>
    <n v="166316"/>
    <s v="C"/>
    <s v="IRBR3"/>
    <n v="200"/>
    <n v="7.88"/>
    <n v="18.488156740957255"/>
    <n v="1576"/>
    <n v="12"/>
    <n v="1"/>
    <n v="0.1125"/>
    <n v="1593.2145"/>
    <s v="S"/>
    <m/>
    <n v="-1593.2145"/>
  </r>
  <r>
    <x v="1"/>
    <d v="2020-07-23T00:00:00"/>
    <x v="7"/>
    <n v="166316"/>
    <s v="C"/>
    <s v="VVAR3"/>
    <n v="300"/>
    <n v="19.87"/>
    <n v="19.87"/>
    <n v="5961"/>
    <n v="12"/>
    <n v="1"/>
    <n v="0.1125"/>
    <n v="5978.2145"/>
    <s v="S"/>
    <m/>
    <n v="-5978.2145"/>
  </r>
  <r>
    <x v="1"/>
    <d v="2020-07-09T00:00:00"/>
    <x v="1"/>
    <n v="70784"/>
    <s v="V"/>
    <s v="IRBR3"/>
    <n v="300"/>
    <n v="9.2100000000000009"/>
    <n v="19.304168797953967"/>
    <n v="2763.0000000000005"/>
    <n v="12"/>
    <n v="1.2066666666666668"/>
    <n v="1.3333333333333333"/>
    <n v="2745.1946666666668"/>
    <s v="S"/>
    <m/>
    <n v="2745.1946666666668"/>
  </r>
  <r>
    <x v="1"/>
    <d v="2020-07-09T00:00:00"/>
    <x v="7"/>
    <n v="70784"/>
    <s v="V"/>
    <s v="CVCB3"/>
    <n v="200"/>
    <n v="20.87"/>
    <n v="29.433988405797098"/>
    <n v="4174"/>
    <n v="12"/>
    <n v="1.2066666666666668"/>
    <n v="1.3333333333333333"/>
    <n v="4156.166666666667"/>
    <s v="S"/>
    <m/>
    <n v="4156.166666666667"/>
  </r>
  <r>
    <x v="1"/>
    <d v="2020-07-09T00:00:00"/>
    <x v="7"/>
    <n v="70784"/>
    <s v="V"/>
    <s v="CVCB3"/>
    <n v="300"/>
    <n v="20.79"/>
    <n v="29.433988405797098"/>
    <n v="6237"/>
    <n v="12"/>
    <n v="1.2066666666666668"/>
    <n v="1.3333333333333333"/>
    <n v="6219.2766666666666"/>
    <s v="S"/>
    <m/>
    <n v="6219.2766666666666"/>
  </r>
  <r>
    <x v="1"/>
    <d v="2020-07-09T00:00:00"/>
    <x v="1"/>
    <n v="61360"/>
    <s v="V"/>
    <s v="IRBR3"/>
    <n v="500"/>
    <n v="9.1199999999999992"/>
    <n v="19.304168797953967"/>
    <n v="4560"/>
    <n v="12"/>
    <n v="1.25"/>
    <n v="0.14000000000000001"/>
    <n v="4542.5099999999993"/>
    <s v="S"/>
    <m/>
    <n v="4542.5099999999993"/>
  </r>
  <r>
    <x v="1"/>
    <d v="2020-07-03T00:00:00"/>
    <x v="6"/>
    <n v="23271"/>
    <s v="V"/>
    <s v="ELET3"/>
    <n v="300"/>
    <n v="32.479999999999997"/>
    <m/>
    <n v="9743.9999999999982"/>
    <n v="12"/>
    <n v="2.25"/>
    <n v="0.25"/>
    <n v="9728.9349999999977"/>
    <s v="S"/>
    <m/>
    <n v="9728.9349999999977"/>
  </r>
  <r>
    <x v="1"/>
    <d v="2020-07-03T00:00:00"/>
    <x v="3"/>
    <n v="23271"/>
    <s v="C"/>
    <s v="BBAS3"/>
    <n v="200"/>
    <n v="33.159999999999997"/>
    <n v="33.43"/>
    <n v="6631.9999999999991"/>
    <n v="12"/>
    <n v="2.25"/>
    <n v="0.25"/>
    <n v="6647.6949999999988"/>
    <s v="S"/>
    <m/>
    <n v="-6647.6949999999988"/>
  </r>
  <r>
    <x v="1"/>
    <d v="2020-07-02T00:00:00"/>
    <x v="3"/>
    <n v="14264"/>
    <s v="C"/>
    <s v="BBAS3"/>
    <n v="300"/>
    <n v="33.61"/>
    <m/>
    <n v="10083"/>
    <n v="12"/>
    <n v="2.6175000000000002"/>
    <n v="0.29249999999999998"/>
    <n v="10098.832499999999"/>
    <s v="S"/>
    <m/>
    <n v="-10098.832499999999"/>
  </r>
  <r>
    <x v="1"/>
    <d v="2020-07-02T00:00:00"/>
    <x v="6"/>
    <n v="14264"/>
    <s v="C"/>
    <s v="ELET3"/>
    <n v="300"/>
    <n v="32.409999999999997"/>
    <m/>
    <n v="9722.9999999999982"/>
    <n v="12"/>
    <n v="2.6175000000000002"/>
    <n v="0.29249999999999998"/>
    <n v="9738.8324999999968"/>
    <s v="S"/>
    <m/>
    <n v="-9738.8324999999968"/>
  </r>
  <r>
    <x v="1"/>
    <d v="2020-07-02T00:00:00"/>
    <x v="10"/>
    <n v="14264"/>
    <s v="V"/>
    <s v="TRPL4"/>
    <n v="400"/>
    <n v="21.33"/>
    <n v="23.333333333333332"/>
    <n v="8532"/>
    <n v="12"/>
    <n v="2.6175000000000002"/>
    <n v="0.29249999999999998"/>
    <n v="8516.7975000000006"/>
    <s v="S"/>
    <m/>
    <n v="8516.7975000000006"/>
  </r>
  <r>
    <x v="1"/>
    <d v="2020-07-02T00:00:00"/>
    <x v="5"/>
    <n v="14264"/>
    <s v="V"/>
    <s v="UNIP6"/>
    <n v="400"/>
    <n v="24.37"/>
    <n v="24.497879464285713"/>
    <n v="9748"/>
    <n v="12"/>
    <n v="2.6175000000000002"/>
    <n v="0.29249999999999998"/>
    <n v="9732.7975000000006"/>
    <s v="S"/>
    <m/>
    <n v="9732.7975000000006"/>
  </r>
  <r>
    <x v="1"/>
    <d v="2020-06-30T00:00:00"/>
    <x v="1"/>
    <n v="215633"/>
    <s v="C"/>
    <s v="IRBR3"/>
    <n v="300"/>
    <n v="11.01"/>
    <n v="19.304168797953967"/>
    <n v="3303"/>
    <n v="12"/>
    <n v="1.2833333333333334"/>
    <n v="0.19555555555555557"/>
    <n v="3318.7355555555555"/>
    <s v="S"/>
    <m/>
    <n v="-3318.7355555555555"/>
  </r>
  <r>
    <x v="1"/>
    <d v="2020-06-30T00:00:00"/>
    <x v="1"/>
    <n v="215633"/>
    <s v="C"/>
    <s v="IRBR3"/>
    <n v="200"/>
    <n v="11.01"/>
    <n v="20.817152875175317"/>
    <n v="2202"/>
    <n v="12"/>
    <n v="1.2833333333333334"/>
    <n v="0.19555555555555557"/>
    <n v="2217.6655555555558"/>
    <s v="S"/>
    <m/>
    <n v="-2217.6655555555558"/>
  </r>
  <r>
    <x v="1"/>
    <d v="2020-06-30T00:00:00"/>
    <x v="5"/>
    <n v="215633"/>
    <s v="C"/>
    <s v="UNIP6"/>
    <n v="200"/>
    <n v="23.6"/>
    <n v="24.497879464285713"/>
    <n v="4720"/>
    <n v="12"/>
    <n v="1.2833333333333334"/>
    <n v="0.19555555555555557"/>
    <n v="4736.2305555555558"/>
    <s v="S"/>
    <m/>
    <n v="-4736.2305555555558"/>
  </r>
  <r>
    <x v="1"/>
    <d v="2020-06-30T00:00:00"/>
    <x v="1"/>
    <n v="215633"/>
    <s v="V"/>
    <s v="AZUL4"/>
    <n v="300"/>
    <n v="20.38"/>
    <m/>
    <n v="6114"/>
    <n v="12"/>
    <n v="1.2833333333333334"/>
    <n v="0.19555555555555557"/>
    <n v="6098.3994444444443"/>
    <s v="S"/>
    <m/>
    <n v="6098.3994444444443"/>
  </r>
  <r>
    <x v="1"/>
    <d v="2020-06-30T00:00:00"/>
    <x v="1"/>
    <n v="215633"/>
    <s v="C"/>
    <s v="AZUL4"/>
    <n v="300"/>
    <n v="20.329999999999998"/>
    <m/>
    <n v="6098.9999999999991"/>
    <n v="12"/>
    <n v="1.2833333333333334"/>
    <n v="0.19555555555555557"/>
    <n v="6114.2855555555552"/>
    <s v="S"/>
    <m/>
    <n v="-6114.2855555555552"/>
  </r>
  <r>
    <x v="1"/>
    <d v="2020-06-30T00:00:00"/>
    <x v="6"/>
    <n v="215633"/>
    <s v="V"/>
    <s v="ELET3"/>
    <n v="300"/>
    <n v="31.14"/>
    <m/>
    <n v="9342"/>
    <n v="12"/>
    <n v="1.2833333333333334"/>
    <n v="0.19555555555555557"/>
    <n v="9327.3444444444449"/>
    <s v="S"/>
    <m/>
    <n v="9327.3444444444449"/>
  </r>
  <r>
    <x v="1"/>
    <d v="2020-06-30T00:00:00"/>
    <x v="6"/>
    <n v="215633"/>
    <s v="C"/>
    <s v="ELET3"/>
    <n v="300"/>
    <n v="31.59"/>
    <m/>
    <n v="9477"/>
    <n v="12"/>
    <n v="1.2833333333333334"/>
    <n v="0.19555555555555557"/>
    <n v="9492.485555555555"/>
    <s v="S"/>
    <m/>
    <n v="-9492.485555555555"/>
  </r>
  <r>
    <x v="1"/>
    <d v="2020-06-30T00:00:00"/>
    <x v="10"/>
    <n v="215633"/>
    <s v="V"/>
    <s v="TRPL4"/>
    <n v="300"/>
    <n v="20.9"/>
    <m/>
    <n v="6270"/>
    <n v="12"/>
    <n v="1.2833333333333334"/>
    <n v="0.19555555555555557"/>
    <n v="6254.7131944444436"/>
    <s v="S"/>
    <m/>
    <n v="6254.7131944444436"/>
  </r>
  <r>
    <x v="1"/>
    <d v="2020-06-30T00:00:00"/>
    <x v="10"/>
    <n v="215633"/>
    <s v="C"/>
    <s v="TRPL4"/>
    <n v="300"/>
    <n v="21.04"/>
    <m/>
    <n v="6312"/>
    <n v="12"/>
    <n v="1.2833333333333334"/>
    <n v="0.19555555555555557"/>
    <n v="6327.9168055555565"/>
    <s v="S"/>
    <m/>
    <n v="-6327.9168055555565"/>
  </r>
  <r>
    <x v="1"/>
    <d v="2020-06-29T00:00:00"/>
    <x v="5"/>
    <n v="4277"/>
    <s v="V"/>
    <s v="UNIP6"/>
    <n v="300"/>
    <n v="23.85"/>
    <n v="24.497879464285713"/>
    <n v="7155"/>
    <n v="12"/>
    <n v="1.96"/>
    <n v="0.23"/>
    <n v="7139.67875"/>
    <s v="S"/>
    <m/>
    <n v="7139.67875"/>
  </r>
  <r>
    <x v="1"/>
    <d v="2020-06-29T00:00:00"/>
    <x v="1"/>
    <n v="207578"/>
    <s v="V"/>
    <s v="AZUL4"/>
    <n v="300"/>
    <n v="19.8"/>
    <m/>
    <n v="5940"/>
    <n v="12"/>
    <n v="1.1171428571428572"/>
    <n v="0.16999999999999998"/>
    <n v="5924.7387499999995"/>
    <s v="S"/>
    <m/>
    <n v="5924.7387499999995"/>
  </r>
  <r>
    <x v="1"/>
    <d v="2020-06-29T00:00:00"/>
    <x v="1"/>
    <n v="207578"/>
    <s v="C"/>
    <s v="AZUL4"/>
    <n v="300"/>
    <n v="19.54"/>
    <m/>
    <n v="5862"/>
    <n v="12"/>
    <n v="1.1171428571428572"/>
    <n v="0.16999999999999998"/>
    <n v="5877.8912500000006"/>
    <s v="S"/>
    <m/>
    <n v="-5877.8912500000006"/>
  </r>
  <r>
    <x v="1"/>
    <d v="2020-06-29T00:00:00"/>
    <x v="7"/>
    <n v="207578"/>
    <s v="V"/>
    <s v="VVAR3"/>
    <n v="300"/>
    <n v="15.23"/>
    <m/>
    <n v="4569"/>
    <n v="12"/>
    <n v="1.1171428571428572"/>
    <n v="0.16999999999999998"/>
    <n v="4553.7387499999995"/>
    <s v="S"/>
    <m/>
    <n v="4553.7387499999995"/>
  </r>
  <r>
    <x v="1"/>
    <d v="2020-06-29T00:00:00"/>
    <x v="7"/>
    <n v="207578"/>
    <s v="V"/>
    <s v="VVAR3"/>
    <n v="300"/>
    <n v="14.21"/>
    <m/>
    <n v="4263"/>
    <n v="12"/>
    <n v="1.1171428571428572"/>
    <n v="0.16999999999999998"/>
    <n v="4247.7387499999995"/>
    <s v="S"/>
    <m/>
    <n v="4247.7387499999995"/>
  </r>
  <r>
    <x v="1"/>
    <d v="2020-06-29T00:00:00"/>
    <x v="7"/>
    <n v="207578"/>
    <s v="C"/>
    <s v="VVAR3"/>
    <n v="300"/>
    <n v="14.36"/>
    <m/>
    <n v="4308"/>
    <n v="12"/>
    <n v="1.1171428571428572"/>
    <n v="0.16999999999999998"/>
    <n v="4324.6900000000005"/>
    <s v="S"/>
    <m/>
    <n v="-4324.6900000000005"/>
  </r>
  <r>
    <x v="1"/>
    <d v="2020-06-29T00:00:00"/>
    <x v="7"/>
    <n v="207578"/>
    <s v="C"/>
    <s v="VVAR3"/>
    <n v="300"/>
    <n v="14.15"/>
    <m/>
    <n v="4245"/>
    <n v="12"/>
    <n v="1.1171428571428572"/>
    <n v="0.16999999999999998"/>
    <n v="4259.4783333333335"/>
    <s v="S"/>
    <m/>
    <n v="-4259.4783333333335"/>
  </r>
  <r>
    <x v="1"/>
    <d v="2020-06-29T00:00:00"/>
    <x v="7"/>
    <n v="207578"/>
    <s v="V"/>
    <s v="VVAR3"/>
    <n v="500"/>
    <n v="14.42"/>
    <n v="14.42"/>
    <n v="7210"/>
    <n v="12"/>
    <n v="1.1171428571428572"/>
    <n v="0.16999999999999998"/>
    <n v="7196.1516666666666"/>
    <s v="S"/>
    <m/>
    <n v="7196.1516666666666"/>
  </r>
  <r>
    <x v="1"/>
    <d v="2020-06-26T00:00:00"/>
    <x v="7"/>
    <n v="199425"/>
    <s v="C"/>
    <s v="VVAR3"/>
    <n v="200"/>
    <n v="14.21"/>
    <n v="14.42"/>
    <n v="2842"/>
    <n v="12"/>
    <n v="1.395"/>
    <n v="0.20499999999999999"/>
    <n v="2856.5133333333333"/>
    <s v="S"/>
    <m/>
    <n v="-2856.5133333333333"/>
  </r>
  <r>
    <x v="1"/>
    <d v="2020-06-26T00:00:00"/>
    <x v="7"/>
    <n v="199425"/>
    <s v="C"/>
    <s v="VVAR3"/>
    <n v="300"/>
    <n v="14.56"/>
    <m/>
    <n v="4368"/>
    <n v="12"/>
    <n v="1.395"/>
    <n v="0.20499999999999999"/>
    <n v="4382.5133333333333"/>
    <s v="S"/>
    <m/>
    <n v="-4382.5133333333333"/>
  </r>
  <r>
    <x v="1"/>
    <d v="2020-06-26T00:00:00"/>
    <x v="6"/>
    <n v="199425"/>
    <s v="V"/>
    <s v="ELET3"/>
    <n v="300"/>
    <n v="30.22"/>
    <m/>
    <n v="9066"/>
    <n v="12"/>
    <n v="1.395"/>
    <n v="0.20499999999999999"/>
    <n v="9052.1166666666668"/>
    <s v="S"/>
    <m/>
    <n v="9052.1166666666668"/>
  </r>
  <r>
    <x v="1"/>
    <d v="2020-06-26T00:00:00"/>
    <x v="6"/>
    <n v="199425"/>
    <s v="C"/>
    <s v="ELET3"/>
    <n v="300"/>
    <n v="29.79"/>
    <m/>
    <n v="8937"/>
    <n v="12"/>
    <n v="1.395"/>
    <n v="0.20499999999999999"/>
    <n v="8951.5133333333324"/>
    <s v="S"/>
    <m/>
    <n v="-8951.5133333333324"/>
  </r>
  <r>
    <x v="1"/>
    <d v="2020-06-25T00:00:00"/>
    <x v="1"/>
    <n v="191645"/>
    <s v="V"/>
    <s v="AZUL4"/>
    <n v="300"/>
    <n v="21.14"/>
    <m/>
    <n v="6342"/>
    <n v="12"/>
    <n v="1.27"/>
    <n v="0.21"/>
    <n v="6326.67"/>
    <s v="S"/>
    <m/>
    <n v="6326.67"/>
  </r>
  <r>
    <x v="1"/>
    <d v="2020-06-25T00:00:00"/>
    <x v="1"/>
    <n v="191645"/>
    <s v="C"/>
    <s v="AZUL4"/>
    <n v="300"/>
    <n v="21.21"/>
    <m/>
    <n v="6363"/>
    <n v="12"/>
    <n v="1.27"/>
    <n v="0.2"/>
    <n v="6378.95"/>
    <s v="S"/>
    <m/>
    <n v="-6378.95"/>
  </r>
  <r>
    <x v="1"/>
    <d v="2020-06-24T00:00:00"/>
    <x v="1"/>
    <n v="182770"/>
    <s v="V"/>
    <s v="AZUL4"/>
    <n v="300"/>
    <n v="21.19"/>
    <m/>
    <n v="6357"/>
    <n v="12"/>
    <n v="1.6466666666666667"/>
    <n v="0.23499999999999999"/>
    <n v="6341.6450000000004"/>
    <s v="S"/>
    <m/>
    <n v="6341.6450000000004"/>
  </r>
  <r>
    <x v="1"/>
    <d v="2020-06-24T00:00:00"/>
    <x v="1"/>
    <n v="182770"/>
    <s v="C"/>
    <s v="AZUL4"/>
    <n v="300"/>
    <n v="21.23"/>
    <m/>
    <n v="6369"/>
    <n v="12"/>
    <n v="1.6466666666666667"/>
    <n v="0.23499999999999999"/>
    <n v="6384.9849999999997"/>
    <s v="S"/>
    <m/>
    <n v="-6384.9849999999997"/>
  </r>
  <r>
    <x v="1"/>
    <d v="2020-06-24T00:00:00"/>
    <x v="3"/>
    <n v="182770"/>
    <s v="C"/>
    <s v="ITUB4"/>
    <n v="300"/>
    <n v="25.78"/>
    <n v="31.9"/>
    <n v="7734"/>
    <n v="12"/>
    <n v="1.6466666666666667"/>
    <n v="0.23499999999999999"/>
    <n v="7749.9849999999997"/>
    <s v="S"/>
    <m/>
    <n v="-7749.9849999999997"/>
  </r>
  <r>
    <x v="1"/>
    <d v="2020-06-24T00:00:00"/>
    <x v="9"/>
    <n v="182770"/>
    <s v="V"/>
    <s v="BBDC4"/>
    <n v="400"/>
    <n v="20.85"/>
    <m/>
    <n v="8340"/>
    <n v="12"/>
    <n v="1.6466666666666667"/>
    <n v="0.23499999999999999"/>
    <n v="8324.6449999999986"/>
    <s v="S"/>
    <m/>
    <n v="8324.6449999999986"/>
  </r>
  <r>
    <x v="1"/>
    <d v="2020-06-24T00:00:00"/>
    <x v="5"/>
    <n v="182770"/>
    <s v="V"/>
    <s v="UNIP6"/>
    <n v="300"/>
    <n v="24.06"/>
    <m/>
    <n v="7218"/>
    <n v="12"/>
    <n v="1.6466666666666667"/>
    <n v="0.23499999999999999"/>
    <n v="7202.6450000000004"/>
    <s v="S"/>
    <m/>
    <n v="7202.6450000000004"/>
  </r>
  <r>
    <x v="1"/>
    <d v="2020-06-24T00:00:00"/>
    <x v="5"/>
    <n v="182770"/>
    <s v="C"/>
    <s v="UNIP6"/>
    <n v="300"/>
    <n v="24.64"/>
    <m/>
    <n v="7392"/>
    <n v="12"/>
    <n v="1.6466666666666667"/>
    <n v="0.23499999999999999"/>
    <n v="7407.9849999999997"/>
    <s v="S"/>
    <m/>
    <n v="-7407.9849999999997"/>
  </r>
  <r>
    <x v="1"/>
    <d v="2020-06-23T00:00:00"/>
    <x v="7"/>
    <n v="173335"/>
    <s v="C"/>
    <s v="CVCB3"/>
    <n v="300"/>
    <n v="19.75"/>
    <n v="29.433988405797098"/>
    <n v="5925"/>
    <n v="12"/>
    <n v="1.59"/>
    <n v="0.21200000000000002"/>
    <n v="5940.9620000000004"/>
    <s v="S"/>
    <m/>
    <n v="-5940.9620000000004"/>
  </r>
  <r>
    <x v="1"/>
    <d v="2020-06-23T00:00:00"/>
    <x v="5"/>
    <n v="173335"/>
    <s v="V"/>
    <s v="UNIP6"/>
    <n v="300"/>
    <n v="24.47"/>
    <n v="24.857031249999999"/>
    <n v="7341"/>
    <n v="12"/>
    <n v="1.59"/>
    <n v="0.21200000000000002"/>
    <n v="7323.5279999999993"/>
    <s v="S"/>
    <m/>
    <n v="7323.5279999999993"/>
  </r>
  <r>
    <x v="1"/>
    <d v="2020-06-23T00:00:00"/>
    <x v="1"/>
    <n v="173335"/>
    <s v="V"/>
    <s v="AZUL4"/>
    <n v="300"/>
    <n v="20.89"/>
    <m/>
    <n v="6267"/>
    <n v="12"/>
    <n v="1.59"/>
    <n v="0.21200000000000002"/>
    <n v="6252.1959999999999"/>
    <s v="S"/>
    <m/>
    <n v="6252.1959999999999"/>
  </r>
  <r>
    <x v="1"/>
    <d v="2020-06-23T00:00:00"/>
    <x v="1"/>
    <n v="173335"/>
    <s v="C"/>
    <s v="AZUL4"/>
    <n v="300"/>
    <n v="20.99"/>
    <m/>
    <n v="6296.9999999999991"/>
    <n v="12"/>
    <n v="1.59"/>
    <n v="0.21200000000000002"/>
    <n v="6312.4339999999993"/>
    <s v="S"/>
    <m/>
    <n v="-6312.4339999999993"/>
  </r>
  <r>
    <x v="1"/>
    <d v="2020-06-23T00:00:00"/>
    <x v="1"/>
    <n v="173335"/>
    <s v="V"/>
    <s v="AZUL4"/>
    <n v="300"/>
    <n v="21.83"/>
    <n v="24.14875"/>
    <n v="6548.9999999999991"/>
    <n v="12"/>
    <n v="1.59"/>
    <n v="0.21200000000000002"/>
    <n v="6534.195999999999"/>
    <s v="S"/>
    <m/>
    <n v="6534.195999999999"/>
  </r>
  <r>
    <x v="1"/>
    <d v="2020-06-22T00:00:00"/>
    <x v="1"/>
    <n v="163545"/>
    <s v="C"/>
    <s v="AZUL4"/>
    <n v="300"/>
    <n v="20.7"/>
    <n v="24.14875"/>
    <n v="6210"/>
    <n v="12"/>
    <n v="1.675"/>
    <n v="0.24666666666666667"/>
    <n v="6225.4686666666666"/>
    <s v="S"/>
    <m/>
    <n v="-6225.4686666666666"/>
  </r>
  <r>
    <x v="1"/>
    <d v="2020-06-22T00:00:00"/>
    <x v="5"/>
    <n v="163545"/>
    <s v="C"/>
    <s v="UNIP6"/>
    <n v="300"/>
    <n v="23.8"/>
    <n v="24.857031249999999"/>
    <n v="7140"/>
    <n v="12"/>
    <n v="1.675"/>
    <n v="0.24666666666666667"/>
    <n v="7155.4686666666666"/>
    <s v="S"/>
    <m/>
    <n v="-7155.4686666666666"/>
  </r>
  <r>
    <x v="1"/>
    <d v="2020-06-22T00:00:00"/>
    <x v="6"/>
    <n v="163545"/>
    <s v="V"/>
    <s v="CESP6"/>
    <n v="300"/>
    <n v="29.4"/>
    <m/>
    <n v="8820"/>
    <n v="12"/>
    <n v="1.675"/>
    <n v="0.24666666666666667"/>
    <n v="8805.4687179487191"/>
    <s v="S"/>
    <m/>
    <n v="8805.4687179487191"/>
  </r>
  <r>
    <x v="1"/>
    <d v="2020-06-22T00:00:00"/>
    <x v="6"/>
    <n v="163545"/>
    <s v="C"/>
    <s v="CESP6"/>
    <n v="300"/>
    <n v="29.47"/>
    <m/>
    <n v="8841"/>
    <n v="12"/>
    <n v="1.675"/>
    <n v="0.24666666666666667"/>
    <n v="8856.1612820512801"/>
    <s v="S"/>
    <m/>
    <n v="-8856.1612820512801"/>
  </r>
  <r>
    <x v="1"/>
    <d v="2020-06-22T00:00:00"/>
    <x v="5"/>
    <n v="163545"/>
    <s v="V"/>
    <s v="UNIP6"/>
    <n v="300"/>
    <n v="23.79"/>
    <m/>
    <n v="7137"/>
    <n v="12"/>
    <n v="1.675"/>
    <n v="0.24666666666666667"/>
    <n v="7122.4687179487173"/>
    <s v="S"/>
    <m/>
    <n v="7122.4687179487173"/>
  </r>
  <r>
    <x v="1"/>
    <d v="2020-06-22T00:00:00"/>
    <x v="5"/>
    <n v="163545"/>
    <s v="C"/>
    <s v="UNIP6"/>
    <n v="300"/>
    <n v="23.74"/>
    <m/>
    <n v="7121.9999999999991"/>
    <n v="12"/>
    <n v="1.675"/>
    <n v="0.24666666666666667"/>
    <n v="7137.1612820512819"/>
    <s v="S"/>
    <m/>
    <n v="-7137.1612820512819"/>
  </r>
  <r>
    <x v="1"/>
    <d v="2020-06-19T00:00:00"/>
    <x v="5"/>
    <n v="154058"/>
    <s v="V"/>
    <s v="UNIP6"/>
    <n v="300"/>
    <n v="25"/>
    <n v="25.491250000000001"/>
    <n v="7500"/>
    <n v="12"/>
    <n v="1.9550000000000001"/>
    <n v="0.23"/>
    <n v="7485.4853846153846"/>
    <s v="S"/>
    <m/>
    <n v="7485.4853846153846"/>
  </r>
  <r>
    <x v="1"/>
    <d v="2020-06-19T00:00:00"/>
    <x v="1"/>
    <n v="154058"/>
    <s v="V"/>
    <s v="AZUL4"/>
    <n v="300"/>
    <n v="22.43"/>
    <n v="25.298333333333332"/>
    <n v="6729"/>
    <n v="12"/>
    <n v="1.9550000000000001"/>
    <n v="0.23"/>
    <n v="6714.4853846153846"/>
    <s v="S"/>
    <m/>
    <n v="6714.4853846153846"/>
  </r>
  <r>
    <x v="1"/>
    <d v="2020-06-17T00:00:00"/>
    <x v="1"/>
    <n v="144935"/>
    <s v="V"/>
    <s v="AZUL4"/>
    <n v="300"/>
    <n v="22.31"/>
    <m/>
    <n v="6693"/>
    <n v="12"/>
    <n v="1.34"/>
    <n v="0.22"/>
    <n v="6678.495384615384"/>
    <s v="S"/>
    <m/>
    <n v="6678.495384615384"/>
  </r>
  <r>
    <x v="1"/>
    <d v="2020-06-17T00:00:00"/>
    <x v="1"/>
    <n v="144935"/>
    <s v="C"/>
    <s v="AZUL4"/>
    <n v="300"/>
    <n v="22.44"/>
    <m/>
    <n v="6732"/>
    <n v="12"/>
    <n v="1.34"/>
    <n v="0.22"/>
    <n v="6747.1346153846162"/>
    <s v="S"/>
    <m/>
    <n v="-6747.1346153846162"/>
  </r>
  <r>
    <x v="1"/>
    <d v="2020-06-17T00:00:00"/>
    <x v="1"/>
    <n v="136121"/>
    <s v="C"/>
    <s v="AZUL4"/>
    <n v="300"/>
    <n v="22.21"/>
    <n v="25.298333333333332"/>
    <n v="6663"/>
    <n v="12"/>
    <n v="1.3933333333333333"/>
    <n v="0.19666666666666666"/>
    <n v="6678.1112820512826"/>
    <s v="S"/>
    <m/>
    <n v="-6678.1112820512826"/>
  </r>
  <r>
    <x v="1"/>
    <d v="2020-06-17T00:00:00"/>
    <x v="7"/>
    <n v="136121"/>
    <s v="V"/>
    <s v="CVCB3"/>
    <n v="300"/>
    <n v="19.329999999999998"/>
    <m/>
    <n v="5798.9999999999991"/>
    <n v="12"/>
    <n v="1.3933333333333333"/>
    <n v="0.19666666666666666"/>
    <n v="5784.5187179487166"/>
    <s v="S"/>
    <m/>
    <n v="5784.5187179487166"/>
  </r>
  <r>
    <x v="1"/>
    <d v="2020-06-17T00:00:00"/>
    <x v="7"/>
    <n v="136121"/>
    <s v="C"/>
    <s v="CVCB3"/>
    <n v="300"/>
    <n v="19.93"/>
    <m/>
    <n v="5979"/>
    <n v="12"/>
    <n v="1.3933333333333333"/>
    <n v="0.19666666666666666"/>
    <n v="5994.1112820512826"/>
    <s v="S"/>
    <m/>
    <n v="-5994.1112820512826"/>
  </r>
  <r>
    <x v="1"/>
    <d v="2020-06-15T00:00:00"/>
    <x v="1"/>
    <n v="116582"/>
    <s v="V"/>
    <s v="AZUL4"/>
    <n v="300"/>
    <n v="21.99"/>
    <m/>
    <n v="6596.9999999999991"/>
    <n v="12"/>
    <n v="1.3262499999999999"/>
    <n v="0.2175"/>
    <n v="6582.4978846153836"/>
    <s v="S"/>
    <m/>
    <n v="6582.4978846153836"/>
  </r>
  <r>
    <x v="1"/>
    <d v="2020-06-15T00:00:00"/>
    <x v="1"/>
    <n v="116582"/>
    <s v="V"/>
    <s v="AZUL4"/>
    <n v="300"/>
    <n v="22.38"/>
    <m/>
    <n v="6714"/>
    <n v="12"/>
    <n v="1.3262499999999999"/>
    <n v="0.2175"/>
    <n v="6699.4978846153845"/>
    <s v="S"/>
    <m/>
    <n v="6699.4978846153845"/>
  </r>
  <r>
    <x v="1"/>
    <d v="2020-06-15T00:00:00"/>
    <x v="1"/>
    <n v="116582"/>
    <s v="C"/>
    <s v="AZUL4"/>
    <n v="300"/>
    <n v="22.24"/>
    <m/>
    <n v="6671.9999999999991"/>
    <n v="12"/>
    <n v="1.3262499999999999"/>
    <n v="0.2175"/>
    <n v="6687.7574999999988"/>
    <s v="S"/>
    <m/>
    <n v="-6687.7574999999988"/>
  </r>
  <r>
    <x v="1"/>
    <d v="2020-06-15T00:00:00"/>
    <x v="1"/>
    <n v="116582"/>
    <s v="C"/>
    <s v="AZUL4"/>
    <n v="300"/>
    <n v="22.03"/>
    <m/>
    <n v="6609"/>
    <n v="12"/>
    <n v="1.3262499999999999"/>
    <n v="0.2175"/>
    <n v="6625.9674999999997"/>
    <s v="S"/>
    <m/>
    <n v="-6625.9674999999997"/>
  </r>
  <r>
    <x v="1"/>
    <d v="2020-06-15T00:00:00"/>
    <x v="7"/>
    <n v="116582"/>
    <s v="V"/>
    <s v="CVCB3"/>
    <n v="400"/>
    <n v="19.16"/>
    <m/>
    <n v="7664"/>
    <n v="12"/>
    <n v="1.3262499999999999"/>
    <n v="0.2175"/>
    <n v="7647.6625000000004"/>
    <s v="S"/>
    <m/>
    <n v="7647.6625000000004"/>
  </r>
  <r>
    <x v="1"/>
    <d v="2020-06-15T00:00:00"/>
    <x v="7"/>
    <n v="116582"/>
    <s v="V"/>
    <s v="CVCB3"/>
    <n v="300"/>
    <n v="19.95"/>
    <m/>
    <n v="5985"/>
    <n v="12"/>
    <n v="1.3262499999999999"/>
    <n v="0.2175"/>
    <n v="5968.6625000000004"/>
    <s v="S"/>
    <m/>
    <n v="5968.6625000000004"/>
  </r>
  <r>
    <x v="1"/>
    <d v="2020-06-15T00:00:00"/>
    <x v="7"/>
    <n v="116582"/>
    <s v="C"/>
    <s v="CVCB3"/>
    <n v="300"/>
    <n v="19.05"/>
    <m/>
    <n v="5715"/>
    <n v="12"/>
    <n v="1.3262499999999999"/>
    <n v="0.2175"/>
    <n v="5730.6274999999996"/>
    <s v="S"/>
    <m/>
    <n v="-5730.6274999999996"/>
  </r>
  <r>
    <x v="1"/>
    <d v="2020-06-15T00:00:00"/>
    <x v="7"/>
    <n v="116582"/>
    <s v="C"/>
    <s v="CVCB3"/>
    <n v="400"/>
    <n v="19.239999999999998"/>
    <m/>
    <n v="7695.9999999999991"/>
    <n v="12"/>
    <n v="1.3262499999999999"/>
    <n v="0.2175"/>
    <n v="7711.6974999999993"/>
    <s v="S"/>
    <m/>
    <n v="-7711.6974999999993"/>
  </r>
  <r>
    <x v="1"/>
    <d v="2020-06-10T00:00:00"/>
    <x v="0"/>
    <n v="92223"/>
    <s v="V"/>
    <s v="JBSS3"/>
    <n v="300"/>
    <n v="21.74"/>
    <m/>
    <n v="6521.9999999999991"/>
    <n v="12"/>
    <n v="1.3"/>
    <n v="0.21"/>
    <n v="6509.7899999999991"/>
    <s v="S"/>
    <m/>
    <n v="6509.7899999999991"/>
  </r>
  <r>
    <x v="1"/>
    <d v="2020-06-10T00:00:00"/>
    <x v="0"/>
    <n v="92223"/>
    <s v="C"/>
    <s v="JBSS3"/>
    <n v="300"/>
    <n v="21.67"/>
    <m/>
    <n v="6501.0000000000009"/>
    <n v="12"/>
    <n v="1.3"/>
    <n v="0.21"/>
    <n v="6516.6600000000008"/>
    <s v="S"/>
    <m/>
    <n v="-6516.6600000000008"/>
  </r>
  <r>
    <x v="1"/>
    <d v="2020-06-09T00:00:00"/>
    <x v="1"/>
    <n v="78990"/>
    <s v="C"/>
    <s v="AZUL4"/>
    <n v="200"/>
    <n v="25.26"/>
    <n v="26.327777777777779"/>
    <n v="5052"/>
    <n v="12"/>
    <n v="1.7370000000000001"/>
    <n v="0.255"/>
    <n v="5072.5950000000003"/>
    <s v="S"/>
    <m/>
    <n v="-5072.5950000000003"/>
  </r>
  <r>
    <x v="1"/>
    <d v="2020-06-09T00:00:00"/>
    <x v="1"/>
    <n v="78990"/>
    <s v="C"/>
    <s v="AZUL4"/>
    <n v="200"/>
    <n v="25.96"/>
    <m/>
    <n v="5192"/>
    <n v="12"/>
    <n v="1.7370000000000001"/>
    <n v="0.255"/>
    <n v="5209.6850000000004"/>
    <s v="S"/>
    <m/>
    <n v="-5209.6850000000004"/>
  </r>
  <r>
    <x v="1"/>
    <d v="2020-06-09T00:00:00"/>
    <x v="1"/>
    <n v="78990"/>
    <s v="C"/>
    <s v="AZUL4"/>
    <n v="200"/>
    <n v="26.39"/>
    <m/>
    <n v="5278"/>
    <n v="12"/>
    <n v="1.7370000000000001"/>
    <n v="0.255"/>
    <n v="5295.6850000000004"/>
    <s v="S"/>
    <m/>
    <n v="-5295.6850000000004"/>
  </r>
  <r>
    <x v="1"/>
    <d v="2020-06-09T00:00:00"/>
    <x v="1"/>
    <n v="78990"/>
    <s v="C"/>
    <s v="AZUL4"/>
    <n v="300"/>
    <n v="27.21"/>
    <m/>
    <n v="8163"/>
    <n v="12"/>
    <n v="1.7370000000000001"/>
    <n v="0.255"/>
    <n v="8178.9750000000004"/>
    <s v="S"/>
    <m/>
    <n v="-8178.9750000000004"/>
  </r>
  <r>
    <x v="1"/>
    <d v="2020-06-09T00:00:00"/>
    <x v="0"/>
    <n v="78990"/>
    <s v="V"/>
    <s v="JBSS3"/>
    <n v="300"/>
    <n v="22.33"/>
    <m/>
    <n v="6698.9999999999991"/>
    <n v="12"/>
    <n v="1.7370000000000001"/>
    <n v="0.255"/>
    <n v="6683.8592857142849"/>
    <s v="S"/>
    <m/>
    <n v="6683.8592857142849"/>
  </r>
  <r>
    <x v="1"/>
    <d v="2020-06-09T00:00:00"/>
    <x v="0"/>
    <n v="78990"/>
    <s v="C"/>
    <s v="JBSS3"/>
    <n v="300"/>
    <n v="22.36"/>
    <m/>
    <n v="6708"/>
    <n v="12"/>
    <n v="1.7370000000000001"/>
    <n v="0.255"/>
    <n v="6723.7707142857143"/>
    <s v="S"/>
    <m/>
    <n v="-6723.7707142857143"/>
  </r>
  <r>
    <x v="1"/>
    <d v="2020-06-09T00:00:00"/>
    <x v="1"/>
    <n v="78990"/>
    <s v="V"/>
    <s v="COGN3"/>
    <n v="1000"/>
    <n v="6.98"/>
    <m/>
    <n v="6980"/>
    <n v="12"/>
    <n v="1.7370000000000001"/>
    <n v="0.255"/>
    <n v="6964.8592857142858"/>
    <s v="S"/>
    <m/>
    <n v="6964.8592857142858"/>
  </r>
  <r>
    <x v="1"/>
    <d v="2020-06-09T00:00:00"/>
    <x v="1"/>
    <n v="78990"/>
    <s v="C"/>
    <s v="COGN3"/>
    <n v="1000"/>
    <n v="6.67"/>
    <m/>
    <n v="6670"/>
    <n v="12"/>
    <n v="1.7370000000000001"/>
    <n v="0.255"/>
    <n v="6685.7707142857143"/>
    <s v="S"/>
    <m/>
    <n v="-6685.7707142857143"/>
  </r>
  <r>
    <x v="1"/>
    <d v="2020-06-09T00:00:00"/>
    <x v="1"/>
    <n v="78990"/>
    <s v="V"/>
    <s v="AZUL4"/>
    <n v="500"/>
    <n v="27.41"/>
    <m/>
    <n v="13705"/>
    <n v="12"/>
    <n v="1.7370000000000001"/>
    <n v="0.255"/>
    <n v="13689.859285714287"/>
    <s v="S"/>
    <m/>
    <n v="13689.859285714287"/>
  </r>
  <r>
    <x v="1"/>
    <d v="2020-06-09T00:00:00"/>
    <x v="1"/>
    <n v="78990"/>
    <s v="C"/>
    <s v="AZUL4"/>
    <n v="500"/>
    <n v="27.08"/>
    <m/>
    <n v="13540"/>
    <n v="12"/>
    <n v="1.7370000000000001"/>
    <n v="0.255"/>
    <n v="13555.770714285713"/>
    <s v="S"/>
    <m/>
    <n v="-13555.770714285713"/>
  </r>
  <r>
    <x v="1"/>
    <d v="2020-06-08T00:00:00"/>
    <x v="1"/>
    <n v="66066"/>
    <s v="V"/>
    <s v="AZUL4"/>
    <n v="500"/>
    <n v="24.71"/>
    <m/>
    <n v="12355"/>
    <n v="12"/>
    <n v="3.17"/>
    <n v="0.375"/>
    <n v="12339.739285714286"/>
    <s v="S"/>
    <m/>
    <n v="12339.739285714286"/>
  </r>
  <r>
    <x v="1"/>
    <d v="2020-06-08T00:00:00"/>
    <x v="0"/>
    <n v="66066"/>
    <s v="V"/>
    <s v="JBSS3"/>
    <n v="500"/>
    <n v="21.41"/>
    <n v="25.671689583333333"/>
    <n v="10705"/>
    <n v="12"/>
    <n v="3.17"/>
    <n v="0.375"/>
    <n v="10687.673000000001"/>
    <s v="S"/>
    <m/>
    <n v="10687.673000000001"/>
  </r>
  <r>
    <x v="1"/>
    <d v="2020-06-05T00:00:00"/>
    <x v="1"/>
    <n v="53139"/>
    <s v="V"/>
    <s v="AZUL4"/>
    <n v="500"/>
    <n v="20.94"/>
    <m/>
    <n v="10470"/>
    <n v="12"/>
    <n v="2.0760000000000001"/>
    <n v="0.32200000000000001"/>
    <n v="10452.726000000001"/>
    <s v="S"/>
    <m/>
    <n v="10452.726000000001"/>
  </r>
  <r>
    <x v="1"/>
    <d v="2020-06-05T00:00:00"/>
    <x v="1"/>
    <n v="53139"/>
    <s v="C"/>
    <s v="AZUL4"/>
    <n v="500"/>
    <n v="20.55"/>
    <m/>
    <n v="10275"/>
    <n v="12"/>
    <n v="2.0760000000000001"/>
    <n v="0.32200000000000001"/>
    <n v="10292.903999999999"/>
    <s v="S"/>
    <m/>
    <n v="-10292.903999999999"/>
  </r>
  <r>
    <x v="1"/>
    <d v="2020-06-05T00:00:00"/>
    <x v="1"/>
    <n v="53139"/>
    <s v="V"/>
    <s v="AZUL4"/>
    <n v="500"/>
    <n v="21.43"/>
    <m/>
    <n v="10715"/>
    <n v="12"/>
    <n v="2.0760000000000001"/>
    <n v="0.32200000000000001"/>
    <n v="10697.726000000001"/>
    <s v="S"/>
    <m/>
    <n v="10697.726000000001"/>
  </r>
  <r>
    <x v="1"/>
    <d v="2020-06-05T00:00:00"/>
    <x v="1"/>
    <n v="53139"/>
    <s v="C"/>
    <s v="AZUL4"/>
    <n v="500"/>
    <n v="21.48"/>
    <m/>
    <n v="10740"/>
    <n v="12"/>
    <n v="2.0760000000000001"/>
    <n v="0.32200000000000001"/>
    <n v="10757.903999999999"/>
    <s v="S"/>
    <m/>
    <n v="-10757.903999999999"/>
  </r>
  <r>
    <x v="1"/>
    <d v="2020-06-05T00:00:00"/>
    <x v="1"/>
    <n v="53139"/>
    <s v="V"/>
    <s v="COGN3"/>
    <n v="1000"/>
    <n v="7.08"/>
    <m/>
    <n v="7080"/>
    <n v="12"/>
    <n v="2.0760000000000001"/>
    <n v="0.32200000000000001"/>
    <n v="7064.7337142857141"/>
    <s v="S"/>
    <m/>
    <n v="7064.7337142857141"/>
  </r>
  <r>
    <x v="1"/>
    <d v="2020-06-04T00:00:00"/>
    <x v="1"/>
    <n v="40746"/>
    <s v="V"/>
    <s v="COGN3"/>
    <n v="1000"/>
    <n v="6.68"/>
    <m/>
    <n v="6680"/>
    <n v="12"/>
    <n v="2.69"/>
    <n v="0.22"/>
    <n v="6664.8357142857139"/>
    <s v="S"/>
    <m/>
    <n v="6664.8357142857139"/>
  </r>
  <r>
    <x v="1"/>
    <d v="2020-06-04T00:00:00"/>
    <x v="1"/>
    <n v="40746"/>
    <s v="C"/>
    <s v="COGN3"/>
    <n v="1000"/>
    <n v="6.81"/>
    <m/>
    <n v="6810"/>
    <n v="12"/>
    <n v="2.69"/>
    <n v="0.22"/>
    <n v="6825.7942857142862"/>
    <s v="S"/>
    <m/>
    <n v="-6825.7942857142862"/>
  </r>
  <r>
    <x v="1"/>
    <d v="2020-06-03T00:00:00"/>
    <x v="1"/>
    <n v="27534"/>
    <s v="C"/>
    <s v="AZUL4"/>
    <n v="500"/>
    <n v="18.38"/>
    <m/>
    <n v="9190"/>
    <n v="12"/>
    <n v="3.0100000000000002"/>
    <n v="0.47857142857142859"/>
    <n v="9206.0528571428567"/>
    <s v="S"/>
    <m/>
    <n v="-9206.0528571428567"/>
  </r>
  <r>
    <x v="1"/>
    <d v="2020-06-03T00:00:00"/>
    <x v="1"/>
    <n v="27534"/>
    <s v="V"/>
    <s v="AZUL4"/>
    <n v="1500"/>
    <n v="18.489999999999998"/>
    <m/>
    <n v="27734.999999999996"/>
    <n v="24"/>
    <n v="3.0100000000000002"/>
    <n v="0.47857142857142859"/>
    <n v="27707.577142857139"/>
    <s v="S"/>
    <m/>
    <n v="27707.577142857139"/>
  </r>
  <r>
    <x v="1"/>
    <d v="2020-06-03T00:00:00"/>
    <x v="1"/>
    <n v="27534"/>
    <s v="C"/>
    <s v="AZUL4"/>
    <n v="500"/>
    <n v="18.37"/>
    <m/>
    <n v="9185"/>
    <n v="12"/>
    <n v="3.0100000000000002"/>
    <n v="0.47857142857142859"/>
    <n v="9201.0528571428567"/>
    <s v="S"/>
    <m/>
    <n v="-9201.0528571428567"/>
  </r>
  <r>
    <x v="1"/>
    <d v="2020-06-03T00:00:00"/>
    <x v="1"/>
    <n v="27534"/>
    <s v="C"/>
    <s v="AZUL4"/>
    <n v="1000"/>
    <n v="18.649999999999999"/>
    <m/>
    <n v="18650"/>
    <n v="12"/>
    <n v="3.0100000000000002"/>
    <n v="0.47857142857142859"/>
    <n v="18666.052857142859"/>
    <s v="S"/>
    <m/>
    <n v="-18666.052857142859"/>
  </r>
  <r>
    <x v="1"/>
    <d v="2020-06-03T00:00:00"/>
    <x v="1"/>
    <n v="27534"/>
    <s v="V"/>
    <s v="AZUL4"/>
    <n v="1000"/>
    <n v="18.88"/>
    <m/>
    <n v="18880"/>
    <n v="12"/>
    <n v="3.0100000000000002"/>
    <n v="0.47857142857142859"/>
    <n v="18864.837142857141"/>
    <s v="S"/>
    <m/>
    <n v="18864.837142857141"/>
  </r>
  <r>
    <x v="1"/>
    <d v="2020-06-03T00:00:00"/>
    <x v="1"/>
    <n v="27534"/>
    <s v="C"/>
    <s v="AZUL4"/>
    <n v="500"/>
    <n v="18.350000000000001"/>
    <m/>
    <n v="9175"/>
    <n v="12"/>
    <n v="3.0100000000000002"/>
    <n v="0.47857142857142859"/>
    <n v="9190.7928571428565"/>
    <s v="S"/>
    <m/>
    <n v="-9190.7928571428565"/>
  </r>
  <r>
    <x v="1"/>
    <d v="2020-06-03T00:00:00"/>
    <x v="1"/>
    <n v="27534"/>
    <s v="C"/>
    <s v="AZUL4"/>
    <n v="500"/>
    <n v="18.3"/>
    <m/>
    <n v="9150"/>
    <n v="12"/>
    <n v="3.0100000000000002"/>
    <n v="0.47857142857142859"/>
    <n v="9165.7928571428565"/>
    <s v="S"/>
    <m/>
    <n v="-9165.7928571428565"/>
  </r>
  <r>
    <x v="1"/>
    <d v="2020-06-01T00:00:00"/>
    <x v="7"/>
    <n v="4350"/>
    <s v="V"/>
    <s v="CVCB3"/>
    <n v="500"/>
    <n v="15.24"/>
    <n v="30.886586666666663"/>
    <n v="7620"/>
    <n v="12"/>
    <n v="1.78"/>
    <n v="0.2475"/>
    <n v="7605.068214285714"/>
    <s v="S"/>
    <m/>
    <n v="7605.068214285714"/>
  </r>
  <r>
    <x v="1"/>
    <d v="2020-06-01T00:00:00"/>
    <x v="7"/>
    <n v="4350"/>
    <s v="C"/>
    <s v="CVCB3"/>
    <n v="500"/>
    <n v="15.18"/>
    <m/>
    <n v="7590"/>
    <n v="12"/>
    <n v="1.78"/>
    <n v="0.2475"/>
    <n v="7605.5617857142861"/>
    <s v="S"/>
    <m/>
    <n v="-7605.5617857142861"/>
  </r>
  <r>
    <x v="1"/>
    <d v="2020-06-01T00:00:00"/>
    <x v="7"/>
    <n v="4350"/>
    <s v="V"/>
    <s v="CVCB3"/>
    <n v="500"/>
    <n v="14.24"/>
    <m/>
    <n v="7120"/>
    <n v="12"/>
    <n v="1.78"/>
    <n v="0.2475"/>
    <n v="7105.068214285714"/>
    <s v="S"/>
    <m/>
    <n v="7105.068214285714"/>
  </r>
  <r>
    <x v="1"/>
    <d v="2020-05-29T00:00:00"/>
    <x v="7"/>
    <n v="172993"/>
    <s v="C"/>
    <s v="CVCB3"/>
    <n v="500"/>
    <n v="14.41"/>
    <n v="30.886586666666663"/>
    <n v="7205"/>
    <n v="12"/>
    <n v="1.98"/>
    <n v="0.24"/>
    <n v="7220.5542857142855"/>
    <s v="S"/>
    <m/>
    <n v="-7220.5542857142855"/>
  </r>
  <r>
    <x v="1"/>
    <d v="2020-05-27T00:00:00"/>
    <x v="7"/>
    <n v="155011"/>
    <s v="V"/>
    <s v="CVCB3"/>
    <n v="500"/>
    <n v="14.17"/>
    <n v="35.005733333333332"/>
    <n v="7085"/>
    <n v="12"/>
    <n v="1.94"/>
    <n v="0.23"/>
    <n v="7063.7000000000007"/>
    <s v="S"/>
    <m/>
    <n v="7063.7000000000007"/>
  </r>
  <r>
    <x v="1"/>
    <d v="2020-05-15T00:00:00"/>
    <x v="10"/>
    <n v="84798"/>
    <s v="V"/>
    <s v="TRPL4"/>
    <n v="300"/>
    <n v="19.05"/>
    <n v="23.333333333333332"/>
    <n v="5715"/>
    <n v="12"/>
    <n v="1.57"/>
    <n v="0.19"/>
    <n v="5699.1900000000005"/>
    <s v="S"/>
    <m/>
    <n v="5699.1900000000005"/>
  </r>
  <r>
    <x v="1"/>
    <d v="2020-05-14T00:00:00"/>
    <x v="0"/>
    <n v="76755"/>
    <s v="C"/>
    <s v="JBSS3"/>
    <n v="200"/>
    <n v="24.38"/>
    <n v="25.671689583333333"/>
    <n v="4876"/>
    <n v="12"/>
    <n v="1.59"/>
    <n v="0.22500000000000001"/>
    <n v="4892.4750000000004"/>
    <s v="S"/>
    <m/>
    <n v="-4892.4750000000004"/>
  </r>
  <r>
    <x v="1"/>
    <d v="2020-05-14T00:00:00"/>
    <x v="0"/>
    <n v="76755"/>
    <s v="C"/>
    <s v="JBSS3"/>
    <n v="300"/>
    <n v="24.83"/>
    <m/>
    <n v="7448.9999999999991"/>
    <n v="12"/>
    <n v="1.59"/>
    <n v="0.22500000000000001"/>
    <n v="7465.4749999999995"/>
    <s v="S"/>
    <m/>
    <n v="-7465.4749999999995"/>
  </r>
  <r>
    <x v="1"/>
    <d v="2020-05-14T00:00:00"/>
    <x v="0"/>
    <n v="76755"/>
    <s v="V"/>
    <s v="JBSS3"/>
    <n v="300"/>
    <n v="24.86"/>
    <m/>
    <n v="7458"/>
    <n v="12"/>
    <n v="1.59"/>
    <n v="0.22500000000000001"/>
    <n v="7441.8549999999996"/>
    <s v="S"/>
    <m/>
    <n v="7441.8549999999996"/>
  </r>
  <r>
    <x v="1"/>
    <d v="2020-05-14T00:00:00"/>
    <x v="0"/>
    <n v="76755"/>
    <s v="C"/>
    <s v="JBSS3"/>
    <n v="300"/>
    <n v="24.94"/>
    <m/>
    <n v="7482"/>
    <n v="12"/>
    <n v="1.59"/>
    <n v="0.22500000000000001"/>
    <n v="7498.211666666667"/>
    <s v="S"/>
    <m/>
    <n v="-7498.211666666667"/>
  </r>
  <r>
    <x v="1"/>
    <d v="2020-05-13T00:00:00"/>
    <x v="0"/>
    <n v="67784"/>
    <s v="V"/>
    <s v="JBSS3"/>
    <n v="500"/>
    <n v="25.37"/>
    <n v="25.671689583333333"/>
    <n v="12685"/>
    <n v="12"/>
    <n v="1.3833333333333335"/>
    <n v="0.16666666666666666"/>
    <n v="12669.476666666667"/>
    <s v="S"/>
    <m/>
    <n v="12669.476666666667"/>
  </r>
  <r>
    <x v="1"/>
    <d v="2020-05-13T00:00:00"/>
    <x v="1"/>
    <n v="67784"/>
    <s v="C"/>
    <s v="IRBR3"/>
    <n v="100"/>
    <n v="7.86"/>
    <n v="20.734197901049477"/>
    <n v="786"/>
    <n v="12"/>
    <n v="1.3833333333333335"/>
    <n v="0.16666666666666666"/>
    <n v="802.15333333333331"/>
    <s v="S"/>
    <m/>
    <n v="-802.15333333333331"/>
  </r>
  <r>
    <x v="1"/>
    <d v="2020-05-13T00:00:00"/>
    <x v="1"/>
    <n v="67784"/>
    <s v="C"/>
    <s v="IRBR3"/>
    <n v="200"/>
    <n v="8.19"/>
    <n v="20.734197901049477"/>
    <n v="1638"/>
    <n v="12"/>
    <n v="1.3833333333333335"/>
    <n v="0.16666666666666666"/>
    <n v="1655.9816666666668"/>
    <s v="S"/>
    <m/>
    <n v="-1655.9816666666668"/>
  </r>
  <r>
    <x v="1"/>
    <d v="2020-05-12T00:00:00"/>
    <x v="1"/>
    <n v="58049"/>
    <s v="V"/>
    <s v="IRBR3"/>
    <n v="300"/>
    <n v="8.3699999999999992"/>
    <n v="20.734197901049477"/>
    <n v="2510.9999999999995"/>
    <n v="12"/>
    <n v="0.69"/>
    <n v="0.08"/>
    <n v="2493.7349999999997"/>
    <s v="S"/>
    <m/>
    <n v="2493.7349999999997"/>
  </r>
  <r>
    <x v="1"/>
    <d v="2020-05-07T00:00:00"/>
    <x v="1"/>
    <n v="49584"/>
    <s v="C"/>
    <s v="IRBR3"/>
    <n v="300"/>
    <n v="7.77"/>
    <n v="20.734197901049477"/>
    <n v="2331"/>
    <n v="12"/>
    <n v="0.64"/>
    <n v="7.0000000000000007E-2"/>
    <n v="2346.7150000000001"/>
    <s v="S"/>
    <m/>
    <n v="-2346.7150000000001"/>
  </r>
  <r>
    <x v="1"/>
    <d v="2020-05-07T00:00:00"/>
    <x v="7"/>
    <n v="31256"/>
    <s v="C"/>
    <s v="CVCB3"/>
    <n v="200"/>
    <n v="10.83"/>
    <n v="35.005733333333332"/>
    <n v="2166"/>
    <n v="12"/>
    <n v="0.57333333333333336"/>
    <n v="6.6666666666666666E-2"/>
    <n v="2181.7116666666666"/>
    <s v="S"/>
    <m/>
    <n v="-2181.7116666666666"/>
  </r>
  <r>
    <x v="1"/>
    <d v="2020-05-07T00:00:00"/>
    <x v="1"/>
    <n v="31256"/>
    <s v="C"/>
    <s v="IRBR3"/>
    <n v="200"/>
    <n v="8.67"/>
    <n v="22.230066889632109"/>
    <n v="1734"/>
    <n v="12"/>
    <n v="0.57333333333333336"/>
    <n v="6.6666666666666666E-2"/>
    <n v="1749.5366666666666"/>
    <s v="S"/>
    <m/>
    <n v="-1749.5366666666666"/>
  </r>
  <r>
    <x v="1"/>
    <d v="2020-05-07T00:00:00"/>
    <x v="1"/>
    <n v="31256"/>
    <s v="C"/>
    <s v="COGN3"/>
    <n v="500"/>
    <n v="4.76"/>
    <m/>
    <n v="2380"/>
    <n v="12"/>
    <n v="0.57333333333333336"/>
    <n v="6.6666666666666666E-2"/>
    <n v="2396.5766666666668"/>
    <s v="S"/>
    <m/>
    <n v="-2396.5766666666668"/>
  </r>
  <r>
    <x v="1"/>
    <d v="2020-05-06T00:00:00"/>
    <x v="1"/>
    <n v="21695"/>
    <s v="C"/>
    <s v="COGN3"/>
    <n v="500"/>
    <n v="4.75"/>
    <m/>
    <n v="2375"/>
    <n v="12"/>
    <n v="0.65"/>
    <n v="7.0000000000000007E-2"/>
    <n v="2390.5400000000004"/>
    <s v="S"/>
    <m/>
    <n v="-2390.5400000000004"/>
  </r>
  <r>
    <x v="1"/>
    <d v="2020-05-04T00:00:00"/>
    <x v="10"/>
    <n v="4392"/>
    <s v="C"/>
    <s v="TRPL4"/>
    <n v="300"/>
    <n v="19"/>
    <n v="23.333333333333332"/>
    <n v="5700"/>
    <n v="12"/>
    <n v="1.56"/>
    <n v="0.17"/>
    <n v="5716.1500000000005"/>
    <s v="S"/>
    <m/>
    <n v="-5716.1500000000005"/>
  </r>
  <r>
    <x v="1"/>
    <d v="2020-05-01T00:00:00"/>
    <x v="9"/>
    <n v="4350"/>
    <s v="C"/>
    <s v="BBDC4"/>
    <n v="400"/>
    <n v="19.05"/>
    <m/>
    <n v="7620"/>
    <n v="12"/>
    <n v="1.78"/>
    <n v="0.2475"/>
    <n v="7637.0575000000008"/>
    <s v="S"/>
    <m/>
    <n v="-7637.0575000000008"/>
  </r>
  <r>
    <x v="1"/>
    <d v="2020-04-30T00:00:00"/>
    <x v="5"/>
    <n v="177930"/>
    <s v="C"/>
    <s v="UNIP6"/>
    <n v="300"/>
    <n v="23.94"/>
    <n v="25.491250000000001"/>
    <n v="7182"/>
    <n v="12"/>
    <n v="1.97"/>
    <n v="0.21"/>
    <n v="7199.02"/>
    <s v="S"/>
    <m/>
    <n v="-7199.02"/>
  </r>
  <r>
    <x v="1"/>
    <d v="2020-04-28T00:00:00"/>
    <x v="1"/>
    <n v="158142"/>
    <s v="V"/>
    <s v="MRFG3"/>
    <n v="1000"/>
    <n v="12.44"/>
    <m/>
    <n v="12440"/>
    <n v="12"/>
    <n v="3.42"/>
    <n v="0.37"/>
    <n v="12423.449999999999"/>
    <s v="S"/>
    <m/>
    <n v="12423.449999999999"/>
  </r>
  <r>
    <x v="1"/>
    <d v="2020-04-08T00:00:00"/>
    <x v="7"/>
    <n v="48988"/>
    <s v="V"/>
    <s v="VVAR3"/>
    <n v="1000"/>
    <n v="4.54"/>
    <m/>
    <n v="4540"/>
    <n v="12"/>
    <n v="1.085"/>
    <n v="0.115"/>
    <n v="4523.7049999999999"/>
    <s v="S"/>
    <m/>
    <n v="4523.7049999999999"/>
  </r>
  <r>
    <x v="1"/>
    <d v="2020-04-08T00:00:00"/>
    <x v="7"/>
    <n v="48988"/>
    <s v="C"/>
    <s v="CVCB3"/>
    <n v="300"/>
    <n v="11.28"/>
    <n v="37.107971014492755"/>
    <n v="3384"/>
    <n v="12"/>
    <n v="1.085"/>
    <m/>
    <n v="3400.81"/>
    <s v="S"/>
    <m/>
    <n v="-3400.81"/>
  </r>
  <r>
    <x v="1"/>
    <d v="2020-04-07T00:00:00"/>
    <x v="1"/>
    <n v="40405"/>
    <s v="C"/>
    <s v="IRBR3"/>
    <n v="300"/>
    <n v="10.38"/>
    <n v="23.358405797101451"/>
    <n v="3114.0000000000005"/>
    <n v="12"/>
    <n v="1.29"/>
    <n v="0.13999999999999999"/>
    <n v="3137.1900000000005"/>
    <s v="S"/>
    <m/>
    <n v="-3137.1900000000005"/>
  </r>
  <r>
    <x v="1"/>
    <d v="2020-04-07T00:00:00"/>
    <x v="0"/>
    <n v="40405"/>
    <s v="C"/>
    <s v="JBSS3"/>
    <n v="200"/>
    <n v="21.44"/>
    <n v="25.671689583333333"/>
    <n v="4288"/>
    <n v="12"/>
    <n v="1.29"/>
    <n v="0.13999999999999999"/>
    <n v="4305.9866666666667"/>
    <s v="S"/>
    <m/>
    <n v="-4305.9866666666667"/>
  </r>
  <r>
    <x v="1"/>
    <d v="2020-04-07T00:00:00"/>
    <x v="0"/>
    <n v="40405"/>
    <s v="C"/>
    <s v="JBSS3"/>
    <n v="300"/>
    <n v="22.29"/>
    <m/>
    <n v="6687"/>
    <n v="12"/>
    <n v="1.29"/>
    <n v="0.13999999999999999"/>
    <n v="6704.9866666666667"/>
    <s v="S"/>
    <m/>
    <n v="-6704.9866666666667"/>
  </r>
  <r>
    <x v="1"/>
    <d v="2020-04-06T00:00:00"/>
    <x v="1"/>
    <n v="31568"/>
    <s v="V"/>
    <s v="IRBR3"/>
    <n v="200"/>
    <n v="9.8800000000000008"/>
    <n v="25.212463768115942"/>
    <n v="1976.0000000000002"/>
    <n v="12"/>
    <n v="1.165"/>
    <n v="0.125"/>
    <n v="1958.6583333333335"/>
    <s v="S"/>
    <m/>
    <n v="1958.6583333333335"/>
  </r>
  <r>
    <x v="1"/>
    <d v="2020-04-06T00:00:00"/>
    <x v="0"/>
    <n v="31568"/>
    <s v="V"/>
    <s v="JBSS3"/>
    <n v="300"/>
    <n v="21.67"/>
    <n v="25.68"/>
    <n v="6501.0000000000009"/>
    <n v="12"/>
    <n v="1.165"/>
    <n v="0.125"/>
    <n v="6482.5550000000012"/>
    <s v="S"/>
    <m/>
    <n v="6482.5550000000012"/>
  </r>
  <r>
    <x v="1"/>
    <d v="2020-04-03T00:00:00"/>
    <x v="7"/>
    <n v="22554"/>
    <s v="C"/>
    <s v="VVAR3"/>
    <n v="500"/>
    <n v="4.0199999999999996"/>
    <n v="4.0149999999999997"/>
    <n v="2009.9999999999998"/>
    <n v="12"/>
    <n v="0.79749999999999999"/>
    <n v="8.5000000000000006E-2"/>
    <n v="2025.7183333333332"/>
    <s v="S"/>
    <m/>
    <n v="-2025.7183333333332"/>
  </r>
  <r>
    <x v="1"/>
    <d v="2020-04-03T00:00:00"/>
    <x v="7"/>
    <n v="22554"/>
    <s v="C"/>
    <s v="VVAR3"/>
    <n v="500"/>
    <n v="4.01"/>
    <m/>
    <n v="2005"/>
    <n v="12"/>
    <n v="0.79749999999999999"/>
    <n v="8.5000000000000006E-2"/>
    <n v="2020.7183333333335"/>
    <s v="S"/>
    <m/>
    <n v="-2020.7183333333335"/>
  </r>
  <r>
    <x v="1"/>
    <d v="2020-04-03T00:00:00"/>
    <x v="1"/>
    <n v="22554"/>
    <s v="C"/>
    <s v="IRBR3"/>
    <n v="200"/>
    <n v="8.58"/>
    <n v="25.212463768115942"/>
    <n v="1716"/>
    <n v="12"/>
    <n v="0.79749999999999999"/>
    <n v="8.5000000000000006E-2"/>
    <n v="1731.7183333333335"/>
    <s v="S"/>
    <m/>
    <n v="-1731.7183333333335"/>
  </r>
  <r>
    <x v="1"/>
    <d v="2020-04-03T00:00:00"/>
    <x v="0"/>
    <n v="22554"/>
    <s v="C"/>
    <s v="JBSS3"/>
    <n v="300"/>
    <n v="19.64"/>
    <n v="26.203359523809524"/>
    <n v="5892"/>
    <n v="12"/>
    <n v="0.79749999999999999"/>
    <n v="8.5000000000000006E-2"/>
    <n v="5912.2150000000001"/>
    <s v="S"/>
    <m/>
    <n v="-5912.2150000000001"/>
  </r>
  <r>
    <x v="1"/>
    <d v="2020-03-06T00:00:00"/>
    <x v="0"/>
    <n v="199858"/>
    <s v="V"/>
    <s v="JBSS3"/>
    <n v="500"/>
    <n v="24.3"/>
    <n v="26.203359523809524"/>
    <n v="12150"/>
    <n v="12"/>
    <n v="3.34"/>
    <n v="0.39"/>
    <n v="12134.657500000001"/>
    <s v="S"/>
    <m/>
    <n v="12134.657500000001"/>
  </r>
  <r>
    <x v="1"/>
    <d v="2020-03-06T00:00:00"/>
    <x v="0"/>
    <n v="37336"/>
    <s v="C"/>
    <s v="JBSS3"/>
    <n v="200"/>
    <n v="20.88"/>
    <n v="26.203359523809524"/>
    <n v="4176"/>
    <n v="12"/>
    <n v="1.37"/>
    <n v="0.16"/>
    <n v="4191.7425000000003"/>
    <s v="S"/>
    <m/>
    <n v="-4191.7425000000003"/>
  </r>
  <r>
    <x v="1"/>
    <d v="2020-03-06T00:00:00"/>
    <x v="1"/>
    <n v="37336"/>
    <s v="C"/>
    <s v="MRFG3"/>
    <n v="500"/>
    <n v="11.19"/>
    <n v="11.35"/>
    <n v="5595"/>
    <n v="12"/>
    <n v="1.37"/>
    <n v="0.16"/>
    <n v="5610.7425000000003"/>
    <s v="S"/>
    <m/>
    <n v="-5610.7425000000003"/>
  </r>
  <r>
    <x v="1"/>
    <d v="2020-03-06T00:00:00"/>
    <x v="5"/>
    <n v="37336"/>
    <s v="C"/>
    <s v="UNIP6"/>
    <n v="200"/>
    <n v="25.93"/>
    <n v="26.422000000000001"/>
    <n v="5186"/>
    <n v="12"/>
    <n v="1.37"/>
    <n v="0.16"/>
    <n v="5201.7425000000003"/>
    <s v="S"/>
    <m/>
    <n v="-5201.7425000000003"/>
  </r>
  <r>
    <x v="1"/>
    <d v="2020-03-05T00:00:00"/>
    <x v="0"/>
    <n v="27820"/>
    <s v="C"/>
    <s v="JBSS3"/>
    <n v="300"/>
    <n v="21.8"/>
    <n v="26.483536340852133"/>
    <n v="6540"/>
    <n v="12"/>
    <n v="1.86"/>
    <n v="0.21666666666666667"/>
    <n v="6557.4066666666668"/>
    <s v="S"/>
    <m/>
    <n v="-6557.4066666666668"/>
  </r>
  <r>
    <x v="1"/>
    <d v="2020-03-05T00:00:00"/>
    <x v="1"/>
    <n v="27820"/>
    <s v="C"/>
    <s v="MRFG3"/>
    <n v="500"/>
    <n v="11.51"/>
    <m/>
    <n v="5755"/>
    <n v="12"/>
    <n v="1.86"/>
    <n v="0.21666666666666667"/>
    <n v="5772.4066666666668"/>
    <s v="S"/>
    <m/>
    <n v="-5772.4066666666668"/>
  </r>
  <r>
    <x v="1"/>
    <d v="2020-03-05T00:00:00"/>
    <x v="5"/>
    <n v="27820"/>
    <s v="C"/>
    <s v="UNIP6"/>
    <n v="300"/>
    <n v="26.75"/>
    <m/>
    <n v="8025"/>
    <n v="12"/>
    <n v="1.86"/>
    <n v="0.21666666666666667"/>
    <n v="8042.4066666666668"/>
    <s v="S"/>
    <m/>
    <n v="-8042.4066666666668"/>
  </r>
  <r>
    <x v="0"/>
    <d v="2020-03-05T00:00:00"/>
    <x v="10"/>
    <n v="3052207"/>
    <s v="V"/>
    <s v="TRPL4"/>
    <n v="400"/>
    <n v="23.44"/>
    <n v="23.295000000000002"/>
    <n v="9376"/>
    <m/>
    <n v="2.57"/>
    <n v="0.3"/>
    <n v="9372.630000000001"/>
    <s v="S"/>
    <m/>
    <n v="9372.630000000001"/>
  </r>
  <r>
    <x v="1"/>
    <d v="2020-03-03T00:00:00"/>
    <x v="1"/>
    <n v="20013"/>
    <s v="C"/>
    <s v="IRBR3"/>
    <n v="500"/>
    <n v="21.1"/>
    <n v="26.796507936507936"/>
    <n v="10550"/>
    <n v="12"/>
    <n v="3"/>
    <n v="0.45333333333333337"/>
    <n v="10566.153333333332"/>
    <s v="S"/>
    <m/>
    <n v="-10566.153333333332"/>
  </r>
  <r>
    <x v="1"/>
    <d v="2020-03-03T00:00:00"/>
    <x v="1"/>
    <n v="20013"/>
    <s v="C"/>
    <s v="IRBR3"/>
    <n v="300"/>
    <n v="18.59"/>
    <n v="34.100648958333338"/>
    <n v="5577"/>
    <n v="12"/>
    <n v="3"/>
    <n v="0.45333333333333337"/>
    <n v="5593.1533333333327"/>
    <s v="S"/>
    <m/>
    <n v="-5593.1533333333327"/>
  </r>
  <r>
    <x v="1"/>
    <d v="2020-03-03T00:00:00"/>
    <x v="1"/>
    <n v="20013"/>
    <s v="V"/>
    <s v="MRFG3"/>
    <n v="2000"/>
    <n v="12.48"/>
    <m/>
    <n v="24960"/>
    <n v="12"/>
    <n v="3"/>
    <n v="0.45333333333333337"/>
    <n v="24944.941666666666"/>
    <s v="S"/>
    <m/>
    <n v="24944.941666666666"/>
  </r>
  <r>
    <x v="1"/>
    <d v="2020-03-03T00:00:00"/>
    <x v="1"/>
    <n v="20013"/>
    <s v="C"/>
    <s v="MRFG3"/>
    <n v="2000"/>
    <n v="12.7"/>
    <m/>
    <n v="25400"/>
    <n v="12"/>
    <n v="3"/>
    <n v="0.45333333333333337"/>
    <n v="25415.688333333335"/>
    <s v="S"/>
    <m/>
    <n v="-25415.688333333335"/>
  </r>
  <r>
    <x v="1"/>
    <d v="2020-03-03T00:00:00"/>
    <x v="5"/>
    <n v="20013"/>
    <s v="V"/>
    <s v="UNIP6"/>
    <n v="300"/>
    <n v="29.25"/>
    <n v="29.2"/>
    <n v="8775"/>
    <n v="12"/>
    <n v="3"/>
    <n v="0.45333333333333337"/>
    <n v="8759.9416666666675"/>
    <s v="S"/>
    <m/>
    <n v="8759.9416666666675"/>
  </r>
  <r>
    <x v="1"/>
    <d v="2020-03-03T00:00:00"/>
    <x v="5"/>
    <n v="20013"/>
    <s v="C"/>
    <s v="UNIP6"/>
    <n v="300"/>
    <n v="29.2"/>
    <n v="29.2"/>
    <n v="8760"/>
    <n v="12"/>
    <n v="3"/>
    <n v="0.45333333333333337"/>
    <n v="8775.6883333333317"/>
    <s v="S"/>
    <m/>
    <n v="-8775.6883333333317"/>
  </r>
  <r>
    <x v="1"/>
    <d v="2020-03-03T00:00:00"/>
    <x v="5"/>
    <n v="12250"/>
    <s v="V"/>
    <s v="UNIP6"/>
    <n v="100"/>
    <n v="29.77"/>
    <n v="26.72"/>
    <n v="2977"/>
    <n v="12"/>
    <n v="0.81"/>
    <n v="0.09"/>
    <n v="2960.45"/>
    <s v="S"/>
    <m/>
    <n v="2960.45"/>
  </r>
  <r>
    <x v="1"/>
    <d v="2020-03-02T00:00:00"/>
    <x v="1"/>
    <n v="3966"/>
    <s v="C"/>
    <s v="IRBR3"/>
    <n v="200"/>
    <n v="30.72"/>
    <n v="35.171282051282049"/>
    <n v="6144"/>
    <n v="12"/>
    <n v="1.66"/>
    <n v="0.21"/>
    <n v="6161.3"/>
    <s v="S"/>
    <m/>
    <n v="-6161.3"/>
  </r>
  <r>
    <x v="1"/>
    <d v="2020-03-02T00:00:00"/>
    <x v="5"/>
    <n v="3966"/>
    <s v="V"/>
    <s v="UNIP6"/>
    <n v="200"/>
    <n v="29.77"/>
    <n v="26.72"/>
    <n v="5954"/>
    <n v="12"/>
    <n v="1.66"/>
    <n v="0.2"/>
    <n v="5937.37"/>
    <s v="S"/>
    <m/>
    <n v="5937.37"/>
  </r>
  <r>
    <x v="1"/>
    <d v="2020-02-21T00:00:00"/>
    <x v="5"/>
    <n v="120375"/>
    <s v="C"/>
    <s v="UNIP6"/>
    <n v="300"/>
    <n v="26.72"/>
    <m/>
    <n v="8016"/>
    <n v="12"/>
    <n v="2.2000000000000002"/>
    <n v="0.27"/>
    <n v="8032.4266666666672"/>
    <s v="S"/>
    <m/>
    <n v="-8032.4266666666672"/>
  </r>
  <r>
    <x v="1"/>
    <d v="2020-02-21T00:00:00"/>
    <x v="1"/>
    <n v="94849"/>
    <s v="C"/>
    <s v="IRBR3"/>
    <n v="200"/>
    <n v="32.76"/>
    <n v="35.980606060606057"/>
    <n v="6552"/>
    <n v="12"/>
    <m/>
    <m/>
    <n v="6568.1566666666668"/>
    <s v="S"/>
    <m/>
    <n v="-6568.1566666666668"/>
  </r>
  <r>
    <x v="1"/>
    <d v="2020-02-20T00:00:00"/>
    <x v="0"/>
    <n v="88219"/>
    <s v="V"/>
    <s v="BEEF3"/>
    <n v="2000"/>
    <n v="12.39"/>
    <n v="12.696071428571429"/>
    <n v="24780"/>
    <n v="12"/>
    <n v="3.1285714285714286"/>
    <n v="0.45"/>
    <n v="24764.023333333331"/>
    <s v="S"/>
    <m/>
    <n v="24764.023333333331"/>
  </r>
  <r>
    <x v="1"/>
    <d v="2020-02-20T00:00:00"/>
    <x v="1"/>
    <n v="88219"/>
    <s v="C"/>
    <s v="IRBR3"/>
    <n v="300"/>
    <n v="34.619999999999997"/>
    <n v="36.696296296296296"/>
    <n v="10386"/>
    <n v="12"/>
    <n v="3.1285714285714286"/>
    <n v="0.45"/>
    <n v="10402.386666666667"/>
    <s v="S"/>
    <m/>
    <n v="-10402.386666666667"/>
  </r>
  <r>
    <x v="1"/>
    <d v="2020-02-20T00:00:00"/>
    <x v="0"/>
    <n v="88219"/>
    <s v="C"/>
    <s v="JBSS3"/>
    <n v="300"/>
    <n v="25.69"/>
    <n v="28.753553741496599"/>
    <n v="7707"/>
    <n v="12"/>
    <n v="3.1285714285714286"/>
    <n v="0.45"/>
    <n v="7723.3866666666663"/>
    <s v="S"/>
    <m/>
    <n v="-7723.3866666666663"/>
  </r>
  <r>
    <x v="1"/>
    <d v="2020-02-20T00:00:00"/>
    <x v="1"/>
    <n v="88219"/>
    <s v="V"/>
    <s v="IRBR3"/>
    <n v="300"/>
    <n v="35.1"/>
    <m/>
    <n v="10530"/>
    <n v="12"/>
    <n v="3.1285714285714286"/>
    <n v="0.45"/>
    <n v="10514.243333333332"/>
    <s v="S"/>
    <m/>
    <n v="10514.243333333332"/>
  </r>
  <r>
    <x v="1"/>
    <d v="2020-02-20T00:00:00"/>
    <x v="1"/>
    <n v="88219"/>
    <s v="C"/>
    <s v="IRBR3"/>
    <n v="300"/>
    <n v="35.04"/>
    <m/>
    <n v="10512"/>
    <n v="12"/>
    <n v="3.1285714285714286"/>
    <n v="0.45"/>
    <n v="10527.868"/>
    <s v="S"/>
    <m/>
    <n v="-10527.868"/>
  </r>
  <r>
    <x v="1"/>
    <d v="2020-02-20T00:00:00"/>
    <x v="1"/>
    <n v="88219"/>
    <s v="V"/>
    <s v="IRBR3"/>
    <n v="300"/>
    <n v="37.03"/>
    <n v="37.734444444444442"/>
    <n v="11109"/>
    <n v="12"/>
    <n v="3.1285714285714286"/>
    <n v="0.45"/>
    <n v="11093.761999999999"/>
    <s v="S"/>
    <m/>
    <n v="11093.761999999999"/>
  </r>
  <r>
    <x v="1"/>
    <d v="2020-02-20T00:00:00"/>
    <x v="5"/>
    <n v="88219"/>
    <s v="V"/>
    <s v="BRKM5"/>
    <n v="500"/>
    <n v="32.5"/>
    <m/>
    <n v="16250"/>
    <n v="12"/>
    <n v="3.1285714285714286"/>
    <n v="0.45"/>
    <n v="16234.761999999999"/>
    <s v="S"/>
    <m/>
    <n v="16234.761999999999"/>
  </r>
  <r>
    <x v="1"/>
    <d v="2020-02-19T00:00:00"/>
    <x v="0"/>
    <n v="82137"/>
    <s v="V"/>
    <s v="JBSS3"/>
    <n v="300"/>
    <n v="26.61"/>
    <n v="29.040761904761908"/>
    <n v="7983"/>
    <n v="12"/>
    <n v="2.8824999999999998"/>
    <n v="0.36249999999999999"/>
    <n v="7967.8495000000003"/>
    <s v="S"/>
    <m/>
    <n v="7967.8495000000003"/>
  </r>
  <r>
    <x v="1"/>
    <d v="2020-02-19T00:00:00"/>
    <x v="1"/>
    <n v="82137"/>
    <s v="C"/>
    <s v="IRBR3"/>
    <n v="300"/>
    <n v="37.01"/>
    <n v="37.734444444444442"/>
    <n v="11103"/>
    <n v="12"/>
    <n v="2.8824999999999998"/>
    <n v="0.36249999999999999"/>
    <n v="11118.780499999999"/>
    <s v="S"/>
    <m/>
    <n v="-11118.780499999999"/>
  </r>
  <r>
    <x v="1"/>
    <d v="2020-02-19T00:00:00"/>
    <x v="1"/>
    <n v="82137"/>
    <s v="C"/>
    <s v="IRBR3"/>
    <n v="200"/>
    <n v="37.85"/>
    <m/>
    <n v="7570"/>
    <n v="12"/>
    <n v="2.8824999999999998"/>
    <n v="0.36249999999999999"/>
    <n v="7588.4324999999999"/>
    <s v="S"/>
    <m/>
    <n v="-7588.4324999999999"/>
  </r>
  <r>
    <x v="1"/>
    <d v="2020-02-19T00:00:00"/>
    <x v="1"/>
    <n v="82137"/>
    <s v="C"/>
    <s v="IRBR3"/>
    <n v="400"/>
    <n v="38.22"/>
    <m/>
    <n v="15288"/>
    <n v="12"/>
    <n v="2.8824999999999998"/>
    <s v="S"/>
    <n v="15306.432499999999"/>
    <s v="S"/>
    <m/>
    <n v="-15306.432499999999"/>
  </r>
  <r>
    <x v="1"/>
    <d v="2020-02-18T00:00:00"/>
    <x v="1"/>
    <n v="75791"/>
    <s v="V"/>
    <s v="IRBR3"/>
    <n v="300"/>
    <n v="36.08"/>
    <m/>
    <n v="10824"/>
    <n v="12"/>
    <n v="2.1440000000000001"/>
    <n v="0.35"/>
    <n v="10806.21"/>
    <s v="S"/>
    <m/>
    <n v="10806.21"/>
  </r>
  <r>
    <x v="1"/>
    <d v="2020-02-18T00:00:00"/>
    <x v="1"/>
    <n v="75791"/>
    <s v="V"/>
    <s v="IRBR3"/>
    <n v="400"/>
    <n v="36.340000000000003"/>
    <m/>
    <n v="14536.000000000002"/>
    <n v="12"/>
    <n v="2.1440000000000001"/>
    <n v="0.35"/>
    <n v="14518.948333333336"/>
    <s v="S"/>
    <m/>
    <n v="14518.948333333336"/>
  </r>
  <r>
    <x v="1"/>
    <d v="2020-02-18T00:00:00"/>
    <x v="1"/>
    <n v="75791"/>
    <s v="C"/>
    <s v="IRBR3"/>
    <n v="100"/>
    <n v="36.07"/>
    <m/>
    <n v="3607"/>
    <n v="12"/>
    <n v="2.1440000000000001"/>
    <n v="0.35"/>
    <n v="3624.6816666666668"/>
    <s v="S"/>
    <m/>
    <n v="-3624.6816666666668"/>
  </r>
  <r>
    <x v="1"/>
    <d v="2020-02-18T00:00:00"/>
    <x v="1"/>
    <n v="75791"/>
    <s v="C"/>
    <s v="IRBR3"/>
    <n v="300"/>
    <n v="36.130000000000003"/>
    <m/>
    <n v="10839"/>
    <n v="12"/>
    <n v="2.1440000000000001"/>
    <n v="0.35"/>
    <n v="10856.681666666665"/>
    <s v="S"/>
    <m/>
    <n v="-10856.681666666665"/>
  </r>
  <r>
    <x v="1"/>
    <d v="2020-02-18T00:00:00"/>
    <x v="1"/>
    <n v="75791"/>
    <s v="C"/>
    <s v="IRBR3"/>
    <n v="300"/>
    <n v="36.14"/>
    <m/>
    <n v="10842"/>
    <n v="12"/>
    <n v="2.1440000000000001"/>
    <n v="0.35"/>
    <n v="10859.681666666665"/>
    <s v="S"/>
    <m/>
    <n v="-10859.681666666665"/>
  </r>
  <r>
    <x v="1"/>
    <d v="2020-02-17T00:00:00"/>
    <x v="10"/>
    <n v="69565"/>
    <s v="V"/>
    <s v="TRPL4"/>
    <n v="500"/>
    <n v="22.75"/>
    <n v="24.2"/>
    <n v="11375"/>
    <n v="12"/>
    <n v="2.5100000000000002"/>
    <n v="0.41285714285714287"/>
    <n v="11357.885476190477"/>
    <s v="S"/>
    <m/>
    <n v="11357.885476190477"/>
  </r>
  <r>
    <x v="1"/>
    <d v="2020-02-17T00:00:00"/>
    <x v="10"/>
    <n v="69565"/>
    <s v="V"/>
    <s v="TRPL4"/>
    <n v="500"/>
    <n v="22.67"/>
    <n v="24.2"/>
    <n v="11335"/>
    <n v="12"/>
    <n v="2.5100000000000002"/>
    <n v="0.41285714285714287"/>
    <n v="11317.885476190477"/>
    <s v="S"/>
    <m/>
    <n v="11317.885476190477"/>
  </r>
  <r>
    <x v="1"/>
    <d v="2020-02-17T00:00:00"/>
    <x v="10"/>
    <n v="69565"/>
    <s v="C"/>
    <s v="TRPL4"/>
    <n v="500"/>
    <n v="22.67"/>
    <m/>
    <n v="11335"/>
    <n v="12"/>
    <n v="2.5100000000000002"/>
    <n v="0.41285714285714287"/>
    <n v="11351.322857142857"/>
    <s v="S"/>
    <m/>
    <n v="-11351.322857142857"/>
  </r>
  <r>
    <x v="1"/>
    <d v="2020-02-17T00:00:00"/>
    <x v="1"/>
    <n v="69565"/>
    <s v="V"/>
    <s v="IRBR3"/>
    <n v="400"/>
    <n v="36.51"/>
    <m/>
    <n v="14604"/>
    <n v="12"/>
    <n v="2.5100000000000002"/>
    <n v="0.41285714285714287"/>
    <n v="14588.307142857142"/>
    <s v="S"/>
    <m/>
    <n v="14588.307142857142"/>
  </r>
  <r>
    <x v="1"/>
    <d v="2020-02-17T00:00:00"/>
    <x v="1"/>
    <n v="69565"/>
    <s v="C"/>
    <s v="IRBR3"/>
    <n v="400"/>
    <n v="35.51"/>
    <m/>
    <n v="14204"/>
    <n v="12"/>
    <n v="2.5100000000000002"/>
    <n v="0.41285714285714287"/>
    <n v="14220.322857142857"/>
    <s v="S"/>
    <m/>
    <n v="-14220.322857142857"/>
  </r>
  <r>
    <x v="1"/>
    <d v="2020-02-17T00:00:00"/>
    <x v="1"/>
    <n v="69565"/>
    <s v="V"/>
    <s v="IRBR3"/>
    <n v="300"/>
    <n v="35.04"/>
    <m/>
    <n v="10512"/>
    <n v="12"/>
    <n v="2.5100000000000002"/>
    <n v="0.41285714285714287"/>
    <n v="10496.307142857142"/>
    <s v="S"/>
    <m/>
    <n v="10496.307142857142"/>
  </r>
  <r>
    <x v="1"/>
    <d v="2020-02-17T00:00:00"/>
    <x v="1"/>
    <n v="69565"/>
    <s v="C"/>
    <s v="IRBR3"/>
    <n v="300"/>
    <n v="34.32"/>
    <m/>
    <n v="10296"/>
    <n v="12"/>
    <n v="2.5100000000000002"/>
    <n v="0.41285714285714287"/>
    <n v="10312.322857142857"/>
    <s v="S"/>
    <m/>
    <n v="-10312.322857142857"/>
  </r>
  <r>
    <x v="1"/>
    <d v="2020-02-14T00:00:00"/>
    <x v="3"/>
    <n v="63626"/>
    <s v="C"/>
    <s v="ITUB4"/>
    <n v="300"/>
    <n v="33.97"/>
    <n v="34.195"/>
    <n v="10191"/>
    <n v="12"/>
    <n v="4.5"/>
    <n v="0.56666666666666665"/>
    <n v="10207.476666666667"/>
    <s v="S"/>
    <m/>
    <n v="-10207.476666666667"/>
  </r>
  <r>
    <x v="1"/>
    <d v="2020-02-14T00:00:00"/>
    <x v="0"/>
    <n v="63626"/>
    <s v="C"/>
    <s v="JBSS3"/>
    <n v="300"/>
    <n v="25.76"/>
    <m/>
    <n v="7728.0000000000009"/>
    <n v="12"/>
    <n v="4.5"/>
    <n v="0.56666666666666665"/>
    <n v="7744.8000000000011"/>
    <s v="S"/>
    <m/>
    <n v="-7744.8000000000011"/>
  </r>
  <r>
    <x v="1"/>
    <d v="2020-02-14T00:00:00"/>
    <x v="1"/>
    <n v="63626"/>
    <s v="V"/>
    <s v="IRBR3"/>
    <n v="900"/>
    <n v="34.869999999999997"/>
    <n v="33.689629629629628"/>
    <n v="31382.999999999996"/>
    <n v="12"/>
    <n v="4.5"/>
    <n v="0.56666666666666665"/>
    <n v="31366.829999999998"/>
    <s v="S"/>
    <m/>
    <n v="31366.829999999998"/>
  </r>
  <r>
    <x v="1"/>
    <d v="2020-02-13T00:00:00"/>
    <x v="0"/>
    <n v="57231"/>
    <s v="V"/>
    <s v="JBSS3"/>
    <n v="300"/>
    <n v="25.56"/>
    <n v="29.040761904761908"/>
    <n v="7668"/>
    <n v="12"/>
    <n v="1.9000000000000001"/>
    <n v="0.26285714285714284"/>
    <n v="7652.1338095238098"/>
    <s v="S"/>
    <m/>
    <n v="7652.1338095238098"/>
  </r>
  <r>
    <x v="1"/>
    <d v="2020-02-13T00:00:00"/>
    <x v="5"/>
    <n v="57231"/>
    <s v="V"/>
    <s v="UNIP6"/>
    <n v="300"/>
    <n v="31.59"/>
    <m/>
    <n v="9477"/>
    <n v="12"/>
    <n v="1.9000000000000001"/>
    <n v="0.26285714285714284"/>
    <n v="9461.1338095238098"/>
    <s v="S"/>
    <m/>
    <n v="9461.1338095238098"/>
  </r>
  <r>
    <x v="1"/>
    <d v="2020-02-13T00:00:00"/>
    <x v="5"/>
    <n v="57231"/>
    <s v="C"/>
    <s v="UNIP6"/>
    <n v="300"/>
    <n v="31.44"/>
    <m/>
    <n v="9432"/>
    <n v="12"/>
    <n v="1.9000000000000001"/>
    <n v="0.26285714285714284"/>
    <n v="9448.4961904761894"/>
    <s v="S"/>
    <m/>
    <n v="-9448.4961904761894"/>
  </r>
  <r>
    <x v="1"/>
    <d v="2020-02-13T00:00:00"/>
    <x v="3"/>
    <n v="57231"/>
    <s v="C"/>
    <s v="ITUB4"/>
    <n v="200"/>
    <n v="34.33"/>
    <m/>
    <n v="6866"/>
    <n v="12"/>
    <n v="1.9000000000000001"/>
    <n v="0.26285714285714284"/>
    <n v="6882.4961904761903"/>
    <s v="S"/>
    <m/>
    <n v="-6882.4961904761903"/>
  </r>
  <r>
    <x v="1"/>
    <d v="2020-02-13T00:00:00"/>
    <x v="3"/>
    <n v="57231"/>
    <s v="C"/>
    <s v="ITUB4"/>
    <n v="300"/>
    <n v="34.33"/>
    <m/>
    <n v="10299"/>
    <n v="12"/>
    <n v="1.9000000000000001"/>
    <n v="0.26285714285714284"/>
    <n v="10315.349523809524"/>
    <s v="S"/>
    <m/>
    <n v="-10315.349523809524"/>
  </r>
  <r>
    <x v="1"/>
    <d v="2020-02-13T00:00:00"/>
    <x v="1"/>
    <n v="57231"/>
    <s v="C"/>
    <s v="IRBR3"/>
    <n v="100"/>
    <n v="32.43"/>
    <n v="33.689629629629628"/>
    <n v="3243"/>
    <n v="12"/>
    <n v="1.9000000000000001"/>
    <n v="0.26285714285714284"/>
    <n v="3259.3495238095238"/>
    <s v="S"/>
    <m/>
    <n v="-3259.3495238095238"/>
  </r>
  <r>
    <x v="1"/>
    <d v="2020-02-13T00:00:00"/>
    <x v="1"/>
    <n v="57231"/>
    <s v="C"/>
    <s v="IRBR3"/>
    <n v="200"/>
    <n v="32.840000000000003"/>
    <n v="33.84708333333333"/>
    <n v="6568.0000000000009"/>
    <n v="12"/>
    <n v="1.9000000000000001"/>
    <n v="0.26285714285714284"/>
    <n v="6584.3495238095247"/>
    <s v="S"/>
    <m/>
    <n v="-6584.3495238095247"/>
  </r>
  <r>
    <x v="1"/>
    <d v="2020-02-12T00:00:00"/>
    <x v="1"/>
    <n v="50209"/>
    <s v="C"/>
    <s v="IRBR3"/>
    <n v="300"/>
    <n v="34.42"/>
    <n v="34.166111111111107"/>
    <n v="10326"/>
    <n v="12"/>
    <n v="2.83"/>
    <n v="0.35"/>
    <n v="10343.02"/>
    <s v="S"/>
    <m/>
    <n v="-10343.02"/>
  </r>
  <r>
    <x v="1"/>
    <d v="2020-02-11T00:00:00"/>
    <x v="0"/>
    <n v="43910"/>
    <s v="V"/>
    <s v="BEEF3"/>
    <n v="500"/>
    <n v="11.46"/>
    <n v="12.696071428571429"/>
    <n v="5730"/>
    <n v="12"/>
    <n v="2.52"/>
    <n v="0.316"/>
    <n v="5713.6440000000002"/>
    <s v="S"/>
    <m/>
    <n v="5713.6440000000002"/>
  </r>
  <r>
    <x v="1"/>
    <d v="2020-02-11T00:00:00"/>
    <x v="5"/>
    <n v="43910"/>
    <s v="V"/>
    <s v="UNIP6"/>
    <n v="300"/>
    <n v="32.1"/>
    <n v="31.664999999999999"/>
    <n v="9630"/>
    <n v="12"/>
    <n v="2.52"/>
    <n v="0.316"/>
    <n v="9613.6439999999984"/>
    <s v="S"/>
    <m/>
    <n v="9613.6439999999984"/>
  </r>
  <r>
    <x v="1"/>
    <d v="2020-02-11T00:00:00"/>
    <x v="5"/>
    <m/>
    <s v="V"/>
    <s v="UNIP6"/>
    <n v="300"/>
    <n v="32.25"/>
    <n v="31.664999999999999"/>
    <n v="9675"/>
    <n v="12"/>
    <n v="2.52"/>
    <n v="0.316"/>
    <n v="9658.6439999999984"/>
    <s v="S"/>
    <m/>
    <n v="9658.6439999999984"/>
  </r>
  <r>
    <x v="1"/>
    <d v="2020-02-11T00:00:00"/>
    <x v="1"/>
    <n v="43910"/>
    <s v="V"/>
    <s v="IRBR3"/>
    <n v="300"/>
    <n v="34.96"/>
    <n v="33.912222222222219"/>
    <n v="10488"/>
    <n v="12"/>
    <n v="2.52"/>
    <n v="0.316"/>
    <n v="10471.643999999998"/>
    <s v="S"/>
    <m/>
    <n v="10471.643999999998"/>
  </r>
  <r>
    <x v="1"/>
    <d v="2020-02-11T00:00:00"/>
    <x v="1"/>
    <n v="43910"/>
    <s v="V"/>
    <s v="IRBR3"/>
    <n v="300"/>
    <n v="34.39"/>
    <n v="33.912222222222219"/>
    <n v="10317"/>
    <n v="12"/>
    <n v="2.52"/>
    <n v="0.316"/>
    <n v="10299.864"/>
    <s v="S"/>
    <m/>
    <n v="10299.864"/>
  </r>
  <r>
    <x v="1"/>
    <d v="2020-02-10T00:00:00"/>
    <x v="1"/>
    <n v="37344"/>
    <s v="C"/>
    <s v="IRBR3"/>
    <n v="200"/>
    <n v="32.840000000000003"/>
    <n v="33.912222222222219"/>
    <n v="6568.0000000000009"/>
    <n v="12"/>
    <n v="2.83"/>
    <n v="0.63083333333333336"/>
    <n v="6586.0808333333343"/>
    <s v="S"/>
    <m/>
    <n v="-6586.0808333333343"/>
  </r>
  <r>
    <x v="1"/>
    <d v="2020-02-10T00:00:00"/>
    <x v="1"/>
    <n v="37344"/>
    <s v="C"/>
    <s v="IRBR3"/>
    <n v="100"/>
    <n v="34.03"/>
    <m/>
    <n v="3403"/>
    <n v="12"/>
    <n v="2.83"/>
    <n v="0.63083333333333336"/>
    <n v="3421.0808333333334"/>
    <s v="S"/>
    <m/>
    <n v="-3421.0808333333334"/>
  </r>
  <r>
    <x v="1"/>
    <d v="2020-02-10T00:00:00"/>
    <x v="1"/>
    <n v="37344"/>
    <s v="C"/>
    <s v="IRBR3"/>
    <n v="300"/>
    <n v="34.33"/>
    <m/>
    <n v="10299"/>
    <n v="12"/>
    <n v="2.83"/>
    <n v="0.63083333333333336"/>
    <n v="10317.080833333332"/>
    <s v="S"/>
    <m/>
    <n v="-10317.080833333332"/>
  </r>
  <r>
    <x v="1"/>
    <d v="2020-02-10T00:00:00"/>
    <x v="1"/>
    <n v="37344"/>
    <s v="C"/>
    <s v="IRBR3"/>
    <n v="100"/>
    <n v="35.03"/>
    <m/>
    <n v="3503"/>
    <n v="12"/>
    <n v="2.83"/>
    <n v="0.63083333333333336"/>
    <n v="3519.7775000000001"/>
    <s v="S"/>
    <m/>
    <n v="-3519.7775000000001"/>
  </r>
  <r>
    <x v="1"/>
    <d v="2020-02-10T00:00:00"/>
    <x v="5"/>
    <n v="37344"/>
    <s v="C"/>
    <s v="UNIP6"/>
    <n v="300"/>
    <n v="30.83"/>
    <n v="31.664999999999999"/>
    <n v="9249"/>
    <n v="12"/>
    <n v="2.83"/>
    <n v="0.63083333333333336"/>
    <n v="9265.7774999999983"/>
    <s v="S"/>
    <m/>
    <n v="-9265.7774999999983"/>
  </r>
  <r>
    <x v="1"/>
    <d v="2020-02-10T00:00:00"/>
    <x v="1"/>
    <m/>
    <s v="C"/>
    <s v="IRBR3"/>
    <n v="200"/>
    <n v="33.74"/>
    <n v="33.74"/>
    <n v="6748"/>
    <n v="12"/>
    <n v="2.83"/>
    <n v="0.63083333333333336"/>
    <n v="6764.7775000000001"/>
    <s v="S"/>
    <m/>
    <n v="-6764.7775000000001"/>
  </r>
  <r>
    <x v="1"/>
    <d v="2020-02-10T00:00:00"/>
    <x v="1"/>
    <n v="37344"/>
    <s v="V"/>
    <s v="IRBR3"/>
    <n v="500"/>
    <n v="35.32"/>
    <m/>
    <n v="17660"/>
    <n v="12"/>
    <n v="2.83"/>
    <n v="0.63083333333333336"/>
    <n v="17643.852500000001"/>
    <s v="S"/>
    <m/>
    <n v="17643.852500000001"/>
  </r>
  <r>
    <x v="1"/>
    <d v="2020-02-10T00:00:00"/>
    <x v="1"/>
    <m/>
    <s v="C"/>
    <s v="IRBR3"/>
    <n v="200"/>
    <n v="35.31"/>
    <m/>
    <n v="7062"/>
    <n v="12"/>
    <n v="2.83"/>
    <n v="0.63083333333333336"/>
    <n v="7078.7775000000001"/>
    <s v="S"/>
    <m/>
    <n v="-7078.7775000000001"/>
  </r>
  <r>
    <x v="1"/>
    <d v="2020-02-10T00:00:00"/>
    <x v="1"/>
    <n v="37344"/>
    <s v="C"/>
    <s v="IRBR3"/>
    <n v="300"/>
    <n v="37.090000000000003"/>
    <m/>
    <n v="11127.000000000002"/>
    <n v="12"/>
    <n v="2.83"/>
    <n v="0.63083333333333336"/>
    <n v="11143.7775"/>
    <s v="S"/>
    <m/>
    <n v="-11143.7775"/>
  </r>
  <r>
    <x v="1"/>
    <d v="2020-02-10T00:00:00"/>
    <x v="5"/>
    <n v="37344"/>
    <s v="C"/>
    <s v="UNIP6"/>
    <n v="300"/>
    <n v="32.5"/>
    <m/>
    <n v="9750"/>
    <n v="12"/>
    <n v="2.83"/>
    <n v="0.63083333333333336"/>
    <n v="9767.0408333333326"/>
    <s v="S"/>
    <m/>
    <n v="-9767.0408333333326"/>
  </r>
  <r>
    <x v="1"/>
    <d v="2020-02-10T00:00:00"/>
    <x v="3"/>
    <n v="37344"/>
    <s v="V"/>
    <s v="ITUB4"/>
    <n v="1000"/>
    <n v="34.24"/>
    <n v="34.052857142857142"/>
    <n v="34240"/>
    <n v="12"/>
    <n v="2.83"/>
    <n v="0.63083333333333336"/>
    <n v="34223.589166666665"/>
    <s v="S"/>
    <m/>
    <n v="34223.589166666665"/>
  </r>
  <r>
    <x v="1"/>
    <d v="2020-02-10T00:00:00"/>
    <x v="3"/>
    <n v="37344"/>
    <s v="V"/>
    <s v="ITUB4"/>
    <n v="400"/>
    <n v="34.24"/>
    <n v="34.052857142857142"/>
    <n v="13696"/>
    <n v="12"/>
    <n v="2.83"/>
    <n v="0.63083333333333336"/>
    <n v="13679.589166666667"/>
    <s v="S"/>
    <m/>
    <n v="13679.589166666667"/>
  </r>
  <r>
    <x v="1"/>
    <d v="2020-02-07T00:00:00"/>
    <x v="0"/>
    <n v="30629"/>
    <s v="C"/>
    <s v="BEEF3"/>
    <n v="500"/>
    <n v="11.24"/>
    <m/>
    <n v="5620"/>
    <n v="12"/>
    <n v="1.6233333333333333"/>
    <n v="0.63"/>
    <n v="5637.04"/>
    <s v="S"/>
    <m/>
    <n v="-5637.04"/>
  </r>
  <r>
    <x v="1"/>
    <d v="2020-02-07T00:00:00"/>
    <x v="7"/>
    <n v="30629"/>
    <s v="C"/>
    <s v="CVCB3"/>
    <n v="200"/>
    <n v="34.909999999999997"/>
    <n v="40.982166666666664"/>
    <n v="6981.9999999999991"/>
    <n v="12"/>
    <n v="1.6233333333333333"/>
    <n v="0.63"/>
    <n v="7000.1588888888882"/>
    <s v="S"/>
    <m/>
    <n v="-7000.1588888888882"/>
  </r>
  <r>
    <x v="1"/>
    <d v="2020-02-07T00:00:00"/>
    <x v="0"/>
    <n v="30629"/>
    <s v="C"/>
    <s v="JBSS3"/>
    <n v="200"/>
    <n v="25.63"/>
    <n v="29.040761904761908"/>
    <n v="5126"/>
    <n v="12"/>
    <n v="1.6233333333333333"/>
    <n v="0.63"/>
    <n v="5144.1588888888891"/>
    <s v="S"/>
    <m/>
    <n v="-5144.1588888888891"/>
  </r>
  <r>
    <x v="1"/>
    <d v="2020-02-06T00:00:00"/>
    <x v="5"/>
    <n v="23845"/>
    <s v="C"/>
    <s v="BRKM5"/>
    <n v="200"/>
    <n v="32.159999999999997"/>
    <m/>
    <n v="6431.9999999999991"/>
    <n v="12"/>
    <n v="2.85"/>
    <n v="0.35833333333333334"/>
    <n v="6449.8872222222217"/>
    <s v="S"/>
    <m/>
    <n v="-6449.8872222222217"/>
  </r>
  <r>
    <x v="1"/>
    <d v="2020-02-06T00:00:00"/>
    <x v="5"/>
    <n v="23845"/>
    <s v="C"/>
    <s v="BRKM5"/>
    <n v="300"/>
    <n v="32.909999999999997"/>
    <m/>
    <n v="9872.9999999999982"/>
    <n v="12"/>
    <n v="2.85"/>
    <n v="0.35833333333333334"/>
    <n v="9890.8872222222199"/>
    <s v="S"/>
    <m/>
    <n v="-9890.8872222222199"/>
  </r>
  <r>
    <x v="1"/>
    <d v="2020-02-06T00:00:00"/>
    <x v="6"/>
    <n v="23845"/>
    <s v="C"/>
    <s v="CMIG4"/>
    <n v="500"/>
    <n v="15.88"/>
    <n v="15.933333333333334"/>
    <n v="7940"/>
    <n v="12"/>
    <n v="2.85"/>
    <n v="0.35833333333333334"/>
    <n v="7957.8872222222226"/>
    <s v="N"/>
    <m/>
    <n v="-7957.8872222222226"/>
  </r>
  <r>
    <x v="1"/>
    <d v="2020-02-06T00:00:00"/>
    <x v="7"/>
    <n v="23845"/>
    <s v="C"/>
    <s v="CVCB3"/>
    <n v="200"/>
    <n v="36.26"/>
    <n v="41.656851851851847"/>
    <n v="7252"/>
    <n v="12"/>
    <n v="2.85"/>
    <n v="0.35833333333333334"/>
    <n v="7269.8872222222226"/>
    <s v="S"/>
    <m/>
    <n v="-7269.8872222222226"/>
  </r>
  <r>
    <x v="1"/>
    <d v="2020-02-06T00:00:00"/>
    <x v="6"/>
    <n v="23845"/>
    <s v="C"/>
    <s v="CMIG4"/>
    <n v="1000"/>
    <n v="15.96"/>
    <n v="15.96"/>
    <n v="15960"/>
    <n v="12"/>
    <n v="2.85"/>
    <n v="0.35833333333333334"/>
    <n v="15977.887222222222"/>
    <s v="N"/>
    <m/>
    <n v="-15977.887222222222"/>
  </r>
  <r>
    <x v="1"/>
    <d v="2020-02-06T00:00:00"/>
    <x v="4"/>
    <n v="23845"/>
    <s v="V"/>
    <s v="PETR4"/>
    <n v="500"/>
    <n v="29.48"/>
    <n v="28.743636363636362"/>
    <n v="14740"/>
    <n v="12"/>
    <n v="2.85"/>
    <n v="0.35833333333333334"/>
    <n v="14722.742777777778"/>
    <s v="S"/>
    <m/>
    <n v="14722.742777777778"/>
  </r>
  <r>
    <x v="1"/>
    <d v="2020-02-05T00:00:00"/>
    <x v="0"/>
    <n v="16810"/>
    <s v="C"/>
    <s v="JBSS3"/>
    <n v="300"/>
    <n v="27.18"/>
    <e v="#VALUE!"/>
    <n v="8154"/>
    <n v="12"/>
    <n v="3.0716666666666668"/>
    <n v="0.49"/>
    <n v="8172.0188888888888"/>
    <s v="S"/>
    <m/>
    <n v="-8172.0188888888888"/>
  </r>
  <r>
    <x v="1"/>
    <d v="2020-02-05T00:00:00"/>
    <x v="6"/>
    <n v="16810"/>
    <s v="V"/>
    <s v="CMIG4"/>
    <n v="1500"/>
    <n v="15.87"/>
    <m/>
    <n v="23805"/>
    <n v="12"/>
    <n v="3.0716666666666668"/>
    <n v="0.49"/>
    <n v="23788.89"/>
    <s v="S"/>
    <m/>
    <n v="23788.89"/>
  </r>
  <r>
    <x v="1"/>
    <d v="2020-02-05T00:00:00"/>
    <x v="5"/>
    <n v="16810"/>
    <s v="V"/>
    <s v="UNIP6"/>
    <n v="300"/>
    <n v="33.58"/>
    <m/>
    <n v="10074"/>
    <n v="12"/>
    <n v="3.0716666666666668"/>
    <n v="0.49"/>
    <n v="10057.89"/>
    <s v="S"/>
    <m/>
    <n v="10057.89"/>
  </r>
  <r>
    <x v="1"/>
    <d v="2020-02-05T00:00:00"/>
    <x v="3"/>
    <n v="16810"/>
    <s v="V"/>
    <s v="BBAS3"/>
    <n v="200"/>
    <n v="50.89"/>
    <m/>
    <n v="10178"/>
    <n v="12"/>
    <n v="3.0716666666666668"/>
    <n v="0.49"/>
    <n v="10161.89"/>
    <s v="S"/>
    <m/>
    <n v="10161.89"/>
  </r>
  <r>
    <x v="1"/>
    <d v="2020-02-05T00:00:00"/>
    <x v="5"/>
    <n v="16810"/>
    <s v="C"/>
    <s v="UNIP6"/>
    <n v="300"/>
    <n v="32.869999999999997"/>
    <m/>
    <n v="9861"/>
    <n v="12"/>
    <n v="3.0716666666666668"/>
    <n v="0.49"/>
    <n v="9876.1149999999998"/>
    <s v="S"/>
    <m/>
    <n v="-9876.1149999999998"/>
  </r>
  <r>
    <x v="1"/>
    <d v="2020-02-05T00:00:00"/>
    <x v="6"/>
    <n v="16810"/>
    <s v="C"/>
    <s v="CMIG4"/>
    <n v="1500"/>
    <n v="15.49"/>
    <m/>
    <n v="23235"/>
    <n v="12"/>
    <n v="3.0716666666666668"/>
    <n v="0.49"/>
    <n v="23250.115000000002"/>
    <s v="S"/>
    <m/>
    <n v="-23250.115000000002"/>
  </r>
  <r>
    <x v="1"/>
    <d v="2020-02-04T00:00:00"/>
    <x v="0"/>
    <n v="10080"/>
    <s v="V"/>
    <s v="JBSS3"/>
    <n v="300"/>
    <n v="27.49"/>
    <m/>
    <n v="8247"/>
    <n v="12"/>
    <n v="1.8933333333333333"/>
    <n v="0.28666666666666668"/>
    <n v="8231.3933333333334"/>
    <s v="S"/>
    <m/>
    <n v="8231.3933333333334"/>
  </r>
  <r>
    <x v="1"/>
    <d v="2020-02-04T00:00:00"/>
    <x v="0"/>
    <n v="10080"/>
    <s v="C"/>
    <s v="JBSS3"/>
    <n v="300"/>
    <n v="27.76"/>
    <m/>
    <n v="8328"/>
    <n v="12"/>
    <n v="1.8933333333333333"/>
    <n v="0.28666666666666668"/>
    <n v="8344.2366666666658"/>
    <s v="S"/>
    <m/>
    <n v="-8344.2366666666658"/>
  </r>
  <r>
    <x v="1"/>
    <d v="2020-02-04T00:00:00"/>
    <x v="4"/>
    <n v="10080"/>
    <s v="V"/>
    <s v="PETR4"/>
    <n v="300"/>
    <n v="28.76"/>
    <n v="28.743636363636362"/>
    <n v="8628"/>
    <n v="12"/>
    <n v="1.8933333333333333"/>
    <n v="0.28666666666666668"/>
    <n v="8613.2633333333324"/>
    <s v="S"/>
    <m/>
    <n v="8613.2633333333324"/>
  </r>
  <r>
    <x v="1"/>
    <d v="2020-02-03T00:00:00"/>
    <x v="7"/>
    <n v="3746"/>
    <s v="V"/>
    <s v="CVCB3"/>
    <n v="200"/>
    <n v="36.99"/>
    <n v="42.330208333333331"/>
    <n v="7398"/>
    <n v="12"/>
    <n v="2.3559999999999999"/>
    <n v="0.35799999999999998"/>
    <n v="7383.192"/>
    <s v="S"/>
    <m/>
    <n v="7383.192"/>
  </r>
  <r>
    <x v="1"/>
    <d v="2020-02-03T00:00:00"/>
    <x v="0"/>
    <n v="3746"/>
    <s v="V"/>
    <s v="JBSS3"/>
    <n v="300"/>
    <n v="28.44"/>
    <n v="29.247474747474747"/>
    <n v="8532"/>
    <n v="12"/>
    <n v="2.3559999999999999"/>
    <n v="0.35799999999999998"/>
    <n v="8517.1919999999991"/>
    <s v="S"/>
    <m/>
    <n v="8517.1919999999991"/>
  </r>
  <r>
    <x v="1"/>
    <d v="2020-02-03T00:00:00"/>
    <x v="5"/>
    <n v="3746"/>
    <s v="V"/>
    <s v="UNIP6"/>
    <n v="300"/>
    <n v="33.71"/>
    <m/>
    <n v="10113"/>
    <n v="12"/>
    <n v="2.3559999999999999"/>
    <n v="0.35799999999999998"/>
    <n v="10098.191999999999"/>
    <s v="S"/>
    <m/>
    <n v="10098.191999999999"/>
  </r>
  <r>
    <x v="1"/>
    <d v="2020-02-03T00:00:00"/>
    <x v="1"/>
    <n v="3746"/>
    <s v="V"/>
    <s v="IRBR3"/>
    <n v="300"/>
    <n v="38.83"/>
    <m/>
    <n v="11649"/>
    <n v="12"/>
    <n v="2.3559999999999999"/>
    <n v="0.35799999999999998"/>
    <n v="11634.191999999999"/>
    <s v="S"/>
    <m/>
    <n v="11634.191999999999"/>
  </r>
  <r>
    <x v="1"/>
    <d v="2020-02-03T00:00:00"/>
    <x v="1"/>
    <n v="3746"/>
    <s v="C"/>
    <s v="IRBR3"/>
    <n v="300"/>
    <n v="38.270000000000003"/>
    <m/>
    <n v="11481.000000000002"/>
    <n v="12"/>
    <n v="2.3559999999999999"/>
    <n v="0.35799999999999998"/>
    <n v="11496.538"/>
    <s v="S"/>
    <m/>
    <n v="-11496.538"/>
  </r>
  <r>
    <x v="1"/>
    <d v="2020-01-31T00:00:00"/>
    <x v="4"/>
    <n v="153002"/>
    <s v="C"/>
    <s v="PETR4"/>
    <n v="300"/>
    <n v="28.59"/>
    <n v="28.743636363636362"/>
    <n v="8577"/>
    <n v="12"/>
    <n v="2.59"/>
    <n v="0.40375"/>
    <n v="8592.583749999998"/>
    <s v="S"/>
    <m/>
    <n v="-8592.583749999998"/>
  </r>
  <r>
    <x v="1"/>
    <d v="2020-01-31T00:00:00"/>
    <x v="3"/>
    <n v="153002"/>
    <s v="C"/>
    <s v="ITUB4"/>
    <n v="400"/>
    <n v="33.06"/>
    <n v="34.052857142857142"/>
    <n v="13224"/>
    <n v="12"/>
    <n v="2.59"/>
    <n v="0.40375"/>
    <n v="13239.583749999998"/>
    <s v="S"/>
    <m/>
    <n v="-13239.583749999998"/>
  </r>
  <r>
    <x v="1"/>
    <d v="2020-01-31T00:00:00"/>
    <x v="5"/>
    <n v="153002"/>
    <s v="C"/>
    <s v="UNIP6"/>
    <n v="100"/>
    <n v="33.619999999999997"/>
    <n v="33.359999999999992"/>
    <n v="3361.9999999999995"/>
    <m/>
    <n v="2.59"/>
    <n v="0.40375"/>
    <n v="3365.5837499999998"/>
    <s v="S"/>
    <m/>
    <n v="-3365.5837499999998"/>
  </r>
  <r>
    <x v="1"/>
    <d v="2020-01-31T00:00:00"/>
    <x v="5"/>
    <n v="153002"/>
    <s v="C"/>
    <s v="UNIP6"/>
    <n v="200"/>
    <n v="33.229999999999997"/>
    <n v="33.229999999999997"/>
    <n v="6645.9999999999991"/>
    <n v="12"/>
    <n v="2.59"/>
    <n v="0.40375"/>
    <n v="6661.5837499999998"/>
    <s v="S"/>
    <m/>
    <n v="-6661.5837499999998"/>
  </r>
  <r>
    <x v="1"/>
    <d v="2020-01-31T00:00:00"/>
    <x v="5"/>
    <n v="153002"/>
    <s v="V"/>
    <s v="UNIP6"/>
    <n v="200"/>
    <n v="33.619999999999997"/>
    <m/>
    <n v="6723.9999999999991"/>
    <n v="12"/>
    <n v="2.59"/>
    <n v="0.40375"/>
    <n v="6709.0462499999985"/>
    <s v="S"/>
    <m/>
    <n v="6709.0462499999985"/>
  </r>
  <r>
    <x v="1"/>
    <d v="2020-01-31T00:00:00"/>
    <x v="5"/>
    <n v="153002"/>
    <s v="C"/>
    <s v="UNIP6"/>
    <n v="200"/>
    <n v="33.270000000000003"/>
    <m/>
    <n v="6654.0000000000009"/>
    <n v="12"/>
    <n v="2.59"/>
    <n v="0.40375"/>
    <n v="6669.5837500000016"/>
    <s v="S"/>
    <m/>
    <n v="-6669.5837500000016"/>
  </r>
  <r>
    <x v="1"/>
    <d v="2020-01-31T00:00:00"/>
    <x v="5"/>
    <n v="153002"/>
    <s v="V"/>
    <s v="UNIP6"/>
    <n v="500"/>
    <n v="34.479999999999997"/>
    <m/>
    <n v="17240"/>
    <n v="12"/>
    <n v="2.59"/>
    <n v="0.40375"/>
    <n v="17225.046249999999"/>
    <s v="S"/>
    <m/>
    <n v="17225.046249999999"/>
  </r>
  <r>
    <x v="1"/>
    <d v="2020-01-31T00:00:00"/>
    <x v="5"/>
    <n v="153002"/>
    <s v="C"/>
    <s v="UNIP6"/>
    <n v="500"/>
    <n v="33.340000000000003"/>
    <m/>
    <n v="16670"/>
    <n v="12"/>
    <n v="2.59"/>
    <n v="0.40375"/>
    <n v="16685.583750000002"/>
    <s v="S"/>
    <m/>
    <n v="-16685.583750000002"/>
  </r>
  <r>
    <x v="1"/>
    <d v="2020-01-31T00:00:00"/>
    <x v="0"/>
    <m/>
    <s v="V"/>
    <s v="BEEF3"/>
    <n v="800"/>
    <n v="11.51"/>
    <n v="12.696071428571429"/>
    <n v="9208"/>
    <n v="12"/>
    <n v="2.59"/>
    <n v="0.40375"/>
    <n v="9193.0462500000012"/>
    <s v="S"/>
    <m/>
    <n v="9193.0462500000012"/>
  </r>
  <r>
    <x v="1"/>
    <d v="2020-01-30T00:00:00"/>
    <x v="0"/>
    <n v="145989"/>
    <s v="C"/>
    <s v="BEEF3"/>
    <n v="800"/>
    <n v="10.98"/>
    <n v="12.696071428571429"/>
    <n v="8784"/>
    <n v="12"/>
    <n v="2.19"/>
    <n v="0.28999999999999998"/>
    <n v="8799.4840000000004"/>
    <s v="S"/>
    <m/>
    <n v="-8799.4840000000004"/>
  </r>
  <r>
    <x v="1"/>
    <d v="2020-01-30T00:00:00"/>
    <x v="7"/>
    <n v="145989"/>
    <s v="C"/>
    <s v="CVCB3"/>
    <n v="200"/>
    <n v="35.770000000000003"/>
    <n v="42.330208333333331"/>
    <n v="7154.0000000000009"/>
    <n v="12"/>
    <n v="2.19"/>
    <n v="0.28999999999999998"/>
    <n v="7169.4840000000013"/>
    <s v="S"/>
    <m/>
    <n v="-7169.4840000000013"/>
  </r>
  <r>
    <x v="1"/>
    <d v="2020-01-29T00:00:00"/>
    <x v="0"/>
    <n v="139677"/>
    <s v="V"/>
    <s v="JBSS3"/>
    <n v="300"/>
    <n v="28.57"/>
    <n v="29.247474747474747"/>
    <n v="8571"/>
    <n v="12"/>
    <n v="1.6850000000000001"/>
    <n v="0.30499999999999999"/>
    <n v="8556.1309999999994"/>
    <s v="S"/>
    <m/>
    <n v="8556.1309999999994"/>
  </r>
  <r>
    <x v="1"/>
    <d v="2020-01-29T00:00:00"/>
    <x v="0"/>
    <n v="139677"/>
    <s v="C"/>
    <s v="JBSS3"/>
    <n v="300"/>
    <n v="27.73"/>
    <n v="29.247474747474747"/>
    <n v="8319"/>
    <n v="12"/>
    <n v="1.6850000000000001"/>
    <n v="0.30499999999999999"/>
    <n v="8334.4989999999998"/>
    <s v="S"/>
    <m/>
    <n v="-8334.4989999999998"/>
  </r>
  <r>
    <x v="1"/>
    <d v="2020-01-28T00:00:00"/>
    <x v="4"/>
    <n v="133395"/>
    <s v="V"/>
    <s v="PETR4"/>
    <n v="300"/>
    <n v="28.97"/>
    <n v="28.80125"/>
    <n v="8691"/>
    <n v="12"/>
    <n v="1.83"/>
    <n v="0.28249999999999997"/>
    <n v="8676.1535000000003"/>
    <s v="S"/>
    <m/>
    <n v="8676.1535000000003"/>
  </r>
  <r>
    <x v="1"/>
    <d v="2020-01-28T00:00:00"/>
    <x v="0"/>
    <n v="133395"/>
    <s v="V"/>
    <s v="JBSS3"/>
    <n v="300"/>
    <n v="28.54"/>
    <m/>
    <n v="8562"/>
    <n v="12"/>
    <n v="1.83"/>
    <n v="0.28249999999999997"/>
    <n v="8545.8675000000003"/>
    <s v="S"/>
    <m/>
    <n v="8545.8675000000003"/>
  </r>
  <r>
    <x v="1"/>
    <d v="2020-01-28T00:00:00"/>
    <x v="0"/>
    <n v="133395"/>
    <s v="C"/>
    <s v="JBSS3"/>
    <n v="300"/>
    <n v="27.68"/>
    <m/>
    <n v="8304"/>
    <n v="12"/>
    <n v="1.83"/>
    <n v="0.28249999999999997"/>
    <n v="8320.7624999999989"/>
    <s v="S"/>
    <m/>
    <n v="-8320.7624999999989"/>
  </r>
  <r>
    <x v="1"/>
    <d v="2020-01-28T00:00:00"/>
    <x v="0"/>
    <n v="133395"/>
    <s v="V"/>
    <s v="JBSS3"/>
    <n v="200"/>
    <n v="28.54"/>
    <n v="29.125333333333334"/>
    <n v="5708"/>
    <n v="12"/>
    <n v="1.83"/>
    <n v="0.28249999999999997"/>
    <n v="5691.8674999999994"/>
    <s v="S"/>
    <m/>
    <n v="5691.8674999999994"/>
  </r>
  <r>
    <x v="1"/>
    <d v="2020-01-27T00:00:00"/>
    <x v="0"/>
    <n v="126074"/>
    <s v="C"/>
    <s v="JBSS3"/>
    <n v="200"/>
    <n v="27.11"/>
    <n v="29.125333333333334"/>
    <n v="5422"/>
    <n v="12"/>
    <n v="2.1974999999999998"/>
    <n v="0.29249999999999998"/>
    <n v="5438.7725"/>
    <s v="S"/>
    <m/>
    <n v="-5438.7725"/>
  </r>
  <r>
    <x v="1"/>
    <d v="2020-01-27T00:00:00"/>
    <x v="0"/>
    <n v="126074"/>
    <s v="C"/>
    <s v="JBSS3"/>
    <n v="300"/>
    <n v="27.7"/>
    <n v="29.247474747474747"/>
    <n v="8310"/>
    <n v="12"/>
    <n v="2.1974999999999998"/>
    <n v="0.29249999999999998"/>
    <n v="8326.7724999999991"/>
    <s v="S"/>
    <m/>
    <n v="-8326.7724999999991"/>
  </r>
  <r>
    <x v="1"/>
    <d v="2020-01-27T00:00:00"/>
    <x v="4"/>
    <n v="126074"/>
    <s v="C"/>
    <s v="PETR4"/>
    <n v="300"/>
    <n v="28.12"/>
    <n v="28.80125"/>
    <n v="8436"/>
    <n v="12"/>
    <n v="2.1974999999999998"/>
    <n v="0.29249999999999998"/>
    <n v="8452.7724999999991"/>
    <s v="S"/>
    <m/>
    <n v="-8452.7724999999991"/>
  </r>
  <r>
    <x v="1"/>
    <d v="2020-01-27T00:00:00"/>
    <x v="1"/>
    <n v="126074"/>
    <s v="C"/>
    <s v="CSNA3"/>
    <n v="700"/>
    <n v="14.01"/>
    <n v="14.463333333333333"/>
    <n v="9807"/>
    <n v="12"/>
    <n v="2.1974999999999998"/>
    <n v="0.29249999999999998"/>
    <n v="9823.7724999999991"/>
    <s v="S"/>
    <m/>
    <n v="-9823.7724999999991"/>
  </r>
  <r>
    <x v="1"/>
    <d v="2020-01-24T00:00:00"/>
    <x v="3"/>
    <n v="118808"/>
    <s v="C"/>
    <s v="BBAS3"/>
    <n v="200"/>
    <n v="51.24"/>
    <m/>
    <n v="10248"/>
    <n v="12"/>
    <n v="3.4969999999999999"/>
    <n v="0.63100000000000001"/>
    <n v="10265.110999999999"/>
    <s v="S"/>
    <m/>
    <n v="-10265.110999999999"/>
  </r>
  <r>
    <x v="1"/>
    <d v="2020-01-24T00:00:00"/>
    <x v="1"/>
    <n v="118808"/>
    <s v="C"/>
    <s v="CSNA3"/>
    <n v="800"/>
    <n v="14.86"/>
    <m/>
    <n v="11888"/>
    <n v="12"/>
    <n v="3.4969999999999999"/>
    <n v="0.63100000000000001"/>
    <n v="11905.110999999999"/>
    <s v="S"/>
    <m/>
    <n v="-11905.110999999999"/>
  </r>
  <r>
    <x v="1"/>
    <d v="2020-01-24T00:00:00"/>
    <x v="0"/>
    <n v="118808"/>
    <s v="C"/>
    <s v="JBSS3"/>
    <n v="500"/>
    <n v="29.15"/>
    <n v="29.402222222222225"/>
    <n v="14575"/>
    <n v="12"/>
    <n v="3.4969999999999999"/>
    <n v="0.63100000000000001"/>
    <n v="14592.110999999999"/>
    <s v="S"/>
    <m/>
    <n v="-14592.110999999999"/>
  </r>
  <r>
    <x v="1"/>
    <d v="2020-01-24T00:00:00"/>
    <x v="0"/>
    <n v="118808"/>
    <s v="C"/>
    <s v="JBSS3"/>
    <n v="500"/>
    <n v="29.31"/>
    <n v="29.452666666666669"/>
    <n v="14655"/>
    <n v="12"/>
    <n v="3.4969999999999999"/>
    <n v="0.63100000000000001"/>
    <n v="14672.110999999999"/>
    <s v="S"/>
    <m/>
    <n v="-14672.110999999999"/>
  </r>
  <r>
    <x v="1"/>
    <d v="2020-01-24T00:00:00"/>
    <x v="4"/>
    <n v="118808"/>
    <s v="C"/>
    <s v="PETR4"/>
    <n v="500"/>
    <n v="29.21"/>
    <m/>
    <n v="14605"/>
    <n v="12"/>
    <n v="3.4969999999999999"/>
    <n v="0.63100000000000001"/>
    <n v="14622.110999999999"/>
    <s v="S"/>
    <m/>
    <n v="-14622.110999999999"/>
  </r>
  <r>
    <x v="1"/>
    <d v="2020-01-24T00:00:00"/>
    <x v="3"/>
    <n v="118808"/>
    <s v="C"/>
    <s v="ITUB4"/>
    <n v="1000"/>
    <n v="34.450000000000003"/>
    <m/>
    <n v="34450"/>
    <n v="12"/>
    <n v="3.4969999999999999"/>
    <n v="0.63100000000000001"/>
    <n v="34467.110999999997"/>
    <s v="S"/>
    <m/>
    <n v="-34467.110999999997"/>
  </r>
  <r>
    <x v="1"/>
    <d v="2020-01-24T00:00:00"/>
    <x v="0"/>
    <n v="118808"/>
    <s v="C"/>
    <s v="BEEF3"/>
    <n v="500"/>
    <n v="13.19"/>
    <n v="13.3825"/>
    <n v="6595"/>
    <n v="12"/>
    <n v="3.4969999999999999"/>
    <n v="0.63100000000000001"/>
    <n v="6612.1110000000008"/>
    <s v="S"/>
    <m/>
    <n v="-6612.1110000000008"/>
  </r>
  <r>
    <x v="1"/>
    <d v="2020-01-24T00:00:00"/>
    <x v="0"/>
    <n v="118808"/>
    <s v="C"/>
    <s v="BEEF3"/>
    <n v="500"/>
    <n v="13.41"/>
    <m/>
    <n v="6705"/>
    <n v="12"/>
    <n v="3.4969999999999999"/>
    <n v="0.63100000000000001"/>
    <n v="6721.3491818181819"/>
    <s v="S"/>
    <m/>
    <n v="-6721.3491818181819"/>
  </r>
  <r>
    <x v="1"/>
    <d v="2020-01-24T00:00:00"/>
    <x v="0"/>
    <n v="118808"/>
    <s v="C"/>
    <s v="BEEF3"/>
    <n v="500"/>
    <n v="13.49"/>
    <n v="13.47"/>
    <n v="6745"/>
    <n v="12"/>
    <n v="3.4969999999999999"/>
    <n v="0.63100000000000001"/>
    <n v="6761.3491818181819"/>
    <s v="S"/>
    <m/>
    <n v="-6761.3491818181819"/>
  </r>
  <r>
    <x v="1"/>
    <d v="2020-01-24T00:00:00"/>
    <x v="0"/>
    <n v="118808"/>
    <s v="C"/>
    <s v="BEEF3"/>
    <n v="500"/>
    <n v="13.44"/>
    <m/>
    <n v="6720"/>
    <n v="12"/>
    <n v="3.4969999999999999"/>
    <n v="0.63100000000000001"/>
    <n v="6736.3491818181819"/>
    <s v="S"/>
    <m/>
    <n v="-6736.3491818181819"/>
  </r>
  <r>
    <x v="1"/>
    <d v="2020-01-23T00:00:00"/>
    <x v="0"/>
    <n v="112345"/>
    <s v="V"/>
    <s v="JBSS3"/>
    <n v="800"/>
    <n v="29.56"/>
    <m/>
    <n v="23648"/>
    <n v="12"/>
    <n v="3.9219999999999997"/>
    <n v="0.63"/>
    <n v="23632.281818181818"/>
    <s v="S"/>
    <m/>
    <n v="23632.281818181818"/>
  </r>
  <r>
    <x v="1"/>
    <d v="2020-01-23T00:00:00"/>
    <x v="3"/>
    <n v="104722"/>
    <s v="V"/>
    <s v="ITUB3"/>
    <n v="200"/>
    <n v="30.51"/>
    <n v="29.94"/>
    <n v="6102"/>
    <n v="12"/>
    <n v="3.9219999999999997"/>
    <n v="0.63"/>
    <n v="6086.2818181818184"/>
    <s v="S"/>
    <m/>
    <n v="6086.2818181818184"/>
  </r>
  <r>
    <x v="1"/>
    <d v="2020-01-23T00:00:00"/>
    <x v="3"/>
    <n v="104722"/>
    <s v="V"/>
    <s v="ITUB4"/>
    <n v="600"/>
    <n v="34.65"/>
    <n v="33.986666666666665"/>
    <n v="20790"/>
    <n v="12"/>
    <n v="3.9219999999999997"/>
    <n v="0.63"/>
    <n v="20774.281818181818"/>
    <s v="S"/>
    <m/>
    <n v="20774.281818181818"/>
  </r>
  <r>
    <x v="1"/>
    <d v="2020-01-23T00:00:00"/>
    <x v="3"/>
    <n v="104722"/>
    <s v="V"/>
    <s v="BBAS3"/>
    <n v="200"/>
    <n v="51.06"/>
    <n v="49.11"/>
    <n v="10212"/>
    <n v="12"/>
    <n v="3.9219999999999997"/>
    <n v="0.63"/>
    <n v="10196.281818181818"/>
    <s v="S"/>
    <m/>
    <n v="10196.281818181818"/>
  </r>
  <r>
    <x v="1"/>
    <d v="2020-01-23T00:00:00"/>
    <x v="0"/>
    <n v="112345"/>
    <s v="C"/>
    <s v="JBSS3"/>
    <n v="800"/>
    <n v="29.31"/>
    <n v="29.452666666666669"/>
    <n v="23448"/>
    <n v="12"/>
    <n v="3.9219999999999997"/>
    <n v="0.63"/>
    <n v="23464.348181818183"/>
    <s v="S"/>
    <m/>
    <n v="-23464.348181818183"/>
  </r>
  <r>
    <x v="1"/>
    <d v="2020-01-22T00:00:00"/>
    <x v="0"/>
    <n v="104722"/>
    <s v="V"/>
    <s v="JBSS3"/>
    <n v="800"/>
    <n v="30.04"/>
    <m/>
    <n v="24032"/>
    <n v="12"/>
    <n v="7.3933333333333335"/>
    <n v="1.1399999999999999"/>
    <n v="24015.77181818182"/>
    <s v="S"/>
    <m/>
    <n v="24015.77181818182"/>
  </r>
  <r>
    <x v="1"/>
    <d v="2020-01-22T00:00:00"/>
    <x v="3"/>
    <n v="104722"/>
    <s v="V"/>
    <s v="B3SA3"/>
    <n v="1000"/>
    <n v="46.21"/>
    <n v="45.491999999999997"/>
    <n v="46210"/>
    <n v="12"/>
    <n v="7.3933333333333335"/>
    <n v="1.1399999999999999"/>
    <n v="46193.77181818182"/>
    <s v="S"/>
    <m/>
    <n v="46193.77181818182"/>
  </r>
  <r>
    <x v="1"/>
    <d v="2020-01-22T00:00:00"/>
    <x v="0"/>
    <n v="104722"/>
    <s v="C"/>
    <s v="JBSS3"/>
    <n v="800"/>
    <n v="29.21"/>
    <m/>
    <n v="23368"/>
    <n v="12"/>
    <n v="7.3933333333333335"/>
    <n v="1.1399999999999999"/>
    <n v="23384.858181818181"/>
    <s v="S"/>
    <m/>
    <n v="-23384.858181818181"/>
  </r>
  <r>
    <x v="1"/>
    <d v="2020-01-21T00:00:00"/>
    <x v="4"/>
    <n v="96619"/>
    <s v="V"/>
    <s v="PETR3"/>
    <n v="400"/>
    <n v="31.21"/>
    <m/>
    <n v="12484"/>
    <n v="12"/>
    <n v="2.9757142857142855"/>
    <n v="0.39571428571428574"/>
    <n v="12467.768831168831"/>
    <s v="S"/>
    <m/>
    <n v="12467.768831168831"/>
  </r>
  <r>
    <x v="1"/>
    <d v="2020-01-21T00:00:00"/>
    <x v="7"/>
    <n v="96619"/>
    <s v="C"/>
    <s v="CVCB3"/>
    <n v="300"/>
    <n v="39.619999999999997"/>
    <n v="43.150234374999997"/>
    <n v="11886"/>
    <n v="12"/>
    <n v="2.9757142857142855"/>
    <n v="0.39571428571428574"/>
    <n v="11902.861168831168"/>
    <s v="S"/>
    <m/>
    <n v="-11902.861168831168"/>
  </r>
  <r>
    <x v="1"/>
    <d v="2020-01-21T00:00:00"/>
    <x v="3"/>
    <n v="96619"/>
    <s v="C"/>
    <s v="ITUB4"/>
    <n v="200"/>
    <n v="33.520000000000003"/>
    <n v="33.986666666666665"/>
    <n v="6704.0000000000009"/>
    <n v="12"/>
    <n v="2.9757142857142855"/>
    <n v="0.39571428571428574"/>
    <n v="6720.8611688311703"/>
    <s v="S"/>
    <m/>
    <n v="-6720.8611688311703"/>
  </r>
  <r>
    <x v="1"/>
    <d v="2020-01-21T00:00:00"/>
    <x v="3"/>
    <n v="96619"/>
    <s v="C"/>
    <s v="BBAS3"/>
    <n v="200"/>
    <n v="49.11"/>
    <m/>
    <n v="9822"/>
    <n v="12"/>
    <n v="2.9757142857142855"/>
    <n v="0.39571428571428574"/>
    <n v="9838.8611688311685"/>
    <s v="S"/>
    <m/>
    <n v="-9838.8611688311685"/>
  </r>
  <r>
    <x v="1"/>
    <d v="2020-01-21T00:00:00"/>
    <x v="3"/>
    <n v="96619"/>
    <s v="C"/>
    <s v="ITUB3"/>
    <n v="200"/>
    <n v="29.94"/>
    <m/>
    <n v="5988"/>
    <n v="12"/>
    <n v="2.9757142857142855"/>
    <n v="0.39571428571428574"/>
    <n v="6004.8611688311694"/>
    <s v="S"/>
    <m/>
    <n v="-6004.8611688311694"/>
  </r>
  <r>
    <x v="1"/>
    <d v="2020-01-21T00:00:00"/>
    <x v="3"/>
    <n v="96619"/>
    <s v="C"/>
    <s v="ITUB4"/>
    <n v="400"/>
    <n v="34.22"/>
    <m/>
    <n v="13688"/>
    <n v="12"/>
    <n v="2.9757142857142855"/>
    <n v="0.39571428571428574"/>
    <n v="13704.861168831168"/>
    <s v="S"/>
    <m/>
    <n v="-13704.861168831168"/>
  </r>
  <r>
    <x v="1"/>
    <d v="2020-01-21T00:00:00"/>
    <x v="0"/>
    <n v="96619"/>
    <s v="V"/>
    <s v="JBSS3"/>
    <n v="500"/>
    <n v="30.38"/>
    <n v="29.452666666666669"/>
    <n v="15190"/>
    <n v="12"/>
    <n v="2.9757142857142855"/>
    <n v="0.39571428571428574"/>
    <n v="15173.768831168831"/>
    <s v="S"/>
    <m/>
    <n v="15173.768831168831"/>
  </r>
  <r>
    <x v="1"/>
    <d v="2020-01-20T00:00:00"/>
    <x v="0"/>
    <n v="89431"/>
    <s v="C"/>
    <s v="JBSS3"/>
    <n v="500"/>
    <n v="29.32"/>
    <n v="29.452666666666669"/>
    <n v="14660"/>
    <n v="12"/>
    <n v="4.03"/>
    <n v="0.53"/>
    <n v="14676.995454545455"/>
    <s v="S"/>
    <m/>
    <n v="-14676.995454545455"/>
  </r>
  <r>
    <x v="1"/>
    <d v="2020-01-17T00:00:00"/>
    <x v="3"/>
    <n v="82719"/>
    <s v="V"/>
    <s v="BBAS3"/>
    <n v="200"/>
    <n v="50.1"/>
    <n v="49.68"/>
    <n v="10020"/>
    <n v="12"/>
    <n v="6.9739999999999993"/>
    <n v="1.044"/>
    <n v="10003.120545454545"/>
    <s v="S"/>
    <m/>
    <n v="10003.120545454545"/>
  </r>
  <r>
    <x v="1"/>
    <d v="2020-01-17T00:00:00"/>
    <x v="3"/>
    <n v="82719"/>
    <s v="V"/>
    <s v="B3SA3"/>
    <n v="1000"/>
    <n v="44.74"/>
    <n v="45.491999999999997"/>
    <n v="44740"/>
    <n v="12"/>
    <n v="6.9739999999999993"/>
    <n v="1.044"/>
    <n v="44723.120545454542"/>
    <s v="S"/>
    <m/>
    <n v="44723.120545454542"/>
  </r>
  <r>
    <x v="1"/>
    <d v="2020-01-17T00:00:00"/>
    <x v="0"/>
    <n v="82719"/>
    <s v="V"/>
    <s v="JBSS3"/>
    <n v="1000"/>
    <n v="29.24"/>
    <n v="29.483333333333334"/>
    <n v="29240"/>
    <n v="12"/>
    <n v="6.9739999999999993"/>
    <n v="1.044"/>
    <n v="29223.120545454545"/>
    <s v="S"/>
    <m/>
    <n v="29223.120545454545"/>
  </r>
  <r>
    <x v="1"/>
    <d v="2020-01-17T00:00:00"/>
    <x v="0"/>
    <n v="82719"/>
    <s v="C"/>
    <s v="JBSS3"/>
    <n v="1000"/>
    <n v="29.22"/>
    <m/>
    <n v="29220"/>
    <n v="12"/>
    <n v="6.9739999999999993"/>
    <n v="1.044"/>
    <n v="29237.094000000001"/>
    <s v="S"/>
    <m/>
    <n v="-29237.094000000001"/>
  </r>
  <r>
    <x v="1"/>
    <d v="2020-01-17T00:00:00"/>
    <x v="0"/>
    <n v="82719"/>
    <s v="V"/>
    <s v="JBSS3"/>
    <n v="1000"/>
    <n v="29.66"/>
    <n v="29.483333333333334"/>
    <n v="29660"/>
    <n v="12"/>
    <n v="6.9739999999999993"/>
    <n v="1.044"/>
    <n v="29643.536"/>
    <s v="S"/>
    <m/>
    <n v="29643.536"/>
  </r>
  <r>
    <x v="1"/>
    <d v="2020-01-16T00:00:00"/>
    <x v="4"/>
    <n v="76031"/>
    <s v="C"/>
    <s v="PETR3"/>
    <n v="400"/>
    <n v="31.32"/>
    <n v="31.32"/>
    <n v="12528"/>
    <n v="12"/>
    <n v="3.44"/>
    <n v="0.45"/>
    <n v="12544.5"/>
    <s v="S"/>
    <m/>
    <n v="-12544.5"/>
  </r>
  <r>
    <x v="1"/>
    <d v="2020-01-13T00:00:00"/>
    <x v="3"/>
    <n v="69082"/>
    <s v="C"/>
    <s v="B3SA3"/>
    <n v="500"/>
    <n v="44.16"/>
    <n v="45.491999999999997"/>
    <n v="22080"/>
    <n v="12"/>
    <n v="6.07"/>
    <n v="0.8"/>
    <n v="22096.85"/>
    <s v="S"/>
    <m/>
    <n v="-22096.85"/>
  </r>
  <r>
    <x v="1"/>
    <d v="2020-01-13T00:00:00"/>
    <x v="3"/>
    <n v="55004"/>
    <s v="C"/>
    <s v="BBAS3"/>
    <n v="200"/>
    <n v="49.68"/>
    <m/>
    <n v="9936"/>
    <n v="12"/>
    <n v="4.4349999999999996"/>
    <n v="0.59"/>
    <n v="9952.64"/>
    <s v="S"/>
    <m/>
    <n v="-9952.64"/>
  </r>
  <r>
    <x v="1"/>
    <d v="2020-01-13T00:00:00"/>
    <x v="3"/>
    <n v="55004"/>
    <s v="C"/>
    <s v="B3SA3"/>
    <n v="500"/>
    <n v="44.65"/>
    <n v="45.936"/>
    <n v="22325"/>
    <n v="12"/>
    <n v="4.4349999999999996"/>
    <n v="0.59"/>
    <n v="22341.64"/>
    <s v="S"/>
    <m/>
    <n v="-22341.64"/>
  </r>
  <r>
    <x v="1"/>
    <d v="2020-01-09T00:00:00"/>
    <x v="3"/>
    <n v="47323"/>
    <s v="V"/>
    <s v="B3SA3"/>
    <n v="500"/>
    <n v="44.72"/>
    <m/>
    <n v="22360"/>
    <n v="12"/>
    <n v="4.47"/>
    <n v="0.81499999999999995"/>
    <n v="22343.765000000003"/>
    <s v="S"/>
    <m/>
    <n v="22343.765000000003"/>
  </r>
  <r>
    <x v="1"/>
    <d v="2020-01-09T00:00:00"/>
    <x v="3"/>
    <n v="47323"/>
    <s v="C"/>
    <s v="B3SA3"/>
    <n v="500"/>
    <n v="44.71"/>
    <m/>
    <n v="22355"/>
    <n v="12"/>
    <n v="4.47"/>
    <n v="0.81499999999999995"/>
    <n v="22371.864999999998"/>
    <s v="S"/>
    <m/>
    <n v="-22371.864999999998"/>
  </r>
  <r>
    <x v="0"/>
    <d v="2020-01-09T00:00:00"/>
    <x v="3"/>
    <n v="385840"/>
    <s v="V"/>
    <s v="B3SA3"/>
    <n v="500"/>
    <n v="45.23"/>
    <m/>
    <n v="22615"/>
    <m/>
    <n v="4.5274999999999999"/>
    <n v="0.82750000000000001"/>
    <n v="22610.081071428573"/>
    <s v="S"/>
    <m/>
    <n v="22610.081071428573"/>
  </r>
  <r>
    <x v="0"/>
    <d v="2020-01-09T00:00:00"/>
    <x v="3"/>
    <n v="385840"/>
    <s v="C"/>
    <s v="B3SA3"/>
    <n v="500"/>
    <n v="45.13"/>
    <m/>
    <n v="22565"/>
    <m/>
    <n v="4.5274999999999999"/>
    <n v="0.82750000000000001"/>
    <n v="22570.548928571428"/>
    <s v="S"/>
    <m/>
    <n v="-22570.548928571428"/>
  </r>
  <r>
    <x v="0"/>
    <d v="2020-01-09T00:00:00"/>
    <x v="3"/>
    <n v="385840"/>
    <s v="V"/>
    <s v="B3SA3"/>
    <n v="500"/>
    <n v="45.45"/>
    <m/>
    <n v="22725"/>
    <m/>
    <n v="4.5274999999999999"/>
    <n v="0.82750000000000001"/>
    <n v="22720.081071428573"/>
    <s v="S"/>
    <m/>
    <n v="22720.081071428573"/>
  </r>
  <r>
    <x v="0"/>
    <d v="2020-01-09T00:00:00"/>
    <x v="3"/>
    <n v="385840"/>
    <s v="C"/>
    <s v="B3SA3"/>
    <n v="500"/>
    <n v="45.31"/>
    <m/>
    <n v="22655"/>
    <m/>
    <n v="4.5274999999999999"/>
    <n v="0.82750000000000001"/>
    <n v="22660.548928571428"/>
    <s v="S"/>
    <m/>
    <n v="-22660.548928571428"/>
  </r>
  <r>
    <x v="1"/>
    <d v="2020-01-09T00:00:00"/>
    <x v="3"/>
    <n v="40150"/>
    <s v="V"/>
    <s v="B3SA3"/>
    <n v="500"/>
    <n v="44.98"/>
    <n v="45.936"/>
    <n v="22490"/>
    <n v="12"/>
    <n v="4.8579999999999997"/>
    <n v="0.82599999999999996"/>
    <n v="22473.082571428571"/>
    <s v="S"/>
    <m/>
    <n v="22473.082571428571"/>
  </r>
  <r>
    <x v="1"/>
    <d v="2020-01-09T00:00:00"/>
    <x v="3"/>
    <n v="40150"/>
    <s v="V"/>
    <s v="B3SA3"/>
    <n v="500"/>
    <n v="45.23"/>
    <m/>
    <n v="22615"/>
    <n v="12"/>
    <n v="4.8579999999999997"/>
    <n v="0.82599999999999996"/>
    <n v="22598.082571428571"/>
    <s v="S"/>
    <m/>
    <n v="22598.082571428571"/>
  </r>
  <r>
    <x v="1"/>
    <d v="2020-01-09T00:00:00"/>
    <x v="3"/>
    <n v="40150"/>
    <s v="C"/>
    <s v="B3SA3"/>
    <n v="500"/>
    <n v="44.95"/>
    <m/>
    <n v="22475"/>
    <n v="12"/>
    <n v="4.8579999999999997"/>
    <n v="0.82599999999999996"/>
    <n v="22492.54742857143"/>
    <s v="S"/>
    <m/>
    <n v="-22492.54742857143"/>
  </r>
  <r>
    <x v="1"/>
    <d v="2020-01-09T00:00:00"/>
    <x v="3"/>
    <n v="40150"/>
    <s v="V"/>
    <s v="B3SA3"/>
    <n v="500"/>
    <n v="45.79"/>
    <m/>
    <n v="22895"/>
    <n v="12"/>
    <n v="4.8579999999999997"/>
    <n v="0.82599999999999996"/>
    <n v="22878.843999999997"/>
    <s v="S"/>
    <m/>
    <n v="22878.843999999997"/>
  </r>
  <r>
    <x v="1"/>
    <d v="2020-01-09T00:00:00"/>
    <x v="3"/>
    <n v="40150"/>
    <s v="C"/>
    <s v="B3SA3"/>
    <n v="500"/>
    <n v="45.21"/>
    <m/>
    <n v="22605"/>
    <n v="12"/>
    <n v="4.8579999999999997"/>
    <n v="0.82599999999999996"/>
    <n v="22621.786000000004"/>
    <s v="S"/>
    <m/>
    <n v="-22621.786000000004"/>
  </r>
  <r>
    <x v="1"/>
    <d v="2020-01-08T00:00:00"/>
    <x v="3"/>
    <n v="32509"/>
    <s v="C"/>
    <s v="B3SA3"/>
    <n v="500"/>
    <n v="44.73"/>
    <m/>
    <n v="22365"/>
    <n v="12"/>
    <n v="5.0333333333333332"/>
    <n v="0.81333333333333335"/>
    <n v="22381.773333333334"/>
    <s v="S"/>
    <m/>
    <n v="-22381.773333333334"/>
  </r>
  <r>
    <x v="1"/>
    <d v="2020-01-08T00:00:00"/>
    <x v="3"/>
    <n v="32509"/>
    <s v="V"/>
    <s v="B3SA3"/>
    <n v="500"/>
    <n v="44.74"/>
    <m/>
    <n v="22370"/>
    <n v="12"/>
    <n v="5.0333333333333332"/>
    <n v="0.81333333333333335"/>
    <n v="22353.856666666667"/>
    <s v="S"/>
    <m/>
    <n v="22353.856666666667"/>
  </r>
  <r>
    <x v="1"/>
    <d v="2020-01-08T00:00:00"/>
    <x v="3"/>
    <n v="32509"/>
    <s v="C"/>
    <s v="B3SA3"/>
    <n v="500"/>
    <n v="44.8"/>
    <m/>
    <n v="22400"/>
    <n v="12"/>
    <n v="5.0333333333333332"/>
    <n v="0.81333333333333335"/>
    <n v="22416.773333333334"/>
    <s v="S"/>
    <m/>
    <n v="-22416.773333333334"/>
  </r>
  <r>
    <x v="1"/>
    <d v="2020-01-07T00:00:00"/>
    <x v="3"/>
    <n v="25546"/>
    <s v="V"/>
    <s v="B3SA3"/>
    <n v="500"/>
    <n v="44.62"/>
    <n v="45.936"/>
    <n v="22310"/>
    <n v="12"/>
    <n v="6.13"/>
    <n v="0.81"/>
    <n v="22292.719999999998"/>
    <s v="S"/>
    <m/>
    <n v="22292.719999999998"/>
  </r>
  <r>
    <x v="0"/>
    <d v="2020-01-07T00:00:00"/>
    <x v="6"/>
    <m/>
    <s v="V"/>
    <s v="CMIG4"/>
    <n v="1800"/>
    <n v="14.44"/>
    <n v="13.816836734693878"/>
    <n v="25992"/>
    <m/>
    <n v="7.14"/>
    <n v="0.95"/>
    <n v="25986.579999999998"/>
    <s v="S"/>
    <m/>
    <n v="25986.579999999998"/>
  </r>
  <r>
    <x v="1"/>
    <d v="2020-01-03T00:00:00"/>
    <x v="3"/>
    <n v="11378"/>
    <s v="C"/>
    <s v="B3SA3"/>
    <n v="500"/>
    <n v="44.31"/>
    <n v="45.936"/>
    <n v="22155"/>
    <n v="12"/>
    <n v="5.27"/>
    <n v="0.72499999999999998"/>
    <n v="22172.825000000001"/>
    <s v="S"/>
    <m/>
    <n v="-22172.825000000001"/>
  </r>
  <r>
    <x v="0"/>
    <d v="2020-01-02T00:00:00"/>
    <x v="6"/>
    <n v="35105"/>
    <s v="V"/>
    <s v="CMIG4"/>
    <n v="1000"/>
    <n v="13.82"/>
    <n v="13.816836734693878"/>
    <n v="13820"/>
    <m/>
    <n v="3.8"/>
    <n v="0.52"/>
    <n v="13815.01"/>
    <s v="S"/>
    <m/>
    <n v="13815.01"/>
  </r>
  <r>
    <x v="1"/>
    <d v="2020-01-02T00:00:00"/>
    <x v="4"/>
    <n v="4047"/>
    <s v="V"/>
    <s v="PETR3"/>
    <n v="500"/>
    <n v="32.39"/>
    <n v="31.96"/>
    <n v="16195"/>
    <n v="12"/>
    <n v="5.27"/>
    <n v="0.72499999999999998"/>
    <n v="16177.805"/>
    <s v="S"/>
    <m/>
    <n v="16177.805"/>
  </r>
  <r>
    <x v="1"/>
    <d v="2020-01-02T00:00:00"/>
    <x v="3"/>
    <n v="4047"/>
    <s v="V"/>
    <s v="B3SA3"/>
    <n v="500"/>
    <n v="44.31"/>
    <n v="45.936"/>
    <n v="22155"/>
    <n v="12"/>
    <n v="5.27"/>
    <n v="0.72499999999999998"/>
    <n v="22137.805"/>
    <s v="S"/>
    <m/>
    <n v="22137.805"/>
  </r>
  <r>
    <x v="1"/>
    <d v="2019-12-27T00:00:00"/>
    <x v="3"/>
    <n v="113872"/>
    <s v="C"/>
    <s v="B3SA3"/>
    <n v="500"/>
    <n v="44.24"/>
    <n v="45.936"/>
    <n v="22120"/>
    <n v="12"/>
    <n v="6.08"/>
    <n v="0.84"/>
    <n v="22137.940000000002"/>
    <s v="S"/>
    <m/>
    <n v="-22137.940000000002"/>
  </r>
  <r>
    <x v="1"/>
    <d v="2019-12-23T00:00:00"/>
    <x v="3"/>
    <n v="101051"/>
    <s v="C"/>
    <s v="B3SA3"/>
    <n v="200"/>
    <n v="46.05"/>
    <n v="46.783999999999999"/>
    <n v="9210"/>
    <n v="12"/>
    <n v="3.2149999999999999"/>
    <n v="0.4425"/>
    <n v="9228.4184999999979"/>
    <s v="S"/>
    <m/>
    <n v="-9228.4184999999979"/>
  </r>
  <r>
    <x v="1"/>
    <d v="2019-12-23T00:00:00"/>
    <x v="3"/>
    <n v="101051"/>
    <s v="C"/>
    <s v="B3SA3"/>
    <n v="200"/>
    <n v="46.66"/>
    <m/>
    <n v="9332"/>
    <n v="12"/>
    <n v="3.2149999999999999"/>
    <n v="0.4425"/>
    <n v="9350.4184999999979"/>
    <s v="S"/>
    <m/>
    <n v="-9350.4184999999979"/>
  </r>
  <r>
    <x v="1"/>
    <d v="2019-12-23T00:00:00"/>
    <x v="3"/>
    <n v="101051"/>
    <s v="C"/>
    <s v="B3SA3"/>
    <n v="200"/>
    <n v="46.91"/>
    <m/>
    <n v="9382"/>
    <n v="12"/>
    <n v="3.2149999999999999"/>
    <n v="0.4425"/>
    <n v="9400.4184999999979"/>
    <s v="S"/>
    <m/>
    <n v="-9400.4184999999979"/>
  </r>
  <r>
    <x v="1"/>
    <d v="2019-12-23T00:00:00"/>
    <x v="3"/>
    <n v="101051"/>
    <s v="C"/>
    <s v="B3SA3"/>
    <n v="400"/>
    <n v="47.15"/>
    <m/>
    <n v="18860"/>
    <n v="12"/>
    <n v="3.2149999999999999"/>
    <n v="0.4425"/>
    <n v="18878.418500000003"/>
    <s v="S"/>
    <m/>
    <n v="-18878.418500000003"/>
  </r>
  <r>
    <x v="1"/>
    <d v="2019-12-20T00:00:00"/>
    <x v="3"/>
    <n v="94199"/>
    <s v="V"/>
    <s v="B3SA3"/>
    <n v="500"/>
    <n v="48.78"/>
    <m/>
    <n v="24390"/>
    <n v="12"/>
    <n v="4.6899999999999995"/>
    <n v="0.72799999999999998"/>
    <n v="24371.925999999999"/>
    <s v="S"/>
    <m/>
    <n v="24371.925999999999"/>
  </r>
  <r>
    <x v="1"/>
    <d v="2019-12-20T00:00:00"/>
    <x v="3"/>
    <n v="94199"/>
    <s v="V"/>
    <s v="B3SA3"/>
    <n v="400"/>
    <n v="48.83"/>
    <m/>
    <n v="19532"/>
    <n v="12"/>
    <n v="4.6899999999999995"/>
    <n v="0.72799999999999998"/>
    <n v="19507.132000000001"/>
    <s v="S"/>
    <m/>
    <n v="19507.132000000001"/>
  </r>
  <r>
    <x v="1"/>
    <d v="2019-12-20T00:00:00"/>
    <x v="3"/>
    <n v="94199"/>
    <s v="V"/>
    <s v="B3SA3"/>
    <n v="400"/>
    <n v="48.78"/>
    <m/>
    <n v="19512"/>
    <n v="12"/>
    <n v="4.6899999999999995"/>
    <n v="0.72799999999999998"/>
    <n v="19493.944857142858"/>
    <s v="S"/>
    <m/>
    <n v="19493.944857142858"/>
  </r>
  <r>
    <x v="1"/>
    <d v="2019-12-20T00:00:00"/>
    <x v="3"/>
    <n v="94199"/>
    <s v="C"/>
    <s v="B3SA3"/>
    <n v="400"/>
    <n v="48.55"/>
    <m/>
    <n v="19420"/>
    <n v="12"/>
    <n v="4.6899999999999995"/>
    <n v="0.72799999999999998"/>
    <n v="19438.685142857143"/>
    <s v="S"/>
    <m/>
    <n v="-19438.685142857143"/>
  </r>
  <r>
    <x v="1"/>
    <d v="2019-12-20T00:00:00"/>
    <x v="7"/>
    <n v="94199"/>
    <s v="C"/>
    <s v="CVCB3"/>
    <n v="300"/>
    <n v="43.65"/>
    <n v="43.964903846153845"/>
    <n v="13095"/>
    <n v="12"/>
    <n v="4.6899999999999995"/>
    <n v="0.72799999999999998"/>
    <n v="13113.685142857141"/>
    <s v="S"/>
    <m/>
    <n v="-13113.685142857141"/>
  </r>
  <r>
    <x v="1"/>
    <d v="2019-12-19T00:00:00"/>
    <x v="7"/>
    <n v="87299"/>
    <s v="V"/>
    <s v="CVCB3"/>
    <n v="500"/>
    <n v="44.02"/>
    <n v="44.059375000000003"/>
    <n v="22010"/>
    <n v="12"/>
    <n v="5.665"/>
    <n v="0.78"/>
    <n v="21991.892857142859"/>
    <s v="S"/>
    <m/>
    <n v="21991.892857142859"/>
  </r>
  <r>
    <x v="1"/>
    <d v="2019-12-19T00:00:00"/>
    <x v="3"/>
    <n v="87299"/>
    <s v="C"/>
    <s v="B3SA3"/>
    <n v="400"/>
    <n v="48.03"/>
    <n v="47.966153846153844"/>
    <n v="19212"/>
    <n v="12"/>
    <n v="5.665"/>
    <n v="0.78"/>
    <n v="19230.737142857142"/>
    <s v="S"/>
    <m/>
    <n v="-19230.737142857142"/>
  </r>
  <r>
    <x v="1"/>
    <d v="2019-12-18T00:00:00"/>
    <x v="3"/>
    <n v="80343"/>
    <s v="V"/>
    <s v="B3SA3"/>
    <n v="400"/>
    <n v="48.56"/>
    <n v="47.937777777777775"/>
    <n v="19424"/>
    <n v="12"/>
    <n v="5.34"/>
    <n v="1.35"/>
    <n v="19405.322857142859"/>
    <s v="S"/>
    <m/>
    <n v="19405.322857142859"/>
  </r>
  <r>
    <x v="0"/>
    <d v="2019-12-18T00:00:00"/>
    <x v="6"/>
    <n v="8671213"/>
    <s v="C"/>
    <s v="CMIG4"/>
    <n v="1000"/>
    <n v="13.35"/>
    <n v="13.816836734693878"/>
    <n v="13350"/>
    <m/>
    <n v="3.67"/>
    <n v="0.5"/>
    <n v="13356.457142857142"/>
    <s v="S"/>
    <m/>
    <n v="-13356.457142857142"/>
  </r>
  <r>
    <x v="0"/>
    <d v="2019-12-17T00:00:00"/>
    <x v="6"/>
    <n v="8610420"/>
    <s v="V"/>
    <s v="CMIG4"/>
    <n v="1000"/>
    <n v="13.48"/>
    <n v="14.092857142857143"/>
    <n v="13480"/>
    <n v="12"/>
    <n v="3.7"/>
    <n v="0.51"/>
    <n v="13462.993333333334"/>
    <s v="S"/>
    <m/>
    <n v="13462.993333333334"/>
  </r>
  <r>
    <x v="1"/>
    <d v="2019-12-17T00:00:00"/>
    <x v="10"/>
    <n v="73879"/>
    <s v="C"/>
    <s v="TRPL4"/>
    <n v="500"/>
    <n v="22.37"/>
    <m/>
    <n v="11185"/>
    <n v="12"/>
    <n v="4.4719999999999995"/>
    <n v="0.68399999999999994"/>
    <n v="11202.810666666664"/>
    <s v="S"/>
    <m/>
    <n v="-11202.810666666664"/>
  </r>
  <r>
    <x v="1"/>
    <d v="2019-12-17T00:00:00"/>
    <x v="7"/>
    <n v="73879"/>
    <s v="C"/>
    <s v="CVCB3"/>
    <n v="300"/>
    <n v="42.25"/>
    <n v="44.059375000000003"/>
    <n v="12675"/>
    <n v="12"/>
    <n v="4.4719999999999995"/>
    <n v="0.68399999999999994"/>
    <n v="12692.810666666664"/>
    <s v="S"/>
    <m/>
    <n v="-12692.810666666664"/>
  </r>
  <r>
    <x v="1"/>
    <d v="2019-12-17T00:00:00"/>
    <x v="5"/>
    <n v="73879"/>
    <s v="V"/>
    <s v="UNIP6"/>
    <n v="1000"/>
    <n v="33.729999999999997"/>
    <n v="33.243333333333332"/>
    <n v="33730"/>
    <n v="12"/>
    <n v="4.4719999999999995"/>
    <n v="0.68399999999999994"/>
    <n v="33712.819333333333"/>
    <s v="S"/>
    <m/>
    <n v="33712.819333333333"/>
  </r>
  <r>
    <x v="1"/>
    <d v="2019-12-17T00:00:00"/>
    <x v="5"/>
    <n v="73879"/>
    <s v="V"/>
    <s v="UNIP6"/>
    <n v="500"/>
    <n v="32.65"/>
    <m/>
    <n v="16325"/>
    <n v="12"/>
    <n v="4.4719999999999995"/>
    <n v="0.68399999999999994"/>
    <n v="16307.819333333335"/>
    <s v="S"/>
    <m/>
    <n v="16307.819333333335"/>
  </r>
  <r>
    <x v="1"/>
    <d v="2019-12-17T00:00:00"/>
    <x v="5"/>
    <n v="73879"/>
    <s v="C"/>
    <s v="UNIP6"/>
    <n v="500"/>
    <n v="32.700000000000003"/>
    <m/>
    <n v="16350.000000000002"/>
    <n v="12"/>
    <n v="4.4719999999999995"/>
    <n v="0.68399999999999994"/>
    <n v="16367.810666666666"/>
    <s v="S"/>
    <m/>
    <n v="-16367.810666666666"/>
  </r>
  <r>
    <x v="1"/>
    <d v="2019-12-16T00:00:00"/>
    <x v="5"/>
    <n v="67190"/>
    <s v="V"/>
    <s v="UNIP6"/>
    <n v="500"/>
    <n v="32.78"/>
    <n v="33.243333333333332"/>
    <n v="16390"/>
    <n v="12"/>
    <n v="4.5"/>
    <n v="0.62"/>
    <n v="16372.883333333333"/>
    <s v="S"/>
    <m/>
    <n v="16372.883333333333"/>
  </r>
  <r>
    <x v="1"/>
    <d v="2019-12-13T00:00:00"/>
    <x v="4"/>
    <n v="59593"/>
    <s v="C"/>
    <s v="PETR3"/>
    <n v="500"/>
    <n v="31.96"/>
    <n v="31.96"/>
    <n v="15980"/>
    <n v="12"/>
    <n v="4.3899999999999997"/>
    <n v="0.6"/>
    <n v="15997.3375"/>
    <s v="S"/>
    <m/>
    <n v="-15997.3375"/>
  </r>
  <r>
    <x v="1"/>
    <d v="2019-12-11T00:00:00"/>
    <x v="4"/>
    <n v="45199"/>
    <s v="V"/>
    <s v="PETR3"/>
    <n v="600"/>
    <n v="32.479999999999997"/>
    <n v="31.885000000000002"/>
    <n v="19487.999999999996"/>
    <n v="12"/>
    <n v="5.35"/>
    <n v="0.74"/>
    <n v="19471.152499999997"/>
    <s v="S"/>
    <m/>
    <n v="19471.152499999997"/>
  </r>
  <r>
    <x v="1"/>
    <d v="2019-12-10T00:00:00"/>
    <x v="6"/>
    <n v="39485"/>
    <s v="V"/>
    <s v="ELET6"/>
    <n v="300"/>
    <n v="37.159999999999997"/>
    <n v="37.06"/>
    <n v="11147.999999999998"/>
    <n v="12"/>
    <n v="2.8149999999999999"/>
    <n v="0.38500000000000001"/>
    <n v="11131.507499999998"/>
    <s v="S"/>
    <m/>
    <n v="11131.507499999998"/>
  </r>
  <r>
    <x v="1"/>
    <d v="2019-12-10T00:00:00"/>
    <x v="3"/>
    <n v="39485"/>
    <s v="C"/>
    <s v="B3SA3"/>
    <n v="200"/>
    <n v="46.68"/>
    <n v="47.937777777777775"/>
    <n v="9336"/>
    <n v="12"/>
    <n v="2.8149999999999999"/>
    <n v="0.38500000000000001"/>
    <n v="9353.1224999999995"/>
    <s v="S"/>
    <m/>
    <n v="-9353.1224999999995"/>
  </r>
  <r>
    <x v="1"/>
    <d v="2019-12-09T00:00:00"/>
    <x v="4"/>
    <n v="33726"/>
    <s v="C"/>
    <s v="PETR3"/>
    <n v="300"/>
    <n v="31.89"/>
    <n v="31.885000000000002"/>
    <n v="9567"/>
    <n v="12"/>
    <n v="2.91"/>
    <n v="0.40199999999999997"/>
    <n v="9581.6119999999992"/>
    <s v="S"/>
    <m/>
    <n v="-9581.6119999999992"/>
  </r>
  <r>
    <x v="1"/>
    <d v="2019-12-09T00:00:00"/>
    <x v="4"/>
    <n v="33726"/>
    <s v="C"/>
    <s v="PETR3"/>
    <n v="300"/>
    <n v="31.88"/>
    <m/>
    <n v="9564"/>
    <n v="12"/>
    <n v="2.91"/>
    <n v="0.40199999999999997"/>
    <n v="9579.8486666666668"/>
    <s v="S"/>
    <m/>
    <n v="-9579.8486666666668"/>
  </r>
  <r>
    <x v="1"/>
    <d v="2019-12-09T00:00:00"/>
    <x v="3"/>
    <n v="33726"/>
    <s v="C"/>
    <s v="B3SA3"/>
    <n v="200"/>
    <n v="47.83"/>
    <m/>
    <n v="9566"/>
    <n v="12"/>
    <n v="2.91"/>
    <n v="0.40199999999999997"/>
    <n v="9581.8486666666668"/>
    <s v="S"/>
    <m/>
    <n v="-9581.8486666666668"/>
  </r>
  <r>
    <x v="1"/>
    <d v="2019-12-09T00:00:00"/>
    <x v="3"/>
    <n v="33726"/>
    <s v="C"/>
    <s v="B3SA3"/>
    <n v="200"/>
    <n v="48.28"/>
    <m/>
    <n v="9656"/>
    <n v="12"/>
    <n v="2.91"/>
    <n v="0.40199999999999997"/>
    <n v="9671.8486666666668"/>
    <s v="S"/>
    <m/>
    <n v="-9671.8486666666668"/>
  </r>
  <r>
    <x v="1"/>
    <d v="2019-12-09T00:00:00"/>
    <x v="3"/>
    <n v="33726"/>
    <s v="C"/>
    <s v="B3SA3"/>
    <n v="300"/>
    <n v="48.62"/>
    <m/>
    <n v="14586"/>
    <n v="12"/>
    <n v="2.91"/>
    <n v="0.40199999999999997"/>
    <n v="14603.107454545454"/>
    <s v="S"/>
    <m/>
    <n v="-14603.107454545454"/>
  </r>
  <r>
    <x v="0"/>
    <d v="2019-12-06T00:00:00"/>
    <x v="6"/>
    <n v="8175574"/>
    <s v="C"/>
    <s v="CMIG4"/>
    <n v="800"/>
    <n v="12.95"/>
    <n v="14.092857142857143"/>
    <n v="10360"/>
    <m/>
    <n v="2.84"/>
    <n v="0.69"/>
    <n v="10365.395454545454"/>
    <s v="S"/>
    <m/>
    <n v="-10365.395454545454"/>
  </r>
  <r>
    <x v="1"/>
    <d v="2019-12-06T00:00:00"/>
    <x v="6"/>
    <n v="27707"/>
    <s v="C"/>
    <s v="ELET6"/>
    <n v="300"/>
    <n v="37.06"/>
    <n v="37.06"/>
    <n v="11118"/>
    <n v="12"/>
    <n v="3.4049999999999998"/>
    <n v="0.47"/>
    <n v="11135.175454545453"/>
    <s v="S"/>
    <m/>
    <n v="-11135.175454545453"/>
  </r>
  <r>
    <x v="1"/>
    <d v="2019-12-06T00:00:00"/>
    <x v="0"/>
    <n v="27707"/>
    <s v="C"/>
    <s v="JBSS3"/>
    <n v="500"/>
    <n v="27.36"/>
    <n v="29.483333333333334"/>
    <n v="13680"/>
    <n v="12"/>
    <n v="3.4049999999999998"/>
    <n v="0.47"/>
    <n v="13697.175454545453"/>
    <s v="S"/>
    <m/>
    <n v="-13697.175454545453"/>
  </r>
  <r>
    <x v="1"/>
    <d v="2019-12-05T00:00:00"/>
    <x v="0"/>
    <n v="21745"/>
    <s v="V"/>
    <s v="JBSS3"/>
    <n v="300"/>
    <n v="27.58"/>
    <n v="29.483333333333334"/>
    <n v="8274"/>
    <n v="12"/>
    <n v="2.46"/>
    <n v="0.34"/>
    <n v="8257.5845454545452"/>
    <s v="S"/>
    <m/>
    <n v="8257.5845454545452"/>
  </r>
  <r>
    <x v="1"/>
    <d v="2019-12-05T00:00:00"/>
    <x v="4"/>
    <n v="21745"/>
    <s v="V"/>
    <s v="PETR3"/>
    <n v="300"/>
    <n v="32.159999999999997"/>
    <m/>
    <n v="9647.9999999999982"/>
    <n v="12"/>
    <n v="2.46"/>
    <n v="0.34"/>
    <n v="9631.5845454545433"/>
    <s v="S"/>
    <m/>
    <n v="9631.5845454545433"/>
  </r>
  <r>
    <x v="0"/>
    <d v="2019-12-04T00:00:00"/>
    <x v="3"/>
    <n v="8060841"/>
    <s v="V"/>
    <s v="B3SA3"/>
    <n v="200"/>
    <n v="48.42"/>
    <m/>
    <n v="9684"/>
    <m/>
    <n v="2.66"/>
    <n v="0.36"/>
    <n v="9679.5645454545447"/>
    <s v="S"/>
    <m/>
    <n v="9679.5645454545447"/>
  </r>
  <r>
    <x v="1"/>
    <d v="2019-12-04T00:00:00"/>
    <x v="0"/>
    <n v="15461"/>
    <s v="C"/>
    <s v="JBSS3"/>
    <n v="300"/>
    <n v="27.4"/>
    <n v="29.483333333333334"/>
    <n v="8220"/>
    <n v="12"/>
    <n v="3.0912500000000001"/>
    <n v="0.44874999999999998"/>
    <n v="8237.1542045454535"/>
    <s v="S"/>
    <m/>
    <n v="-8237.1542045454535"/>
  </r>
  <r>
    <x v="1"/>
    <d v="2019-12-04T00:00:00"/>
    <x v="3"/>
    <n v="15461"/>
    <s v="V"/>
    <s v="B3SA3"/>
    <n v="600"/>
    <n v="48.81"/>
    <m/>
    <n v="29286"/>
    <n v="12"/>
    <n v="3.0912500000000001"/>
    <n v="0.44874999999999998"/>
    <n v="29269.475795454546"/>
    <s v="S"/>
    <m/>
    <n v="29269.475795454546"/>
  </r>
  <r>
    <x v="1"/>
    <d v="2019-12-04T00:00:00"/>
    <x v="3"/>
    <n v="15461"/>
    <s v="V"/>
    <s v="B3SA3"/>
    <n v="400"/>
    <n v="48.45"/>
    <m/>
    <n v="19380"/>
    <n v="12"/>
    <n v="3.0912500000000001"/>
    <n v="0.44874999999999998"/>
    <n v="19363.475795454546"/>
    <s v="S"/>
    <m/>
    <n v="19363.475795454546"/>
  </r>
  <r>
    <x v="1"/>
    <d v="2019-12-04T00:00:00"/>
    <x v="4"/>
    <n v="15461"/>
    <s v="C"/>
    <s v="PETR3"/>
    <n v="300"/>
    <n v="31.17"/>
    <m/>
    <n v="9351"/>
    <n v="12"/>
    <n v="3.0912500000000001"/>
    <n v="0.44874999999999998"/>
    <n v="9368.1542045454535"/>
    <s v="S"/>
    <m/>
    <n v="-9368.1542045454535"/>
  </r>
  <r>
    <x v="1"/>
    <d v="2019-12-04T00:00:00"/>
    <x v="5"/>
    <n v="15461"/>
    <s v="V"/>
    <s v="USIM5"/>
    <n v="1000"/>
    <n v="8.7100000000000009"/>
    <m/>
    <n v="8710"/>
    <n v="12"/>
    <n v="3.0912500000000001"/>
    <n v="0.44874999999999998"/>
    <n v="8693.9012500000008"/>
    <s v="S"/>
    <m/>
    <n v="8693.9012500000008"/>
  </r>
  <r>
    <x v="1"/>
    <d v="2019-12-04T00:00:00"/>
    <x v="5"/>
    <n v="15461"/>
    <s v="C"/>
    <s v="USIM5"/>
    <n v="1000"/>
    <n v="8.69"/>
    <m/>
    <n v="8690"/>
    <n v="12"/>
    <n v="3.0912500000000001"/>
    <n v="0.44874999999999998"/>
    <n v="8707.0120833333312"/>
    <s v="S"/>
    <m/>
    <n v="-8707.0120833333312"/>
  </r>
  <r>
    <x v="1"/>
    <d v="2019-12-04T00:00:00"/>
    <x v="10"/>
    <n v="15461"/>
    <s v="V"/>
    <s v="TRPL4"/>
    <n v="500"/>
    <n v="22.14"/>
    <n v="23.477499999999999"/>
    <n v="11070"/>
    <n v="12"/>
    <n v="3.0912500000000001"/>
    <n v="0.44874999999999998"/>
    <n v="11053.617916666668"/>
    <s v="S"/>
    <m/>
    <n v="11053.617916666668"/>
  </r>
  <r>
    <x v="1"/>
    <d v="2019-12-02T00:00:00"/>
    <x v="0"/>
    <n v="3206"/>
    <s v="C"/>
    <s v="JBSS3"/>
    <n v="500"/>
    <n v="28.36"/>
    <n v="29.691666666666666"/>
    <n v="14180"/>
    <n v="12"/>
    <n v="3.89"/>
    <n v="0.57999999999999996"/>
    <n v="14197.143333333332"/>
    <s v="S"/>
    <m/>
    <n v="-14197.143333333332"/>
  </r>
  <r>
    <x v="0"/>
    <d v="2019-11-29T00:00:00"/>
    <x v="3"/>
    <n v="7894112"/>
    <s v="C"/>
    <s v="B3SA3"/>
    <n v="200"/>
    <n v="47.72"/>
    <n v="47.72"/>
    <n v="9544"/>
    <m/>
    <n v="1.6783333333333335"/>
    <n v="0.3116666666666667"/>
    <n v="9548.8691666666655"/>
    <s v="S"/>
    <m/>
    <n v="-9548.8691666666655"/>
  </r>
  <r>
    <x v="0"/>
    <d v="2019-11-29T00:00:00"/>
    <x v="1"/>
    <n v="7894112"/>
    <s v="V"/>
    <s v="COGN3"/>
    <n v="500"/>
    <n v="10.35"/>
    <n v="10.37"/>
    <n v="5175"/>
    <m/>
    <n v="1.6783333333333335"/>
    <n v="0.3116666666666667"/>
    <n v="5170.7608333333337"/>
    <s v="S"/>
    <m/>
    <n v="5170.7608333333337"/>
  </r>
  <r>
    <x v="0"/>
    <d v="2019-11-29T00:00:00"/>
    <x v="1"/>
    <n v="7894112"/>
    <s v="C"/>
    <s v="COGN3"/>
    <n v="500"/>
    <n v="10.37"/>
    <n v="10.37"/>
    <n v="5185"/>
    <m/>
    <n v="1.6783333333333335"/>
    <n v="0.3116666666666667"/>
    <n v="5189.8691666666664"/>
    <s v="S"/>
    <m/>
    <n v="-5189.8691666666664"/>
  </r>
  <r>
    <x v="0"/>
    <d v="2019-11-29T00:00:00"/>
    <x v="0"/>
    <n v="7894112"/>
    <s v="V"/>
    <s v="JBSS3"/>
    <n v="100"/>
    <n v="29.03"/>
    <n v="30.126666666666665"/>
    <n v="2903"/>
    <m/>
    <n v="1.6783333333333335"/>
    <n v="0.3116666666666667"/>
    <n v="2898.7608333333337"/>
    <s v="S"/>
    <m/>
    <n v="2898.7608333333337"/>
  </r>
  <r>
    <x v="0"/>
    <d v="2019-11-29T00:00:00"/>
    <x v="0"/>
    <n v="7894112"/>
    <s v="V"/>
    <s v="JBSS3"/>
    <n v="400"/>
    <n v="29.04"/>
    <m/>
    <n v="11616"/>
    <m/>
    <n v="1.6783333333333335"/>
    <n v="0.3116666666666667"/>
    <n v="11611.760833333334"/>
    <s v="S"/>
    <m/>
    <n v="11611.760833333334"/>
  </r>
  <r>
    <x v="0"/>
    <d v="2019-11-29T00:00:00"/>
    <x v="0"/>
    <n v="7894112"/>
    <s v="C"/>
    <s v="JBSS3"/>
    <n v="400"/>
    <n v="28.19"/>
    <m/>
    <n v="11276"/>
    <m/>
    <n v="1.6783333333333335"/>
    <n v="0.3116666666666667"/>
    <n v="11282.571666666665"/>
    <s v="S"/>
    <m/>
    <n v="-11282.571666666665"/>
  </r>
  <r>
    <x v="1"/>
    <d v="2019-11-29T00:00:00"/>
    <x v="3"/>
    <n v="103032"/>
    <s v="C"/>
    <s v="B3SA3"/>
    <n v="200"/>
    <n v="47.54"/>
    <n v="47.574285714285715"/>
    <n v="9508"/>
    <n v="12"/>
    <n v="3.1199999999999997"/>
    <n v="0.53666666666666663"/>
    <n v="9526.7966666666653"/>
    <s v="S"/>
    <m/>
    <n v="-9526.7966666666653"/>
  </r>
  <r>
    <x v="1"/>
    <d v="2019-11-29T00:00:00"/>
    <x v="3"/>
    <n v="103032"/>
    <s v="C"/>
    <s v="B3SA3"/>
    <n v="200"/>
    <n v="47.73"/>
    <n v="47.58"/>
    <n v="9546"/>
    <n v="12"/>
    <n v="3.1199999999999997"/>
    <n v="0.53666666666666663"/>
    <n v="9564.7966666666653"/>
    <s v="S"/>
    <m/>
    <n v="-9564.7966666666653"/>
  </r>
  <r>
    <x v="1"/>
    <d v="2019-11-29T00:00:00"/>
    <x v="3"/>
    <n v="103032"/>
    <s v="C"/>
    <s v="B3SA3"/>
    <n v="200"/>
    <n v="47.87"/>
    <n v="47.55"/>
    <n v="9574"/>
    <n v="12"/>
    <n v="3.1199999999999997"/>
    <n v="0.53666666666666663"/>
    <n v="9592.7966666666653"/>
    <s v="S"/>
    <m/>
    <n v="-9592.7966666666653"/>
  </r>
  <r>
    <x v="1"/>
    <d v="2019-11-29T00:00:00"/>
    <x v="0"/>
    <n v="103032"/>
    <s v="V"/>
    <s v="JBSS3"/>
    <n v="500"/>
    <n v="28.2"/>
    <n v="29.957999999999998"/>
    <n v="14100"/>
    <n v="12"/>
    <n v="3.1199999999999997"/>
    <n v="0.53666666666666663"/>
    <n v="14081.833333333334"/>
    <s v="S"/>
    <m/>
    <n v="14081.833333333334"/>
  </r>
  <r>
    <x v="1"/>
    <d v="2019-11-29T00:00:00"/>
    <x v="9"/>
    <n v="103032"/>
    <s v="V"/>
    <s v="BBDC4"/>
    <n v="200"/>
    <n v="33.29"/>
    <m/>
    <n v="6658"/>
    <n v="12"/>
    <n v="3.1199999999999997"/>
    <n v="0.53666666666666663"/>
    <n v="6639.833333333333"/>
    <s v="S"/>
    <m/>
    <n v="6639.833333333333"/>
  </r>
  <r>
    <x v="1"/>
    <d v="2019-11-29T00:00:00"/>
    <x v="0"/>
    <n v="103032"/>
    <s v="V"/>
    <s v="JBSS3"/>
    <n v="1000"/>
    <n v="29.01"/>
    <m/>
    <n v="29010"/>
    <n v="12"/>
    <n v="3.1199999999999997"/>
    <n v="0.53666666666666663"/>
    <n v="28991.833333333332"/>
    <s v="S"/>
    <m/>
    <n v="28991.833333333332"/>
  </r>
  <r>
    <x v="1"/>
    <d v="2019-11-29T00:00:00"/>
    <x v="0"/>
    <n v="103032"/>
    <s v="C"/>
    <s v="JBSS3"/>
    <n v="500"/>
    <n v="28.28"/>
    <m/>
    <n v="14140"/>
    <n v="12"/>
    <n v="3.1199999999999997"/>
    <n v="0.53666666666666663"/>
    <n v="14158.796666666665"/>
    <s v="S"/>
    <m/>
    <n v="-14158.796666666665"/>
  </r>
  <r>
    <x v="1"/>
    <d v="2019-11-29T00:00:00"/>
    <x v="0"/>
    <n v="103032"/>
    <s v="C"/>
    <s v="JBSS3"/>
    <n v="500"/>
    <n v="28.2"/>
    <m/>
    <n v="14100"/>
    <n v="12"/>
    <n v="3.1199999999999997"/>
    <n v="0.53666666666666663"/>
    <n v="14118.796666666665"/>
    <s v="S"/>
    <m/>
    <n v="-14118.796666666665"/>
  </r>
  <r>
    <x v="1"/>
    <d v="2019-11-29T00:00:00"/>
    <x v="10"/>
    <n v="103032"/>
    <s v="C"/>
    <s v="TRPL4"/>
    <n v="500"/>
    <n v="22.19"/>
    <n v="23.477499999999999"/>
    <n v="11095"/>
    <n v="12"/>
    <n v="3.1199999999999997"/>
    <n v="0.53666666666666663"/>
    <n v="11111.188095238094"/>
    <s v="S"/>
    <m/>
    <n v="-11111.188095238094"/>
  </r>
  <r>
    <x v="1"/>
    <d v="2019-11-28T00:00:00"/>
    <x v="3"/>
    <n v="98112"/>
    <s v="V"/>
    <s v="B3SA3"/>
    <n v="400"/>
    <n v="47.89"/>
    <n v="47.47"/>
    <n v="19156"/>
    <n v="12"/>
    <n v="5.26"/>
    <n v="0.78"/>
    <n v="19140.198571428573"/>
    <s v="S"/>
    <m/>
    <n v="19140.198571428573"/>
  </r>
  <r>
    <x v="1"/>
    <d v="2019-11-26T00:00:00"/>
    <x v="0"/>
    <n v="88212"/>
    <s v="C"/>
    <s v="JBSS3"/>
    <n v="500"/>
    <n v="27.02"/>
    <n v="29.957999999999998"/>
    <n v="13510"/>
    <n v="12"/>
    <n v="2.5920000000000001"/>
    <n v="0.38600000000000001"/>
    <n v="13526.037428571428"/>
    <s v="S"/>
    <m/>
    <n v="-13526.037428571428"/>
  </r>
  <r>
    <x v="1"/>
    <d v="2019-11-26T00:00:00"/>
    <x v="3"/>
    <n v="88212"/>
    <s v="C"/>
    <s v="B3SA3"/>
    <n v="200"/>
    <n v="46.21"/>
    <n v="47.47"/>
    <n v="9242"/>
    <n v="12"/>
    <n v="2.5920000000000001"/>
    <n v="0.38600000000000001"/>
    <n v="9258.0374285714279"/>
    <s v="S"/>
    <m/>
    <n v="-9258.0374285714279"/>
  </r>
  <r>
    <x v="1"/>
    <d v="2019-11-26T00:00:00"/>
    <x v="3"/>
    <n v="88212"/>
    <s v="C"/>
    <s v="B3SA3"/>
    <n v="200"/>
    <n v="47.04"/>
    <n v="47.89"/>
    <n v="9408"/>
    <n v="12"/>
    <n v="2.5920000000000001"/>
    <n v="0.38600000000000001"/>
    <n v="9424.0374285714279"/>
    <s v="S"/>
    <m/>
    <n v="-9424.0374285714279"/>
  </r>
  <r>
    <x v="1"/>
    <d v="2019-11-26T00:00:00"/>
    <x v="9"/>
    <n v="88212"/>
    <s v="C"/>
    <s v="BBDC4"/>
    <n v="200"/>
    <n v="33.270000000000003"/>
    <n v="33.270000000000003"/>
    <n v="6654.0000000000009"/>
    <n v="12"/>
    <n v="2.5920000000000001"/>
    <n v="0.38600000000000001"/>
    <n v="6670.0374285714297"/>
    <s v="S"/>
    <m/>
    <n v="-6670.0374285714297"/>
  </r>
  <r>
    <x v="1"/>
    <d v="2019-11-26T00:00:00"/>
    <x v="7"/>
    <n v="88212"/>
    <s v="C"/>
    <s v="CVCB3"/>
    <n v="200"/>
    <n v="41.67"/>
    <n v="45.180833333333332"/>
    <n v="8334"/>
    <n v="12"/>
    <n v="2.5920000000000001"/>
    <n v="0.38600000000000001"/>
    <n v="8350.0374285714279"/>
    <s v="S"/>
    <m/>
    <n v="-8350.0374285714279"/>
  </r>
  <r>
    <x v="1"/>
    <d v="2019-11-25T00:00:00"/>
    <x v="11"/>
    <n v="82453"/>
    <s v="C"/>
    <s v="GOLL4"/>
    <n v="200"/>
    <n v="34.69"/>
    <m/>
    <n v="6938"/>
    <n v="12"/>
    <n v="2.2846153846153845"/>
    <n v="0.40384615384615385"/>
    <n v="6953.3182905982903"/>
    <s v="S"/>
    <m/>
    <n v="-6953.3182905982903"/>
  </r>
  <r>
    <x v="1"/>
    <d v="2019-11-25T00:00:00"/>
    <x v="11"/>
    <n v="82453"/>
    <s v="V"/>
    <s v="GOLL4"/>
    <n v="200"/>
    <n v="34.880000000000003"/>
    <m/>
    <n v="6976.0000000000009"/>
    <n v="12"/>
    <n v="2.2846153846153845"/>
    <n v="0.40384615384615385"/>
    <n v="6961.3117094017107"/>
    <s v="S"/>
    <m/>
    <n v="6961.3117094017107"/>
  </r>
  <r>
    <x v="1"/>
    <d v="2019-11-25T00:00:00"/>
    <x v="11"/>
    <n v="82453"/>
    <s v="V"/>
    <s v="GOLL4"/>
    <n v="100"/>
    <n v="34.9"/>
    <m/>
    <n v="3490"/>
    <m/>
    <n v="2.2846153846153845"/>
    <n v="0.40384615384615385"/>
    <n v="3487.3117094017093"/>
    <s v="S"/>
    <m/>
    <n v="3487.3117094017093"/>
  </r>
  <r>
    <x v="1"/>
    <d v="2019-11-25T00:00:00"/>
    <x v="11"/>
    <n v="82453"/>
    <s v="V"/>
    <s v="GOLL4"/>
    <n v="200"/>
    <n v="34.9"/>
    <m/>
    <n v="6980"/>
    <n v="12"/>
    <n v="2.2846153846153845"/>
    <n v="0.40384615384615385"/>
    <n v="6965.3117094017098"/>
    <s v="S"/>
    <m/>
    <n v="6965.3117094017098"/>
  </r>
  <r>
    <x v="1"/>
    <d v="2019-11-25T00:00:00"/>
    <x v="3"/>
    <n v="82453"/>
    <s v="C"/>
    <s v="B3SA3"/>
    <n v="200"/>
    <n v="48.04"/>
    <n v="48.314999999999998"/>
    <n v="9608"/>
    <n v="12"/>
    <n v="2.2846153846153845"/>
    <n v="0.40384615384615385"/>
    <n v="9623.3182905982885"/>
    <s v="S"/>
    <m/>
    <n v="-9623.3182905982885"/>
  </r>
  <r>
    <x v="1"/>
    <d v="2019-11-25T00:00:00"/>
    <x v="3"/>
    <n v="82453"/>
    <s v="C"/>
    <s v="B3SA3"/>
    <n v="200"/>
    <n v="48.59"/>
    <m/>
    <n v="9718"/>
    <n v="12"/>
    <n v="2.2846153846153845"/>
    <n v="0.40384615384615385"/>
    <n v="9733.3182905982885"/>
    <s v="S"/>
    <m/>
    <n v="-9733.3182905982885"/>
  </r>
  <r>
    <x v="1"/>
    <d v="2019-11-25T00:00:00"/>
    <x v="9"/>
    <n v="82453"/>
    <s v="V"/>
    <s v="BBDC4"/>
    <n v="300"/>
    <n v="33.79"/>
    <n v="33.299999999999997"/>
    <n v="10137"/>
    <n v="12"/>
    <n v="2.2846153846153845"/>
    <n v="0.40384615384615385"/>
    <n v="10122.311709401711"/>
    <s v="S"/>
    <m/>
    <n v="10122.311709401711"/>
  </r>
  <r>
    <x v="1"/>
    <d v="2019-11-25T00:00:00"/>
    <x v="5"/>
    <n v="82453"/>
    <s v="V"/>
    <s v="USIM5"/>
    <n v="2000"/>
    <n v="8.25"/>
    <n v="8.25"/>
    <n v="16500"/>
    <n v="12"/>
    <n v="2.2846153846153845"/>
    <n v="0.40384615384615385"/>
    <n v="16485.311709401707"/>
    <s v="S"/>
    <m/>
    <n v="16485.311709401707"/>
  </r>
  <r>
    <x v="1"/>
    <d v="2019-11-25T00:00:00"/>
    <x v="5"/>
    <n v="82453"/>
    <s v="C"/>
    <s v="USIM5"/>
    <n v="2000"/>
    <n v="8.25"/>
    <n v="8.25"/>
    <n v="16500"/>
    <n v="12"/>
    <n v="2.2846153846153845"/>
    <n v="0.40384615384615385"/>
    <n v="16515.318290598294"/>
    <s v="S"/>
    <m/>
    <n v="-16515.318290598294"/>
  </r>
  <r>
    <x v="1"/>
    <d v="2019-11-25T00:00:00"/>
    <x v="1"/>
    <n v="82453"/>
    <s v="V"/>
    <s v="CSNA3"/>
    <n v="500"/>
    <n v="12.47"/>
    <n v="45.881"/>
    <n v="6235"/>
    <n v="12"/>
    <n v="2.2846153846153845"/>
    <n v="0.40384615384615385"/>
    <n v="6217.8261538461538"/>
    <s v="S"/>
    <m/>
    <n v="6217.8261538461538"/>
  </r>
  <r>
    <x v="1"/>
    <d v="2019-11-25T00:00:00"/>
    <x v="7"/>
    <n v="82453"/>
    <s v="V"/>
    <s v="CVCB3"/>
    <n v="300"/>
    <n v="43.85"/>
    <m/>
    <n v="13155"/>
    <n v="12"/>
    <n v="2.2846153846153845"/>
    <n v="0.40384615384615385"/>
    <n v="13141.356153846154"/>
    <s v="S"/>
    <m/>
    <n v="13141.356153846154"/>
  </r>
  <r>
    <x v="1"/>
    <d v="2019-11-25T00:00:00"/>
    <x v="7"/>
    <n v="82453"/>
    <s v="C"/>
    <s v="CVCB3"/>
    <n v="300"/>
    <n v="43.18"/>
    <m/>
    <n v="12954"/>
    <n v="12"/>
    <n v="2.2846153846153845"/>
    <n v="0.40384615384615385"/>
    <n v="12970.111346153844"/>
    <s v="S"/>
    <m/>
    <n v="-12970.111346153844"/>
  </r>
  <r>
    <x v="1"/>
    <d v="2019-11-25T00:00:00"/>
    <x v="7"/>
    <n v="82453"/>
    <s v="V"/>
    <s v="CVCB3"/>
    <n v="200"/>
    <n v="43.79"/>
    <n v="45.027500000000003"/>
    <n v="8758"/>
    <n v="12"/>
    <n v="2.2846153846153845"/>
    <n v="0.40384615384615385"/>
    <n v="8742.5186538461548"/>
    <s v="S"/>
    <m/>
    <n v="8742.5186538461548"/>
  </r>
  <r>
    <x v="0"/>
    <d v="2019-11-25T00:00:00"/>
    <x v="0"/>
    <n v="7699201"/>
    <s v="V"/>
    <s v="BRFS3"/>
    <n v="300"/>
    <n v="35.28"/>
    <m/>
    <n v="10584"/>
    <m/>
    <n v="2.91"/>
    <n v="0.43"/>
    <n v="10580.4925"/>
    <s v="S"/>
    <m/>
    <n v="10580.4925"/>
  </r>
  <r>
    <x v="1"/>
    <d v="2019-11-22T00:00:00"/>
    <x v="9"/>
    <n v="76414"/>
    <s v="C"/>
    <s v="BBDC4"/>
    <n v="300"/>
    <n v="33.299999999999997"/>
    <n v="33.299999999999997"/>
    <n v="9990"/>
    <n v="12"/>
    <n v="4.12"/>
    <n v="0.6133333333333334"/>
    <n v="10006.320833333331"/>
    <s v="S"/>
    <m/>
    <n v="-10006.320833333331"/>
  </r>
  <r>
    <x v="1"/>
    <d v="2019-11-22T00:00:00"/>
    <x v="11"/>
    <n v="76414"/>
    <s v="C"/>
    <s v="GOLL4"/>
    <n v="300"/>
    <n v="34.22"/>
    <n v="34.22"/>
    <n v="10266"/>
    <n v="12"/>
    <n v="4.12"/>
    <n v="0.6133333333333334"/>
    <n v="10282.71111111111"/>
    <s v="S"/>
    <m/>
    <n v="-10282.71111111111"/>
  </r>
  <r>
    <x v="1"/>
    <d v="2019-11-22T00:00:00"/>
    <x v="5"/>
    <n v="76414"/>
    <s v="V"/>
    <s v="USIM5"/>
    <n v="3000"/>
    <n v="8.23"/>
    <n v="7.8566666666666665"/>
    <n v="24690"/>
    <n v="12"/>
    <n v="4.12"/>
    <n v="0.6133333333333334"/>
    <n v="24673.918888888889"/>
    <s v="S"/>
    <m/>
    <n v="24673.918888888889"/>
  </r>
  <r>
    <x v="1"/>
    <d v="2019-11-21T00:00:00"/>
    <x v="11"/>
    <n v="70375"/>
    <s v="V"/>
    <s v="GOLL4"/>
    <n v="300"/>
    <n v="33.81"/>
    <n v="70375"/>
    <n v="10143"/>
    <n v="12"/>
    <n v="2.78"/>
    <n v="0.41"/>
    <n v="10127.122222222222"/>
    <s v="S"/>
    <m/>
    <n v="10127.122222222222"/>
  </r>
  <r>
    <x v="1"/>
    <d v="2019-11-19T00:00:00"/>
    <x v="11"/>
    <n v="60233"/>
    <s v="C"/>
    <s v="GOLL4"/>
    <n v="300"/>
    <n v="34.56"/>
    <n v="34.56"/>
    <n v="10368"/>
    <n v="12"/>
    <n v="2.85"/>
    <n v="0.42"/>
    <n v="10384.517777777777"/>
    <s v="S"/>
    <m/>
    <n v="-10384.517777777777"/>
  </r>
  <r>
    <x v="0"/>
    <d v="2019-11-19T00:00:00"/>
    <x v="1"/>
    <m/>
    <s v="V"/>
    <s v="COGN3"/>
    <n v="1000"/>
    <n v="10.58"/>
    <n v="10.26"/>
    <n v="10580"/>
    <m/>
    <m/>
    <m/>
    <n v="10576.532222222222"/>
    <s v="S"/>
    <m/>
    <n v="10576.532222222222"/>
  </r>
  <r>
    <x v="0"/>
    <d v="2019-11-19T00:00:00"/>
    <x v="1"/>
    <n v="7548983"/>
    <s v="C"/>
    <s v="COGN3"/>
    <n v="1000"/>
    <n v="10.26"/>
    <n v="10.26"/>
    <n v="10260"/>
    <m/>
    <n v="2.82"/>
    <n v="0.42"/>
    <n v="10264.517777777777"/>
    <s v="S"/>
    <m/>
    <n v="-10264.517777777777"/>
  </r>
  <r>
    <x v="0"/>
    <d v="2019-11-14T00:00:00"/>
    <x v="7"/>
    <n v="7452402"/>
    <s v="V"/>
    <s v="VVAR3"/>
    <n v="4000"/>
    <n v="7.01"/>
    <m/>
    <n v="28040"/>
    <m/>
    <n v="7.71"/>
    <n v="1.1499999999999999"/>
    <n v="28035.382222222222"/>
    <s v="S"/>
    <m/>
    <n v="28035.382222222222"/>
  </r>
  <r>
    <x v="1"/>
    <d v="2019-11-14T00:00:00"/>
    <x v="5"/>
    <n v="55135"/>
    <s v="C"/>
    <s v="USIM5"/>
    <n v="1000"/>
    <n v="7.71"/>
    <n v="7.8566666666666665"/>
    <n v="7710"/>
    <n v="12"/>
    <n v="4.8"/>
    <n v="0.71499999999999997"/>
    <n v="7726.8127777777781"/>
    <s v="S"/>
    <m/>
    <n v="-7726.8127777777781"/>
  </r>
  <r>
    <x v="1"/>
    <d v="2019-11-14T00:00:00"/>
    <x v="11"/>
    <n v="55135"/>
    <s v="V"/>
    <s v="GOLL4"/>
    <n v="800"/>
    <n v="34.01"/>
    <n v="33.666249999999998"/>
    <n v="27208"/>
    <n v="12"/>
    <n v="4.8"/>
    <n v="0.71499999999999997"/>
    <n v="27191.817222222224"/>
    <s v="S"/>
    <m/>
    <n v="27191.817222222224"/>
  </r>
  <r>
    <x v="1"/>
    <d v="2019-11-12T00:00:00"/>
    <x v="10"/>
    <n v="49853"/>
    <s v="V"/>
    <s v="TRPL4"/>
    <n v="500"/>
    <n v="22.49"/>
    <n v="24.2"/>
    <n v="11245"/>
    <n v="12"/>
    <n v="3.09"/>
    <n v="0.46"/>
    <n v="11229.666666666668"/>
    <s v="S"/>
    <m/>
    <n v="11229.666666666668"/>
  </r>
  <r>
    <x v="1"/>
    <d v="2019-11-12T00:00:00"/>
    <x v="7"/>
    <n v="43859"/>
    <s v="C"/>
    <s v="CVCB3"/>
    <n v="200"/>
    <n v="40.76"/>
    <n v="45.027500000000003"/>
    <n v="8152"/>
    <n v="12"/>
    <n v="2.8857142857142857"/>
    <n v="0.51571428571428568"/>
    <n v="8168.0190476190473"/>
    <s v="S"/>
    <m/>
    <n v="-8168.0190476190473"/>
  </r>
  <r>
    <x v="1"/>
    <d v="2019-11-12T00:00:00"/>
    <x v="3"/>
    <n v="43859"/>
    <s v="V"/>
    <s v="BBAS3"/>
    <n v="300"/>
    <n v="46.56"/>
    <m/>
    <n v="13968"/>
    <n v="12"/>
    <n v="2.8857142857142857"/>
    <n v="0.51571428571428568"/>
    <n v="13952.610952380952"/>
    <s v="S"/>
    <m/>
    <n v="13952.610952380952"/>
  </r>
  <r>
    <x v="1"/>
    <d v="2019-11-12T00:00:00"/>
    <x v="3"/>
    <n v="43859"/>
    <s v="C"/>
    <s v="BBAS3"/>
    <n v="300"/>
    <n v="46.63"/>
    <m/>
    <n v="13989"/>
    <n v="12"/>
    <n v="2.8857142857142857"/>
    <n v="0.51571428571428568"/>
    <n v="14005.655714285715"/>
    <s v="S"/>
    <m/>
    <n v="-14005.655714285715"/>
  </r>
  <r>
    <x v="1"/>
    <d v="2019-11-12T00:00:00"/>
    <x v="7"/>
    <n v="43859"/>
    <s v="V"/>
    <s v="CVCB3"/>
    <n v="300"/>
    <n v="41.5"/>
    <m/>
    <n v="12450"/>
    <n v="12"/>
    <n v="2.8857142857142857"/>
    <n v="0.51571428571428568"/>
    <n v="12433.974285714285"/>
    <s v="S"/>
    <m/>
    <n v="12433.974285714285"/>
  </r>
  <r>
    <x v="1"/>
    <d v="2019-11-12T00:00:00"/>
    <x v="7"/>
    <n v="43859"/>
    <s v="C"/>
    <s v="CVCB3"/>
    <n v="300"/>
    <n v="41.37"/>
    <m/>
    <n v="12411"/>
    <n v="12"/>
    <n v="2.8857142857142857"/>
    <n v="0.51571428571428568"/>
    <n v="12427.655714285715"/>
    <s v="S"/>
    <m/>
    <n v="-12427.655714285715"/>
  </r>
  <r>
    <x v="1"/>
    <d v="2019-11-12T00:00:00"/>
    <x v="11"/>
    <n v="43859"/>
    <s v="C"/>
    <s v="GOLL4"/>
    <n v="300"/>
    <n v="33.21"/>
    <n v="33.666249999999998"/>
    <n v="9963"/>
    <n v="12"/>
    <n v="2.8857142857142857"/>
    <n v="0.51571428571428568"/>
    <n v="9979.6557142857146"/>
    <s v="S"/>
    <m/>
    <n v="-9979.6557142857146"/>
  </r>
  <r>
    <x v="1"/>
    <d v="2019-11-12T00:00:00"/>
    <x v="11"/>
    <n v="43859"/>
    <s v="C"/>
    <s v="GOLL4"/>
    <n v="500"/>
    <n v="33.94"/>
    <n v="33.94"/>
    <n v="16970"/>
    <n v="12"/>
    <n v="2.8857142857142857"/>
    <n v="0.51571428571428568"/>
    <n v="16986.655714285713"/>
    <s v="S"/>
    <m/>
    <n v="-16986.655714285713"/>
  </r>
  <r>
    <x v="1"/>
    <d v="2019-11-11T00:00:00"/>
    <x v="0"/>
    <n v="38946"/>
    <s v="V"/>
    <s v="BRFS3"/>
    <n v="700"/>
    <n v="34.76"/>
    <n v="53.767142857142858"/>
    <n v="24332"/>
    <n v="12"/>
    <n v="4.952"/>
    <n v="0.74"/>
    <n v="24315.75"/>
    <s v="S"/>
    <m/>
    <n v="24315.75"/>
  </r>
  <r>
    <x v="1"/>
    <d v="2019-11-11T00:00:00"/>
    <x v="7"/>
    <n v="38946"/>
    <s v="C"/>
    <s v="CVCB3"/>
    <n v="300"/>
    <n v="44.35"/>
    <n v="45.881"/>
    <n v="13305"/>
    <n v="12"/>
    <n v="4.952"/>
    <n v="0.74"/>
    <n v="13321.88"/>
    <s v="S"/>
    <m/>
    <n v="-13321.88"/>
  </r>
  <r>
    <x v="1"/>
    <d v="2019-11-11T00:00:00"/>
    <x v="1"/>
    <n v="38946"/>
    <s v="V"/>
    <s v="IRBR3"/>
    <n v="700"/>
    <n v="36.200000000000003"/>
    <m/>
    <n v="25340.000000000004"/>
    <n v="12"/>
    <n v="4.952"/>
    <n v="0.74"/>
    <n v="25323.750000000004"/>
    <s v="S"/>
    <m/>
    <n v="25323.750000000004"/>
  </r>
  <r>
    <x v="1"/>
    <d v="2019-11-11T00:00:00"/>
    <x v="10"/>
    <n v="38946"/>
    <s v="C"/>
    <s v="TRPL4"/>
    <n v="500"/>
    <n v="22.4"/>
    <n v="24.2"/>
    <n v="11200"/>
    <n v="12"/>
    <n v="4.952"/>
    <n v="0.74"/>
    <n v="11216.88"/>
    <s v="S"/>
    <m/>
    <n v="-11216.88"/>
  </r>
  <r>
    <x v="1"/>
    <d v="2019-11-11T00:00:00"/>
    <x v="5"/>
    <n v="38946"/>
    <s v="C"/>
    <s v="USIM5"/>
    <n v="2000"/>
    <n v="7.93"/>
    <n v="7.93"/>
    <n v="15860"/>
    <n v="12"/>
    <n v="4.952"/>
    <n v="0.74"/>
    <n v="15876.88"/>
    <s v="S"/>
    <m/>
    <n v="-15876.88"/>
  </r>
  <r>
    <x v="1"/>
    <d v="2019-11-08T00:00:00"/>
    <x v="0"/>
    <n v="33759"/>
    <s v="C"/>
    <s v="BRFS3"/>
    <n v="300"/>
    <n v="34.53"/>
    <n v="34.764285714285712"/>
    <n v="10359"/>
    <n v="12"/>
    <n v="2.9442857142857144"/>
    <n v="0.43285714285714283"/>
    <n v="10375.572857142857"/>
    <s v="S"/>
    <m/>
    <n v="-10375.572857142857"/>
  </r>
  <r>
    <x v="1"/>
    <d v="2019-11-08T00:00:00"/>
    <x v="0"/>
    <n v="33759"/>
    <s v="C"/>
    <s v="BRFS3"/>
    <n v="400"/>
    <n v="34.94"/>
    <m/>
    <n v="13976"/>
    <n v="12"/>
    <n v="2.9442857142857144"/>
    <n v="0.43285714285714283"/>
    <n v="13992.572857142857"/>
    <s v="S"/>
    <m/>
    <n v="-13992.572857142857"/>
  </r>
  <r>
    <x v="1"/>
    <d v="2019-11-08T00:00:00"/>
    <x v="1"/>
    <n v="33759"/>
    <s v="C"/>
    <s v="CSNA3"/>
    <n v="500"/>
    <n v="12.39"/>
    <m/>
    <n v="6195"/>
    <n v="12"/>
    <n v="2.9442857142857144"/>
    <n v="0.43285714285714283"/>
    <n v="6211.5728571428572"/>
    <s v="S"/>
    <m/>
    <n v="-6211.5728571428572"/>
  </r>
  <r>
    <x v="1"/>
    <d v="2019-11-08T00:00:00"/>
    <x v="7"/>
    <n v="33759"/>
    <s v="C"/>
    <s v="CVCB3"/>
    <n v="200"/>
    <n v="45.61"/>
    <n v="46.537142857142854"/>
    <n v="9122"/>
    <n v="12"/>
    <n v="2.9442857142857144"/>
    <n v="0.43285714285714283"/>
    <n v="9141.4428571428562"/>
    <s v="S"/>
    <m/>
    <n v="-9141.4428571428562"/>
  </r>
  <r>
    <x v="1"/>
    <d v="2019-11-08T00:00:00"/>
    <x v="7"/>
    <n v="33759"/>
    <s v="C"/>
    <s v="CVCB3"/>
    <n v="200"/>
    <n v="46.8"/>
    <n v="46.908000000000001"/>
    <n v="9360"/>
    <n v="12"/>
    <n v="2.9442857142857144"/>
    <n v="0.43285714285714283"/>
    <n v="9379.4428571428562"/>
    <s v="S"/>
    <m/>
    <n v="-9379.4428571428562"/>
  </r>
  <r>
    <x v="1"/>
    <d v="2019-11-08T00:00:00"/>
    <x v="7"/>
    <n v="33759"/>
    <s v="C"/>
    <s v="CVCB3"/>
    <n v="300"/>
    <n v="46.98"/>
    <m/>
    <n v="14093.999999999998"/>
    <n v="12"/>
    <n v="2.9442857142857144"/>
    <n v="0.43285714285714283"/>
    <n v="14109.552857142855"/>
    <s v="S"/>
    <m/>
    <n v="-14109.552857142855"/>
  </r>
  <r>
    <x v="1"/>
    <d v="2019-11-08T00:00:00"/>
    <x v="1"/>
    <n v="33759"/>
    <s v="C"/>
    <s v="IRBR3"/>
    <n v="300"/>
    <n v="35.909999999999997"/>
    <n v="36.21857142857143"/>
    <n v="10772.999999999998"/>
    <n v="12"/>
    <n v="2.9442857142857144"/>
    <n v="0.43285714285714283"/>
    <n v="10788.552857142855"/>
    <s v="S"/>
    <m/>
    <n v="-10788.552857142855"/>
  </r>
  <r>
    <x v="0"/>
    <d v="2019-11-08T00:00:00"/>
    <x v="0"/>
    <n v="7246041"/>
    <s v="C"/>
    <s v="BRFS3"/>
    <n v="300"/>
    <n v="35.15"/>
    <m/>
    <n v="10545"/>
    <m/>
    <n v="2.6842857142857142"/>
    <n v="0.48571428571428571"/>
    <n v="10548.605714285713"/>
    <s v="S"/>
    <m/>
    <n v="-10548.605714285713"/>
  </r>
  <r>
    <x v="0"/>
    <d v="2019-11-08T00:00:00"/>
    <x v="3"/>
    <n v="7246041"/>
    <s v="V"/>
    <s v="BBAS3"/>
    <n v="300"/>
    <n v="47.4"/>
    <m/>
    <n v="14220"/>
    <m/>
    <n v="2.6842857142857142"/>
    <n v="0.48571428571428571"/>
    <n v="14216.914285714285"/>
    <s v="S"/>
    <m/>
    <n v="14216.914285714285"/>
  </r>
  <r>
    <x v="0"/>
    <d v="2019-11-08T00:00:00"/>
    <x v="3"/>
    <n v="7246041"/>
    <s v="C"/>
    <s v="BBAS3"/>
    <n v="300"/>
    <n v="46.89"/>
    <m/>
    <n v="14067"/>
    <m/>
    <n v="2.6842857142857142"/>
    <n v="0.48571428571428571"/>
    <n v="14070.715714285714"/>
    <s v="S"/>
    <m/>
    <n v="-14070.715714285714"/>
  </r>
  <r>
    <x v="0"/>
    <d v="2019-11-08T00:00:00"/>
    <x v="1"/>
    <n v="7246041"/>
    <s v="C"/>
    <s v="CSNA3"/>
    <n v="1000"/>
    <n v="12.33"/>
    <m/>
    <n v="12330"/>
    <m/>
    <n v="2.6842857142857142"/>
    <n v="0.48571428571428571"/>
    <n v="12333.715714285714"/>
    <s v="S"/>
    <m/>
    <n v="-12333.715714285714"/>
  </r>
  <r>
    <x v="0"/>
    <d v="2019-11-08T00:00:00"/>
    <x v="1"/>
    <n v="7246041"/>
    <s v="V"/>
    <s v="CSNA3"/>
    <n v="1000"/>
    <n v="12.71"/>
    <m/>
    <n v="12710"/>
    <m/>
    <n v="2.6842857142857142"/>
    <n v="0.48571428571428571"/>
    <n v="12706.914285714285"/>
    <s v="S"/>
    <m/>
    <n v="12706.914285714285"/>
  </r>
  <r>
    <x v="0"/>
    <d v="2019-11-08T00:00:00"/>
    <x v="10"/>
    <n v="7246041"/>
    <s v="C"/>
    <s v="TRPL4"/>
    <n v="500"/>
    <n v="23.43"/>
    <n v="23.295000000000002"/>
    <n v="11715"/>
    <m/>
    <n v="2.6842857142857142"/>
    <n v="0.48571428571428571"/>
    <n v="11718.715714285714"/>
    <s v="S"/>
    <m/>
    <n v="-11718.715714285714"/>
  </r>
  <r>
    <x v="0"/>
    <d v="2019-11-08T00:00:00"/>
    <x v="7"/>
    <n v="7246041"/>
    <s v="C"/>
    <s v="VVAR3"/>
    <n v="1000"/>
    <n v="7.31"/>
    <n v="7.42"/>
    <n v="7310"/>
    <m/>
    <n v="2.6842857142857142"/>
    <n v="0.48571428571428571"/>
    <n v="7314.9457142857145"/>
    <s v="S"/>
    <m/>
    <n v="-7314.9457142857145"/>
  </r>
  <r>
    <x v="0"/>
    <d v="2019-11-07T00:00:00"/>
    <x v="5"/>
    <n v="7189068"/>
    <s v="V"/>
    <s v="USIM5"/>
    <n v="4000"/>
    <n v="8.25"/>
    <m/>
    <n v="33000"/>
    <m/>
    <n v="9.07"/>
    <n v="1.35"/>
    <n v="32994.82"/>
    <s v="S"/>
    <m/>
    <n v="32994.82"/>
  </r>
  <r>
    <x v="1"/>
    <d v="2019-11-07T00:00:00"/>
    <x v="1"/>
    <n v="28047"/>
    <s v="V"/>
    <s v="CSNA3"/>
    <n v="1000"/>
    <n v="12.54"/>
    <m/>
    <n v="12540"/>
    <n v="12"/>
    <n v="3.6199999999999997"/>
    <n v="0.54"/>
    <n v="12523.63"/>
    <s v="S"/>
    <m/>
    <n v="12523.63"/>
  </r>
  <r>
    <x v="1"/>
    <d v="2019-11-07T00:00:00"/>
    <x v="1"/>
    <n v="28047"/>
    <s v="C"/>
    <s v="IRBR3"/>
    <n v="400"/>
    <n v="36.479999999999997"/>
    <m/>
    <n v="14591.999999999998"/>
    <n v="12"/>
    <n v="3.6199999999999997"/>
    <n v="0.54"/>
    <n v="14608.999999999998"/>
    <s v="S"/>
    <m/>
    <n v="-14608.999999999998"/>
  </r>
  <r>
    <x v="1"/>
    <d v="2019-11-07T00:00:00"/>
    <x v="5"/>
    <n v="28047"/>
    <s v="V"/>
    <s v="USIM5"/>
    <n v="1500"/>
    <n v="8.25"/>
    <n v="8.33"/>
    <n v="12375"/>
    <n v="12"/>
    <n v="3.6199999999999997"/>
    <n v="0.54"/>
    <n v="12358.63"/>
    <s v="S"/>
    <m/>
    <n v="12358.63"/>
  </r>
  <r>
    <x v="1"/>
    <d v="2019-11-05T00:00:00"/>
    <x v="0"/>
    <n v="16042"/>
    <s v="C"/>
    <s v="JBSS3"/>
    <n v="500"/>
    <n v="28.52"/>
    <n v="30.102499999999999"/>
    <n v="14260"/>
    <n v="12"/>
    <n v="3.92"/>
    <n v="0.57999999999999996"/>
    <n v="14276.009999999998"/>
    <s v="S"/>
    <m/>
    <n v="-14276.009999999998"/>
  </r>
  <r>
    <x v="0"/>
    <d v="2019-11-05T00:00:00"/>
    <x v="0"/>
    <n v="7077844"/>
    <s v="C"/>
    <s v="JBSS3"/>
    <n v="500"/>
    <n v="28.55"/>
    <n v="30.126666666666665"/>
    <n v="14275"/>
    <m/>
    <n v="3.3566666666666669"/>
    <n v="0.5"/>
    <n v="14281.626923076923"/>
    <s v="S"/>
    <m/>
    <n v="-14281.626923076923"/>
  </r>
  <r>
    <x v="0"/>
    <d v="2019-11-05T00:00:00"/>
    <x v="7"/>
    <n v="7077844"/>
    <s v="C"/>
    <s v="VVAR3"/>
    <n v="1000"/>
    <n v="7.41"/>
    <n v="7.456666666666667"/>
    <n v="7410"/>
    <m/>
    <n v="3.3566666666666669"/>
    <n v="0.5"/>
    <n v="7416.626923076923"/>
    <s v="S"/>
    <m/>
    <n v="-7416.626923076923"/>
  </r>
  <r>
    <x v="0"/>
    <d v="2019-11-05T00:00:00"/>
    <x v="7"/>
    <n v="7077844"/>
    <s v="C"/>
    <s v="VVAR3"/>
    <n v="2000"/>
    <n v="7.48"/>
    <n v="7.48"/>
    <n v="14960"/>
    <m/>
    <n v="3.3566666666666669"/>
    <n v="0.5"/>
    <n v="14966.626923076923"/>
    <s v="S"/>
    <m/>
    <n v="-14966.626923076923"/>
  </r>
  <r>
    <x v="0"/>
    <d v="2019-11-04T00:00:00"/>
    <x v="7"/>
    <n v="7018949"/>
    <s v="V"/>
    <s v="VVAR3"/>
    <n v="4000"/>
    <n v="7.65"/>
    <n v="30.63"/>
    <n v="30600"/>
    <m/>
    <n v="5.1849999999999996"/>
    <n v="0.77500000000000002"/>
    <n v="30593.728076923075"/>
    <s v="S"/>
    <m/>
    <n v="30593.728076923075"/>
  </r>
  <r>
    <x v="0"/>
    <d v="2019-11-04T00:00:00"/>
    <x v="1"/>
    <n v="7018949"/>
    <s v="V"/>
    <s v="FJTA4"/>
    <n v="2000"/>
    <n v="3.57"/>
    <n v="30.63"/>
    <n v="7140"/>
    <m/>
    <n v="5.1849999999999996"/>
    <n v="0.77500000000000002"/>
    <n v="7133.7280769230774"/>
    <s v="S"/>
    <m/>
    <n v="7133.7280769230774"/>
  </r>
  <r>
    <x v="1"/>
    <d v="2019-11-04T00:00:00"/>
    <x v="1"/>
    <n v="9768"/>
    <s v="V"/>
    <s v="FJTA4"/>
    <n v="2000"/>
    <n v="3.67"/>
    <n v="3.43"/>
    <n v="7340"/>
    <n v="12"/>
    <n v="3.0150000000000001"/>
    <n v="0.45"/>
    <n v="7322.0530769230772"/>
    <s v="S"/>
    <m/>
    <n v="7322.0530769230772"/>
  </r>
  <r>
    <x v="1"/>
    <d v="2019-11-04T00:00:00"/>
    <x v="0"/>
    <n v="9768"/>
    <s v="V"/>
    <s v="JBSS3"/>
    <n v="500"/>
    <n v="29.22"/>
    <n v="30.63"/>
    <n v="14610"/>
    <n v="12"/>
    <n v="3.0150000000000001"/>
    <n v="0.45"/>
    <n v="14592.053076923075"/>
    <s v="S"/>
    <m/>
    <n v="14592.053076923075"/>
  </r>
  <r>
    <x v="1"/>
    <d v="2019-11-01T00:00:00"/>
    <x v="0"/>
    <n v="3306"/>
    <s v="V"/>
    <s v="BEEF3"/>
    <n v="1000"/>
    <n v="10.333"/>
    <n v="10.34"/>
    <n v="10333"/>
    <n v="12"/>
    <n v="2.84"/>
    <n v="0.42"/>
    <n v="10315.083076923076"/>
    <s v="S"/>
    <m/>
    <n v="10315.083076923076"/>
  </r>
  <r>
    <x v="1"/>
    <d v="2019-10-31T00:00:00"/>
    <x v="0"/>
    <n v="102951"/>
    <s v="C"/>
    <s v="JBSS3"/>
    <n v="500"/>
    <n v="28.27"/>
    <n v="30.63"/>
    <n v="14135"/>
    <n v="12"/>
    <n v="3.88"/>
    <n v="0.57999999999999996"/>
    <n v="14153.706923076923"/>
    <s v="S"/>
    <m/>
    <n v="-14153.706923076923"/>
  </r>
  <r>
    <x v="1"/>
    <d v="2019-10-29T00:00:00"/>
    <x v="0"/>
    <n v="93028"/>
    <s v="C"/>
    <s v="BEEF3"/>
    <n v="1000"/>
    <n v="10.34"/>
    <n v="10.34"/>
    <n v="10340"/>
    <n v="12"/>
    <n v="2.84"/>
    <n v="0.42"/>
    <n v="10358.546923076923"/>
    <s v="S"/>
    <m/>
    <n v="-10358.546923076923"/>
  </r>
  <r>
    <x v="1"/>
    <d v="2019-10-25T00:00:00"/>
    <x v="1"/>
    <n v="83883"/>
    <s v="C"/>
    <s v="CSNA3"/>
    <n v="1000"/>
    <n v="12.2"/>
    <n v="12.2"/>
    <n v="12200"/>
    <m/>
    <n v="3.35"/>
    <n v="0.5"/>
    <n v="12206.626923076923"/>
    <s v="S"/>
    <m/>
    <n v="-12206.626923076923"/>
  </r>
  <r>
    <x v="0"/>
    <d v="2019-10-24T00:00:00"/>
    <x v="0"/>
    <n v="6677021"/>
    <s v="C"/>
    <s v="JBSS3"/>
    <n v="500"/>
    <n v="29.56"/>
    <n v="30.914999999999999"/>
    <n v="14780"/>
    <m/>
    <n v="4.18"/>
    <n v="0.624"/>
    <n v="14786.750923076923"/>
    <s v="S"/>
    <m/>
    <n v="-14786.750923076923"/>
  </r>
  <r>
    <x v="0"/>
    <d v="2019-10-24T00:00:00"/>
    <x v="1"/>
    <n v="6677021"/>
    <s v="V"/>
    <s v="CSNA3"/>
    <n v="1500"/>
    <n v="12.93"/>
    <m/>
    <n v="19395"/>
    <m/>
    <n v="4.18"/>
    <n v="0.624"/>
    <n v="19388.879076923076"/>
    <s v="S"/>
    <m/>
    <n v="19388.879076923076"/>
  </r>
  <r>
    <x v="0"/>
    <d v="2019-10-24T00:00:00"/>
    <x v="10"/>
    <n v="6677021"/>
    <s v="C"/>
    <s v="TRPL4"/>
    <n v="500"/>
    <n v="23.16"/>
    <n v="23.16"/>
    <n v="11580"/>
    <m/>
    <n v="4.18"/>
    <n v="0.624"/>
    <n v="11585.159"/>
    <s v="S"/>
    <m/>
    <n v="-11585.159"/>
  </r>
  <r>
    <x v="0"/>
    <d v="2019-10-24T00:00:00"/>
    <x v="7"/>
    <n v="6677021"/>
    <s v="C"/>
    <s v="VVAR3"/>
    <n v="2000"/>
    <n v="7.45"/>
    <n v="7.57"/>
    <n v="14900"/>
    <m/>
    <n v="4.18"/>
    <n v="0.624"/>
    <n v="14905.159"/>
    <s v="S"/>
    <m/>
    <n v="-14905.159"/>
  </r>
  <r>
    <x v="0"/>
    <d v="2019-10-24T00:00:00"/>
    <x v="7"/>
    <n v="6677021"/>
    <s v="C"/>
    <s v="VVAR3"/>
    <n v="2000"/>
    <n v="7.69"/>
    <m/>
    <n v="15380"/>
    <m/>
    <n v="4.18"/>
    <n v="0.624"/>
    <n v="15384.693333333333"/>
    <s v="S"/>
    <s v="S"/>
    <n v="-15384.693333333333"/>
  </r>
  <r>
    <x v="0"/>
    <d v="2019-10-22T00:00:00"/>
    <x v="3"/>
    <n v="6576634"/>
    <s v="V"/>
    <s v="BBAS3"/>
    <n v="800"/>
    <n v="47.4"/>
    <m/>
    <n v="37920"/>
    <m/>
    <n v="10.42"/>
    <n v="1.55"/>
    <n v="37915.010666666662"/>
    <s v="S"/>
    <m/>
    <n v="37915.010666666662"/>
  </r>
  <r>
    <x v="1"/>
    <d v="2019-10-22T00:00:00"/>
    <x v="3"/>
    <n v="68438"/>
    <s v="V"/>
    <s v="BBAS3"/>
    <n v="200"/>
    <n v="47.49"/>
    <n v="47.62"/>
    <n v="9498"/>
    <n v="12"/>
    <n v="5.2166666666666668"/>
    <n v="0.77666666666666673"/>
    <n v="9481.7839999999997"/>
    <s v="S"/>
    <m/>
    <n v="9481.7839999999997"/>
  </r>
  <r>
    <x v="1"/>
    <d v="2019-10-22T00:00:00"/>
    <x v="3"/>
    <n v="68438"/>
    <s v="V"/>
    <s v="B3SA3"/>
    <n v="200"/>
    <n v="47.4"/>
    <n v="44.389333333333333"/>
    <n v="9480"/>
    <m/>
    <n v="5.2166666666666668"/>
    <n v="0.77666666666666673"/>
    <n v="9475.7839999999997"/>
    <s v="S"/>
    <m/>
    <n v="9475.7839999999997"/>
  </r>
  <r>
    <x v="1"/>
    <d v="2019-10-22T00:00:00"/>
    <x v="3"/>
    <n v="68438"/>
    <s v="V"/>
    <s v="B3SA3"/>
    <n v="800"/>
    <n v="47.42"/>
    <n v="44.389333333333333"/>
    <n v="37936"/>
    <n v="12"/>
    <n v="5.2166666666666668"/>
    <n v="0.77666666666666673"/>
    <n v="37919.784"/>
    <s v="S"/>
    <m/>
    <n v="37919.784"/>
  </r>
  <r>
    <x v="1"/>
    <d v="2019-10-17T00:00:00"/>
    <x v="3"/>
    <n v="56392"/>
    <s v="V"/>
    <s v="B3SA3"/>
    <n v="500"/>
    <n v="45.98"/>
    <n v="44.389333333333333"/>
    <n v="22990"/>
    <n v="12"/>
    <n v="6.32"/>
    <n v="0.94"/>
    <n v="22973.620666666669"/>
    <s v="S"/>
    <m/>
    <n v="22973.620666666669"/>
  </r>
  <r>
    <x v="1"/>
    <d v="2019-10-16T00:00:00"/>
    <x v="3"/>
    <n v="52365"/>
    <s v="C"/>
    <s v="B3SA3"/>
    <n v="300"/>
    <n v="44.54"/>
    <n v="44.389333333333333"/>
    <n v="13362"/>
    <n v="12"/>
    <n v="3.0033333333333334"/>
    <n v="0.54333333333333333"/>
    <n v="13378.612666666666"/>
    <s v="S"/>
    <m/>
    <n v="-13378.612666666666"/>
  </r>
  <r>
    <x v="1"/>
    <d v="2019-10-16T00:00:00"/>
    <x v="3"/>
    <n v="52365"/>
    <s v="V"/>
    <s v="B3SA3"/>
    <n v="300"/>
    <n v="44.5"/>
    <m/>
    <n v="13350"/>
    <n v="12"/>
    <n v="3.0033333333333334"/>
    <n v="0.54333333333333333"/>
    <n v="13334.017333333333"/>
    <s v="S"/>
    <m/>
    <n v="13334.017333333333"/>
  </r>
  <r>
    <x v="1"/>
    <d v="2019-10-16T00:00:00"/>
    <x v="3"/>
    <n v="52365"/>
    <s v="C"/>
    <s v="B3SA3"/>
    <n v="300"/>
    <n v="44.51"/>
    <m/>
    <n v="13353"/>
    <n v="12"/>
    <n v="3.0033333333333334"/>
    <n v="0.54333333333333333"/>
    <n v="13369.612666666666"/>
    <s v="S"/>
    <m/>
    <n v="-13369.612666666666"/>
  </r>
  <r>
    <x v="1"/>
    <d v="2019-10-15T00:00:00"/>
    <x v="3"/>
    <n v="48117"/>
    <s v="V"/>
    <s v="B3SA3"/>
    <n v="600"/>
    <n v="45.51"/>
    <n v="44.351666666666667"/>
    <n v="27306"/>
    <n v="12"/>
    <n v="7.5"/>
    <n v="1.1200000000000001"/>
    <n v="27289.440666666669"/>
    <s v="S"/>
    <m/>
    <n v="27289.440666666669"/>
  </r>
  <r>
    <x v="1"/>
    <d v="2019-10-10T00:00:00"/>
    <x v="7"/>
    <n v="34442"/>
    <s v="V"/>
    <s v="VVAR3"/>
    <n v="2000"/>
    <n v="7.59"/>
    <m/>
    <n v="15180"/>
    <n v="12"/>
    <n v="2.9525000000000001"/>
    <n v="0.60499999999999998"/>
    <n v="15163.955666666667"/>
    <s v="S"/>
    <m/>
    <n v="15163.955666666667"/>
  </r>
  <r>
    <x v="1"/>
    <d v="2019-10-10T00:00:00"/>
    <x v="7"/>
    <n v="34442"/>
    <s v="C"/>
    <s v="VVAR3"/>
    <n v="2000"/>
    <n v="7.56"/>
    <m/>
    <n v="15120"/>
    <n v="12"/>
    <n v="2.9525000000000001"/>
    <n v="0.60499999999999998"/>
    <n v="15136.674333333332"/>
    <s v="S"/>
    <m/>
    <n v="-15136.674333333332"/>
  </r>
  <r>
    <x v="1"/>
    <d v="2019-10-10T00:00:00"/>
    <x v="5"/>
    <n v="34442"/>
    <s v="V"/>
    <s v="BRKM5"/>
    <n v="500"/>
    <n v="29.67"/>
    <m/>
    <n v="14835"/>
    <n v="12"/>
    <n v="2.9525000000000001"/>
    <n v="0.60499999999999998"/>
    <n v="14818.955666666667"/>
    <s v="S"/>
    <m/>
    <n v="14818.955666666667"/>
  </r>
  <r>
    <x v="1"/>
    <d v="2019-10-10T00:00:00"/>
    <x v="5"/>
    <n v="34442"/>
    <s v="C"/>
    <s v="BRKM5"/>
    <n v="500"/>
    <n v="29.92"/>
    <m/>
    <n v="14960"/>
    <n v="12"/>
    <n v="2.9525000000000001"/>
    <n v="0.60499999999999998"/>
    <n v="14976.674333333332"/>
    <s v="S"/>
    <m/>
    <n v="-14976.674333333332"/>
  </r>
  <r>
    <x v="1"/>
    <d v="2019-10-09T00:00:00"/>
    <x v="1"/>
    <n v="30711"/>
    <s v="V"/>
    <s v="IRBR3"/>
    <n v="500"/>
    <n v="35.65"/>
    <m/>
    <n v="17825"/>
    <n v="12"/>
    <n v="4.5599999999999996"/>
    <n v="0.68"/>
    <n v="17808.880666666668"/>
    <s v="S"/>
    <m/>
    <n v="17808.880666666668"/>
  </r>
  <r>
    <x v="1"/>
    <d v="2019-10-09T00:00:00"/>
    <x v="0"/>
    <n v="30711"/>
    <s v="C"/>
    <s v="JBSS3"/>
    <n v="500"/>
    <n v="29.33"/>
    <n v="31.416666666666668"/>
    <n v="14665"/>
    <n v="12"/>
    <n v="4.5599999999999996"/>
    <n v="0.68"/>
    <n v="14684.866"/>
    <s v="S"/>
    <m/>
    <n v="-14684.866"/>
  </r>
  <r>
    <x v="1"/>
    <d v="2019-10-09T00:00:00"/>
    <x v="4"/>
    <n v="30711"/>
    <s v="V"/>
    <s v="PETR3"/>
    <n v="600"/>
    <n v="28.76"/>
    <n v="28.45"/>
    <n v="17256"/>
    <n v="12"/>
    <n v="4.5599999999999996"/>
    <n v="0.68"/>
    <n v="17236.763999999999"/>
    <s v="S"/>
    <m/>
    <n v="17236.763999999999"/>
  </r>
  <r>
    <x v="1"/>
    <d v="2019-10-07T00:00:00"/>
    <x v="1"/>
    <n v="22711"/>
    <s v="C"/>
    <s v="IRBR3"/>
    <n v="300"/>
    <n v="35.44"/>
    <n v="35.450000000000003"/>
    <n v="10632"/>
    <n v="12"/>
    <n v="3.0700000000000003"/>
    <n v="0.45666666666666672"/>
    <n v="10651.642666666667"/>
    <s v="S"/>
    <m/>
    <n v="-10651.642666666667"/>
  </r>
  <r>
    <x v="1"/>
    <d v="2019-10-07T00:00:00"/>
    <x v="1"/>
    <n v="22711"/>
    <s v="C"/>
    <s v="IRBR3"/>
    <n v="200"/>
    <n v="35.46"/>
    <m/>
    <n v="7092"/>
    <n v="12"/>
    <n v="3.0700000000000003"/>
    <n v="0.45666666666666672"/>
    <n v="7111.6426666666666"/>
    <s v="S"/>
    <m/>
    <n v="-7111.6426666666666"/>
  </r>
  <r>
    <x v="1"/>
    <d v="2019-10-07T00:00:00"/>
    <x v="7"/>
    <n v="22711"/>
    <s v="V"/>
    <s v="VVAR3"/>
    <n v="2000"/>
    <n v="7.89"/>
    <m/>
    <n v="15780"/>
    <n v="12"/>
    <n v="3.0700000000000003"/>
    <n v="0.45666666666666672"/>
    <n v="15760.987333333333"/>
    <s v="S"/>
    <m/>
    <n v="15760.987333333333"/>
  </r>
  <r>
    <x v="1"/>
    <d v="2019-10-04T00:00:00"/>
    <x v="4"/>
    <n v="18444"/>
    <s v="C"/>
    <s v="PETR3"/>
    <n v="300"/>
    <n v="28.46"/>
    <n v="28.45"/>
    <n v="8538"/>
    <n v="12"/>
    <n v="2.605"/>
    <n v="0.46750000000000003"/>
    <n v="8553.8174999999992"/>
    <s v="S"/>
    <m/>
    <n v="-8553.8174999999992"/>
  </r>
  <r>
    <x v="1"/>
    <d v="2019-10-04T00:00:00"/>
    <x v="4"/>
    <n v="18444"/>
    <s v="C"/>
    <s v="PETR3"/>
    <n v="300"/>
    <n v="28.44"/>
    <m/>
    <n v="8532"/>
    <n v="12"/>
    <n v="2.605"/>
    <n v="0.46750000000000003"/>
    <n v="8548.8775000000005"/>
    <s v="S"/>
    <m/>
    <n v="-8548.8775000000005"/>
  </r>
  <r>
    <x v="1"/>
    <d v="2019-10-04T00:00:00"/>
    <x v="1"/>
    <n v="18444"/>
    <s v="V"/>
    <s v="IRBR3"/>
    <n v="400"/>
    <n v="35.79"/>
    <m/>
    <n v="14316"/>
    <n v="12"/>
    <n v="2.605"/>
    <n v="0.46750000000000003"/>
    <n v="14296.720499999999"/>
    <s v="S"/>
    <m/>
    <n v="14296.720499999999"/>
  </r>
  <r>
    <x v="1"/>
    <d v="2019-10-04T00:00:00"/>
    <x v="1"/>
    <n v="18444"/>
    <s v="C"/>
    <s v="IRBR3"/>
    <n v="400"/>
    <n v="35.9"/>
    <m/>
    <n v="14360"/>
    <n v="12"/>
    <n v="2.605"/>
    <n v="0.46750000000000003"/>
    <n v="14379.9095"/>
    <s v="S"/>
    <m/>
    <n v="-14379.9095"/>
  </r>
  <r>
    <x v="1"/>
    <d v="2019-10-01T00:00:00"/>
    <x v="0"/>
    <n v="2780"/>
    <s v="C"/>
    <s v="JBSS3"/>
    <n v="500"/>
    <n v="32.5"/>
    <n v="32.465000000000003"/>
    <n v="16250"/>
    <n v="12"/>
    <n v="4.46"/>
    <n v="0.60499999999999998"/>
    <n v="16270.046999999999"/>
    <s v="S"/>
    <m/>
    <n v="-16270.046999999999"/>
  </r>
  <r>
    <x v="1"/>
    <d v="2019-10-01T00:00:00"/>
    <x v="0"/>
    <n v="2780"/>
    <s v="C"/>
    <s v="JBSS3"/>
    <n v="500"/>
    <n v="32.42"/>
    <m/>
    <n v="16210"/>
    <n v="12"/>
    <n v="4.46"/>
    <n v="0.60499999999999998"/>
    <n v="16230.046999999999"/>
    <s v="S"/>
    <m/>
    <n v="-16230.046999999999"/>
  </r>
  <r>
    <x v="0"/>
    <d v="2019-09-30T00:00:00"/>
    <x v="0"/>
    <n v="5855808"/>
    <s v="C"/>
    <s v="JBSS3"/>
    <n v="500"/>
    <n v="32.270000000000003"/>
    <n v="32.270000000000003"/>
    <n v="16135.000000000002"/>
    <m/>
    <n v="4.43"/>
    <n v="0.6"/>
    <n v="16143.042000000001"/>
    <s v="S"/>
    <m/>
    <n v="-16143.042000000001"/>
  </r>
  <r>
    <x v="1"/>
    <d v="2019-09-30T00:00:00"/>
    <x v="11"/>
    <n v="95519"/>
    <s v="V"/>
    <s v="GOLL4"/>
    <n v="300"/>
    <n v="32.22"/>
    <m/>
    <n v="9666"/>
    <n v="12"/>
    <n v="3.5266666666666668"/>
    <n v="0.48"/>
    <n v="9646.7080000000005"/>
    <s v="S"/>
    <m/>
    <n v="9646.7080000000005"/>
  </r>
  <r>
    <x v="1"/>
    <d v="2019-09-30T00:00:00"/>
    <x v="3"/>
    <n v="95519"/>
    <s v="C"/>
    <s v="B3SA3"/>
    <n v="300"/>
    <n v="43.71"/>
    <n v="44.351666666666667"/>
    <n v="13113"/>
    <n v="12"/>
    <n v="3.5266666666666668"/>
    <n v="0.48"/>
    <n v="13132.921999999999"/>
    <s v="S"/>
    <m/>
    <n v="-13132.921999999999"/>
  </r>
  <r>
    <x v="1"/>
    <d v="2019-09-30T00:00:00"/>
    <x v="7"/>
    <n v="95519"/>
    <s v="C"/>
    <s v="VVAR3"/>
    <n v="2000"/>
    <n v="7.85"/>
    <m/>
    <n v="15700"/>
    <n v="12"/>
    <n v="3.5266666666666668"/>
    <n v="0.48"/>
    <n v="15719.921999999999"/>
    <s v="S"/>
    <m/>
    <n v="-15719.921999999999"/>
  </r>
  <r>
    <x v="1"/>
    <d v="2019-09-27T00:00:00"/>
    <x v="11"/>
    <n v="91568"/>
    <s v="C"/>
    <s v="GOLL4"/>
    <n v="300"/>
    <n v="31.93"/>
    <m/>
    <n v="9579"/>
    <n v="12"/>
    <n v="3.3066666666666666"/>
    <n v="0.45"/>
    <n v="9598.8919999999998"/>
    <s v="S"/>
    <m/>
    <n v="-9598.8919999999998"/>
  </r>
  <r>
    <x v="1"/>
    <d v="2019-09-27T00:00:00"/>
    <x v="3"/>
    <n v="91568"/>
    <s v="C"/>
    <s v="B3SA3"/>
    <n v="300"/>
    <n v="43.97"/>
    <n v="44.48"/>
    <n v="13191"/>
    <n v="12"/>
    <n v="3.3066666666666666"/>
    <n v="0.45"/>
    <n v="13210.892"/>
    <s v="S"/>
    <m/>
    <n v="-13210.892"/>
  </r>
  <r>
    <x v="1"/>
    <d v="2019-09-27T00:00:00"/>
    <x v="3"/>
    <n v="91568"/>
    <s v="C"/>
    <s v="B3SA3"/>
    <n v="300"/>
    <n v="44.46"/>
    <n v="44.378"/>
    <n v="13338"/>
    <n v="12"/>
    <n v="3.3066666666666666"/>
    <n v="0.45"/>
    <n v="13355.46"/>
    <s v="S"/>
    <m/>
    <n v="-13355.46"/>
  </r>
  <r>
    <x v="0"/>
    <d v="2019-09-26T00:00:00"/>
    <x v="3"/>
    <n v="5776290"/>
    <s v="V"/>
    <s v="B3SA3"/>
    <n v="400"/>
    <n v="44.57"/>
    <m/>
    <n v="17828"/>
    <m/>
    <n v="2.7879999999999998"/>
    <n v="0.38"/>
    <n v="17823.239999999998"/>
    <s v="S"/>
    <m/>
    <n v="17823.239999999998"/>
  </r>
  <r>
    <x v="0"/>
    <d v="2019-09-26T00:00:00"/>
    <x v="1"/>
    <n v="5776290"/>
    <s v="C"/>
    <s v="FJTA4"/>
    <n v="2000"/>
    <n v="3.4"/>
    <m/>
    <n v="6800"/>
    <m/>
    <n v="2.7879999999999998"/>
    <n v="0.38"/>
    <n v="6805.39"/>
    <s v="S"/>
    <m/>
    <n v="-6805.39"/>
  </r>
  <r>
    <x v="0"/>
    <d v="2019-09-26T00:00:00"/>
    <x v="3"/>
    <n v="5776290"/>
    <s v="C"/>
    <s v="BBAS3"/>
    <n v="200"/>
    <n v="45.85"/>
    <n v="47.256250000000001"/>
    <n v="9170"/>
    <m/>
    <n v="2.7879999999999998"/>
    <n v="0.38"/>
    <n v="9175.3899999999976"/>
    <s v="S"/>
    <m/>
    <n v="-9175.3899999999976"/>
  </r>
  <r>
    <x v="0"/>
    <d v="2019-09-26T00:00:00"/>
    <x v="11"/>
    <n v="5776290"/>
    <s v="V"/>
    <s v="GOLL4"/>
    <n v="300"/>
    <n v="33.81"/>
    <m/>
    <n v="10143"/>
    <m/>
    <n v="2.7879999999999998"/>
    <n v="0.38"/>
    <n v="10138.820000000002"/>
    <s v="S"/>
    <m/>
    <n v="10138.820000000002"/>
  </r>
  <r>
    <x v="0"/>
    <d v="2019-09-26T00:00:00"/>
    <x v="11"/>
    <n v="5776290"/>
    <s v="V"/>
    <s v="GOLL4"/>
    <n v="200"/>
    <n v="33.92"/>
    <m/>
    <n v="6784"/>
    <m/>
    <n v="2.7879999999999998"/>
    <n v="0.38"/>
    <n v="6779.0050000000001"/>
    <s v="S"/>
    <m/>
    <n v="6779.0050000000001"/>
  </r>
  <r>
    <x v="1"/>
    <d v="2019-09-26T00:00:00"/>
    <x v="3"/>
    <n v="87602"/>
    <s v="V"/>
    <s v="B3SA3"/>
    <n v="300"/>
    <n v="44.6"/>
    <n v="44.357500000000002"/>
    <n v="13380"/>
    <n v="12"/>
    <n v="5.44"/>
    <n v="0.7400000000000001"/>
    <n v="13362.645"/>
    <s v="S"/>
    <m/>
    <n v="13362.645"/>
  </r>
  <r>
    <x v="1"/>
    <d v="2019-09-26T00:00:00"/>
    <x v="10"/>
    <n v="87602"/>
    <s v="C"/>
    <s v="TRPL4"/>
    <n v="500"/>
    <n v="24.23"/>
    <n v="24.8"/>
    <n v="12115"/>
    <n v="12"/>
    <n v="5.44"/>
    <n v="0.7400000000000001"/>
    <n v="12137.079999999998"/>
    <s v="S"/>
    <m/>
    <n v="-12137.079999999998"/>
  </r>
  <r>
    <x v="1"/>
    <d v="2019-09-26T00:00:00"/>
    <x v="11"/>
    <n v="87602"/>
    <s v="V"/>
    <s v="GOLL4"/>
    <n v="1000"/>
    <n v="33.86"/>
    <n v="32.69"/>
    <n v="33860"/>
    <n v="12"/>
    <n v="5.44"/>
    <n v="0.7400000000000001"/>
    <n v="33843.021250000005"/>
    <s v="S"/>
    <m/>
    <n v="33843.021250000005"/>
  </r>
  <r>
    <x v="1"/>
    <d v="2019-09-25T00:00:00"/>
    <x v="5"/>
    <n v="83180"/>
    <s v="V"/>
    <s v="BRKM5"/>
    <n v="500"/>
    <n v="32.340000000000003"/>
    <m/>
    <n v="16170.000000000002"/>
    <n v="12"/>
    <n v="4.7016666666666671"/>
    <n v="0.7400000000000001"/>
    <n v="16153.021250000002"/>
    <s v="S"/>
    <m/>
    <n v="16153.021250000002"/>
  </r>
  <r>
    <x v="1"/>
    <d v="2019-09-25T00:00:00"/>
    <x v="7"/>
    <n v="83180"/>
    <s v="V"/>
    <s v="VVAR3"/>
    <n v="2000"/>
    <n v="7.53"/>
    <m/>
    <n v="15060"/>
    <n v="12"/>
    <n v="4.7016666666666671"/>
    <n v="0.7400000000000001"/>
    <n v="15043.02125"/>
    <s v="S"/>
    <m/>
    <n v="15043.02125"/>
  </r>
  <r>
    <x v="1"/>
    <d v="2019-09-25T00:00:00"/>
    <x v="3"/>
    <n v="83180"/>
    <s v="C"/>
    <s v="B3SA3"/>
    <n v="300"/>
    <n v="43.46"/>
    <n v="44.357500000000002"/>
    <n v="13038"/>
    <n v="12"/>
    <n v="4.7016666666666671"/>
    <n v="0.7400000000000001"/>
    <n v="13055.608749999999"/>
    <s v="S"/>
    <m/>
    <n v="-13055.608749999999"/>
  </r>
  <r>
    <x v="1"/>
    <d v="2019-09-25T00:00:00"/>
    <x v="11"/>
    <n v="83180"/>
    <s v="C"/>
    <s v="GOLL4"/>
    <n v="500"/>
    <n v="32.18"/>
    <n v="32.69"/>
    <n v="16090"/>
    <n v="12"/>
    <n v="4.7016666666666671"/>
    <n v="0.7400000000000001"/>
    <n v="16107.608749999999"/>
    <s v="S"/>
    <m/>
    <n v="-16107.608749999999"/>
  </r>
  <r>
    <x v="1"/>
    <d v="2019-09-25T00:00:00"/>
    <x v="7"/>
    <n v="83180"/>
    <s v="V"/>
    <s v="MGLU3"/>
    <n v="800"/>
    <n v="36.35"/>
    <n v="36.28"/>
    <n v="29080"/>
    <n v="12"/>
    <n v="4.7016666666666671"/>
    <n v="0.7400000000000001"/>
    <n v="29063.021249999998"/>
    <s v="S"/>
    <m/>
    <n v="29063.021249999998"/>
  </r>
  <r>
    <x v="1"/>
    <d v="2019-09-25T00:00:00"/>
    <x v="7"/>
    <n v="83180"/>
    <s v="C"/>
    <s v="MGLU3"/>
    <n v="800"/>
    <n v="36.28"/>
    <n v="36.28"/>
    <n v="29024"/>
    <n v="12"/>
    <n v="4.7016666666666671"/>
    <n v="0.7400000000000001"/>
    <n v="29041.608750000003"/>
    <s v="S"/>
    <m/>
    <n v="-29041.608750000003"/>
  </r>
  <r>
    <x v="0"/>
    <d v="2019-09-24T00:00:00"/>
    <x v="5"/>
    <n v="5687602"/>
    <s v="C"/>
    <s v="USIM5"/>
    <n v="1000"/>
    <n v="7.89"/>
    <n v="8.9137500000000003"/>
    <n v="7890"/>
    <m/>
    <n v="3.28"/>
    <n v="0.44666666666666671"/>
    <n v="7895.3154166666673"/>
    <s v="S"/>
    <m/>
    <n v="-7895.3154166666673"/>
  </r>
  <r>
    <x v="0"/>
    <d v="2019-09-24T00:00:00"/>
    <x v="3"/>
    <n v="5687602"/>
    <s v="C"/>
    <s v="B3SA3"/>
    <n v="300"/>
    <n v="44.29"/>
    <n v="44.354999999999997"/>
    <n v="13287"/>
    <m/>
    <n v="3.28"/>
    <n v="0.44666666666666671"/>
    <n v="13291.826666666666"/>
    <s v="S"/>
    <m/>
    <n v="-13291.826666666666"/>
  </r>
  <r>
    <x v="0"/>
    <d v="2019-09-24T00:00:00"/>
    <x v="7"/>
    <n v="5687602"/>
    <s v="V"/>
    <s v="MGLU3"/>
    <n v="500"/>
    <n v="36.630000000000003"/>
    <m/>
    <n v="18315"/>
    <m/>
    <n v="3.28"/>
    <n v="0.44666666666666671"/>
    <n v="18309.576666666668"/>
    <s v="S"/>
    <m/>
    <n v="18309.576666666668"/>
  </r>
  <r>
    <x v="0"/>
    <d v="2019-09-24T00:00:00"/>
    <x v="1"/>
    <n v="5687602"/>
    <s v="C"/>
    <s v="CSNA3"/>
    <n v="500"/>
    <n v="13.76"/>
    <n v="14.193333333333333"/>
    <n v="6880"/>
    <m/>
    <n v="3.28"/>
    <n v="0.44666666666666671"/>
    <n v="6886.0533333333333"/>
    <s v="S"/>
    <m/>
    <n v="-6886.0533333333333"/>
  </r>
  <r>
    <x v="0"/>
    <d v="2019-09-24T00:00:00"/>
    <x v="3"/>
    <n v="5687602"/>
    <s v="C"/>
    <s v="BBAS3"/>
    <n v="200"/>
    <n v="46.34"/>
    <n v="47.725000000000001"/>
    <n v="9268"/>
    <m/>
    <n v="3.28"/>
    <n v="0.44666666666666671"/>
    <n v="9274.0533333333333"/>
    <s v="S"/>
    <m/>
    <n v="-9274.0533333333333"/>
  </r>
  <r>
    <x v="0"/>
    <d v="2019-09-24T00:00:00"/>
    <x v="0"/>
    <n v="5687602"/>
    <s v="V"/>
    <s v="JBSS3"/>
    <n v="500"/>
    <n v="31.88"/>
    <m/>
    <n v="15940"/>
    <m/>
    <n v="3.28"/>
    <n v="0.44666666666666671"/>
    <n v="15934.576666666666"/>
    <s v="S"/>
    <m/>
    <n v="15934.576666666666"/>
  </r>
  <r>
    <x v="1"/>
    <d v="2019-09-24T00:00:00"/>
    <x v="5"/>
    <n v="78214"/>
    <s v="C"/>
    <s v="BRKM5"/>
    <n v="500"/>
    <n v="32.229999999999997"/>
    <m/>
    <n v="16114.999999999998"/>
    <n v="12"/>
    <n v="3.6033333333333335"/>
    <n v="0.54300000000000004"/>
    <n v="16133.149666666664"/>
    <s v="S"/>
    <m/>
    <n v="-16133.149666666664"/>
  </r>
  <r>
    <x v="1"/>
    <d v="2019-09-24T00:00:00"/>
    <x v="5"/>
    <n v="78214"/>
    <s v="V"/>
    <s v="BRKM5"/>
    <n v="500"/>
    <n v="32.92"/>
    <m/>
    <n v="16460"/>
    <m/>
    <n v="3.6033333333333335"/>
    <n v="0.54300000000000004"/>
    <n v="16454.480333333333"/>
    <s v="S"/>
    <m/>
    <n v="16454.480333333333"/>
  </r>
  <r>
    <x v="1"/>
    <d v="2019-09-24T00:00:00"/>
    <x v="5"/>
    <n v="78214"/>
    <s v="V"/>
    <s v="BRKM5"/>
    <n v="300"/>
    <n v="32.979999999999997"/>
    <m/>
    <n v="9893.9999999999982"/>
    <n v="12"/>
    <n v="3.6033333333333335"/>
    <n v="0.54300000000000004"/>
    <n v="9879.516999999998"/>
    <s v="S"/>
    <m/>
    <n v="9879.516999999998"/>
  </r>
  <r>
    <x v="1"/>
    <d v="2019-09-24T00:00:00"/>
    <x v="3"/>
    <n v="78214"/>
    <s v="C"/>
    <s v="B3SA3"/>
    <n v="500"/>
    <n v="44.51"/>
    <n v="44.656666666666666"/>
    <n v="22255"/>
    <n v="12"/>
    <n v="3.6033333333333335"/>
    <n v="0.54300000000000004"/>
    <n v="22270.113000000001"/>
    <s v="S"/>
    <m/>
    <n v="-22270.113000000001"/>
  </r>
  <r>
    <x v="1"/>
    <d v="2019-09-24T00:00:00"/>
    <x v="1"/>
    <n v="78214"/>
    <s v="C"/>
    <s v="FJTA4"/>
    <n v="2000"/>
    <n v="3.43"/>
    <n v="3.43"/>
    <n v="6860"/>
    <n v="12"/>
    <n v="3.6033333333333335"/>
    <n v="0.54300000000000004"/>
    <n v="6880.0460769230767"/>
    <s v="S"/>
    <m/>
    <n v="-6880.0460769230767"/>
  </r>
  <r>
    <x v="1"/>
    <d v="2019-09-24T00:00:00"/>
    <x v="0"/>
    <n v="78214"/>
    <s v="V"/>
    <s v="JBSS3"/>
    <n v="500"/>
    <n v="31.98"/>
    <m/>
    <n v="15990"/>
    <n v="12"/>
    <n v="3.6033333333333335"/>
    <n v="0.54300000000000004"/>
    <n v="15970.583923076923"/>
    <s v="S"/>
    <m/>
    <n v="15970.583923076923"/>
  </r>
  <r>
    <x v="0"/>
    <d v="2019-09-23T00:00:00"/>
    <x v="3"/>
    <n v="5645174"/>
    <s v="C"/>
    <s v="B3SA3"/>
    <n v="100"/>
    <n v="44.55"/>
    <m/>
    <n v="4455"/>
    <m/>
    <n v="3.4566666666666666"/>
    <n v="0.47"/>
    <n v="4462.9730769230773"/>
    <s v="S"/>
    <m/>
    <n v="-4462.9730769230773"/>
  </r>
  <r>
    <x v="0"/>
    <d v="2019-09-23T00:00:00"/>
    <x v="7"/>
    <n v="5645174"/>
    <s v="C"/>
    <s v="MGLU3"/>
    <n v="500"/>
    <n v="35.909999999999997"/>
    <m/>
    <n v="17955"/>
    <m/>
    <n v="3.4566666666666666"/>
    <n v="0.47"/>
    <n v="17962.973076923077"/>
    <s v="S"/>
    <m/>
    <n v="-17962.973076923077"/>
  </r>
  <r>
    <x v="0"/>
    <d v="2019-09-23T00:00:00"/>
    <x v="0"/>
    <n v="5645174"/>
    <s v="C"/>
    <s v="JBSS3"/>
    <n v="500"/>
    <n v="30.63"/>
    <m/>
    <n v="15315"/>
    <m/>
    <n v="3.4566666666666666"/>
    <n v="0.47"/>
    <n v="15322.973076923075"/>
    <s v="S"/>
    <m/>
    <n v="-15322.973076923075"/>
  </r>
  <r>
    <x v="1"/>
    <d v="2019-09-23T00:00:00"/>
    <x v="0"/>
    <n v="74050"/>
    <s v="C"/>
    <s v="JBSS3"/>
    <n v="500"/>
    <n v="30.72"/>
    <m/>
    <n v="15360"/>
    <n v="12"/>
    <n v="4.04"/>
    <n v="0.55199999999999994"/>
    <n v="15380.055076923076"/>
    <s v="S"/>
    <m/>
    <n v="-15380.055076923076"/>
  </r>
  <r>
    <x v="1"/>
    <d v="2019-09-23T00:00:00"/>
    <x v="5"/>
    <n v="74050"/>
    <s v="C"/>
    <s v="BRKM5"/>
    <n v="300"/>
    <n v="31.44"/>
    <n v="31.502500000000001"/>
    <n v="9432"/>
    <n v="12"/>
    <n v="4.04"/>
    <n v="0.55199999999999994"/>
    <n v="9452.0550769230758"/>
    <s v="S"/>
    <m/>
    <n v="-9452.0550769230758"/>
  </r>
  <r>
    <x v="1"/>
    <d v="2019-09-23T00:00:00"/>
    <x v="5"/>
    <n v="74050"/>
    <s v="C"/>
    <s v="BRKM5"/>
    <n v="500"/>
    <n v="31.54"/>
    <m/>
    <n v="15770"/>
    <n v="12"/>
    <n v="4.04"/>
    <n v="0.55199999999999994"/>
    <n v="15790.055076923076"/>
    <s v="S"/>
    <m/>
    <n v="-15790.055076923076"/>
  </r>
  <r>
    <x v="1"/>
    <d v="2019-09-23T00:00:00"/>
    <x v="3"/>
    <n v="74050"/>
    <s v="C"/>
    <s v="B3SA3"/>
    <n v="400"/>
    <n v="44.84"/>
    <n v="44.84"/>
    <n v="17936"/>
    <n v="12"/>
    <n v="4.04"/>
    <n v="0.55199999999999994"/>
    <n v="17956.055076923076"/>
    <s v="S"/>
    <m/>
    <n v="-17956.055076923076"/>
  </r>
  <r>
    <x v="1"/>
    <d v="2019-09-23T00:00:00"/>
    <x v="7"/>
    <n v="74050"/>
    <s v="C"/>
    <s v="VVAR3"/>
    <n v="2000"/>
    <n v="7.47"/>
    <n v="7.47"/>
    <n v="14940"/>
    <n v="12"/>
    <n v="4.04"/>
    <n v="0.55199999999999994"/>
    <n v="14960.055076923076"/>
    <s v="S"/>
    <m/>
    <n v="-14960.055076923076"/>
  </r>
  <r>
    <x v="0"/>
    <d v="2019-09-20T00:00:00"/>
    <x v="11"/>
    <n v="5604255"/>
    <s v="C"/>
    <s v="GOLL4"/>
    <n v="200"/>
    <n v="32.6"/>
    <n v="32.798000000000002"/>
    <n v="6520"/>
    <m/>
    <n v="4.82"/>
    <n v="0.65749999999999997"/>
    <n v="6528.1605769230773"/>
    <s v="S"/>
    <m/>
    <n v="-6528.1605769230773"/>
  </r>
  <r>
    <x v="0"/>
    <d v="2019-09-20T00:00:00"/>
    <x v="11"/>
    <n v="5604255"/>
    <s v="C"/>
    <s v="GOLL4"/>
    <n v="300"/>
    <n v="32.93"/>
    <n v="32.93"/>
    <n v="9879"/>
    <m/>
    <n v="4.82"/>
    <n v="0.65749999999999997"/>
    <n v="9887.1605769230755"/>
    <s v="S"/>
    <m/>
    <n v="-9887.1605769230755"/>
  </r>
  <r>
    <x v="0"/>
    <d v="2019-09-20T00:00:00"/>
    <x v="3"/>
    <n v="5604255"/>
    <s v="V"/>
    <s v="B3SA3"/>
    <n v="500"/>
    <n v="45.29"/>
    <m/>
    <n v="22645"/>
    <m/>
    <n v="4.82"/>
    <n v="0.65749999999999997"/>
    <n v="22637.469423076924"/>
    <s v="S"/>
    <m/>
    <n v="22637.469423076924"/>
  </r>
  <r>
    <x v="0"/>
    <d v="2019-09-20T00:00:00"/>
    <x v="0"/>
    <n v="5604255"/>
    <s v="V"/>
    <s v="JBSS3"/>
    <n v="1000"/>
    <n v="31.07"/>
    <n v="29.883333333333333"/>
    <n v="31070"/>
    <m/>
    <n v="4.82"/>
    <n v="0.65749999999999997"/>
    <n v="31064.3645"/>
    <s v="S"/>
    <m/>
    <n v="31064.3645"/>
  </r>
  <r>
    <x v="1"/>
    <d v="2019-09-20T00:00:00"/>
    <x v="11"/>
    <n v="69606"/>
    <s v="C"/>
    <s v="GOLL4"/>
    <n v="500"/>
    <n v="33.200000000000003"/>
    <n v="33.200000000000003"/>
    <n v="16600"/>
    <n v="12"/>
    <n v="3.5166666666666671"/>
    <n v="0.52500000000000002"/>
    <n v="16618.133000000002"/>
    <s v="S"/>
    <m/>
    <n v="-16618.133000000002"/>
  </r>
  <r>
    <x v="1"/>
    <d v="2019-09-20T00:00:00"/>
    <x v="10"/>
    <n v="69606"/>
    <s v="C"/>
    <s v="TRPL4"/>
    <n v="500"/>
    <n v="25.09"/>
    <n v="25.085000000000001"/>
    <n v="12545"/>
    <n v="12"/>
    <n v="3.5166666666666671"/>
    <n v="0.52500000000000002"/>
    <n v="12563.132999999998"/>
    <s v="S"/>
    <m/>
    <n v="-12563.132999999998"/>
  </r>
  <r>
    <x v="1"/>
    <d v="2019-09-20T00:00:00"/>
    <x v="10"/>
    <n v="69606"/>
    <s v="C"/>
    <s v="TRPL4"/>
    <n v="500"/>
    <n v="25.08"/>
    <m/>
    <n v="12540"/>
    <n v="12"/>
    <n v="3.5166666666666671"/>
    <n v="0.52500000000000002"/>
    <n v="12558.132999999998"/>
    <s v="S"/>
    <m/>
    <n v="-12558.132999999998"/>
  </r>
  <r>
    <x v="1"/>
    <d v="2019-09-20T00:00:00"/>
    <x v="0"/>
    <n v="69606"/>
    <s v="V"/>
    <s v="JBSS3"/>
    <n v="500"/>
    <n v="31"/>
    <m/>
    <n v="15500"/>
    <n v="12"/>
    <n v="3.5166666666666671"/>
    <n v="0.52500000000000002"/>
    <n v="15482.497000000001"/>
    <s v="S"/>
    <m/>
    <n v="15482.497000000001"/>
  </r>
  <r>
    <x v="1"/>
    <d v="2019-09-20T00:00:00"/>
    <x v="3"/>
    <n v="69606"/>
    <s v="V"/>
    <s v="B3SA3"/>
    <n v="300"/>
    <n v="45.18"/>
    <m/>
    <n v="13554"/>
    <n v="12"/>
    <n v="3.5166666666666671"/>
    <n v="0.52500000000000002"/>
    <n v="13536.497000000001"/>
    <s v="S"/>
    <m/>
    <n v="13536.497000000001"/>
  </r>
  <r>
    <x v="1"/>
    <d v="2019-09-20T00:00:00"/>
    <x v="3"/>
    <n v="69606"/>
    <s v="C"/>
    <s v="B3SA3"/>
    <n v="300"/>
    <n v="44.55"/>
    <m/>
    <n v="13365"/>
    <n v="12"/>
    <n v="3.5166666666666671"/>
    <n v="0.52500000000000002"/>
    <n v="13383.132999999998"/>
    <s v="S"/>
    <m/>
    <n v="-13383.132999999998"/>
  </r>
  <r>
    <x v="0"/>
    <d v="2019-09-19T00:00:00"/>
    <x v="3"/>
    <n v="5558671"/>
    <s v="C"/>
    <s v="B3SA3"/>
    <n v="200"/>
    <n v="45.25"/>
    <n v="45.316000000000003"/>
    <n v="9050"/>
    <m/>
    <n v="3.78"/>
    <n v="0.51500000000000001"/>
    <n v="9056.1229999999978"/>
    <s v="S"/>
    <m/>
    <n v="-9056.1229999999978"/>
  </r>
  <r>
    <x v="0"/>
    <d v="2019-09-19T00:00:00"/>
    <x v="3"/>
    <n v="5558671"/>
    <s v="C"/>
    <s v="B3SA3"/>
    <n v="300"/>
    <n v="45.36"/>
    <m/>
    <n v="13608"/>
    <m/>
    <n v="3.78"/>
    <n v="0.51500000000000001"/>
    <n v="13614.122999999998"/>
    <s v="S"/>
    <m/>
    <n v="-13614.122999999998"/>
  </r>
  <r>
    <x v="0"/>
    <d v="2019-09-19T00:00:00"/>
    <x v="1"/>
    <n v="5558671"/>
    <s v="C"/>
    <s v="CSNA3"/>
    <n v="1000"/>
    <n v="14.41"/>
    <m/>
    <n v="14410"/>
    <m/>
    <n v="3.78"/>
    <n v="0.51500000000000001"/>
    <n v="14416.122999999998"/>
    <s v="S"/>
    <m/>
    <n v="-14416.122999999998"/>
  </r>
  <r>
    <x v="0"/>
    <d v="2019-09-19T00:00:00"/>
    <x v="7"/>
    <n v="5558671"/>
    <s v="V"/>
    <s v="MGLU3"/>
    <n v="500"/>
    <n v="35.869999999999997"/>
    <m/>
    <n v="17935"/>
    <m/>
    <n v="3.78"/>
    <n v="0.51500000000000001"/>
    <n v="17930.584999999999"/>
    <s v="S"/>
    <m/>
    <n v="17930.584999999999"/>
  </r>
  <r>
    <x v="1"/>
    <d v="2019-09-19T00:00:00"/>
    <x v="7"/>
    <n v="64909"/>
    <s v="V"/>
    <s v="MGLU3"/>
    <n v="500"/>
    <n v="36.200000000000003"/>
    <n v="34.295000000000002"/>
    <n v="18100"/>
    <n v="12"/>
    <n v="4.8988888888888891"/>
    <n v="0.69888888888888889"/>
    <n v="18071.701111111113"/>
    <s v="S"/>
    <m/>
    <n v="18071.701111111113"/>
  </r>
  <r>
    <x v="1"/>
    <d v="2019-09-19T00:00:00"/>
    <x v="7"/>
    <n v="64909"/>
    <s v="V"/>
    <s v="MGLU3"/>
    <n v="500"/>
    <n v="35.97"/>
    <n v="34.295000000000002"/>
    <n v="17985"/>
    <n v="12"/>
    <n v="4.8988888888888891"/>
    <n v="0.69888888888888889"/>
    <n v="17968.372777777779"/>
    <s v="S"/>
    <m/>
    <n v="17968.372777777779"/>
  </r>
  <r>
    <x v="1"/>
    <d v="2019-09-19T00:00:00"/>
    <x v="11"/>
    <n v="64909"/>
    <s v="V"/>
    <s v="GOLL4"/>
    <n v="500"/>
    <n v="34.15"/>
    <n v="25.06"/>
    <n v="17075"/>
    <n v="12"/>
    <n v="4.8988888888888891"/>
    <n v="0.69888888888888889"/>
    <n v="17058.372777777779"/>
    <s v="S"/>
    <m/>
    <n v="17058.372777777779"/>
  </r>
  <r>
    <x v="1"/>
    <d v="2019-09-19T00:00:00"/>
    <x v="10"/>
    <n v="64909"/>
    <s v="V"/>
    <s v="TRPL4"/>
    <n v="500"/>
    <n v="25.45"/>
    <n v="25.06"/>
    <n v="12725"/>
    <n v="12"/>
    <n v="4.8988888888888891"/>
    <n v="0.69888888888888889"/>
    <n v="12708.372777777779"/>
    <s v="S"/>
    <m/>
    <n v="12708.372777777779"/>
  </r>
  <r>
    <x v="1"/>
    <d v="2019-09-19T00:00:00"/>
    <x v="7"/>
    <n v="64909"/>
    <s v="V"/>
    <s v="VVAR3"/>
    <n v="2000"/>
    <n v="7.38"/>
    <n v="7.1924999999999999"/>
    <n v="14760"/>
    <n v="12"/>
    <n v="4.8988888888888891"/>
    <n v="0.69888888888888889"/>
    <n v="14743.372777777779"/>
    <s v="S"/>
    <m/>
    <n v="14743.372777777779"/>
  </r>
  <r>
    <x v="1"/>
    <d v="2019-09-19T00:00:00"/>
    <x v="7"/>
    <n v="64909"/>
    <s v="V"/>
    <s v="VVAR3"/>
    <n v="2000"/>
    <n v="7.29"/>
    <n v="7.1924999999999999"/>
    <n v="14580"/>
    <n v="12"/>
    <n v="4.8988888888888891"/>
    <n v="0.69888888888888889"/>
    <n v="14563.372777777779"/>
    <s v="S"/>
    <m/>
    <n v="14563.372777777779"/>
  </r>
  <r>
    <x v="1"/>
    <d v="2019-09-19T00:00:00"/>
    <x v="3"/>
    <n v="64909"/>
    <s v="V"/>
    <s v="B3SA3"/>
    <n v="300"/>
    <n v="44.62"/>
    <m/>
    <n v="13386"/>
    <n v="12"/>
    <n v="4.8988888888888891"/>
    <n v="0.69888888888888889"/>
    <n v="13369.372777777779"/>
    <s v="S"/>
    <m/>
    <n v="13369.372777777779"/>
  </r>
  <r>
    <x v="1"/>
    <d v="2019-09-19T00:00:00"/>
    <x v="3"/>
    <n v="64909"/>
    <s v="C"/>
    <s v="B3SA3"/>
    <n v="300"/>
    <n v="44.72"/>
    <m/>
    <n v="13416"/>
    <n v="12"/>
    <n v="4.8988888888888891"/>
    <n v="0.69888888888888889"/>
    <n v="13433.257222222221"/>
    <s v="S"/>
    <m/>
    <n v="-13433.257222222221"/>
  </r>
  <r>
    <x v="1"/>
    <d v="2019-09-19T00:00:00"/>
    <x v="3"/>
    <n v="64909"/>
    <s v="V"/>
    <s v="B3SA3"/>
    <n v="1000"/>
    <n v="45.73"/>
    <n v="43.148571428571429"/>
    <n v="45730"/>
    <n v="12"/>
    <n v="4.8988888888888891"/>
    <n v="0.69888888888888889"/>
    <n v="45713.372777777775"/>
    <s v="S"/>
    <m/>
    <n v="45713.372777777775"/>
  </r>
  <r>
    <x v="1"/>
    <d v="2019-09-18T00:00:00"/>
    <x v="5"/>
    <n v="60599"/>
    <s v="V"/>
    <s v="BRKM5"/>
    <n v="500"/>
    <n v="31.23"/>
    <m/>
    <n v="15615"/>
    <n v="12"/>
    <n v="3.6199999999999997"/>
    <n v="0.6"/>
    <n v="15598.471666666666"/>
    <s v="S"/>
    <m/>
    <n v="15598.471666666666"/>
  </r>
  <r>
    <x v="1"/>
    <d v="2019-09-18T00:00:00"/>
    <x v="5"/>
    <n v="60599"/>
    <s v="C"/>
    <s v="BRKM5"/>
    <n v="500"/>
    <n v="31.12"/>
    <m/>
    <n v="15560"/>
    <n v="12"/>
    <n v="3.6199999999999997"/>
    <n v="0.6"/>
    <n v="15577.158333333333"/>
    <s v="S"/>
    <m/>
    <n v="-15577.158333333333"/>
  </r>
  <r>
    <x v="1"/>
    <d v="2019-09-18T00:00:00"/>
    <x v="11"/>
    <n v="60599"/>
    <s v="C"/>
    <s v="GOLL4"/>
    <n v="500"/>
    <n v="33.700000000000003"/>
    <m/>
    <n v="16850"/>
    <n v="12"/>
    <n v="3.6199999999999997"/>
    <n v="0.6"/>
    <n v="16867.158333333333"/>
    <s v="S"/>
    <m/>
    <n v="-16867.158333333333"/>
  </r>
  <r>
    <x v="0"/>
    <d v="2019-09-17T00:00:00"/>
    <x v="11"/>
    <n v="5470531"/>
    <s v="V"/>
    <s v="GOLL4"/>
    <n v="300"/>
    <n v="33.36"/>
    <m/>
    <n v="10008"/>
    <m/>
    <n v="1.9950000000000001"/>
    <n v="0.375"/>
    <n v="10003.696666666667"/>
    <s v="S"/>
    <m/>
    <n v="10003.696666666667"/>
  </r>
  <r>
    <x v="0"/>
    <d v="2019-09-17T00:00:00"/>
    <x v="11"/>
    <n v="5470531"/>
    <s v="C"/>
    <s v="GOLL4"/>
    <n v="300"/>
    <n v="33.229999999999997"/>
    <m/>
    <n v="9968.9999999999982"/>
    <m/>
    <n v="1.9950000000000001"/>
    <n v="0.375"/>
    <n v="9973.3027777777752"/>
    <s v="S"/>
    <m/>
    <n v="-9973.3027777777752"/>
  </r>
  <r>
    <x v="1"/>
    <d v="2019-09-17T00:00:00"/>
    <x v="11"/>
    <n v="56554"/>
    <s v="V"/>
    <s v="GOLL4"/>
    <n v="500"/>
    <n v="33.6"/>
    <m/>
    <n v="16800"/>
    <n v="12"/>
    <n v="3.32"/>
    <n v="0.62"/>
    <n v="16784.082222222223"/>
    <s v="S"/>
    <m/>
    <n v="16784.082222222223"/>
  </r>
  <r>
    <x v="1"/>
    <d v="2019-09-17T00:00:00"/>
    <x v="11"/>
    <n v="56554"/>
    <s v="C"/>
    <s v="GOLL4"/>
    <n v="500"/>
    <n v="32.89"/>
    <m/>
    <n v="16445"/>
    <n v="12"/>
    <n v="3.32"/>
    <n v="0.62"/>
    <n v="16461.547777777778"/>
    <s v="S"/>
    <m/>
    <n v="-16461.547777777778"/>
  </r>
  <r>
    <x v="0"/>
    <d v="2019-09-16T00:00:00"/>
    <x v="0"/>
    <n v="5424924"/>
    <s v="C"/>
    <s v="JBSS3"/>
    <n v="200"/>
    <n v="30.09"/>
    <m/>
    <n v="6018"/>
    <m/>
    <n v="2.4500000000000002"/>
    <n v="0.45999999999999996"/>
    <n v="6022.387777777778"/>
    <s v="S"/>
    <m/>
    <n v="-6022.387777777778"/>
  </r>
  <r>
    <x v="0"/>
    <d v="2019-09-16T00:00:00"/>
    <x v="0"/>
    <n v="5424924"/>
    <s v="C"/>
    <s v="JBSS3"/>
    <n v="300"/>
    <n v="30.23"/>
    <m/>
    <n v="9069"/>
    <m/>
    <n v="2.4500000000000002"/>
    <n v="0.45999999999999996"/>
    <n v="9073.3877777777761"/>
    <s v="S"/>
    <m/>
    <n v="-9073.3877777777761"/>
  </r>
  <r>
    <x v="0"/>
    <d v="2019-09-16T00:00:00"/>
    <x v="0"/>
    <n v="5424924"/>
    <s v="C"/>
    <s v="JBSS3"/>
    <n v="500"/>
    <n v="30.6"/>
    <m/>
    <n v="15300"/>
    <m/>
    <n v="2.4500000000000002"/>
    <n v="0.45999999999999996"/>
    <n v="15304.387777777776"/>
    <s v="S"/>
    <m/>
    <n v="-15304.387777777776"/>
  </r>
  <r>
    <x v="0"/>
    <d v="2019-09-16T00:00:00"/>
    <x v="0"/>
    <n v="5424924"/>
    <s v="V"/>
    <s v="JBSS3"/>
    <n v="500"/>
    <n v="30.87"/>
    <m/>
    <n v="15435"/>
    <m/>
    <n v="2.4500000000000002"/>
    <n v="0.45999999999999996"/>
    <n v="15431.242222222223"/>
    <s v="S"/>
    <m/>
    <n v="15431.242222222223"/>
  </r>
  <r>
    <x v="0"/>
    <d v="2019-09-16T00:00:00"/>
    <x v="0"/>
    <n v="5424924"/>
    <s v="V"/>
    <s v="JBSS3"/>
    <n v="500"/>
    <n v="30.87"/>
    <m/>
    <n v="15435"/>
    <m/>
    <n v="2.4500000000000002"/>
    <n v="0.45999999999999996"/>
    <n v="15431.242222222223"/>
    <s v="S"/>
    <m/>
    <n v="15431.242222222223"/>
  </r>
  <r>
    <x v="1"/>
    <d v="2019-09-16T00:00:00"/>
    <x v="0"/>
    <n v="51605"/>
    <s v="C"/>
    <s v="JBSS3"/>
    <n v="200"/>
    <n v="29.46"/>
    <n v="29.616"/>
    <n v="5892"/>
    <n v="12"/>
    <n v="2.5499999999999998"/>
    <n v="0.43"/>
    <n v="5905.06"/>
    <s v="S"/>
    <m/>
    <n v="-5905.06"/>
  </r>
  <r>
    <x v="1"/>
    <d v="2019-09-16T00:00:00"/>
    <x v="0"/>
    <n v="51605"/>
    <s v="C"/>
    <s v="JBSS3"/>
    <n v="300"/>
    <n v="29.72"/>
    <m/>
    <n v="8916"/>
    <n v="12"/>
    <n v="2.5499999999999998"/>
    <n v="0.43"/>
    <n v="8932.3577777777773"/>
    <s v="S"/>
    <m/>
    <n v="-8932.3577777777773"/>
  </r>
  <r>
    <x v="1"/>
    <d v="2019-09-16T00:00:00"/>
    <x v="11"/>
    <n v="51605"/>
    <s v="V"/>
    <s v="GOLL4"/>
    <n v="300"/>
    <n v="32.21"/>
    <m/>
    <n v="9663"/>
    <n v="12"/>
    <n v="2.5499999999999998"/>
    <n v="0.43"/>
    <n v="9647.4842857142849"/>
    <s v="S"/>
    <m/>
    <n v="9647.4842857142849"/>
  </r>
  <r>
    <x v="1"/>
    <d v="2019-09-16T00:00:00"/>
    <x v="11"/>
    <n v="51605"/>
    <s v="C"/>
    <s v="GOLL4"/>
    <n v="300"/>
    <n v="32.22"/>
    <m/>
    <n v="9666"/>
    <n v="12"/>
    <n v="2.5499999999999998"/>
    <n v="0.43"/>
    <n v="9682.1457142857143"/>
    <s v="S"/>
    <m/>
    <n v="-9682.1457142857143"/>
  </r>
  <r>
    <x v="1"/>
    <d v="2019-09-16T00:00:00"/>
    <x v="4"/>
    <n v="51605"/>
    <s v="V"/>
    <s v="PETR3"/>
    <n v="500"/>
    <n v="31.24"/>
    <m/>
    <n v="15620"/>
    <n v="12"/>
    <n v="2.5499999999999998"/>
    <n v="0.43"/>
    <n v="15604.484285714285"/>
    <s v="S"/>
    <m/>
    <n v="15604.484285714285"/>
  </r>
  <r>
    <x v="1"/>
    <d v="2019-09-16T00:00:00"/>
    <x v="7"/>
    <n v="51605"/>
    <s v="C"/>
    <s v="MGLU3"/>
    <n v="200"/>
    <n v="33.22"/>
    <n v="34.295000000000002"/>
    <n v="6644"/>
    <n v="12"/>
    <n v="2.5499999999999998"/>
    <n v="0.43"/>
    <n v="6660.1457142857143"/>
    <s v="S"/>
    <m/>
    <n v="-6660.1457142857143"/>
  </r>
  <r>
    <x v="1"/>
    <d v="2019-09-16T00:00:00"/>
    <x v="0"/>
    <n v="51605"/>
    <s v="V"/>
    <s v="JBSS3"/>
    <n v="500"/>
    <n v="30.9"/>
    <m/>
    <n v="15450"/>
    <n v="12"/>
    <n v="2.5499999999999998"/>
    <n v="0.43"/>
    <n v="15434.484285714285"/>
    <s v="S"/>
    <m/>
    <n v="15434.484285714285"/>
  </r>
  <r>
    <x v="1"/>
    <d v="2019-09-16T00:00:00"/>
    <x v="0"/>
    <n v="51605"/>
    <s v="C"/>
    <s v="JBSS3"/>
    <n v="500"/>
    <n v="29.42"/>
    <m/>
    <n v="14710"/>
    <n v="12"/>
    <n v="2.5499999999999998"/>
    <n v="0.43"/>
    <n v="14726.145714285714"/>
    <s v="S"/>
    <m/>
    <n v="-14726.145714285714"/>
  </r>
  <r>
    <x v="1"/>
    <d v="2019-09-16T00:00:00"/>
    <x v="4"/>
    <n v="51605"/>
    <s v="C"/>
    <s v="PETR3"/>
    <n v="500"/>
    <n v="30.64"/>
    <m/>
    <n v="15320"/>
    <n v="12"/>
    <n v="2.5499999999999998"/>
    <n v="0.43"/>
    <n v="15344.003333333332"/>
    <s v="S"/>
    <m/>
    <n v="-15344.003333333332"/>
  </r>
  <r>
    <x v="1"/>
    <d v="2019-09-16T00:00:00"/>
    <x v="3"/>
    <n v="51605"/>
    <s v="C"/>
    <s v="B3SA3"/>
    <n v="300"/>
    <n v="42.78"/>
    <m/>
    <n v="12834"/>
    <n v="12"/>
    <n v="2.5499999999999998"/>
    <n v="0.43"/>
    <n v="12858.003333333332"/>
    <s v="S"/>
    <m/>
    <n v="-12858.003333333332"/>
  </r>
  <r>
    <x v="0"/>
    <d v="2019-09-13T00:00:00"/>
    <x v="6"/>
    <n v="5374345"/>
    <s v="C"/>
    <s v="CMIG4"/>
    <n v="500"/>
    <n v="14.44"/>
    <n v="14.55"/>
    <n v="7220"/>
    <m/>
    <n v="2.5640000000000001"/>
    <n v="0.35"/>
    <n v="7231.9233333333341"/>
    <s v="S"/>
    <m/>
    <n v="-7231.9233333333341"/>
  </r>
  <r>
    <x v="0"/>
    <d v="2019-09-13T00:00:00"/>
    <x v="6"/>
    <n v="5374345"/>
    <s v="C"/>
    <s v="CMIG4"/>
    <n v="500"/>
    <n v="14.34"/>
    <n v="14.586666666666666"/>
    <n v="7170"/>
    <m/>
    <n v="2.5640000000000001"/>
    <n v="0.35"/>
    <n v="7175.2400000000007"/>
    <s v="S"/>
    <m/>
    <n v="-7175.2400000000007"/>
  </r>
  <r>
    <x v="0"/>
    <d v="2019-09-13T00:00:00"/>
    <x v="7"/>
    <n v="5374345"/>
    <s v="C"/>
    <s v="MGLU3"/>
    <n v="200"/>
    <n v="34.82"/>
    <m/>
    <n v="6964"/>
    <m/>
    <n v="2.5640000000000001"/>
    <n v="0.35"/>
    <n v="6969.2400000000007"/>
    <s v="S"/>
    <m/>
    <n v="-6969.2400000000007"/>
  </r>
  <r>
    <x v="0"/>
    <d v="2019-09-13T00:00:00"/>
    <x v="7"/>
    <n v="5374345"/>
    <s v="C"/>
    <s v="MGLU3"/>
    <n v="300"/>
    <n v="34.96"/>
    <n v="34.96"/>
    <n v="10488"/>
    <m/>
    <n v="2.5640000000000001"/>
    <n v="0.35"/>
    <n v="10492.9"/>
    <s v="S"/>
    <m/>
    <n v="-10492.9"/>
  </r>
  <r>
    <x v="0"/>
    <d v="2019-09-13T00:00:00"/>
    <x v="0"/>
    <n v="5374345"/>
    <s v="V"/>
    <s v="JBSS3"/>
    <n v="500"/>
    <n v="29.62"/>
    <n v="29.883333333333333"/>
    <n v="14810"/>
    <m/>
    <n v="2.5640000000000001"/>
    <n v="0.35"/>
    <n v="14805.73"/>
    <s v="S"/>
    <m/>
    <n v="14805.73"/>
  </r>
  <r>
    <x v="1"/>
    <d v="2019-09-13T00:00:00"/>
    <x v="10"/>
    <n v="46404"/>
    <s v="C"/>
    <s v="TRPL4"/>
    <n v="500"/>
    <n v="25.06"/>
    <m/>
    <n v="12530"/>
    <n v="12"/>
    <n v="3.85"/>
    <n v="0.62785714285714278"/>
    <n v="12547.177857142857"/>
    <s v="S"/>
    <m/>
    <n v="-12547.177857142857"/>
  </r>
  <r>
    <x v="1"/>
    <d v="2019-09-13T00:00:00"/>
    <x v="7"/>
    <n v="46404"/>
    <s v="C"/>
    <s v="MGLU3"/>
    <n v="300"/>
    <n v="34.22"/>
    <m/>
    <n v="10266"/>
    <n v="12"/>
    <n v="3.85"/>
    <n v="0.62785714285714278"/>
    <n v="10283.177857142857"/>
    <s v="S"/>
    <m/>
    <n v="-10283.177857142857"/>
  </r>
  <r>
    <x v="1"/>
    <d v="2019-09-13T00:00:00"/>
    <x v="3"/>
    <n v="46404"/>
    <s v="C"/>
    <s v="B3SA3"/>
    <n v="200"/>
    <n v="43.07"/>
    <n v="43.148571428571429"/>
    <n v="8614"/>
    <n v="12"/>
    <n v="3.85"/>
    <n v="0.62785714285714278"/>
    <n v="8631.1778571428567"/>
    <s v="S"/>
    <m/>
    <n v="-8631.1778571428567"/>
  </r>
  <r>
    <x v="1"/>
    <d v="2019-09-13T00:00:00"/>
    <x v="3"/>
    <n v="46404"/>
    <s v="C"/>
    <s v="B3SA3"/>
    <n v="500"/>
    <n v="43.18"/>
    <m/>
    <n v="21590"/>
    <n v="12"/>
    <n v="3.85"/>
    <n v="0.62785714285714278"/>
    <n v="21607.177857142855"/>
    <s v="S"/>
    <m/>
    <n v="-21607.177857142855"/>
  </r>
  <r>
    <x v="1"/>
    <d v="2019-09-13T00:00:00"/>
    <x v="3"/>
    <n v="46404"/>
    <s v="V"/>
    <s v="B3SA3"/>
    <n v="800"/>
    <n v="43.88"/>
    <m/>
    <n v="35104"/>
    <n v="12"/>
    <n v="3.85"/>
    <n v="0.62785714285714278"/>
    <n v="35087.452142857146"/>
    <s v="S"/>
    <m/>
    <n v="35087.452142857146"/>
  </r>
  <r>
    <x v="1"/>
    <d v="2019-09-13T00:00:00"/>
    <x v="11"/>
    <n v="46404"/>
    <s v="V"/>
    <s v="GOLL4"/>
    <n v="400"/>
    <n v="35.21"/>
    <m/>
    <n v="14084"/>
    <n v="12"/>
    <n v="3.85"/>
    <n v="0.62785714285714278"/>
    <n v="14068.172142857142"/>
    <s v="S"/>
    <m/>
    <n v="14068.172142857142"/>
  </r>
  <r>
    <x v="1"/>
    <d v="2019-09-13T00:00:00"/>
    <x v="11"/>
    <n v="46404"/>
    <s v="V"/>
    <s v="GOLL4"/>
    <n v="100"/>
    <n v="35.31"/>
    <m/>
    <n v="3531"/>
    <n v="12"/>
    <n v="3.85"/>
    <n v="0.62785714285714278"/>
    <n v="3515.1721428571432"/>
    <s v="S"/>
    <m/>
    <n v="3515.1721428571432"/>
  </r>
  <r>
    <x v="1"/>
    <d v="2019-09-13T00:00:00"/>
    <x v="11"/>
    <n v="46404"/>
    <s v="C"/>
    <s v="GOLL4"/>
    <n v="500"/>
    <n v="34.99"/>
    <m/>
    <n v="17495"/>
    <n v="12"/>
    <n v="3.85"/>
    <n v="0.62785714285714278"/>
    <n v="17511.457857142857"/>
    <s v="S"/>
    <m/>
    <n v="-17511.457857142857"/>
  </r>
  <r>
    <x v="1"/>
    <d v="2019-09-13T00:00:00"/>
    <x v="11"/>
    <n v="46404"/>
    <s v="V"/>
    <s v="GOLL4"/>
    <n v="500"/>
    <n v="34.909999999999997"/>
    <m/>
    <n v="17455"/>
    <n v="12"/>
    <n v="3.85"/>
    <n v="0.62785714285714278"/>
    <n v="17439.172142857144"/>
    <s v="S"/>
    <m/>
    <n v="17439.172142857144"/>
  </r>
  <r>
    <x v="1"/>
    <d v="2019-09-13T00:00:00"/>
    <x v="11"/>
    <n v="46404"/>
    <s v="C"/>
    <s v="GOLL4"/>
    <n v="500"/>
    <n v="34.729999999999997"/>
    <m/>
    <n v="17365"/>
    <n v="12"/>
    <n v="3.85"/>
    <n v="0.62785714285714278"/>
    <n v="17382.467857142856"/>
    <s v="S"/>
    <m/>
    <n v="-17382.467857142856"/>
  </r>
  <r>
    <x v="1"/>
    <d v="2019-09-13T00:00:00"/>
    <x v="7"/>
    <n v="46404"/>
    <s v="C"/>
    <s v="MGLU3"/>
    <n v="500"/>
    <n v="34.770000000000003"/>
    <m/>
    <n v="17385"/>
    <n v="12"/>
    <n v="3.85"/>
    <n v="0.62785714285714278"/>
    <n v="17402.467857142856"/>
    <s v="S"/>
    <m/>
    <n v="-17402.467857142856"/>
  </r>
  <r>
    <x v="1"/>
    <d v="2019-09-13T00:00:00"/>
    <x v="3"/>
    <n v="46404"/>
    <s v="C"/>
    <s v="B3SA3"/>
    <n v="300"/>
    <n v="43.82"/>
    <m/>
    <n v="13146"/>
    <n v="12"/>
    <n v="3.85"/>
    <n v="0.62785714285714278"/>
    <n v="13163.467857142856"/>
    <s v="S"/>
    <m/>
    <n v="-13163.467857142856"/>
  </r>
  <r>
    <x v="1"/>
    <d v="2019-09-13T00:00:00"/>
    <x v="3"/>
    <n v="46404"/>
    <s v="C"/>
    <s v="B3SA3"/>
    <n v="500"/>
    <n v="43.98"/>
    <m/>
    <n v="21990"/>
    <n v="12"/>
    <n v="3.85"/>
    <n v="0.62785714285714278"/>
    <n v="22007.467857142856"/>
    <s v="S"/>
    <m/>
    <n v="-22007.467857142856"/>
  </r>
  <r>
    <x v="1"/>
    <d v="2019-09-13T00:00:00"/>
    <x v="0"/>
    <n v="46404"/>
    <s v="V"/>
    <s v="JBSS3"/>
    <n v="800"/>
    <n v="29.65"/>
    <m/>
    <n v="23720"/>
    <n v="12"/>
    <n v="3.85"/>
    <n v="0.62785714285714278"/>
    <n v="23703.162142857145"/>
    <s v="S"/>
    <m/>
    <n v="23703.162142857145"/>
  </r>
  <r>
    <x v="0"/>
    <d v="2019-09-12T00:00:00"/>
    <x v="3"/>
    <n v="5325887"/>
    <s v="V"/>
    <s v="B3SA3"/>
    <n v="700"/>
    <n v="44.75"/>
    <m/>
    <n v="31325"/>
    <m/>
    <n v="3.0881818181818179"/>
    <n v="0.5763636363636363"/>
    <n v="31320.213636363638"/>
    <s v="S"/>
    <m/>
    <n v="31320.213636363638"/>
  </r>
  <r>
    <x v="0"/>
    <d v="2019-09-12T00:00:00"/>
    <x v="3"/>
    <n v="5325887"/>
    <s v="V"/>
    <s v="B3SA3"/>
    <n v="100"/>
    <n v="44.59"/>
    <m/>
    <n v="4459"/>
    <m/>
    <n v="3.0881818181818179"/>
    <n v="0.5763636363636363"/>
    <n v="4454.2136363636364"/>
    <s v="S"/>
    <m/>
    <n v="4454.2136363636364"/>
  </r>
  <r>
    <x v="0"/>
    <d v="2019-09-12T00:00:00"/>
    <x v="3"/>
    <n v="5325887"/>
    <s v="C"/>
    <s v="B3SA3"/>
    <n v="200"/>
    <n v="44.45"/>
    <m/>
    <n v="8890"/>
    <m/>
    <n v="3.0881818181818179"/>
    <n v="0.5763636363636363"/>
    <n v="8895.4163636363628"/>
    <s v="S"/>
    <m/>
    <n v="-8895.4163636363628"/>
  </r>
  <r>
    <x v="0"/>
    <d v="2019-09-12T00:00:00"/>
    <x v="3"/>
    <n v="5325887"/>
    <s v="C"/>
    <s v="B3SA3"/>
    <n v="500"/>
    <n v="44.52"/>
    <m/>
    <n v="22260"/>
    <m/>
    <n v="3.0881818181818179"/>
    <n v="0.5763636363636363"/>
    <n v="22265.416363636363"/>
    <s v="S"/>
    <m/>
    <n v="-22265.416363636363"/>
  </r>
  <r>
    <x v="0"/>
    <d v="2019-09-12T00:00:00"/>
    <x v="3"/>
    <n v="5325887"/>
    <s v="C"/>
    <s v="B3SA3"/>
    <n v="100"/>
    <n v="44.35"/>
    <m/>
    <n v="4435"/>
    <m/>
    <n v="3.0881818181818179"/>
    <n v="0.5763636363636363"/>
    <n v="4439.6613636363636"/>
    <s v="S"/>
    <m/>
    <n v="-4439.6613636363636"/>
  </r>
  <r>
    <x v="0"/>
    <d v="2019-09-12T00:00:00"/>
    <x v="3"/>
    <n v="5325887"/>
    <s v="V"/>
    <s v="B3SA3"/>
    <n v="400"/>
    <n v="44.84"/>
    <m/>
    <n v="17936"/>
    <m/>
    <n v="3.0881818181818179"/>
    <n v="0.5763636363636363"/>
    <n v="17931.968636363636"/>
    <s v="S"/>
    <m/>
    <n v="17931.968636363636"/>
  </r>
  <r>
    <x v="0"/>
    <d v="2019-09-12T00:00:00"/>
    <x v="3"/>
    <n v="5325887"/>
    <s v="C"/>
    <s v="B3SA3"/>
    <n v="400"/>
    <n v="44.6"/>
    <m/>
    <n v="17840"/>
    <m/>
    <n v="3.0881818181818179"/>
    <n v="0.5763636363636363"/>
    <n v="17844.661363636365"/>
    <s v="S"/>
    <m/>
    <n v="-17844.661363636365"/>
  </r>
  <r>
    <x v="0"/>
    <d v="2019-09-12T00:00:00"/>
    <x v="6"/>
    <n v="5325887"/>
    <s v="C"/>
    <s v="CMIG4"/>
    <n v="1000"/>
    <n v="14.71"/>
    <m/>
    <n v="14710"/>
    <m/>
    <n v="3.0881818181818179"/>
    <n v="0.5763636363636363"/>
    <n v="14714.661363636364"/>
    <s v="S"/>
    <m/>
    <n v="-14714.661363636364"/>
  </r>
  <r>
    <x v="0"/>
    <d v="2019-09-12T00:00:00"/>
    <x v="6"/>
    <n v="5325887"/>
    <s v="V"/>
    <s v="CMIG4"/>
    <n v="800"/>
    <n v="14.91"/>
    <m/>
    <n v="11928"/>
    <m/>
    <n v="3.0881818181818179"/>
    <n v="0.5763636363636363"/>
    <n v="11923.353636363636"/>
    <s v="S"/>
    <m/>
    <n v="11923.353636363636"/>
  </r>
  <r>
    <x v="0"/>
    <d v="2019-09-12T00:00:00"/>
    <x v="11"/>
    <n v="5325887"/>
    <s v="V"/>
    <s v="GOLL4"/>
    <n v="500"/>
    <n v="35.11"/>
    <m/>
    <n v="17555"/>
    <m/>
    <n v="3.0881818181818179"/>
    <n v="0.5763636363636363"/>
    <n v="17550.250303030305"/>
    <s v="S"/>
    <m/>
    <n v="17550.250303030305"/>
  </r>
  <r>
    <x v="0"/>
    <d v="2019-09-12T00:00:00"/>
    <x v="11"/>
    <n v="5325887"/>
    <s v="C"/>
    <s v="GOLL4"/>
    <n v="500"/>
    <n v="34.99"/>
    <m/>
    <n v="17495"/>
    <m/>
    <n v="3.0881818181818179"/>
    <n v="0.5763636363636363"/>
    <n v="17500.379696969696"/>
    <s v="S"/>
    <m/>
    <n v="-17500.379696969696"/>
  </r>
  <r>
    <x v="1"/>
    <d v="2019-09-12T00:00:00"/>
    <x v="7"/>
    <n v="41764"/>
    <s v="V"/>
    <s v="MGLU3"/>
    <n v="600"/>
    <n v="35.26"/>
    <n v="34.064297520661157"/>
    <n v="21156"/>
    <n v="12"/>
    <n v="3.8354545454545454"/>
    <n v="0.57545454545454544"/>
    <n v="21139.251212121213"/>
    <s v="S"/>
    <m/>
    <n v="21139.251212121213"/>
  </r>
  <r>
    <x v="1"/>
    <d v="2019-09-12T00:00:00"/>
    <x v="7"/>
    <n v="41764"/>
    <s v="V"/>
    <s v="MGLU3"/>
    <n v="500"/>
    <n v="35.26"/>
    <n v="34.064297520661157"/>
    <n v="17630"/>
    <n v="12"/>
    <n v="3.8354545454545454"/>
    <n v="0.57545454545454544"/>
    <n v="17614.124545454546"/>
    <s v="S"/>
    <m/>
    <n v="17614.124545454546"/>
  </r>
  <r>
    <x v="1"/>
    <d v="2019-09-12T00:00:00"/>
    <x v="7"/>
    <n v="41764"/>
    <s v="C"/>
    <s v="MGLU3"/>
    <n v="500"/>
    <n v="34.46"/>
    <n v="34.064297520661157"/>
    <n v="17230"/>
    <n v="12"/>
    <n v="3.8354545454545454"/>
    <n v="0.57545454545454544"/>
    <n v="17248.762121212123"/>
    <s v="S"/>
    <m/>
    <n v="-17248.762121212123"/>
  </r>
  <r>
    <x v="1"/>
    <d v="2019-09-12T00:00:00"/>
    <x v="5"/>
    <n v="41764"/>
    <s v="C"/>
    <s v="UNIP6"/>
    <n v="500"/>
    <n v="31.95"/>
    <n v="33.243333333333332"/>
    <n v="15975"/>
    <n v="12"/>
    <n v="3.8354545454545454"/>
    <n v="0.57545454545454544"/>
    <n v="15992.295454545454"/>
    <s v="S"/>
    <m/>
    <n v="-15992.295454545454"/>
  </r>
  <r>
    <x v="1"/>
    <d v="2019-09-12T00:00:00"/>
    <x v="11"/>
    <n v="41764"/>
    <s v="V"/>
    <s v="GOLL4"/>
    <n v="300"/>
    <n v="34.92"/>
    <m/>
    <n v="10476"/>
    <n v="12"/>
    <n v="3.8354545454545454"/>
    <n v="0.57545454545454544"/>
    <n v="10457.867878787878"/>
    <s v="S"/>
    <m/>
    <n v="10457.867878787878"/>
  </r>
  <r>
    <x v="1"/>
    <d v="2019-09-12T00:00:00"/>
    <x v="11"/>
    <n v="41764"/>
    <s v="C"/>
    <s v="GOLL4"/>
    <n v="300"/>
    <n v="34.46"/>
    <m/>
    <n v="10338"/>
    <n v="12"/>
    <n v="3.8354545454545454"/>
    <n v="0.57545454545454544"/>
    <n v="10356.762121212121"/>
    <s v="S"/>
    <m/>
    <n v="-10356.762121212121"/>
  </r>
  <r>
    <x v="1"/>
    <d v="2019-09-12T00:00:00"/>
    <x v="3"/>
    <n v="41764"/>
    <s v="C"/>
    <s v="BBAS3"/>
    <n v="200"/>
    <n v="47.62"/>
    <m/>
    <n v="9524"/>
    <m/>
    <n v="3.8354545454545454"/>
    <n v="0.57545454545454544"/>
    <n v="9528.750454545454"/>
    <s v="S"/>
    <m/>
    <n v="-9528.750454545454"/>
  </r>
  <r>
    <x v="1"/>
    <d v="2019-09-12T00:00:00"/>
    <x v="10"/>
    <n v="41764"/>
    <s v="V"/>
    <s v="TRPL4"/>
    <n v="1000"/>
    <n v="25.41"/>
    <m/>
    <n v="25410"/>
    <n v="12"/>
    <n v="3.8354545454545454"/>
    <n v="0.57545454545454544"/>
    <n v="25393.879545454547"/>
    <s v="S"/>
    <m/>
    <n v="25393.879545454547"/>
  </r>
  <r>
    <x v="1"/>
    <d v="2019-09-12T00:00:00"/>
    <x v="6"/>
    <n v="41764"/>
    <s v="V"/>
    <s v="CMIG4"/>
    <n v="1000"/>
    <n v="14.87"/>
    <m/>
    <n v="14870"/>
    <n v="12"/>
    <n v="3.8354545454545454"/>
    <n v="0.57545454545454544"/>
    <n v="14854.314545454545"/>
    <s v="S"/>
    <m/>
    <n v="14854.314545454545"/>
  </r>
  <r>
    <x v="1"/>
    <d v="2019-09-12T00:00:00"/>
    <x v="3"/>
    <n v="41764"/>
    <s v="V"/>
    <s v="B3SA3"/>
    <n v="300"/>
    <n v="45.09"/>
    <m/>
    <n v="13527.000000000002"/>
    <n v="12"/>
    <n v="3.8354545454545454"/>
    <n v="0.57545454545454544"/>
    <n v="13511.314545454547"/>
    <s v="S"/>
    <m/>
    <n v="13511.314545454547"/>
  </r>
  <r>
    <x v="1"/>
    <d v="2019-09-12T00:00:00"/>
    <x v="5"/>
    <n v="41764"/>
    <s v="C"/>
    <s v="USIM5"/>
    <n v="1500"/>
    <n v="8.33"/>
    <m/>
    <n v="12495"/>
    <n v="12"/>
    <n v="3.8354545454545454"/>
    <n v="0.57545454545454544"/>
    <n v="12511.315454545454"/>
    <s v="S"/>
    <m/>
    <n v="-12511.315454545454"/>
  </r>
  <r>
    <x v="0"/>
    <d v="2019-09-11T00:00:00"/>
    <x v="7"/>
    <n v="5280336"/>
    <s v="V"/>
    <s v="MGLU3"/>
    <n v="400"/>
    <n v="33.799999999999997"/>
    <m/>
    <n v="13519.999999999998"/>
    <m/>
    <n v="3.42"/>
    <n v="0.53500000000000003"/>
    <n v="13514.584999999999"/>
    <s v="S"/>
    <m/>
    <n v="13514.584999999999"/>
  </r>
  <r>
    <x v="0"/>
    <d v="2019-09-11T00:00:00"/>
    <x v="11"/>
    <n v="5280336"/>
    <s v="V"/>
    <s v="GOLL4"/>
    <n v="800"/>
    <n v="34.049999999999997"/>
    <n v="33.549999999999997"/>
    <n v="27239.999999999996"/>
    <m/>
    <n v="3.42"/>
    <n v="0.53500000000000003"/>
    <n v="27236.354999999996"/>
    <s v="S"/>
    <m/>
    <n v="27236.354999999996"/>
  </r>
  <r>
    <x v="0"/>
    <d v="2019-09-11T00:00:00"/>
    <x v="3"/>
    <n v="5280336"/>
    <s v="C"/>
    <s v="BBAS3"/>
    <n v="300"/>
    <n v="48.44"/>
    <n v="48.417499999999997"/>
    <n v="14532"/>
    <m/>
    <n v="3.42"/>
    <n v="0.53500000000000003"/>
    <n v="14536.035"/>
    <s v="S"/>
    <m/>
    <n v="-14536.035"/>
  </r>
  <r>
    <x v="0"/>
    <d v="2019-09-11T00:00:00"/>
    <x v="3"/>
    <n v="5280336"/>
    <s v="C"/>
    <s v="BBAS3"/>
    <n v="100"/>
    <n v="48.35"/>
    <n v="48.35"/>
    <n v="4835"/>
    <m/>
    <n v="3.42"/>
    <n v="0.53500000000000003"/>
    <n v="4839.0349999999999"/>
    <s v="S"/>
    <m/>
    <n v="-4839.0349999999999"/>
  </r>
  <r>
    <x v="0"/>
    <d v="2019-09-11T00:00:00"/>
    <x v="7"/>
    <n v="5280336"/>
    <s v="C"/>
    <s v="MGLU3"/>
    <n v="400"/>
    <n v="33.700000000000003"/>
    <m/>
    <n v="13480.000000000002"/>
    <m/>
    <n v="3.42"/>
    <n v="0.53500000000000003"/>
    <n v="13484.035000000002"/>
    <s v="S"/>
    <m/>
    <n v="-13484.035000000002"/>
  </r>
  <r>
    <x v="0"/>
    <d v="2019-09-11T00:00:00"/>
    <x v="7"/>
    <n v="5280336"/>
    <s v="V"/>
    <s v="MGLU3"/>
    <n v="400"/>
    <n v="33.72"/>
    <m/>
    <n v="13488"/>
    <m/>
    <n v="3.42"/>
    <n v="0.53500000000000003"/>
    <n v="13483.174999999999"/>
    <s v="S"/>
    <m/>
    <n v="13483.174999999999"/>
  </r>
  <r>
    <x v="0"/>
    <d v="2019-09-11T00:00:00"/>
    <x v="7"/>
    <n v="5280336"/>
    <s v="C"/>
    <s v="MGLU3"/>
    <n v="400"/>
    <n v="33.71"/>
    <m/>
    <n v="13484"/>
    <m/>
    <n v="3.42"/>
    <n v="0.53500000000000003"/>
    <n v="13487.214999999998"/>
    <s v="S"/>
    <m/>
    <n v="-13487.214999999998"/>
  </r>
  <r>
    <x v="0"/>
    <d v="2019-09-11T00:00:00"/>
    <x v="3"/>
    <n v="5280336"/>
    <s v="V"/>
    <s v="B3SA3"/>
    <n v="300"/>
    <n v="45.58"/>
    <n v="44.43"/>
    <n v="13674"/>
    <m/>
    <n v="3.42"/>
    <n v="0.53500000000000003"/>
    <n v="13673.465"/>
    <s v="S"/>
    <m/>
    <n v="13673.465"/>
  </r>
  <r>
    <x v="1"/>
    <d v="2019-09-11T00:00:00"/>
    <x v="3"/>
    <n v="36347"/>
    <s v="C"/>
    <s v="B3SA3"/>
    <n v="300"/>
    <n v="44.18"/>
    <n v="44.18"/>
    <n v="13254"/>
    <n v="12"/>
    <n v="4.0914285714285716"/>
    <n v="0.64714285714285713"/>
    <n v="13267.277142857141"/>
    <s v="S"/>
    <m/>
    <n v="-13267.277142857141"/>
  </r>
  <r>
    <x v="1"/>
    <d v="2019-09-11T00:00:00"/>
    <x v="3"/>
    <n v="36347"/>
    <s v="V"/>
    <s v="B3SA3"/>
    <n v="300"/>
    <n v="45.03"/>
    <n v="43.938000000000002"/>
    <n v="13509"/>
    <n v="12"/>
    <n v="4.0914285714285716"/>
    <n v="0.64714285714285713"/>
    <n v="13488.402857142857"/>
    <s v="S"/>
    <m/>
    <n v="13488.402857142857"/>
  </r>
  <r>
    <x v="1"/>
    <d v="2019-09-11T00:00:00"/>
    <x v="11"/>
    <n v="36347"/>
    <s v="V"/>
    <s v="GOLL4"/>
    <n v="1000"/>
    <n v="34.049999999999997"/>
    <n v="33.18"/>
    <n v="34050"/>
    <n v="12"/>
    <n v="4.0914285714285716"/>
    <n v="0.64714285714285713"/>
    <n v="34033.095714285708"/>
    <s v="S"/>
    <m/>
    <n v="34033.095714285708"/>
  </r>
  <r>
    <x v="1"/>
    <d v="2019-09-11T00:00:00"/>
    <x v="3"/>
    <n v="36347"/>
    <s v="V"/>
    <s v="B3SA3"/>
    <n v="200"/>
    <n v="45.03"/>
    <n v="43.938000000000002"/>
    <n v="9006"/>
    <m/>
    <n v="4.0914285714285716"/>
    <n v="0.64714285714285713"/>
    <n v="9001.0957142857151"/>
    <s v="S"/>
    <m/>
    <n v="9001.0957142857151"/>
  </r>
  <r>
    <x v="1"/>
    <d v="2019-09-11T00:00:00"/>
    <x v="7"/>
    <n v="36347"/>
    <s v="V"/>
    <s v="MGLU3"/>
    <n v="500"/>
    <n v="33.96"/>
    <n v="33.734545454545454"/>
    <n v="16980"/>
    <n v="12"/>
    <n v="4.0914285714285716"/>
    <n v="0.64714285714285713"/>
    <n v="16963.095714285715"/>
    <s v="S"/>
    <m/>
    <n v="16963.095714285715"/>
  </r>
  <r>
    <x v="1"/>
    <d v="2019-09-11T00:00:00"/>
    <x v="7"/>
    <n v="36347"/>
    <s v="V"/>
    <s v="MGLU3"/>
    <n v="500"/>
    <n v="33.96"/>
    <m/>
    <n v="16980"/>
    <m/>
    <n v="4.0914285714285716"/>
    <n v="0.64714285714285713"/>
    <n v="16975.095714285715"/>
    <s v="S"/>
    <m/>
    <n v="16975.095714285715"/>
  </r>
  <r>
    <x v="1"/>
    <d v="2019-09-11T00:00:00"/>
    <x v="7"/>
    <n v="36347"/>
    <s v="C"/>
    <s v="MGLU3"/>
    <n v="500"/>
    <n v="33.96"/>
    <m/>
    <n v="16980"/>
    <n v="12"/>
    <n v="4.0914285714285716"/>
    <n v="0.64714285714285713"/>
    <n v="16997.534285714286"/>
    <s v="S"/>
    <m/>
    <n v="-16997.534285714286"/>
  </r>
  <r>
    <x v="1"/>
    <d v="2019-09-10T00:00:00"/>
    <x v="11"/>
    <n v="31288"/>
    <s v="C"/>
    <s v="GOLL4"/>
    <n v="500"/>
    <n v="32.33"/>
    <n v="33.18"/>
    <n v="16165"/>
    <n v="12"/>
    <n v="3.3299999999999996"/>
    <n v="0.45400000000000001"/>
    <n v="16182.341142857142"/>
    <s v="S"/>
    <m/>
    <n v="-16182.341142857142"/>
  </r>
  <r>
    <x v="1"/>
    <d v="2019-09-10T00:00:00"/>
    <x v="3"/>
    <n v="31288"/>
    <s v="C"/>
    <s v="B3SA3"/>
    <n v="300"/>
    <n v="43.27"/>
    <n v="43.938000000000002"/>
    <n v="12981.000000000002"/>
    <n v="12"/>
    <n v="3.3299999999999996"/>
    <n v="0.45400000000000001"/>
    <n v="12998.341142857143"/>
    <s v="S"/>
    <m/>
    <n v="-12998.341142857143"/>
  </r>
  <r>
    <x v="1"/>
    <d v="2019-09-10T00:00:00"/>
    <x v="0"/>
    <n v="31288"/>
    <s v="C"/>
    <s v="JBSS3"/>
    <n v="300"/>
    <n v="28.332000000000001"/>
    <n v="29.068249999999999"/>
    <n v="8499.6"/>
    <n v="12"/>
    <n v="3.3299999999999996"/>
    <n v="0.45400000000000001"/>
    <n v="8516.9439999999995"/>
    <s v="S"/>
    <m/>
    <n v="-8516.9439999999995"/>
  </r>
  <r>
    <x v="1"/>
    <d v="2019-09-10T00:00:00"/>
    <x v="7"/>
    <n v="31288"/>
    <s v="C"/>
    <s v="VVAR3"/>
    <n v="1000"/>
    <n v="6.73"/>
    <n v="7.1924999999999999"/>
    <n v="6730"/>
    <n v="12"/>
    <n v="3.3299999999999996"/>
    <n v="0.45400000000000001"/>
    <n v="6746.3540000000003"/>
    <s v="S"/>
    <m/>
    <n v="-6746.3540000000003"/>
  </r>
  <r>
    <x v="1"/>
    <d v="2019-09-10T00:00:00"/>
    <x v="7"/>
    <n v="31288"/>
    <s v="C"/>
    <s v="MGLU3"/>
    <n v="500"/>
    <n v="32.36"/>
    <n v="33.734545454545454"/>
    <n v="16180"/>
    <n v="12"/>
    <n v="3.3299999999999996"/>
    <n v="0.45400000000000001"/>
    <n v="16198.864"/>
    <s v="S"/>
    <m/>
    <n v="-16198.864"/>
  </r>
  <r>
    <x v="1"/>
    <d v="2019-09-09T00:00:00"/>
    <x v="3"/>
    <n v="26063"/>
    <s v="C"/>
    <s v="B3SA3"/>
    <n v="200"/>
    <n v="44.94"/>
    <n v="44.94"/>
    <n v="8988"/>
    <n v="12"/>
    <n v="4.47"/>
    <n v="0.61"/>
    <n v="9007.02"/>
    <s v="S"/>
    <m/>
    <n v="-9007.02"/>
  </r>
  <r>
    <x v="1"/>
    <d v="2019-09-09T00:00:00"/>
    <x v="7"/>
    <n v="26063"/>
    <s v="C"/>
    <s v="VVAR3"/>
    <n v="1000"/>
    <n v="7.14"/>
    <n v="7.3466666666666667"/>
    <n v="7140"/>
    <n v="12"/>
    <n v="4.47"/>
    <n v="0.61"/>
    <n v="7156.8679999999995"/>
    <s v="S"/>
    <m/>
    <n v="-7156.8679999999995"/>
  </r>
  <r>
    <x v="1"/>
    <d v="2019-09-09T00:00:00"/>
    <x v="0"/>
    <n v="26063"/>
    <s v="C"/>
    <s v="JBSS3"/>
    <n v="500"/>
    <n v="29.51"/>
    <n v="29.51"/>
    <n v="14755"/>
    <n v="12"/>
    <n v="4.47"/>
    <n v="0.61"/>
    <n v="14771.868"/>
    <s v="S"/>
    <m/>
    <n v="-14771.868"/>
  </r>
  <r>
    <x v="1"/>
    <d v="2019-09-09T00:00:00"/>
    <x v="7"/>
    <n v="26063"/>
    <s v="C"/>
    <s v="MGLU3"/>
    <n v="300"/>
    <n v="34.36"/>
    <n v="34.880000000000003"/>
    <n v="10308"/>
    <n v="12"/>
    <n v="4.47"/>
    <n v="0.61"/>
    <n v="10324.868"/>
    <s v="S"/>
    <m/>
    <n v="-10324.868"/>
  </r>
  <r>
    <x v="1"/>
    <d v="2019-09-09T00:00:00"/>
    <x v="7"/>
    <n v="26063"/>
    <s v="C"/>
    <s v="MGLU3"/>
    <n v="300"/>
    <n v="35.4"/>
    <n v="35.4"/>
    <n v="10620"/>
    <n v="12"/>
    <n v="4.47"/>
    <n v="0.61"/>
    <n v="10636.868"/>
    <s v="S"/>
    <m/>
    <n v="-10636.868"/>
  </r>
  <r>
    <x v="1"/>
    <d v="2019-09-09T00:00:00"/>
    <x v="1"/>
    <n v="26063"/>
    <s v="V"/>
    <s v="IRBR3"/>
    <n v="400"/>
    <n v="103.74"/>
    <n v="102.33"/>
    <n v="41496"/>
    <n v="12"/>
    <n v="4.47"/>
    <n v="0.61"/>
    <n v="41479.762000000002"/>
    <s v="S"/>
    <m/>
    <n v="41479.762000000002"/>
  </r>
  <r>
    <x v="1"/>
    <d v="2019-09-09T00:00:00"/>
    <x v="1"/>
    <n v="26063"/>
    <s v="V"/>
    <s v="IRBR3"/>
    <n v="200"/>
    <n v="102.47"/>
    <n v="102.33"/>
    <n v="20494"/>
    <n v="12"/>
    <n v="4.47"/>
    <n v="0.61"/>
    <n v="20475.61"/>
    <s v="S"/>
    <m/>
    <n v="20475.61"/>
  </r>
  <r>
    <x v="0"/>
    <d v="2019-09-09T00:00:00"/>
    <x v="5"/>
    <n v="5180710"/>
    <s v="V"/>
    <s v="USIM5"/>
    <n v="1500"/>
    <n v="8.16"/>
    <n v="8.8188062962962945"/>
    <n v="12240"/>
    <m/>
    <n v="5.3460000000000001"/>
    <n v="0.73"/>
    <n v="12236.23"/>
    <s v="S"/>
    <m/>
    <n v="12236.23"/>
  </r>
  <r>
    <x v="0"/>
    <d v="2019-09-09T00:00:00"/>
    <x v="0"/>
    <n v="5180710"/>
    <s v="C"/>
    <s v="JBSS3"/>
    <n v="500"/>
    <n v="29.03"/>
    <n v="29.883333333333333"/>
    <n v="14515"/>
    <m/>
    <n v="5.3460000000000001"/>
    <n v="0.73"/>
    <n v="14516.359999999999"/>
    <s v="S"/>
    <m/>
    <n v="-14516.359999999999"/>
  </r>
  <r>
    <x v="0"/>
    <d v="2019-09-09T00:00:00"/>
    <x v="3"/>
    <n v="5180710"/>
    <s v="C"/>
    <s v="B3SA3"/>
    <n v="300"/>
    <n v="44.43"/>
    <n v="44.43"/>
    <n v="13329"/>
    <m/>
    <n v="5.3460000000000001"/>
    <n v="0.73"/>
    <n v="13330.359999999999"/>
    <s v="S"/>
    <m/>
    <n v="-13330.359999999999"/>
  </r>
  <r>
    <x v="0"/>
    <d v="2019-09-09T00:00:00"/>
    <x v="11"/>
    <n v="5180710"/>
    <s v="C"/>
    <s v="GOLL4"/>
    <n v="800"/>
    <n v="33.549999999999997"/>
    <n v="33.549999999999997"/>
    <n v="26839.999999999996"/>
    <m/>
    <n v="5.3460000000000001"/>
    <n v="0.73"/>
    <n v="26843.012499999997"/>
    <s v="S"/>
    <m/>
    <n v="-26843.012499999997"/>
  </r>
  <r>
    <x v="0"/>
    <d v="2019-09-09T00:00:00"/>
    <x v="0"/>
    <n v="5180710"/>
    <s v="C"/>
    <s v="JBSS3"/>
    <n v="1000"/>
    <n v="30.31"/>
    <n v="30.31"/>
    <n v="30310"/>
    <m/>
    <n v="5.3460000000000001"/>
    <n v="0.73"/>
    <n v="30313.012500000001"/>
    <s v="S"/>
    <m/>
    <n v="-30313.012500000001"/>
  </r>
  <r>
    <x v="0"/>
    <d v="2019-09-06T00:00:00"/>
    <x v="3"/>
    <n v="5131210"/>
    <s v="V"/>
    <s v="BBAS3"/>
    <n v="900"/>
    <n v="49.08"/>
    <n v="50.363333333333337"/>
    <n v="44172"/>
    <m/>
    <n v="12.14"/>
    <n v="1.65"/>
    <n v="44168.697500000002"/>
    <s v="S"/>
    <m/>
    <n v="44168.697500000002"/>
  </r>
  <r>
    <x v="1"/>
    <d v="2019-09-06T00:00:00"/>
    <x v="11"/>
    <n v="21314"/>
    <s v="C"/>
    <s v="GOLL4"/>
    <n v="500"/>
    <n v="34.020000000000003"/>
    <n v="34.020000000000003"/>
    <n v="17010"/>
    <n v="12"/>
    <n v="5.3271428571428574"/>
    <n v="0.81571428571428573"/>
    <n v="17025.098214285714"/>
    <s v="S"/>
    <m/>
    <n v="-17025.098214285714"/>
  </r>
  <r>
    <x v="1"/>
    <d v="2019-09-06T00:00:00"/>
    <x v="6"/>
    <n v="21314"/>
    <s v="C"/>
    <s v="CMIG4"/>
    <n v="1000"/>
    <n v="14.55"/>
    <n v="14.55"/>
    <n v="14550"/>
    <n v="12"/>
    <n v="5.3271428571428574"/>
    <n v="0.81571428571428573"/>
    <n v="14565.558214285713"/>
    <s v="S"/>
    <m/>
    <n v="-14565.558214285713"/>
  </r>
  <r>
    <x v="1"/>
    <d v="2019-09-06T00:00:00"/>
    <x v="7"/>
    <n v="21314"/>
    <s v="C"/>
    <s v="VVAR3"/>
    <n v="2000"/>
    <n v="7.45"/>
    <n v="7.45"/>
    <n v="14900"/>
    <n v="12"/>
    <n v="5.3271428571428574"/>
    <n v="0.81571428571428573"/>
    <n v="14915.558214285713"/>
    <s v="S"/>
    <m/>
    <n v="-14915.558214285713"/>
  </r>
  <r>
    <x v="1"/>
    <d v="2019-09-06T00:00:00"/>
    <x v="10"/>
    <n v="21314"/>
    <s v="C"/>
    <s v="TRPL4"/>
    <n v="1000"/>
    <n v="24.88"/>
    <n v="24.88"/>
    <n v="24880"/>
    <n v="12"/>
    <n v="5.3271428571428574"/>
    <n v="0.81571428571428573"/>
    <n v="24895.558214285713"/>
    <s v="S"/>
    <m/>
    <n v="-24895.558214285713"/>
  </r>
  <r>
    <x v="1"/>
    <d v="2019-09-06T00:00:00"/>
    <x v="0"/>
    <n v="21314"/>
    <s v="V"/>
    <s v="JBSS3"/>
    <n v="1000"/>
    <n v="30.62"/>
    <n v="29.91"/>
    <n v="30620"/>
    <n v="12"/>
    <n v="5.3271428571428574"/>
    <n v="0.81571428571428573"/>
    <n v="30605.071785714288"/>
    <s v="S"/>
    <m/>
    <n v="30605.071785714288"/>
  </r>
  <r>
    <x v="1"/>
    <d v="2019-09-06T00:00:00"/>
    <x v="0"/>
    <n v="21314"/>
    <s v="C"/>
    <s v="JBSS3"/>
    <n v="1000"/>
    <n v="29.9"/>
    <n v="29.91"/>
    <n v="29900"/>
    <n v="12"/>
    <n v="5.3271428571428574"/>
    <n v="0.81571428571428573"/>
    <n v="29918.945714285714"/>
    <s v="S"/>
    <m/>
    <n v="-29918.945714285714"/>
  </r>
  <r>
    <x v="1"/>
    <d v="2019-09-06T00:00:00"/>
    <x v="1"/>
    <n v="21314"/>
    <s v="C"/>
    <s v="IRBR3"/>
    <n v="200"/>
    <n v="101.45"/>
    <n v="102.33333333333333"/>
    <n v="20290"/>
    <n v="12"/>
    <n v="5.3271428571428574"/>
    <n v="0.81571428571428573"/>
    <n v="20305.279047619046"/>
    <s v="S"/>
    <m/>
    <n v="-20305.279047619046"/>
  </r>
  <r>
    <x v="1"/>
    <d v="2019-09-05T00:00:00"/>
    <x v="11"/>
    <n v="16911"/>
    <s v="V"/>
    <s v="GOLL4"/>
    <n v="300"/>
    <n v="33.56"/>
    <m/>
    <n v="10068"/>
    <n v="12"/>
    <n v="4.496666666666667"/>
    <n v="0.69"/>
    <n v="10053.476666666666"/>
    <s v="S"/>
    <m/>
    <n v="10053.476666666666"/>
  </r>
  <r>
    <x v="1"/>
    <d v="2019-09-05T00:00:00"/>
    <x v="10"/>
    <n v="16911"/>
    <s v="V"/>
    <s v="TRPL4"/>
    <n v="500"/>
    <n v="25.09"/>
    <m/>
    <n v="12545"/>
    <n v="12"/>
    <n v="4.496666666666667"/>
    <n v="0.69"/>
    <n v="12530.476666666666"/>
    <s v="S"/>
    <m/>
    <n v="12530.476666666666"/>
  </r>
  <r>
    <x v="1"/>
    <d v="2019-09-05T00:00:00"/>
    <x v="0"/>
    <n v="16911"/>
    <s v="V"/>
    <s v="JBSS3"/>
    <n v="500"/>
    <n v="30.45"/>
    <m/>
    <n v="15225"/>
    <n v="12"/>
    <n v="4.496666666666667"/>
    <n v="0.69"/>
    <n v="15210.476666666666"/>
    <s v="S"/>
    <m/>
    <n v="15210.476666666666"/>
  </r>
  <r>
    <x v="1"/>
    <d v="2019-09-05T00:00:00"/>
    <x v="3"/>
    <n v="16911"/>
    <s v="V"/>
    <s v="B3SA3"/>
    <n v="500"/>
    <n v="45.43"/>
    <m/>
    <n v="22715"/>
    <n v="12"/>
    <n v="4.496666666666667"/>
    <n v="0.69"/>
    <n v="22700.476666666669"/>
    <s v="S"/>
    <m/>
    <n v="22700.476666666669"/>
  </r>
  <r>
    <x v="1"/>
    <d v="2019-09-05T00:00:00"/>
    <x v="3"/>
    <n v="16911"/>
    <s v="V"/>
    <s v="B3SA3"/>
    <n v="100"/>
    <n v="45.36"/>
    <m/>
    <n v="4536"/>
    <m/>
    <n v="4.496666666666667"/>
    <n v="0.69"/>
    <n v="4533.4766666666674"/>
    <s v="S"/>
    <m/>
    <n v="4533.4766666666674"/>
  </r>
  <r>
    <x v="1"/>
    <d v="2019-09-05T00:00:00"/>
    <x v="3"/>
    <n v="16911"/>
    <s v="C"/>
    <s v="B3SA3"/>
    <n v="500"/>
    <n v="45.59"/>
    <m/>
    <n v="22795"/>
    <n v="12"/>
    <n v="4.496666666666667"/>
    <n v="0.69"/>
    <n v="22810.153333333332"/>
    <s v="S"/>
    <m/>
    <n v="-22810.153333333332"/>
  </r>
  <r>
    <x v="1"/>
    <d v="2019-09-05T00:00:00"/>
    <x v="3"/>
    <n v="16911"/>
    <s v="V"/>
    <s v="B3SA3"/>
    <n v="500"/>
    <n v="45.36"/>
    <m/>
    <n v="22680"/>
    <n v="12"/>
    <n v="4.496666666666667"/>
    <n v="0.69"/>
    <n v="22665.476666666669"/>
    <s v="S"/>
    <m/>
    <n v="22665.476666666669"/>
  </r>
  <r>
    <x v="0"/>
    <d v="2019-09-05T00:00:00"/>
    <x v="3"/>
    <n v="5087995"/>
    <s v="V"/>
    <s v="BBAS3"/>
    <n v="300"/>
    <n v="47.5"/>
    <n v="50.363333333333337"/>
    <n v="14250"/>
    <m/>
    <n v="4.1074999999999999"/>
    <n v="0.56000000000000005"/>
    <n v="14247.606666666667"/>
    <s v="S"/>
    <m/>
    <n v="14247.606666666667"/>
  </r>
  <r>
    <x v="0"/>
    <d v="2019-09-05T00:00:00"/>
    <x v="11"/>
    <n v="5087995"/>
    <s v="V"/>
    <s v="GOLL4"/>
    <n v="500"/>
    <n v="33.450000000000003"/>
    <m/>
    <n v="16725"/>
    <m/>
    <n v="4.1074999999999999"/>
    <n v="0.56000000000000005"/>
    <n v="16720.296666666665"/>
    <s v="S"/>
    <m/>
    <n v="16720.296666666665"/>
  </r>
  <r>
    <x v="0"/>
    <d v="2019-09-05T00:00:00"/>
    <x v="0"/>
    <n v="5087995"/>
    <s v="V"/>
    <s v="JBSS3"/>
    <n v="500"/>
    <n v="30.44"/>
    <m/>
    <n v="15220"/>
    <m/>
    <n v="4.1074999999999999"/>
    <n v="0.56000000000000005"/>
    <n v="15215.296666666667"/>
    <s v="S"/>
    <m/>
    <n v="15215.296666666667"/>
  </r>
  <r>
    <x v="0"/>
    <d v="2019-09-05T00:00:00"/>
    <x v="3"/>
    <n v="5087995"/>
    <s v="V"/>
    <s v="B3SA3"/>
    <n v="300"/>
    <n v="45.28"/>
    <m/>
    <n v="13584"/>
    <m/>
    <n v="4.1074999999999999"/>
    <n v="0.56000000000000005"/>
    <n v="13579.296666666667"/>
    <s v="S"/>
    <m/>
    <n v="13579.296666666667"/>
  </r>
  <r>
    <x v="0"/>
    <d v="2019-09-03T00:00:00"/>
    <x v="4"/>
    <n v="5043294"/>
    <s v="V"/>
    <s v="PETR3"/>
    <n v="200"/>
    <n v="28.86"/>
    <m/>
    <n v="5772"/>
    <m/>
    <n v="1.58"/>
    <n v="0.21"/>
    <n v="5767.9475000000002"/>
    <s v="S"/>
    <m/>
    <n v="5767.9475000000002"/>
  </r>
  <r>
    <x v="0"/>
    <d v="2019-09-03T00:00:00"/>
    <x v="6"/>
    <n v="4999039"/>
    <s v="V"/>
    <s v="CMIG4"/>
    <n v="800"/>
    <n v="14.91"/>
    <n v="15.07"/>
    <n v="11928"/>
    <m/>
    <n v="2.8166666666666664"/>
    <n v="0.3833333333333333"/>
    <n v="11923.774166666666"/>
    <s v="S"/>
    <m/>
    <n v="11923.774166666666"/>
  </r>
  <r>
    <x v="0"/>
    <d v="2019-09-03T00:00:00"/>
    <x v="3"/>
    <n v="4999039"/>
    <s v="C"/>
    <s v="B3SA3"/>
    <n v="300"/>
    <n v="44.31"/>
    <m/>
    <n v="13293"/>
    <m/>
    <n v="2.8166666666666664"/>
    <n v="0.3833333333333333"/>
    <n v="13297.855833333333"/>
    <s v="S"/>
    <m/>
    <n v="-13297.855833333333"/>
  </r>
  <r>
    <x v="0"/>
    <d v="2019-09-03T00:00:00"/>
    <x v="4"/>
    <n v="4999039"/>
    <s v="C"/>
    <s v="PETR3"/>
    <n v="200"/>
    <n v="27.68"/>
    <m/>
    <n v="5536"/>
    <m/>
    <n v="2.8166666666666664"/>
    <n v="0.3833333333333333"/>
    <n v="5540.8558333333331"/>
    <s v="S"/>
    <m/>
    <n v="-5540.8558333333331"/>
  </r>
  <r>
    <x v="1"/>
    <d v="2019-09-03T00:00:00"/>
    <x v="1"/>
    <n v="7519"/>
    <s v="C"/>
    <s v="IRBR3"/>
    <n v="200"/>
    <n v="102.77"/>
    <n v="102.77"/>
    <n v="20554"/>
    <n v="12"/>
    <n v="4.0754545454545452"/>
    <n v="0.63363636363636366"/>
    <n v="20571.093636363639"/>
    <s v="S"/>
    <m/>
    <n v="-20571.093636363639"/>
  </r>
  <r>
    <x v="1"/>
    <d v="2019-09-03T00:00:00"/>
    <x v="1"/>
    <n v="7519"/>
    <s v="C"/>
    <s v="IRBR3"/>
    <n v="200"/>
    <n v="102.78"/>
    <n v="102.78"/>
    <n v="20556"/>
    <n v="12"/>
    <n v="4.0754545454545452"/>
    <n v="0.63363636363636366"/>
    <n v="20573.059469696971"/>
    <s v="S"/>
    <m/>
    <n v="-20573.059469696971"/>
  </r>
  <r>
    <x v="1"/>
    <d v="2019-09-03T00:00:00"/>
    <x v="11"/>
    <n v="7519"/>
    <s v="C"/>
    <s v="GOLL4"/>
    <n v="300"/>
    <n v="32.31"/>
    <n v="32.741250000000001"/>
    <n v="9693"/>
    <n v="12"/>
    <n v="4.0754545454545452"/>
    <n v="0.63363636363636366"/>
    <n v="9710.0594696969692"/>
    <s v="S"/>
    <m/>
    <n v="-9710.0594696969692"/>
  </r>
  <r>
    <x v="1"/>
    <d v="2019-09-03T00:00:00"/>
    <x v="3"/>
    <n v="7519"/>
    <s v="C"/>
    <s v="B3SA3"/>
    <n v="300"/>
    <n v="43.81"/>
    <m/>
    <n v="13143"/>
    <n v="12"/>
    <n v="4.0754545454545452"/>
    <n v="0.63363636363636366"/>
    <n v="13160.059469696969"/>
    <s v="S"/>
    <m/>
    <n v="-13160.059469696969"/>
  </r>
  <r>
    <x v="1"/>
    <d v="2019-09-03T00:00:00"/>
    <x v="1"/>
    <n v="7519"/>
    <s v="V"/>
    <s v="IRBR3"/>
    <n v="300"/>
    <n v="104.62"/>
    <m/>
    <n v="31386"/>
    <n v="12"/>
    <n v="4.0754545454545452"/>
    <n v="0.63363636363636366"/>
    <n v="31369.57053030303"/>
    <s v="S"/>
    <m/>
    <n v="31369.57053030303"/>
  </r>
  <r>
    <x v="1"/>
    <d v="2019-09-03T00:00:00"/>
    <x v="6"/>
    <n v="7519"/>
    <s v="V"/>
    <s v="CMIG4"/>
    <n v="800"/>
    <n v="14.9"/>
    <n v="14.724444444444444"/>
    <n v="11920"/>
    <n v="12"/>
    <n v="4.0754545454545452"/>
    <n v="0.63363636363636366"/>
    <n v="11903.57053030303"/>
    <s v="S"/>
    <m/>
    <n v="11903.57053030303"/>
  </r>
  <r>
    <x v="1"/>
    <d v="2019-09-03T00:00:00"/>
    <x v="0"/>
    <n v="7519"/>
    <s v="C"/>
    <s v="JBSS3"/>
    <n v="500"/>
    <n v="28.58"/>
    <m/>
    <n v="14290"/>
    <n v="12"/>
    <n v="4.0754545454545452"/>
    <n v="0.63363636363636366"/>
    <n v="14307.059469696969"/>
    <s v="S"/>
    <m/>
    <n v="-14307.059469696969"/>
  </r>
  <r>
    <x v="1"/>
    <d v="2019-09-03T00:00:00"/>
    <x v="1"/>
    <n v="7519"/>
    <s v="C"/>
    <s v="IRBR3"/>
    <n v="300"/>
    <n v="103.3"/>
    <m/>
    <n v="30990"/>
    <n v="12"/>
    <n v="4.0754545454545452"/>
    <n v="0.63363636363636366"/>
    <n v="31007.059469696971"/>
    <s v="S"/>
    <m/>
    <n v="-31007.059469696971"/>
  </r>
  <r>
    <x v="1"/>
    <d v="2019-09-03T00:00:00"/>
    <x v="1"/>
    <n v="7519"/>
    <s v="V"/>
    <s v="IRBR3"/>
    <n v="100"/>
    <n v="104.41"/>
    <m/>
    <n v="10441"/>
    <n v="12"/>
    <n v="4.0754545454545452"/>
    <n v="0.63363636363636366"/>
    <n v="10424.57053030303"/>
    <s v="S"/>
    <m/>
    <n v="10424.57053030303"/>
  </r>
  <r>
    <x v="1"/>
    <d v="2019-09-03T00:00:00"/>
    <x v="1"/>
    <n v="7519"/>
    <s v="C"/>
    <s v="IRBR3"/>
    <n v="100"/>
    <n v="105.23"/>
    <m/>
    <n v="10523"/>
    <n v="12"/>
    <n v="4.0754545454545452"/>
    <n v="0.63363636363636366"/>
    <n v="10540.059469696969"/>
    <s v="S"/>
    <m/>
    <n v="-10540.059469696969"/>
  </r>
  <r>
    <x v="1"/>
    <d v="2019-09-03T00:00:00"/>
    <x v="10"/>
    <n v="7519"/>
    <s v="C"/>
    <s v="TRPL4"/>
    <n v="500"/>
    <n v="24.63"/>
    <m/>
    <n v="12315"/>
    <n v="12"/>
    <n v="4.0754545454545452"/>
    <n v="0.63363636363636366"/>
    <n v="12332.059469696969"/>
    <s v="S"/>
    <m/>
    <n v="-12332.059469696969"/>
  </r>
  <r>
    <x v="1"/>
    <d v="2019-09-02T00:00:00"/>
    <x v="3"/>
    <n v="2638"/>
    <s v="C"/>
    <s v="B3SA3"/>
    <n v="300"/>
    <n v="44.27"/>
    <m/>
    <n v="13281.000000000002"/>
    <n v="12"/>
    <n v="3.65"/>
    <n v="0.54"/>
    <n v="13297.965833333335"/>
    <s v="S"/>
    <m/>
    <n v="-13297.965833333335"/>
  </r>
  <r>
    <x v="0"/>
    <d v="2019-09-02T00:00:00"/>
    <x v="0"/>
    <n v="4950725"/>
    <s v="C"/>
    <s v="JBSS3"/>
    <n v="500"/>
    <n v="29.06"/>
    <n v="29.06"/>
    <n v="14530"/>
    <m/>
    <n v="3.9333333333333336"/>
    <n v="0.58666666666666667"/>
    <n v="14535.012499999999"/>
    <s v="S"/>
    <m/>
    <n v="-14535.012499999999"/>
  </r>
  <r>
    <x v="0"/>
    <d v="2019-09-02T00:00:00"/>
    <x v="5"/>
    <n v="4950725"/>
    <s v="C"/>
    <s v="USIM5"/>
    <n v="1500"/>
    <n v="7.94"/>
    <n v="8.8188062962962945"/>
    <n v="11910"/>
    <m/>
    <n v="3.9333333333333336"/>
    <n v="0.58666666666666667"/>
    <n v="11916.846666666665"/>
    <s v="S"/>
    <m/>
    <n v="-11916.846666666665"/>
  </r>
  <r>
    <x v="0"/>
    <d v="2019-09-02T00:00:00"/>
    <x v="11"/>
    <n v="4950725"/>
    <s v="C"/>
    <s v="GOLL4"/>
    <n v="500"/>
    <n v="33"/>
    <m/>
    <n v="16500"/>
    <m/>
    <n v="3.9333333333333336"/>
    <n v="0.58666666666666667"/>
    <n v="16506.846666666668"/>
    <s v="S"/>
    <m/>
    <n v="-16506.846666666668"/>
  </r>
  <r>
    <x v="1"/>
    <d v="2019-08-30T00:00:00"/>
    <x v="1"/>
    <n v="113113"/>
    <s v="V"/>
    <s v="FJTA4"/>
    <n v="2000"/>
    <n v="3.35"/>
    <m/>
    <n v="6700"/>
    <m/>
    <n v="3.9275000000000002"/>
    <n v="0.66"/>
    <n v="6693.71"/>
    <s v="S"/>
    <m/>
    <n v="6693.71"/>
  </r>
  <r>
    <x v="1"/>
    <d v="2019-08-30T00:00:00"/>
    <x v="3"/>
    <n v="113113"/>
    <s v="V"/>
    <s v="B3SA3"/>
    <n v="500"/>
    <n v="45.07"/>
    <m/>
    <n v="22535"/>
    <n v="12"/>
    <n v="3.9275000000000002"/>
    <n v="0.66"/>
    <n v="22516.71"/>
    <s v="S"/>
    <m/>
    <n v="22516.71"/>
  </r>
  <r>
    <x v="1"/>
    <d v="2019-08-30T00:00:00"/>
    <x v="3"/>
    <n v="113113"/>
    <s v="V"/>
    <s v="B3SA3"/>
    <n v="300"/>
    <n v="45.07"/>
    <m/>
    <n v="13521"/>
    <n v="12"/>
    <n v="3.9275000000000002"/>
    <n v="0.66"/>
    <n v="13502.710000000001"/>
    <s v="S"/>
    <m/>
    <n v="13502.710000000001"/>
  </r>
  <r>
    <x v="1"/>
    <d v="2019-08-30T00:00:00"/>
    <x v="4"/>
    <n v="113113"/>
    <s v="V"/>
    <s v="PETR3"/>
    <n v="300"/>
    <n v="27.99"/>
    <m/>
    <n v="8397"/>
    <n v="12"/>
    <n v="3.9275000000000002"/>
    <n v="0.66"/>
    <n v="8381.0557142857142"/>
    <s v="S"/>
    <m/>
    <n v="8381.0557142857142"/>
  </r>
  <r>
    <x v="1"/>
    <d v="2019-08-30T00:00:00"/>
    <x v="3"/>
    <n v="113113"/>
    <s v="C"/>
    <s v="B3SA3"/>
    <n v="300"/>
    <n v="44.55"/>
    <m/>
    <n v="13365"/>
    <n v="12"/>
    <n v="3.9275000000000002"/>
    <n v="0.66"/>
    <n v="13381.574285714285"/>
    <s v="S"/>
    <m/>
    <n v="-13381.574285714285"/>
  </r>
  <r>
    <x v="1"/>
    <d v="2019-08-29T00:00:00"/>
    <x v="6"/>
    <n v="108570"/>
    <s v="V"/>
    <s v="CMIG4"/>
    <n v="1000"/>
    <n v="14.32"/>
    <n v="14.724444444444444"/>
    <n v="14320"/>
    <n v="12"/>
    <n v="5.63"/>
    <n v="0.94666666666666666"/>
    <n v="14303.769047619047"/>
    <s v="S"/>
    <m/>
    <n v="14303.769047619047"/>
  </r>
  <r>
    <x v="1"/>
    <d v="2019-08-29T00:00:00"/>
    <x v="5"/>
    <n v="108570"/>
    <s v="V"/>
    <s v="USIM5"/>
    <n v="1000"/>
    <n v="7.58"/>
    <n v="7.3442607999999989"/>
    <n v="7580"/>
    <n v="12"/>
    <n v="5.63"/>
    <n v="0.94666666666666666"/>
    <n v="7563.7690476190473"/>
    <s v="S"/>
    <m/>
    <n v="7563.7690476190473"/>
  </r>
  <r>
    <x v="1"/>
    <d v="2019-08-29T00:00:00"/>
    <x v="3"/>
    <n v="108570"/>
    <s v="V"/>
    <s v="B3SA3"/>
    <n v="500"/>
    <n v="44.47"/>
    <n v="43.83"/>
    <n v="22235"/>
    <n v="12"/>
    <n v="5.63"/>
    <n v="0.94666666666666666"/>
    <n v="22218.769047619047"/>
    <s v="S"/>
    <m/>
    <n v="22218.769047619047"/>
  </r>
  <r>
    <x v="1"/>
    <d v="2019-08-29T00:00:00"/>
    <x v="10"/>
    <n v="108570"/>
    <s v="V"/>
    <s v="TRPL4"/>
    <n v="2500"/>
    <n v="24.09"/>
    <n v="23.876000000000001"/>
    <n v="60225"/>
    <n v="12"/>
    <n v="5.63"/>
    <n v="0.94666666666666666"/>
    <n v="60208.769047619055"/>
    <s v="S"/>
    <m/>
    <n v="60208.769047619055"/>
  </r>
  <r>
    <x v="1"/>
    <d v="2019-08-29T00:00:00"/>
    <x v="5"/>
    <n v="108570"/>
    <s v="V"/>
    <s v="USIM5"/>
    <n v="1500"/>
    <n v="7.45"/>
    <n v="7.3442607999999989"/>
    <n v="11175"/>
    <n v="12"/>
    <n v="5.63"/>
    <n v="0.94666666666666666"/>
    <n v="11158.769047619047"/>
    <s v="S"/>
    <m/>
    <n v="11158.769047619047"/>
  </r>
  <r>
    <x v="1"/>
    <d v="2019-08-29T00:00:00"/>
    <x v="3"/>
    <n v="108570"/>
    <s v="C"/>
    <s v="B3SA3"/>
    <n v="500"/>
    <n v="43.78"/>
    <m/>
    <n v="21890"/>
    <n v="12"/>
    <n v="5.63"/>
    <n v="0.94666666666666666"/>
    <n v="21907.033809523811"/>
    <s v="S"/>
    <m/>
    <n v="-21907.033809523811"/>
  </r>
  <r>
    <x v="1"/>
    <d v="2019-08-29T00:00:00"/>
    <x v="1"/>
    <n v="108570"/>
    <s v="V"/>
    <s v="IRBR3"/>
    <n v="200"/>
    <n v="102.69"/>
    <m/>
    <n v="20538"/>
    <n v="12"/>
    <n v="5.63"/>
    <n v="0.94666666666666666"/>
    <n v="20521.59619047619"/>
    <s v="S"/>
    <m/>
    <n v="20521.59619047619"/>
  </r>
  <r>
    <x v="1"/>
    <d v="2019-08-29T00:00:00"/>
    <x v="0"/>
    <n v="108570"/>
    <s v="V"/>
    <s v="JBSS3"/>
    <n v="1000"/>
    <n v="29.33"/>
    <n v="29.274999999999999"/>
    <n v="29330"/>
    <n v="12"/>
    <n v="5.63"/>
    <n v="0.94666666666666666"/>
    <n v="29313.59619047619"/>
    <s v="S"/>
    <m/>
    <n v="29313.59619047619"/>
  </r>
  <r>
    <x v="1"/>
    <d v="2019-08-29T00:00:00"/>
    <x v="1"/>
    <n v="108570"/>
    <s v="C"/>
    <s v="IRBR3"/>
    <n v="200"/>
    <n v="100.41"/>
    <m/>
    <n v="20082"/>
    <n v="12"/>
    <n v="5.63"/>
    <n v="0.94666666666666666"/>
    <n v="20099.033809523811"/>
    <s v="S"/>
    <m/>
    <n v="-20099.033809523811"/>
  </r>
  <r>
    <x v="1"/>
    <d v="2019-08-28T00:00:00"/>
    <x v="1"/>
    <n v="104402"/>
    <s v="C"/>
    <s v="FJTA4"/>
    <n v="2000"/>
    <n v="3.24"/>
    <m/>
    <n v="6480"/>
    <n v="12"/>
    <n v="3.0214285714285714"/>
    <n v="0.49428571428571427"/>
    <n v="6496.5814285714287"/>
    <s v="S"/>
    <m/>
    <n v="-6496.5814285714287"/>
  </r>
  <r>
    <x v="1"/>
    <d v="2019-08-28T00:00:00"/>
    <x v="7"/>
    <n v="104402"/>
    <s v="V"/>
    <s v="MGLU3"/>
    <n v="400"/>
    <n v="34.04"/>
    <m/>
    <n v="13616"/>
    <n v="12"/>
    <n v="3.0214285714285714"/>
    <n v="0.49428571428571427"/>
    <n v="13600.048571428571"/>
    <s v="S"/>
    <m/>
    <n v="13600.048571428571"/>
  </r>
  <r>
    <x v="1"/>
    <d v="2019-08-28T00:00:00"/>
    <x v="6"/>
    <n v="104402"/>
    <s v="C"/>
    <s v="CMIG4"/>
    <n v="1000"/>
    <n v="14.36"/>
    <n v="14.724444444444444"/>
    <n v="14360"/>
    <n v="12"/>
    <n v="3.0214285714285714"/>
    <n v="0.49428571428571427"/>
    <n v="14376.581428571428"/>
    <s v="S"/>
    <m/>
    <n v="-14376.581428571428"/>
  </r>
  <r>
    <x v="1"/>
    <d v="2019-08-28T00:00:00"/>
    <x v="5"/>
    <n v="104402"/>
    <s v="V"/>
    <s v="UNIP6"/>
    <n v="300"/>
    <n v="28.72"/>
    <n v="33.89"/>
    <n v="8616"/>
    <n v="12"/>
    <n v="3.0214285714285714"/>
    <n v="0.49428571428571427"/>
    <n v="8599.4673809523811"/>
    <s v="S"/>
    <m/>
    <n v="8599.4673809523811"/>
  </r>
  <r>
    <x v="1"/>
    <d v="2019-08-28T00:00:00"/>
    <x v="7"/>
    <n v="104402"/>
    <s v="V"/>
    <s v="VVAR3"/>
    <n v="2000"/>
    <n v="6.97"/>
    <m/>
    <n v="13940"/>
    <n v="12"/>
    <n v="3.0214285714285714"/>
    <n v="0.49428571428571427"/>
    <n v="13927.505714285715"/>
    <s v="S"/>
    <m/>
    <n v="13927.505714285715"/>
  </r>
  <r>
    <x v="1"/>
    <d v="2019-08-28T00:00:00"/>
    <x v="7"/>
    <n v="104402"/>
    <s v="C"/>
    <s v="VVAR3"/>
    <n v="2000"/>
    <n v="6.76"/>
    <m/>
    <n v="13520"/>
    <n v="12"/>
    <n v="3.0214285714285714"/>
    <n v="0.49428571428571427"/>
    <n v="13537.162619047618"/>
    <s v="S"/>
    <m/>
    <n v="-13537.162619047618"/>
  </r>
  <r>
    <x v="1"/>
    <d v="2019-08-28T00:00:00"/>
    <x v="7"/>
    <n v="104402"/>
    <s v="V"/>
    <s v="VVAR3"/>
    <n v="2000"/>
    <n v="6.95"/>
    <m/>
    <n v="13900"/>
    <n v="12"/>
    <n v="3.0214285714285714"/>
    <n v="0.49428571428571427"/>
    <n v="13883.467380952381"/>
    <s v="S"/>
    <m/>
    <n v="13883.467380952381"/>
  </r>
  <r>
    <x v="1"/>
    <d v="2019-08-27T00:00:00"/>
    <x v="1"/>
    <n v="100417"/>
    <s v="V"/>
    <s v="IRBR3"/>
    <n v="100"/>
    <n v="97.03"/>
    <n v="97.09"/>
    <n v="9703"/>
    <n v="12"/>
    <n v="2.2844444444444445"/>
    <n v="0.43111111111111111"/>
    <n v="9686.5305555555551"/>
    <s v="S"/>
    <m/>
    <n v="9686.5305555555551"/>
  </r>
  <r>
    <x v="1"/>
    <d v="2019-08-27T00:00:00"/>
    <x v="1"/>
    <n v="100417"/>
    <s v="C"/>
    <s v="IRBR3"/>
    <n v="100"/>
    <n v="97.09"/>
    <n v="97.09"/>
    <n v="9709"/>
    <n v="12"/>
    <n v="2.2844444444444445"/>
    <n v="0.43111111111111111"/>
    <n v="9726.0994444444441"/>
    <s v="S"/>
    <m/>
    <n v="-9726.0994444444441"/>
  </r>
  <r>
    <x v="1"/>
    <d v="2019-08-27T00:00:00"/>
    <x v="4"/>
    <n v="100417"/>
    <s v="C"/>
    <s v="PETR3"/>
    <n v="300"/>
    <n v="26.79"/>
    <n v="26.79"/>
    <n v="8037"/>
    <n v="12"/>
    <n v="2.2844444444444445"/>
    <n v="0.43111111111111111"/>
    <n v="8054.0994444444441"/>
    <s v="S"/>
    <m/>
    <n v="-8054.0994444444441"/>
  </r>
  <r>
    <x v="1"/>
    <d v="2019-08-27T00:00:00"/>
    <x v="5"/>
    <n v="100417"/>
    <s v="C"/>
    <s v="USIM5"/>
    <n v="1500"/>
    <n v="6.99"/>
    <n v="7.3442607999999989"/>
    <n v="10485"/>
    <n v="12"/>
    <n v="2.2844444444444445"/>
    <n v="0.43111111111111111"/>
    <n v="10501.019111111111"/>
    <s v="S"/>
    <m/>
    <n v="-10501.019111111111"/>
  </r>
  <r>
    <x v="1"/>
    <d v="2019-08-27T00:00:00"/>
    <x v="3"/>
    <n v="100417"/>
    <s v="V"/>
    <s v="B3SA3"/>
    <n v="300"/>
    <n v="43.19"/>
    <m/>
    <n v="12957"/>
    <n v="12"/>
    <n v="2.2844444444444445"/>
    <n v="0.43111111111111111"/>
    <n v="12941.610888888888"/>
    <s v="S"/>
    <m/>
    <n v="12941.610888888888"/>
  </r>
  <r>
    <x v="1"/>
    <d v="2019-08-27T00:00:00"/>
    <x v="3"/>
    <n v="100417"/>
    <s v="C"/>
    <s v="B3SA3"/>
    <n v="300"/>
    <n v="42.64"/>
    <m/>
    <n v="12792"/>
    <n v="12"/>
    <n v="2.2844444444444445"/>
    <n v="0.43111111111111111"/>
    <n v="12808.019111111111"/>
    <s v="S"/>
    <m/>
    <n v="-12808.019111111111"/>
  </r>
  <r>
    <x v="1"/>
    <d v="2019-08-27T00:00:00"/>
    <x v="7"/>
    <n v="100417"/>
    <s v="C"/>
    <s v="MGLU3"/>
    <n v="400"/>
    <n v="34.07"/>
    <m/>
    <n v="13628"/>
    <n v="12"/>
    <n v="2.2844444444444445"/>
    <n v="0.43111111111111111"/>
    <n v="13644.019111111111"/>
    <s v="S"/>
    <m/>
    <n v="-13644.019111111111"/>
  </r>
  <r>
    <x v="1"/>
    <d v="2019-08-27T00:00:00"/>
    <x v="7"/>
    <n v="100417"/>
    <s v="V"/>
    <s v="MGLU3"/>
    <n v="400"/>
    <n v="34.58"/>
    <n v="34.07"/>
    <n v="13832"/>
    <n v="12"/>
    <n v="2.2844444444444445"/>
    <n v="0.43111111111111111"/>
    <n v="13816.610888888888"/>
    <s v="S"/>
    <m/>
    <n v="13816.610888888888"/>
  </r>
  <r>
    <x v="1"/>
    <d v="2019-08-27T00:00:00"/>
    <x v="7"/>
    <n v="100417"/>
    <s v="V"/>
    <s v="MGLU3"/>
    <n v="100"/>
    <n v="34.58"/>
    <n v="34.72"/>
    <n v="3458"/>
    <m/>
    <n v="2.2844444444444445"/>
    <n v="0.43111111111111111"/>
    <n v="3454.6108888888889"/>
    <s v="S"/>
    <m/>
    <n v="3454.6108888888889"/>
  </r>
  <r>
    <x v="1"/>
    <d v="2019-08-26T00:00:00"/>
    <x v="7"/>
    <n v="95836"/>
    <s v="C"/>
    <s v="MGLU3"/>
    <n v="500"/>
    <n v="34.72"/>
    <n v="34.72"/>
    <n v="17360"/>
    <n v="12"/>
    <n v="4.7699999999999996"/>
    <n v="0.71"/>
    <n v="17376.297999999999"/>
    <s v="S"/>
    <m/>
    <n v="-17376.297999999999"/>
  </r>
  <r>
    <x v="0"/>
    <d v="2019-08-23T00:00:00"/>
    <x v="3"/>
    <n v="4697213"/>
    <s v="C"/>
    <s v="BBAS3"/>
    <n v="100"/>
    <n v="45.38"/>
    <n v="50.363333333333337"/>
    <n v="4538"/>
    <m/>
    <n v="1.24"/>
    <n v="0.18"/>
    <n v="4541.768"/>
    <s v="S"/>
    <m/>
    <n v="-4541.768"/>
  </r>
  <r>
    <x v="0"/>
    <d v="2019-08-22T00:00:00"/>
    <x v="5"/>
    <n v="4644471"/>
    <s v="V"/>
    <s v="USIM5"/>
    <n v="1500"/>
    <n v="7.54"/>
    <n v="8.5299999999999994"/>
    <n v="11310"/>
    <m/>
    <n v="3.0775000000000001"/>
    <n v="0.46"/>
    <n v="11306.582"/>
    <s v="S"/>
    <m/>
    <n v="11306.582"/>
  </r>
  <r>
    <x v="0"/>
    <d v="2019-08-22T00:00:00"/>
    <x v="3"/>
    <n v="4644471"/>
    <s v="C"/>
    <s v="BBAS3"/>
    <n v="200"/>
    <n v="46.72"/>
    <n v="50.816363636363633"/>
    <n v="9344"/>
    <m/>
    <n v="3.0775000000000001"/>
    <n v="0.46"/>
    <n v="9348.0479999999989"/>
    <s v="S"/>
    <m/>
    <n v="-9348.0479999999989"/>
  </r>
  <r>
    <x v="0"/>
    <d v="2019-08-22T00:00:00"/>
    <x v="6"/>
    <n v="4644471"/>
    <s v="C"/>
    <s v="CMIG4"/>
    <n v="800"/>
    <n v="14.97"/>
    <n v="15.07"/>
    <n v="11976"/>
    <m/>
    <n v="3.0775000000000001"/>
    <n v="0.46"/>
    <n v="11981.096249999999"/>
    <s v="S"/>
    <m/>
    <n v="-11981.096249999999"/>
  </r>
  <r>
    <x v="0"/>
    <d v="2019-08-22T00:00:00"/>
    <x v="6"/>
    <n v="4644471"/>
    <s v="C"/>
    <s v="CMIG4"/>
    <n v="800"/>
    <n v="15.17"/>
    <n v="15.17"/>
    <n v="12136"/>
    <m/>
    <n v="3.0775000000000001"/>
    <n v="0.46"/>
    <n v="12141.096249999999"/>
    <s v="S"/>
    <m/>
    <n v="-12141.096249999999"/>
  </r>
  <r>
    <x v="1"/>
    <d v="2019-08-22T00:00:00"/>
    <x v="6"/>
    <n v="84870"/>
    <s v="C"/>
    <s v="CMIG4"/>
    <n v="800"/>
    <n v="15.18"/>
    <n v="15.18"/>
    <n v="12144"/>
    <n v="12"/>
    <n v="3.4677777777777781"/>
    <n v="0.69111111111111112"/>
    <n v="12161.327361111111"/>
    <s v="S"/>
    <m/>
    <n v="-12161.327361111111"/>
  </r>
  <r>
    <x v="1"/>
    <d v="2019-08-22T00:00:00"/>
    <x v="7"/>
    <n v="84870"/>
    <s v="C"/>
    <s v="VVAR3"/>
    <n v="2000"/>
    <n v="6.96"/>
    <n v="6.96"/>
    <n v="13920"/>
    <n v="12"/>
    <n v="3.4677777777777781"/>
    <n v="0.69111111111111112"/>
    <n v="13937.327361111111"/>
    <s v="S"/>
    <m/>
    <n v="-13937.327361111111"/>
  </r>
  <r>
    <x v="1"/>
    <d v="2019-08-22T00:00:00"/>
    <x v="7"/>
    <n v="84870"/>
    <s v="V"/>
    <s v="VVAR3"/>
    <n v="2000"/>
    <n v="7.06"/>
    <n v="7.01"/>
    <n v="14120"/>
    <n v="12"/>
    <n v="3.4677777777777781"/>
    <n v="0.69111111111111112"/>
    <n v="14103.302638888888"/>
    <s v="S"/>
    <m/>
    <n v="14103.302638888888"/>
  </r>
  <r>
    <x v="1"/>
    <d v="2019-08-22T00:00:00"/>
    <x v="4"/>
    <n v="84870"/>
    <s v="V"/>
    <s v="PETR3"/>
    <n v="800"/>
    <n v="27.74"/>
    <n v="27.71"/>
    <n v="22192"/>
    <n v="12"/>
    <n v="3.4677777777777781"/>
    <n v="0.69111111111111112"/>
    <n v="22175.30263888889"/>
    <s v="S"/>
    <m/>
    <n v="22175.30263888889"/>
  </r>
  <r>
    <x v="1"/>
    <d v="2019-08-22T00:00:00"/>
    <x v="4"/>
    <n v="84870"/>
    <s v="C"/>
    <s v="PETR3"/>
    <n v="800"/>
    <n v="27.7"/>
    <n v="27.7"/>
    <n v="22160"/>
    <n v="12"/>
    <n v="3.4677777777777781"/>
    <n v="0.69111111111111112"/>
    <n v="22177.327361111111"/>
    <s v="S"/>
    <m/>
    <n v="-22177.327361111111"/>
  </r>
  <r>
    <x v="1"/>
    <d v="2019-08-22T00:00:00"/>
    <x v="4"/>
    <n v="84870"/>
    <s v="V"/>
    <s v="PETR3"/>
    <n v="700"/>
    <n v="27.63"/>
    <m/>
    <n v="19341"/>
    <n v="12"/>
    <n v="3.4677777777777781"/>
    <n v="0.69111111111111112"/>
    <n v="19324.30263888889"/>
    <s v="S"/>
    <m/>
    <n v="19324.30263888889"/>
  </r>
  <r>
    <x v="1"/>
    <d v="2019-08-22T00:00:00"/>
    <x v="4"/>
    <n v="84870"/>
    <s v="C"/>
    <s v="PETR3"/>
    <n v="700"/>
    <n v="27.65"/>
    <m/>
    <n v="19355"/>
    <n v="12"/>
    <n v="3.4677777777777781"/>
    <n v="0.69111111111111112"/>
    <n v="19373.386111111111"/>
    <s v="S"/>
    <m/>
    <n v="-19373.386111111111"/>
  </r>
  <r>
    <x v="1"/>
    <d v="2019-08-22T00:00:00"/>
    <x v="7"/>
    <n v="84870"/>
    <s v="C"/>
    <s v="VVAR3"/>
    <n v="2000"/>
    <n v="7.01"/>
    <m/>
    <n v="14020"/>
    <n v="12"/>
    <n v="3.4677777777777781"/>
    <n v="0.69111111111111112"/>
    <n v="14038.386111111111"/>
    <s v="S"/>
    <m/>
    <n v="-14038.386111111111"/>
  </r>
  <r>
    <x v="1"/>
    <d v="2019-08-22T00:00:00"/>
    <x v="7"/>
    <n v="84870"/>
    <s v="V"/>
    <s v="VVAR3"/>
    <n v="2000"/>
    <n v="7.16"/>
    <m/>
    <n v="14320"/>
    <n v="12"/>
    <n v="3.4677777777777781"/>
    <n v="0.69111111111111112"/>
    <n v="14304.788888888888"/>
    <s v="S"/>
    <m/>
    <n v="14304.788888888888"/>
  </r>
  <r>
    <x v="0"/>
    <d v="2019-08-21T00:00:00"/>
    <x v="4"/>
    <n v="4601622"/>
    <s v="V"/>
    <s v="PETR3"/>
    <n v="500"/>
    <n v="28.01"/>
    <m/>
    <n v="14005"/>
    <m/>
    <n v="2.8733333333333331"/>
    <n v="0.51666666666666672"/>
    <n v="14000.893333333333"/>
    <s v="S"/>
    <m/>
    <n v="14000.893333333333"/>
  </r>
  <r>
    <x v="0"/>
    <d v="2019-08-21T00:00:00"/>
    <x v="6"/>
    <n v="4601622"/>
    <s v="V"/>
    <s v="CMIG4"/>
    <n v="800"/>
    <n v="15.17"/>
    <n v="14.7"/>
    <n v="12136"/>
    <m/>
    <n v="2.8733333333333331"/>
    <n v="0.51666666666666672"/>
    <n v="12132.953333333333"/>
    <s v="S"/>
    <m/>
    <n v="12132.953333333333"/>
  </r>
  <r>
    <x v="0"/>
    <d v="2019-08-21T00:00:00"/>
    <x v="6"/>
    <n v="4601622"/>
    <s v="C"/>
    <s v="CMIG4"/>
    <n v="800"/>
    <n v="14.7"/>
    <n v="14.7"/>
    <n v="11760"/>
    <m/>
    <n v="2.8733333333333331"/>
    <n v="0.51666666666666672"/>
    <n v="11763.676666666666"/>
    <s v="S"/>
    <m/>
    <n v="-11763.676666666666"/>
  </r>
  <r>
    <x v="1"/>
    <d v="2019-08-21T00:00:00"/>
    <x v="7"/>
    <n v="80376"/>
    <s v="V"/>
    <s v="VVAR3"/>
    <n v="2000"/>
    <n v="7.12"/>
    <m/>
    <n v="14240"/>
    <n v="12"/>
    <n v="3.5100000000000002"/>
    <n v="0.65153846153846162"/>
    <n v="14224.818461538462"/>
    <s v="S"/>
    <m/>
    <n v="14224.818461538462"/>
  </r>
  <r>
    <x v="1"/>
    <d v="2019-08-21T00:00:00"/>
    <x v="5"/>
    <n v="80376"/>
    <s v="C"/>
    <s v="UNIP6"/>
    <n v="300"/>
    <n v="27.8"/>
    <n v="32.484615384615381"/>
    <n v="8340"/>
    <n v="12"/>
    <n v="3.5100000000000002"/>
    <n v="0.65153846153846162"/>
    <n v="8355.8115384615376"/>
    <s v="S"/>
    <m/>
    <n v="-8355.8115384615376"/>
  </r>
  <r>
    <x v="1"/>
    <d v="2019-08-21T00:00:00"/>
    <x v="7"/>
    <n v="80376"/>
    <s v="C"/>
    <s v="VVAR3"/>
    <n v="2000"/>
    <n v="7.01"/>
    <m/>
    <n v="14020"/>
    <n v="12"/>
    <n v="3.5100000000000002"/>
    <n v="0.65153846153846162"/>
    <n v="14035.669538461538"/>
    <s v="S"/>
    <m/>
    <n v="-14035.669538461538"/>
  </r>
  <r>
    <x v="1"/>
    <d v="2019-08-21T00:00:00"/>
    <x v="7"/>
    <n v="80376"/>
    <s v="C"/>
    <s v="VVAR3"/>
    <n v="2000"/>
    <n v="7.01"/>
    <n v="7.01"/>
    <n v="14020"/>
    <n v="12"/>
    <n v="3.5100000000000002"/>
    <n v="0.65153846153846162"/>
    <n v="14035.669538461538"/>
    <s v="S"/>
    <m/>
    <n v="-14035.669538461538"/>
  </r>
  <r>
    <x v="1"/>
    <d v="2019-08-21T00:00:00"/>
    <x v="7"/>
    <n v="80376"/>
    <s v="V"/>
    <s v="VVAR3"/>
    <n v="3000"/>
    <n v="7.19"/>
    <n v="6.96"/>
    <n v="21570"/>
    <n v="12"/>
    <n v="3.5100000000000002"/>
    <n v="0.65153846153846162"/>
    <n v="21554.960461538463"/>
    <s v="S"/>
    <m/>
    <n v="21554.960461538463"/>
  </r>
  <r>
    <x v="1"/>
    <d v="2019-08-21T00:00:00"/>
    <x v="3"/>
    <n v="80376"/>
    <s v="C"/>
    <s v="B3SA3"/>
    <n v="200"/>
    <n v="45.42"/>
    <n v="45.497999999999998"/>
    <n v="9084"/>
    <n v="12"/>
    <n v="3.5100000000000002"/>
    <n v="0.65153846153846162"/>
    <n v="9099.6695384615377"/>
    <s v="S"/>
    <m/>
    <n v="-9099.6695384615377"/>
  </r>
  <r>
    <x v="1"/>
    <d v="2019-08-21T00:00:00"/>
    <x v="3"/>
    <n v="80376"/>
    <s v="C"/>
    <s v="B3SA3"/>
    <n v="300"/>
    <n v="45.55"/>
    <n v="45.55"/>
    <n v="13665"/>
    <n v="12"/>
    <n v="3.5100000000000002"/>
    <n v="0.65153846153846162"/>
    <n v="13680.669538461538"/>
    <s v="S"/>
    <m/>
    <n v="-13680.669538461538"/>
  </r>
  <r>
    <x v="1"/>
    <d v="2019-08-21T00:00:00"/>
    <x v="6"/>
    <n v="80376"/>
    <s v="V"/>
    <s v="CMIG4"/>
    <n v="1000"/>
    <n v="15.15"/>
    <n v="14.93"/>
    <n v="15150"/>
    <n v="12"/>
    <n v="3.5100000000000002"/>
    <n v="0.65153846153846162"/>
    <n v="15134.960461538461"/>
    <s v="S"/>
    <m/>
    <n v="15134.960461538461"/>
  </r>
  <r>
    <x v="1"/>
    <d v="2019-08-21T00:00:00"/>
    <x v="6"/>
    <n v="80376"/>
    <s v="C"/>
    <s v="CMIG4"/>
    <n v="1000"/>
    <n v="14.93"/>
    <m/>
    <n v="14930"/>
    <n v="12"/>
    <n v="3.5100000000000002"/>
    <n v="0.65153846153846162"/>
    <n v="14945.669538461538"/>
    <s v="S"/>
    <m/>
    <n v="-14945.669538461538"/>
  </r>
  <r>
    <x v="1"/>
    <d v="2019-08-21T00:00:00"/>
    <x v="1"/>
    <n v="80376"/>
    <s v="V"/>
    <s v="IRBR3"/>
    <n v="300"/>
    <n v="101.63"/>
    <m/>
    <n v="30489"/>
    <n v="12"/>
    <n v="3.5100000000000002"/>
    <n v="0.65153846153846162"/>
    <n v="30473.960461538463"/>
    <s v="S"/>
    <m/>
    <n v="30473.960461538463"/>
  </r>
  <r>
    <x v="1"/>
    <d v="2019-08-21T00:00:00"/>
    <x v="1"/>
    <n v="80376"/>
    <s v="C"/>
    <s v="IRBR3"/>
    <n v="100"/>
    <n v="101.25"/>
    <m/>
    <n v="10125"/>
    <n v="12"/>
    <n v="3.5100000000000002"/>
    <n v="0.65153846153846162"/>
    <n v="10140.669538461538"/>
    <s v="S"/>
    <m/>
    <n v="-10140.669538461538"/>
  </r>
  <r>
    <x v="1"/>
    <d v="2019-08-21T00:00:00"/>
    <x v="1"/>
    <n v="80376"/>
    <s v="C"/>
    <s v="IRBR3"/>
    <n v="200"/>
    <n v="101.45"/>
    <m/>
    <n v="20290"/>
    <n v="12"/>
    <n v="3.5100000000000002"/>
    <n v="0.65153846153846162"/>
    <n v="20305.669538461538"/>
    <s v="S"/>
    <m/>
    <n v="-20305.669538461538"/>
  </r>
  <r>
    <x v="1"/>
    <d v="2019-08-21T00:00:00"/>
    <x v="1"/>
    <n v="80376"/>
    <s v="V"/>
    <s v="IRBR3"/>
    <n v="200"/>
    <n v="101.71"/>
    <n v="101.38"/>
    <n v="20342"/>
    <n v="12"/>
    <n v="3.5100000000000002"/>
    <n v="0.65153846153846162"/>
    <n v="20323.728461538463"/>
    <s v="S"/>
    <m/>
    <n v="20323.728461538463"/>
  </r>
  <r>
    <x v="1"/>
    <d v="2019-08-20T00:00:00"/>
    <x v="1"/>
    <n v="75578"/>
    <s v="C"/>
    <s v="IRBR3"/>
    <n v="200"/>
    <n v="101.38"/>
    <n v="101.38"/>
    <n v="20276"/>
    <n v="12"/>
    <n v="6.38"/>
    <n v="0.95499999999999996"/>
    <n v="20295.205000000002"/>
    <s v="S"/>
    <m/>
    <n v="-20295.205000000002"/>
  </r>
  <r>
    <x v="1"/>
    <d v="2019-08-20T00:00:00"/>
    <x v="7"/>
    <n v="75578"/>
    <s v="V"/>
    <s v="VVAR3"/>
    <n v="3800"/>
    <n v="6.88"/>
    <n v="6.96"/>
    <n v="26144"/>
    <n v="12"/>
    <n v="6.38"/>
    <n v="0.95499999999999996"/>
    <n v="26129.35125"/>
    <s v="S"/>
    <m/>
    <n v="26129.35125"/>
  </r>
  <r>
    <x v="0"/>
    <d v="2019-08-20T00:00:00"/>
    <x v="6"/>
    <n v="4557909"/>
    <s v="V"/>
    <s v="CMIG4"/>
    <n v="800"/>
    <n v="14.86"/>
    <m/>
    <n v="11888"/>
    <m/>
    <n v="2.4899999999999998"/>
    <n v="0.45666666666666672"/>
    <n v="11885.849583333333"/>
    <s v="S"/>
    <m/>
    <n v="11885.849583333333"/>
  </r>
  <r>
    <x v="0"/>
    <d v="2019-08-20T00:00:00"/>
    <x v="6"/>
    <n v="4557909"/>
    <s v="C"/>
    <s v="CMIG4"/>
    <n v="800"/>
    <n v="14.56"/>
    <m/>
    <n v="11648"/>
    <m/>
    <n v="2.4899999999999998"/>
    <n v="0.45666666666666672"/>
    <n v="11650.780416666666"/>
    <s v="S"/>
    <m/>
    <n v="-11650.780416666666"/>
  </r>
  <r>
    <x v="0"/>
    <d v="2019-08-20T00:00:00"/>
    <x v="1"/>
    <n v="4557909"/>
    <s v="V"/>
    <s v="IRBR3"/>
    <n v="100"/>
    <n v="101"/>
    <m/>
    <n v="10100"/>
    <m/>
    <n v="2.4899999999999998"/>
    <n v="0.45666666666666672"/>
    <n v="10097.849583333333"/>
    <s v="S"/>
    <m/>
    <n v="10097.849583333333"/>
  </r>
  <r>
    <x v="0"/>
    <d v="2019-08-19T00:00:00"/>
    <x v="1"/>
    <n v="4513477"/>
    <s v="C"/>
    <s v="IRBR3"/>
    <n v="100"/>
    <n v="101.17"/>
    <m/>
    <n v="10117"/>
    <m/>
    <n v="2.6"/>
    <n v="0.43200000000000005"/>
    <n v="10119.75575"/>
    <s v="S"/>
    <m/>
    <n v="-10119.75575"/>
  </r>
  <r>
    <x v="0"/>
    <d v="2019-08-19T00:00:00"/>
    <x v="6"/>
    <n v="4513477"/>
    <s v="V"/>
    <s v="CMIG4"/>
    <n v="800"/>
    <n v="14.68"/>
    <m/>
    <n v="11744"/>
    <m/>
    <n v="2.6"/>
    <n v="0.43200000000000005"/>
    <n v="11741.874249999999"/>
    <s v="S"/>
    <m/>
    <n v="11741.874249999999"/>
  </r>
  <r>
    <x v="0"/>
    <d v="2019-08-19T00:00:00"/>
    <x v="5"/>
    <n v="4513477"/>
    <s v="C"/>
    <s v="USIM5"/>
    <n v="1500"/>
    <n v="7.08"/>
    <n v="8.5299999999999994"/>
    <n v="10620"/>
    <m/>
    <n v="2.6"/>
    <n v="0.43200000000000005"/>
    <n v="10622.75575"/>
    <s v="S"/>
    <m/>
    <n v="-10622.75575"/>
  </r>
  <r>
    <x v="0"/>
    <d v="2019-08-19T00:00:00"/>
    <x v="1"/>
    <n v="4513477"/>
    <s v="V"/>
    <s v="IRBR3"/>
    <n v="100"/>
    <n v="101.77500000000001"/>
    <m/>
    <n v="10177.5"/>
    <m/>
    <n v="2.6"/>
    <n v="0.43200000000000005"/>
    <n v="10175.374249999999"/>
    <s v="S"/>
    <m/>
    <n v="10175.374249999999"/>
  </r>
  <r>
    <x v="0"/>
    <d v="2019-08-19T00:00:00"/>
    <x v="1"/>
    <n v="4513477"/>
    <s v="C"/>
    <s v="IRBR3"/>
    <n v="100"/>
    <n v="101.95"/>
    <m/>
    <n v="10195"/>
    <m/>
    <n v="2.6"/>
    <n v="0.43200000000000005"/>
    <n v="10199.573818181818"/>
    <s v="S"/>
    <m/>
    <n v="-10199.573818181818"/>
  </r>
  <r>
    <x v="1"/>
    <d v="2019-08-19T00:00:00"/>
    <x v="7"/>
    <n v="70841"/>
    <s v="C"/>
    <s v="VVAR3"/>
    <n v="1800"/>
    <n v="6.69"/>
    <n v="6.9635294117647062"/>
    <n v="12042"/>
    <n v="12"/>
    <n v="3.8299999999999996"/>
    <n v="0.66200000000000003"/>
    <n v="12058.803818181817"/>
    <s v="S"/>
    <m/>
    <n v="-12058.803818181817"/>
  </r>
  <r>
    <x v="1"/>
    <d v="2019-08-19T00:00:00"/>
    <x v="6"/>
    <n v="70841"/>
    <s v="V"/>
    <s v="CMIG4"/>
    <n v="1000"/>
    <n v="14.78"/>
    <m/>
    <n v="14780"/>
    <n v="12"/>
    <n v="3.8299999999999996"/>
    <n v="0.66200000000000003"/>
    <n v="14763.826181818182"/>
    <s v="S"/>
    <m/>
    <n v="14763.826181818182"/>
  </r>
  <r>
    <x v="1"/>
    <d v="2019-08-19T00:00:00"/>
    <x v="7"/>
    <n v="70841"/>
    <s v="C"/>
    <s v="VVAR3"/>
    <n v="2000"/>
    <n v="6.72"/>
    <n v="7.0620000000000003"/>
    <n v="13440"/>
    <n v="12"/>
    <n v="3.8299999999999996"/>
    <n v="0.66200000000000003"/>
    <n v="13456.803818181817"/>
    <s v="S"/>
    <m/>
    <n v="-13456.803818181817"/>
  </r>
  <r>
    <x v="1"/>
    <d v="2019-08-19T00:00:00"/>
    <x v="1"/>
    <n v="70841"/>
    <s v="V"/>
    <s v="IRBR3"/>
    <n v="200"/>
    <n v="101.29"/>
    <m/>
    <n v="20258"/>
    <n v="12"/>
    <n v="3.8299999999999996"/>
    <n v="0.66200000000000003"/>
    <n v="20241.826181818182"/>
    <s v="S"/>
    <m/>
    <n v="20241.826181818182"/>
  </r>
  <r>
    <x v="1"/>
    <d v="2019-08-19T00:00:00"/>
    <x v="1"/>
    <n v="70841"/>
    <s v="C"/>
    <s v="IRBR3"/>
    <n v="200"/>
    <n v="101.15"/>
    <m/>
    <n v="20230"/>
    <n v="12"/>
    <n v="3.8299999999999996"/>
    <n v="0.66200000000000003"/>
    <n v="20246.803818181819"/>
    <s v="S"/>
    <m/>
    <n v="-20246.803818181819"/>
  </r>
  <r>
    <x v="0"/>
    <d v="2019-08-16T00:00:00"/>
    <x v="1"/>
    <n v="4467980"/>
    <s v="V"/>
    <s v="IRBR3"/>
    <n v="100"/>
    <n v="101.97"/>
    <m/>
    <n v="10197"/>
    <n v="12"/>
    <n v="2.8"/>
    <n v="0.41"/>
    <n v="10181.078181818182"/>
    <s v="S"/>
    <m/>
    <n v="10181.078181818182"/>
  </r>
  <r>
    <x v="1"/>
    <d v="2019-08-16T00:00:00"/>
    <x v="1"/>
    <n v="65768"/>
    <s v="V"/>
    <s v="IRBR3"/>
    <n v="200"/>
    <n v="101.31"/>
    <n v="100.97"/>
    <n v="20262"/>
    <n v="12"/>
    <n v="5.4969230769230766"/>
    <n v="0.95153846153846144"/>
    <n v="20245.536643356645"/>
    <s v="S"/>
    <m/>
    <n v="20245.536643356645"/>
  </r>
  <r>
    <x v="1"/>
    <d v="2019-08-16T00:00:00"/>
    <x v="1"/>
    <n v="65768"/>
    <s v="C"/>
    <s v="IRBR3"/>
    <n v="200"/>
    <n v="100.97"/>
    <n v="100.97"/>
    <n v="20194"/>
    <n v="12"/>
    <n v="5.4969230769230766"/>
    <n v="0.95153846153846144"/>
    <n v="20211.093356643356"/>
    <s v="S"/>
    <m/>
    <n v="-20211.093356643356"/>
  </r>
  <r>
    <x v="1"/>
    <d v="2019-08-16T00:00:00"/>
    <x v="7"/>
    <n v="65768"/>
    <s v="C"/>
    <s v="VVAR3"/>
    <n v="3000"/>
    <n v="7.29"/>
    <n v="7.29"/>
    <n v="21870"/>
    <n v="12"/>
    <n v="5.4969230769230766"/>
    <n v="0.95153846153846144"/>
    <n v="21887.093356643356"/>
    <s v="S"/>
    <m/>
    <n v="-21887.093356643356"/>
  </r>
  <r>
    <x v="1"/>
    <d v="2019-08-16T00:00:00"/>
    <x v="1"/>
    <n v="65768"/>
    <s v="V"/>
    <s v="IRBR3"/>
    <n v="200"/>
    <n v="101.61"/>
    <m/>
    <n v="20322"/>
    <n v="12"/>
    <n v="5.4969230769230766"/>
    <n v="0.95153846153846144"/>
    <n v="20305.536643356645"/>
    <s v="S"/>
    <m/>
    <n v="20305.536643356645"/>
  </r>
  <r>
    <x v="1"/>
    <d v="2019-08-16T00:00:00"/>
    <x v="1"/>
    <n v="65768"/>
    <s v="V"/>
    <s v="IRBR3"/>
    <n v="200"/>
    <n v="100.94"/>
    <m/>
    <n v="20188"/>
    <n v="12"/>
    <n v="5.4969230769230766"/>
    <n v="0.95153846153846144"/>
    <n v="20172.701794871795"/>
    <s v="S"/>
    <m/>
    <n v="20172.701794871795"/>
  </r>
  <r>
    <x v="1"/>
    <d v="2019-08-16T00:00:00"/>
    <x v="1"/>
    <n v="65768"/>
    <s v="C"/>
    <s v="IRBR3"/>
    <n v="400"/>
    <n v="100.95"/>
    <m/>
    <n v="40380"/>
    <n v="12"/>
    <n v="5.4969230769230766"/>
    <n v="0.95153846153846144"/>
    <n v="40395.928205128199"/>
    <s v="S"/>
    <m/>
    <n v="-40395.928205128199"/>
  </r>
  <r>
    <x v="1"/>
    <d v="2019-08-16T00:00:00"/>
    <x v="1"/>
    <n v="65768"/>
    <s v="V"/>
    <s v="IRBR3"/>
    <n v="400"/>
    <n v="101.29"/>
    <m/>
    <n v="40516"/>
    <n v="12"/>
    <n v="5.4969230769230766"/>
    <n v="0.95153846153846144"/>
    <n v="40500.701794871798"/>
    <s v="S"/>
    <m/>
    <n v="40500.701794871798"/>
  </r>
  <r>
    <x v="1"/>
    <d v="2019-08-16T00:00:00"/>
    <x v="6"/>
    <n v="65768"/>
    <s v="C"/>
    <s v="CMIG4"/>
    <n v="1000"/>
    <n v="14.51"/>
    <n v="14.51"/>
    <n v="14510"/>
    <n v="12"/>
    <n v="5.4969230769230766"/>
    <n v="0.95153846153846144"/>
    <n v="14525.928205128204"/>
    <s v="S"/>
    <m/>
    <n v="-14525.928205128204"/>
  </r>
  <r>
    <x v="1"/>
    <d v="2019-08-16T00:00:00"/>
    <x v="6"/>
    <n v="65768"/>
    <s v="V"/>
    <s v="CMIG4"/>
    <n v="1000"/>
    <n v="14.69"/>
    <n v="14.49"/>
    <n v="14690"/>
    <m/>
    <n v="5.4969230769230766"/>
    <n v="0.95153846153846144"/>
    <n v="14686.701794871795"/>
    <s v="S"/>
    <m/>
    <n v="14686.701794871795"/>
  </r>
  <r>
    <x v="1"/>
    <d v="2019-08-16T00:00:00"/>
    <x v="6"/>
    <n v="65768"/>
    <s v="C"/>
    <s v="CMIG4"/>
    <n v="1000"/>
    <n v="14.49"/>
    <n v="14.49"/>
    <n v="14490"/>
    <n v="12"/>
    <n v="5.4969230769230766"/>
    <n v="0.95153846153846144"/>
    <n v="14505.928205128204"/>
    <s v="S"/>
    <m/>
    <n v="-14505.928205128204"/>
  </r>
  <r>
    <x v="1"/>
    <d v="2019-08-16T00:00:00"/>
    <x v="0"/>
    <n v="65768"/>
    <s v="C"/>
    <s v="JBSS3"/>
    <n v="500"/>
    <n v="29.02"/>
    <n v="29.274999999999999"/>
    <n v="14510"/>
    <n v="12"/>
    <n v="5.4969230769230766"/>
    <n v="0.95153846153846144"/>
    <n v="14525.928205128204"/>
    <s v="S"/>
    <m/>
    <n v="-14525.928205128204"/>
  </r>
  <r>
    <x v="1"/>
    <d v="2019-08-16T00:00:00"/>
    <x v="0"/>
    <n v="65768"/>
    <s v="C"/>
    <s v="JBSS3"/>
    <n v="500"/>
    <n v="29.52"/>
    <n v="29.52"/>
    <n v="14760"/>
    <n v="12"/>
    <n v="5.4969230769230766"/>
    <n v="0.95153846153846144"/>
    <n v="14775.928205128204"/>
    <s v="S"/>
    <m/>
    <n v="-14775.928205128204"/>
  </r>
  <r>
    <x v="1"/>
    <d v="2019-08-16T00:00:00"/>
    <x v="3"/>
    <n v="65768"/>
    <s v="V"/>
    <s v="B3SA3"/>
    <n v="1000"/>
    <n v="44.24"/>
    <n v="43.58"/>
    <n v="44240"/>
    <n v="12"/>
    <n v="5.4969230769230766"/>
    <n v="0.95153846153846144"/>
    <n v="44224.701794871798"/>
    <s v="S"/>
    <m/>
    <n v="44224.701794871798"/>
  </r>
  <r>
    <x v="0"/>
    <d v="2019-08-15T00:00:00"/>
    <x v="4"/>
    <n v="4418467"/>
    <s v="C"/>
    <s v="PETR3"/>
    <n v="500"/>
    <n v="26.92"/>
    <n v="23.93"/>
    <n v="13460"/>
    <m/>
    <n v="3.9049999999999998"/>
    <n v="0.57999999999999996"/>
    <n v="13464.64"/>
    <s v="S"/>
    <m/>
    <n v="-13464.64"/>
  </r>
  <r>
    <x v="0"/>
    <d v="2019-08-15T00:00:00"/>
    <x v="0"/>
    <n v="4418467"/>
    <s v="V"/>
    <s v="JBSS3"/>
    <n v="500"/>
    <n v="29.88"/>
    <n v="23.88"/>
    <n v="14940"/>
    <m/>
    <n v="3.9049999999999998"/>
    <n v="0.57999999999999996"/>
    <n v="14935.99"/>
    <s v="S"/>
    <m/>
    <n v="14935.99"/>
  </r>
  <r>
    <x v="1"/>
    <d v="2019-08-15T00:00:00"/>
    <x v="3"/>
    <n v="59920"/>
    <s v="C"/>
    <s v="B3SA3"/>
    <n v="500"/>
    <n v="43.52"/>
    <n v="43.58"/>
    <n v="21760"/>
    <n v="12"/>
    <n v="3.4393333333333334"/>
    <n v="0.6273333333333333"/>
    <n v="21774.367333333335"/>
    <s v="S"/>
    <m/>
    <n v="-21774.367333333335"/>
  </r>
  <r>
    <x v="1"/>
    <d v="2019-08-15T00:00:00"/>
    <x v="6"/>
    <n v="59920"/>
    <s v="V"/>
    <s v="CMIG4"/>
    <n v="500"/>
    <n v="14.27"/>
    <n v="14.31"/>
    <n v="7135"/>
    <n v="12"/>
    <n v="3.4393333333333334"/>
    <n v="0.6273333333333333"/>
    <n v="7120.6226666666671"/>
    <s v="S"/>
    <m/>
    <n v="7120.6226666666671"/>
  </r>
  <r>
    <x v="1"/>
    <d v="2019-08-15T00:00:00"/>
    <x v="6"/>
    <n v="59920"/>
    <s v="C"/>
    <s v="CMIG4"/>
    <n v="500"/>
    <n v="14.31"/>
    <n v="14.31"/>
    <n v="7155"/>
    <n v="12"/>
    <n v="3.4393333333333334"/>
    <n v="0.6273333333333333"/>
    <n v="7170.007333333333"/>
    <s v="S"/>
    <m/>
    <n v="-7170.007333333333"/>
  </r>
  <r>
    <x v="1"/>
    <d v="2019-08-15T00:00:00"/>
    <x v="3"/>
    <n v="59920"/>
    <s v="V"/>
    <s v="B3SA3"/>
    <n v="500"/>
    <n v="43.61"/>
    <m/>
    <n v="21805"/>
    <n v="12"/>
    <n v="3.4393333333333334"/>
    <n v="0.6273333333333333"/>
    <n v="21790.622666666666"/>
    <s v="S"/>
    <m/>
    <n v="21790.622666666666"/>
  </r>
  <r>
    <x v="1"/>
    <d v="2019-08-15T00:00:00"/>
    <x v="3"/>
    <n v="59920"/>
    <s v="V"/>
    <s v="B3SA3"/>
    <n v="400"/>
    <n v="43.62"/>
    <m/>
    <n v="17448"/>
    <n v="12"/>
    <n v="3.4393333333333334"/>
    <n v="0.6273333333333333"/>
    <n v="17433.622666666666"/>
    <s v="S"/>
    <m/>
    <n v="17433.622666666666"/>
  </r>
  <r>
    <x v="1"/>
    <d v="2019-08-15T00:00:00"/>
    <x v="3"/>
    <n v="59920"/>
    <s v="C"/>
    <s v="B3SA3"/>
    <n v="500"/>
    <n v="43.66"/>
    <m/>
    <n v="21830"/>
    <n v="12"/>
    <n v="3.4393333333333334"/>
    <n v="0.6273333333333333"/>
    <n v="21845.567333333336"/>
    <s v="S"/>
    <m/>
    <n v="-21845.567333333336"/>
  </r>
  <r>
    <x v="1"/>
    <d v="2019-08-15T00:00:00"/>
    <x v="3"/>
    <n v="59920"/>
    <s v="C"/>
    <s v="B3SA3"/>
    <n v="400"/>
    <n v="43.65"/>
    <m/>
    <n v="17460"/>
    <m/>
    <n v="3.4393333333333334"/>
    <n v="0.6273333333333333"/>
    <n v="17463.567333333336"/>
    <s v="S"/>
    <m/>
    <n v="-17463.567333333336"/>
  </r>
  <r>
    <x v="1"/>
    <d v="2019-08-15T00:00:00"/>
    <x v="10"/>
    <n v="59920"/>
    <s v="C"/>
    <s v="TRPL4"/>
    <n v="500"/>
    <n v="24.22"/>
    <n v="23.876000000000001"/>
    <n v="12110"/>
    <n v="12"/>
    <n v="3.4393333333333334"/>
    <n v="0.6273333333333333"/>
    <n v="12125.567333333332"/>
    <s v="S"/>
    <m/>
    <n v="-12125.567333333332"/>
  </r>
  <r>
    <x v="1"/>
    <d v="2019-08-15T00:00:00"/>
    <x v="0"/>
    <n v="59920"/>
    <s v="V"/>
    <s v="JBSS3"/>
    <n v="500"/>
    <n v="29.5"/>
    <m/>
    <n v="14750"/>
    <m/>
    <n v="3.4393333333333334"/>
    <n v="0.6273333333333333"/>
    <n v="14746.102666666666"/>
    <s v="S"/>
    <m/>
    <n v="14746.102666666666"/>
  </r>
  <r>
    <x v="1"/>
    <d v="2019-08-15T00:00:00"/>
    <x v="0"/>
    <n v="59920"/>
    <s v="V"/>
    <s v="JBSS3"/>
    <n v="500"/>
    <n v="29.97"/>
    <m/>
    <n v="14985"/>
    <n v="12"/>
    <n v="3.4393333333333334"/>
    <n v="0.6273333333333333"/>
    <n v="14969.197666666667"/>
    <s v="S"/>
    <m/>
    <n v="14969.197666666667"/>
  </r>
  <r>
    <x v="1"/>
    <d v="2019-08-15T00:00:00"/>
    <x v="0"/>
    <n v="59920"/>
    <s v="C"/>
    <s v="JBSS3"/>
    <n v="500"/>
    <n v="28.59"/>
    <m/>
    <n v="14295"/>
    <n v="12"/>
    <n v="3.4393333333333334"/>
    <n v="0.6273333333333333"/>
    <n v="14311.432333333332"/>
    <s v="S"/>
    <m/>
    <n v="-14311.432333333332"/>
  </r>
  <r>
    <x v="1"/>
    <d v="2019-08-15T00:00:00"/>
    <x v="0"/>
    <n v="59920"/>
    <s v="C"/>
    <s v="JBSS3"/>
    <n v="500"/>
    <n v="29.03"/>
    <m/>
    <n v="14515"/>
    <n v="12"/>
    <n v="3.4393333333333334"/>
    <n v="0.6273333333333333"/>
    <n v="14532.147333333332"/>
    <s v="S"/>
    <m/>
    <n v="-14532.147333333332"/>
  </r>
  <r>
    <x v="1"/>
    <d v="2019-08-15T00:00:00"/>
    <x v="0"/>
    <n v="59920"/>
    <s v="V"/>
    <s v="JBSS3"/>
    <n v="500"/>
    <n v="28.13"/>
    <n v="28.6"/>
    <n v="14065"/>
    <n v="12"/>
    <n v="3.4393333333333334"/>
    <n v="0.6273333333333333"/>
    <n v="14049.712666666666"/>
    <s v="S"/>
    <m/>
    <n v="14049.712666666666"/>
  </r>
  <r>
    <x v="1"/>
    <d v="2019-08-15T00:00:00"/>
    <x v="0"/>
    <n v="59920"/>
    <s v="V"/>
    <s v="JBSS3"/>
    <n v="500"/>
    <n v="29.25"/>
    <n v="28.07"/>
    <n v="14625"/>
    <n v="12"/>
    <n v="3.4393333333333334"/>
    <n v="0.6273333333333333"/>
    <n v="14609.902666666667"/>
    <s v="S"/>
    <m/>
    <n v="14609.902666666667"/>
  </r>
  <r>
    <x v="1"/>
    <d v="2019-08-15T00:00:00"/>
    <x v="0"/>
    <n v="59920"/>
    <s v="V"/>
    <s v="JBSS3"/>
    <n v="500"/>
    <n v="29.97"/>
    <n v="28.07"/>
    <n v="14985"/>
    <n v="12"/>
    <n v="3.4393333333333334"/>
    <n v="0.6273333333333333"/>
    <n v="14969.902666666667"/>
    <s v="S"/>
    <m/>
    <n v="14969.902666666667"/>
  </r>
  <r>
    <x v="1"/>
    <d v="2019-08-14T00:00:00"/>
    <x v="3"/>
    <n v="53601"/>
    <s v="C"/>
    <s v="B3SA3"/>
    <n v="500"/>
    <n v="43.64"/>
    <n v="43.64"/>
    <n v="21820"/>
    <n v="12"/>
    <n v="6.556"/>
    <n v="0.98000000000000009"/>
    <n v="21836.080000000002"/>
    <s v="S"/>
    <m/>
    <n v="-21836.080000000002"/>
  </r>
  <r>
    <x v="1"/>
    <d v="2019-08-14T00:00:00"/>
    <x v="1"/>
    <n v="53601"/>
    <s v="V"/>
    <s v="HGLG11"/>
    <n v="150"/>
    <n v="151.1"/>
    <n v="150.49"/>
    <n v="22665"/>
    <n v="12"/>
    <n v="6.556"/>
    <n v="0.98000000000000009"/>
    <n v="22649.576666666668"/>
    <s v="S"/>
    <m/>
    <n v="22649.576666666668"/>
  </r>
  <r>
    <x v="1"/>
    <d v="2019-08-14T00:00:00"/>
    <x v="5"/>
    <n v="53601"/>
    <s v="C"/>
    <s v="USIM5"/>
    <n v="1000"/>
    <n v="7.84"/>
    <n v="7.84"/>
    <n v="7840"/>
    <n v="12"/>
    <n v="6.556"/>
    <n v="0.98000000000000009"/>
    <n v="7856.0533333333333"/>
    <s v="S"/>
    <m/>
    <n v="-7856.0533333333333"/>
  </r>
  <r>
    <x v="1"/>
    <d v="2019-08-14T00:00:00"/>
    <x v="5"/>
    <n v="53601"/>
    <s v="V"/>
    <s v="UNIP6"/>
    <n v="900"/>
    <n v="30.2"/>
    <n v="33.89"/>
    <n v="27180"/>
    <n v="12"/>
    <n v="6.556"/>
    <n v="0.98000000000000009"/>
    <n v="27164.576666666668"/>
    <s v="S"/>
    <m/>
    <n v="27164.576666666668"/>
  </r>
  <r>
    <x v="1"/>
    <d v="2019-08-14T00:00:00"/>
    <x v="1"/>
    <n v="53601"/>
    <s v="C"/>
    <s v="IRBR3"/>
    <n v="400"/>
    <n v="99.31"/>
    <n v="99.31"/>
    <n v="39724"/>
    <n v="12"/>
    <n v="6.556"/>
    <n v="0.98000000000000009"/>
    <n v="39740.481428571431"/>
    <s v="S"/>
    <m/>
    <n v="-39740.481428571431"/>
  </r>
  <r>
    <x v="0"/>
    <d v="2019-08-14T00:00:00"/>
    <x v="1"/>
    <n v="4359817"/>
    <s v="C"/>
    <s v="IRBR3"/>
    <n v="100"/>
    <n v="99.19"/>
    <n v="99.19"/>
    <n v="9919"/>
    <m/>
    <n v="2.72"/>
    <n v="0.4"/>
    <n v="9922.9014285714275"/>
    <s v="S"/>
    <m/>
    <n v="-9922.9014285714275"/>
  </r>
  <r>
    <x v="0"/>
    <d v="2019-08-13T00:00:00"/>
    <x v="1"/>
    <n v="4303194"/>
    <s v="V"/>
    <s v="FJTA4"/>
    <n v="4000"/>
    <n v="3.44"/>
    <n v="3.46"/>
    <n v="13760"/>
    <m/>
    <n v="3.78"/>
    <n v="0.56000000000000005"/>
    <n v="13756.568571428572"/>
    <s v="S"/>
    <m/>
    <n v="13756.568571428572"/>
  </r>
  <r>
    <x v="1"/>
    <d v="2019-08-13T00:00:00"/>
    <x v="1"/>
    <n v="47795"/>
    <s v="V"/>
    <s v="IRBR3"/>
    <n v="400"/>
    <n v="100.35"/>
    <n v="97.65"/>
    <n v="40140"/>
    <n v="12"/>
    <n v="6.8120000000000003"/>
    <n v="1.264"/>
    <n v="40123.864571428567"/>
    <s v="S"/>
    <m/>
    <n v="40123.864571428567"/>
  </r>
  <r>
    <x v="1"/>
    <d v="2019-08-13T00:00:00"/>
    <x v="1"/>
    <n v="47795"/>
    <s v="C"/>
    <s v="IRBR3"/>
    <n v="400"/>
    <n v="100.21"/>
    <m/>
    <n v="40084"/>
    <n v="12"/>
    <n v="6.8120000000000003"/>
    <n v="1.264"/>
    <n v="40100.765428571431"/>
    <s v="S"/>
    <m/>
    <n v="-40100.765428571431"/>
  </r>
  <r>
    <x v="1"/>
    <d v="2019-08-13T00:00:00"/>
    <x v="1"/>
    <n v="47795"/>
    <s v="V"/>
    <s v="IRBR3"/>
    <n v="400"/>
    <n v="100.09"/>
    <n v="97.65"/>
    <n v="40036"/>
    <n v="12"/>
    <n v="6.8120000000000003"/>
    <n v="1.264"/>
    <n v="40019.864571428567"/>
    <s v="S"/>
    <m/>
    <n v="40019.864571428567"/>
  </r>
  <r>
    <x v="1"/>
    <d v="2019-08-13T00:00:00"/>
    <x v="10"/>
    <n v="47795"/>
    <s v="C"/>
    <s v="TRPL4"/>
    <n v="2000"/>
    <n v="24.89"/>
    <n v="24.69"/>
    <n v="49780"/>
    <n v="12"/>
    <n v="6.8120000000000003"/>
    <n v="1.264"/>
    <n v="49796.765428571431"/>
    <s v="S"/>
    <m/>
    <n v="-49796.765428571431"/>
  </r>
  <r>
    <x v="1"/>
    <d v="2019-08-13T00:00:00"/>
    <x v="1"/>
    <n v="47795"/>
    <s v="V"/>
    <s v="IRBR3"/>
    <n v="200"/>
    <n v="99.71"/>
    <n v="97.65"/>
    <n v="19942"/>
    <n v="12"/>
    <n v="6.8120000000000003"/>
    <n v="1.264"/>
    <n v="19926.234888888888"/>
    <s v="S"/>
    <m/>
    <n v="19926.234888888888"/>
  </r>
  <r>
    <x v="1"/>
    <d v="2019-08-13T00:00:00"/>
    <x v="1"/>
    <n v="47795"/>
    <s v="C"/>
    <s v="IRBR3"/>
    <n v="200"/>
    <n v="99.37"/>
    <n v="97.65"/>
    <n v="19874"/>
    <n v="12"/>
    <n v="6.8120000000000003"/>
    <n v="1.264"/>
    <n v="19890.395111111113"/>
    <s v="S"/>
    <m/>
    <n v="-19890.395111111113"/>
  </r>
  <r>
    <x v="1"/>
    <d v="2019-08-13T00:00:00"/>
    <x v="1"/>
    <n v="47795"/>
    <s v="V"/>
    <s v="IRBR3"/>
    <n v="200"/>
    <n v="99.77"/>
    <n v="97.65"/>
    <n v="19954"/>
    <n v="12"/>
    <n v="6.8120000000000003"/>
    <n v="1.264"/>
    <n v="19938.234888888888"/>
    <s v="S"/>
    <m/>
    <n v="19938.234888888888"/>
  </r>
  <r>
    <x v="1"/>
    <d v="2019-08-13T00:00:00"/>
    <x v="0"/>
    <n v="47795"/>
    <s v="C"/>
    <s v="JBSS3"/>
    <n v="500"/>
    <n v="28.28"/>
    <n v="28.07"/>
    <n v="14140"/>
    <n v="12"/>
    <n v="6.8120000000000003"/>
    <n v="1.264"/>
    <n v="14156.395111111109"/>
    <s v="S"/>
    <m/>
    <n v="-14156.395111111109"/>
  </r>
  <r>
    <x v="1"/>
    <d v="2019-08-13T00:00:00"/>
    <x v="0"/>
    <n v="47795"/>
    <s v="C"/>
    <s v="JBSS3"/>
    <n v="500"/>
    <n v="28.31"/>
    <n v="27.965"/>
    <n v="14155"/>
    <n v="12"/>
    <n v="6.8120000000000003"/>
    <n v="1.264"/>
    <n v="14171.395111111109"/>
    <s v="S"/>
    <m/>
    <n v="-14171.395111111109"/>
  </r>
  <r>
    <x v="1"/>
    <d v="2019-08-13T00:00:00"/>
    <x v="10"/>
    <n v="47795"/>
    <s v="V"/>
    <s v="TRPL4"/>
    <n v="2000"/>
    <n v="24.69"/>
    <n v="23.79"/>
    <n v="49380"/>
    <n v="12"/>
    <n v="6.8120000000000003"/>
    <n v="1.264"/>
    <n v="49364.234888888888"/>
    <s v="S"/>
    <m/>
    <n v="49364.234888888888"/>
  </r>
  <r>
    <x v="1"/>
    <d v="2019-08-12T00:00:00"/>
    <x v="1"/>
    <n v="41958"/>
    <s v="C"/>
    <s v="IRBR3"/>
    <n v="200"/>
    <n v="97.91"/>
    <n v="97.65"/>
    <n v="19582"/>
    <n v="12"/>
    <n v="4.38"/>
    <n v="0.76249999999999996"/>
    <n v="19597.893611111114"/>
    <s v="S"/>
    <m/>
    <n v="-19597.893611111114"/>
  </r>
  <r>
    <x v="1"/>
    <d v="2019-08-12T00:00:00"/>
    <x v="5"/>
    <n v="41958"/>
    <s v="C"/>
    <s v="UNIP6"/>
    <n v="500"/>
    <n v="31.26"/>
    <n v="33.890526315789472"/>
    <n v="15630"/>
    <n v="12"/>
    <n v="4.38"/>
    <n v="0.76249999999999996"/>
    <n v="15645.893611111111"/>
    <s v="S"/>
    <m/>
    <n v="-15645.893611111111"/>
  </r>
  <r>
    <x v="1"/>
    <d v="2019-08-12T00:00:00"/>
    <x v="1"/>
    <n v="41958"/>
    <s v="V"/>
    <s v="IRBR3"/>
    <n v="200"/>
    <n v="98.64"/>
    <n v="97.5"/>
    <n v="19728"/>
    <n v="12"/>
    <n v="4.38"/>
    <n v="0.76249999999999996"/>
    <n v="19712.736388888887"/>
    <s v="S"/>
    <m/>
    <n v="19712.736388888887"/>
  </r>
  <r>
    <x v="1"/>
    <d v="2019-08-12T00:00:00"/>
    <x v="1"/>
    <n v="41958"/>
    <s v="C"/>
    <s v="IRBR3"/>
    <n v="200"/>
    <n v="97.46"/>
    <n v="97.5"/>
    <n v="19492"/>
    <n v="12"/>
    <n v="4.38"/>
    <n v="0.76249999999999996"/>
    <n v="19508.48916666667"/>
    <s v="S"/>
    <m/>
    <n v="-19508.48916666667"/>
  </r>
  <r>
    <x v="0"/>
    <d v="2019-08-09T00:00:00"/>
    <x v="0"/>
    <n v="4205886"/>
    <s v="C"/>
    <s v="JBSS3"/>
    <n v="500"/>
    <n v="27.68"/>
    <n v="27.68"/>
    <n v="13840"/>
    <m/>
    <n v="3.8"/>
    <n v="0.56000000000000005"/>
    <n v="13844.286666666665"/>
    <s v="S"/>
    <m/>
    <n v="-13844.286666666665"/>
  </r>
  <r>
    <x v="1"/>
    <d v="2019-08-09T00:00:00"/>
    <x v="0"/>
    <n v="36697"/>
    <s v="C"/>
    <s v="JBSS3"/>
    <n v="500"/>
    <n v="27.62"/>
    <n v="27.64"/>
    <n v="13810"/>
    <n v="12"/>
    <n v="4.6150000000000002"/>
    <n v="0.69"/>
    <n v="13826.416666666666"/>
    <s v="S"/>
    <m/>
    <n v="-13826.416666666666"/>
  </r>
  <r>
    <x v="1"/>
    <d v="2019-08-09T00:00:00"/>
    <x v="1"/>
    <n v="36697"/>
    <s v="V"/>
    <s v="IRBR3"/>
    <n v="200"/>
    <n v="98.86"/>
    <n v="97.523333333333326"/>
    <n v="19772"/>
    <n v="12"/>
    <n v="4.6150000000000002"/>
    <n v="0.69"/>
    <n v="19756.600000000002"/>
    <s v="S"/>
    <m/>
    <n v="19756.600000000002"/>
  </r>
  <r>
    <x v="0"/>
    <d v="2019-08-08T00:00:00"/>
    <x v="9"/>
    <n v="4155388"/>
    <s v="V"/>
    <s v="BBDC4"/>
    <n v="900"/>
    <n v="35.21"/>
    <n v="35.409999999999997"/>
    <n v="31689"/>
    <m/>
    <n v="8.7100000000000009"/>
    <n v="1.3"/>
    <n v="31684.98"/>
    <s v="S"/>
    <m/>
    <n v="31684.98"/>
  </r>
  <r>
    <x v="1"/>
    <d v="2019-08-08T00:00:00"/>
    <x v="9"/>
    <n v="31315"/>
    <s v="V"/>
    <s v="BBDC4"/>
    <n v="500"/>
    <n v="35.159999999999997"/>
    <n v="34.61"/>
    <n v="17580"/>
    <n v="12"/>
    <n v="4.2387499999999996"/>
    <n v="0.68874999999999997"/>
    <n v="17562.794583333332"/>
    <s v="S"/>
    <m/>
    <n v="17562.794583333332"/>
  </r>
  <r>
    <x v="1"/>
    <d v="2019-08-08T00:00:00"/>
    <x v="1"/>
    <n v="31315"/>
    <s v="V"/>
    <s v="IRBR3"/>
    <n v="200"/>
    <n v="98.81"/>
    <m/>
    <n v="19762"/>
    <n v="12"/>
    <n v="4.2387499999999996"/>
    <n v="0.68874999999999997"/>
    <n v="19744.794583333332"/>
    <s v="S"/>
    <m/>
    <n v="19744.794583333332"/>
  </r>
  <r>
    <x v="1"/>
    <d v="2019-08-08T00:00:00"/>
    <x v="1"/>
    <n v="31315"/>
    <s v="C"/>
    <s v="IRBR3"/>
    <n v="200"/>
    <n v="99.71"/>
    <m/>
    <n v="19942"/>
    <n v="12"/>
    <n v="4.2387499999999996"/>
    <n v="0.68874999999999997"/>
    <n v="19959.835416666669"/>
    <s v="S"/>
    <m/>
    <n v="-19959.835416666669"/>
  </r>
  <r>
    <x v="1"/>
    <d v="2019-08-08T00:00:00"/>
    <x v="1"/>
    <n v="31315"/>
    <s v="C"/>
    <s v="IRBR3"/>
    <n v="200"/>
    <n v="96.48"/>
    <n v="97.523333333333326"/>
    <n v="19296"/>
    <n v="12"/>
    <n v="4.2387499999999996"/>
    <n v="0.68874999999999997"/>
    <n v="19314.673750000002"/>
    <s v="S"/>
    <m/>
    <n v="-19314.673750000002"/>
  </r>
  <r>
    <x v="1"/>
    <d v="2019-08-08T00:00:00"/>
    <x v="1"/>
    <n v="31315"/>
    <s v="C"/>
    <s v="IRBR3"/>
    <n v="200"/>
    <n v="97.42"/>
    <m/>
    <n v="19484"/>
    <n v="12"/>
    <n v="4.2387499999999996"/>
    <n v="0.68874999999999997"/>
    <n v="19502.673750000002"/>
    <s v="S"/>
    <m/>
    <n v="-19502.673750000002"/>
  </r>
  <r>
    <x v="1"/>
    <d v="2019-08-08T00:00:00"/>
    <x v="1"/>
    <n v="31315"/>
    <s v="C"/>
    <s v="IRBR3"/>
    <n v="200"/>
    <n v="98.67"/>
    <n v="98.67"/>
    <n v="19734"/>
    <n v="12"/>
    <n v="4.2387499999999996"/>
    <n v="0.68874999999999997"/>
    <n v="19752.673750000002"/>
    <s v="S"/>
    <m/>
    <n v="-19752.673750000002"/>
  </r>
  <r>
    <x v="1"/>
    <d v="2019-08-08T00:00:00"/>
    <x v="1"/>
    <n v="31315"/>
    <s v="V"/>
    <s v="FJTA4"/>
    <n v="3000"/>
    <n v="3.35"/>
    <n v="3.29"/>
    <n v="10050"/>
    <n v="12"/>
    <n v="4.2387499999999996"/>
    <n v="0.68874999999999997"/>
    <n v="10036.241250000001"/>
    <s v="S"/>
    <m/>
    <n v="10036.241250000001"/>
  </r>
  <r>
    <x v="1"/>
    <d v="2019-08-08T00:00:00"/>
    <x v="5"/>
    <n v="31315"/>
    <s v="V"/>
    <s v="USIM5"/>
    <n v="1000"/>
    <n v="8.31"/>
    <n v="8.6999999999999993"/>
    <n v="8310"/>
    <n v="12"/>
    <n v="4.2387499999999996"/>
    <n v="0.68874999999999997"/>
    <n v="8292.625"/>
    <s v="S"/>
    <m/>
    <n v="8292.625"/>
  </r>
  <r>
    <x v="0"/>
    <d v="2019-08-07T00:00:00"/>
    <x v="9"/>
    <n v="4106805"/>
    <s v="C"/>
    <s v="BBDC4"/>
    <n v="400"/>
    <n v="34.11"/>
    <n v="34.832222222222221"/>
    <n v="13644"/>
    <m/>
    <n v="3.75"/>
    <n v="0.56000000000000005"/>
    <n v="13649.876249999999"/>
    <s v="S"/>
    <m/>
    <n v="-13649.876249999999"/>
  </r>
  <r>
    <x v="1"/>
    <d v="2019-08-07T00:00:00"/>
    <x v="1"/>
    <n v="26142"/>
    <s v="C"/>
    <s v="HGLG11"/>
    <n v="150"/>
    <n v="150.49"/>
    <n v="150.49"/>
    <n v="22573.5"/>
    <n v="12"/>
    <n v="4.9766666666666666"/>
    <n v="0.96333333333333337"/>
    <n v="22591.779583333333"/>
    <s v="S"/>
    <m/>
    <n v="-22591.779583333333"/>
  </r>
  <r>
    <x v="1"/>
    <d v="2019-08-07T00:00:00"/>
    <x v="1"/>
    <n v="26142"/>
    <s v="V"/>
    <s v="IRBR3"/>
    <n v="300"/>
    <n v="98.99"/>
    <n v="98.966666666666669"/>
    <n v="29697"/>
    <n v="12"/>
    <n v="4.9766666666666666"/>
    <n v="0.96333333333333337"/>
    <n v="29679.350416666668"/>
    <s v="S"/>
    <m/>
    <n v="29679.350416666668"/>
  </r>
  <r>
    <x v="1"/>
    <d v="2019-08-07T00:00:00"/>
    <x v="1"/>
    <n v="26142"/>
    <s v="C"/>
    <s v="IRBR3"/>
    <n v="200"/>
    <n v="99.08"/>
    <n v="98.966666666666669"/>
    <n v="19816"/>
    <n v="12"/>
    <n v="4.9766666666666666"/>
    <n v="0.96333333333333337"/>
    <n v="19834.279583333333"/>
    <s v="S"/>
    <m/>
    <n v="-19834.279583333333"/>
  </r>
  <r>
    <x v="1"/>
    <d v="2019-08-07T00:00:00"/>
    <x v="1"/>
    <n v="26142"/>
    <s v="C"/>
    <s v="IRBR3"/>
    <n v="100"/>
    <n v="98.86"/>
    <n v="98.86"/>
    <n v="9886"/>
    <n v="12"/>
    <n v="4.9766666666666666"/>
    <n v="0.96333333333333337"/>
    <n v="9904.279583333333"/>
    <s v="S"/>
    <m/>
    <n v="-9904.279583333333"/>
  </r>
  <r>
    <x v="1"/>
    <d v="2019-08-07T00:00:00"/>
    <x v="1"/>
    <n v="26142"/>
    <s v="V"/>
    <s v="IRBR3"/>
    <n v="300"/>
    <n v="99.15"/>
    <n v="97.27"/>
    <n v="29745"/>
    <n v="12"/>
    <n v="4.9766666666666666"/>
    <n v="0.96333333333333337"/>
    <n v="29727.350416666668"/>
    <s v="S"/>
    <m/>
    <n v="29727.350416666668"/>
  </r>
  <r>
    <x v="1"/>
    <d v="2019-08-07T00:00:00"/>
    <x v="1"/>
    <n v="26142"/>
    <s v="C"/>
    <s v="IRBR3"/>
    <n v="300"/>
    <n v="97.27"/>
    <n v="97.27"/>
    <n v="29181"/>
    <n v="12"/>
    <n v="4.9766666666666666"/>
    <n v="0.96333333333333337"/>
    <n v="29199.279583333333"/>
    <s v="S"/>
    <m/>
    <n v="-29199.279583333333"/>
  </r>
  <r>
    <x v="0"/>
    <d v="2019-08-06T00:00:00"/>
    <x v="3"/>
    <n v="4059911"/>
    <s v="V"/>
    <s v="ITUB4"/>
    <n v="200"/>
    <n v="35.26"/>
    <n v="35.85"/>
    <n v="7052"/>
    <m/>
    <n v="1.94"/>
    <n v="0.28999999999999998"/>
    <n v="7050.61"/>
    <s v="S"/>
    <m/>
    <n v="7050.61"/>
  </r>
  <r>
    <x v="0"/>
    <d v="2019-08-06T00:00:00"/>
    <x v="3"/>
    <n v="4059911"/>
    <s v="V"/>
    <s v="ITUB4"/>
    <n v="200"/>
    <n v="35.36"/>
    <n v="35.85"/>
    <n v="7072"/>
    <m/>
    <n v="1.94"/>
    <n v="0.28999999999999998"/>
    <n v="7068.6033333333335"/>
    <s v="S"/>
    <m/>
    <n v="7068.6033333333335"/>
  </r>
  <r>
    <x v="1"/>
    <d v="2019-08-06T00:00:00"/>
    <x v="3"/>
    <n v="20829"/>
    <s v="V"/>
    <s v="ITUB4"/>
    <n v="600"/>
    <n v="35.380000000000003"/>
    <n v="35.15"/>
    <n v="21228"/>
    <n v="12"/>
    <n v="6.8730769230769226"/>
    <n v="1.3730769230769231"/>
    <n v="21211.520256410258"/>
    <s v="S"/>
    <m/>
    <n v="21211.520256410258"/>
  </r>
  <r>
    <x v="1"/>
    <d v="2019-08-06T00:00:00"/>
    <x v="10"/>
    <n v="20829"/>
    <s v="V"/>
    <s v="TRPL4"/>
    <n v="2000"/>
    <n v="23.99"/>
    <n v="23.79"/>
    <n v="47980"/>
    <n v="12"/>
    <n v="6.8730769230769226"/>
    <n v="1.3730769230769231"/>
    <n v="47963.520256410258"/>
    <s v="S"/>
    <m/>
    <n v="47963.520256410258"/>
  </r>
  <r>
    <x v="1"/>
    <d v="2019-08-06T00:00:00"/>
    <x v="10"/>
    <n v="20829"/>
    <s v="V"/>
    <s v="TRPL4"/>
    <n v="2000"/>
    <n v="24.09"/>
    <n v="24.04"/>
    <n v="48180"/>
    <n v="12"/>
    <n v="6.8730769230769226"/>
    <n v="1.3730769230769231"/>
    <n v="48164.026923076926"/>
    <s v="S"/>
    <m/>
    <n v="48164.026923076926"/>
  </r>
  <r>
    <x v="1"/>
    <d v="2019-08-06T00:00:00"/>
    <x v="10"/>
    <n v="20829"/>
    <s v="C"/>
    <s v="TRPL4"/>
    <n v="1800"/>
    <n v="24.04"/>
    <n v="24.044"/>
    <n v="43272"/>
    <n v="12"/>
    <n v="6.8730769230769226"/>
    <n v="1.3730769230769231"/>
    <n v="43288.208076923074"/>
    <s v="S"/>
    <m/>
    <n v="-43288.208076923074"/>
  </r>
  <r>
    <x v="1"/>
    <d v="2019-08-06T00:00:00"/>
    <x v="10"/>
    <n v="20829"/>
    <s v="C"/>
    <s v="TRPL4"/>
    <n v="200"/>
    <n v="24.08"/>
    <n v="24.08"/>
    <n v="4816"/>
    <n v="12"/>
    <n v="6.8730769230769226"/>
    <n v="1.3730769230769231"/>
    <n v="4832.208076923077"/>
    <s v="S"/>
    <m/>
    <n v="-4832.208076923077"/>
  </r>
  <r>
    <x v="1"/>
    <d v="2019-08-06T00:00:00"/>
    <x v="10"/>
    <n v="20829"/>
    <s v="C"/>
    <s v="TRPL4"/>
    <n v="2000"/>
    <n v="24.12"/>
    <n v="24.12"/>
    <n v="48240"/>
    <n v="12"/>
    <n v="6.8730769230769226"/>
    <n v="1.3730769230769231"/>
    <n v="48256.603076923071"/>
    <s v="S"/>
    <m/>
    <n v="-48256.603076923071"/>
  </r>
  <r>
    <x v="1"/>
    <d v="2019-08-06T00:00:00"/>
    <x v="1"/>
    <n v="20829"/>
    <s v="V"/>
    <s v="IRBR3"/>
    <n v="300"/>
    <n v="96.3"/>
    <n v="96.49"/>
    <n v="28890"/>
    <n v="12"/>
    <n v="6.8730769230769226"/>
    <n v="1.3730769230769231"/>
    <n v="28873.756923076926"/>
    <s v="S"/>
    <m/>
    <n v="28873.756923076926"/>
  </r>
  <r>
    <x v="1"/>
    <d v="2019-08-06T00:00:00"/>
    <x v="1"/>
    <n v="20829"/>
    <s v="V"/>
    <s v="IRBR3"/>
    <n v="300"/>
    <n v="96.25"/>
    <n v="96.16"/>
    <n v="28875"/>
    <n v="12"/>
    <n v="6.8730769230769226"/>
    <n v="1.3730769230769231"/>
    <n v="28858.756923076926"/>
    <s v="S"/>
    <m/>
    <n v="28858.756923076926"/>
  </r>
  <r>
    <x v="1"/>
    <d v="2019-08-06T00:00:00"/>
    <x v="1"/>
    <n v="20829"/>
    <s v="V"/>
    <s v="IRBR3"/>
    <n v="300"/>
    <n v="96.3"/>
    <n v="95.51"/>
    <n v="28890"/>
    <n v="12"/>
    <n v="6.8730769230769226"/>
    <n v="1.3730769230769231"/>
    <n v="28874.036923076925"/>
    <s v="S"/>
    <m/>
    <n v="28874.036923076925"/>
  </r>
  <r>
    <x v="1"/>
    <d v="2019-08-06T00:00:00"/>
    <x v="1"/>
    <n v="20829"/>
    <s v="V"/>
    <s v="IRBR3"/>
    <n v="400"/>
    <n v="94.73"/>
    <n v="91.9"/>
    <n v="37892"/>
    <n v="12"/>
    <n v="6.8730769230769226"/>
    <n v="1.3730769230769231"/>
    <n v="37876.296923076923"/>
    <s v="S"/>
    <m/>
    <n v="37876.296923076923"/>
  </r>
  <r>
    <x v="1"/>
    <d v="2019-08-06T00:00:00"/>
    <x v="1"/>
    <n v="20829"/>
    <s v="C"/>
    <s v="IRBR3"/>
    <n v="300"/>
    <n v="95.59"/>
    <n v="95.59"/>
    <n v="28677"/>
    <n v="12"/>
    <n v="6.8730769230769226"/>
    <n v="1.3730769230769231"/>
    <n v="28693.333076923078"/>
    <s v="S"/>
    <m/>
    <n v="-28693.333076923078"/>
  </r>
  <r>
    <x v="1"/>
    <d v="2019-08-06T00:00:00"/>
    <x v="1"/>
    <n v="20829"/>
    <s v="C"/>
    <s v="IRBR3"/>
    <n v="300"/>
    <n v="96.16"/>
    <n v="96.16"/>
    <n v="28848"/>
    <n v="12"/>
    <n v="6.8730769230769226"/>
    <n v="1.3730769230769231"/>
    <n v="28864.333076923078"/>
    <s v="S"/>
    <m/>
    <n v="-28864.333076923078"/>
  </r>
  <r>
    <x v="1"/>
    <d v="2019-08-06T00:00:00"/>
    <x v="1"/>
    <n v="20829"/>
    <s v="C"/>
    <s v="IRBR3"/>
    <n v="300"/>
    <n v="95.51"/>
    <n v="95.51"/>
    <n v="28653"/>
    <n v="12"/>
    <n v="6.8730769230769226"/>
    <n v="1.3730769230769231"/>
    <n v="28669.41021978022"/>
    <s v="S"/>
    <m/>
    <n v="-28669.41021978022"/>
  </r>
  <r>
    <x v="1"/>
    <d v="2019-08-05T00:00:00"/>
    <x v="1"/>
    <n v="15446"/>
    <s v="V"/>
    <s v="IRBR3"/>
    <n v="200"/>
    <n v="90.38"/>
    <n v="91.406666666666666"/>
    <n v="18076"/>
    <m/>
    <n v="4.9779999999999998"/>
    <n v="0.90800000000000003"/>
    <n v="18072.684857142856"/>
    <s v="S"/>
    <m/>
    <n v="18072.684857142856"/>
  </r>
  <r>
    <x v="1"/>
    <d v="2019-08-05T00:00:00"/>
    <x v="1"/>
    <n v="15446"/>
    <s v="C"/>
    <s v="IRBR3"/>
    <n v="200"/>
    <n v="90.42"/>
    <n v="91.406666666666666"/>
    <n v="18084"/>
    <n v="12"/>
    <n v="4.9779999999999998"/>
    <n v="0.90800000000000003"/>
    <n v="18099.945142857145"/>
    <s v="S"/>
    <m/>
    <n v="-18099.945142857145"/>
  </r>
  <r>
    <x v="1"/>
    <d v="2019-08-05T00:00:00"/>
    <x v="1"/>
    <n v="15446"/>
    <s v="V"/>
    <s v="IRBR3"/>
    <n v="200"/>
    <n v="91.3"/>
    <m/>
    <n v="18260"/>
    <n v="12"/>
    <n v="4.9779999999999998"/>
    <n v="0.90800000000000003"/>
    <n v="18244.684857142856"/>
    <s v="S"/>
    <m/>
    <n v="18244.684857142856"/>
  </r>
  <r>
    <x v="1"/>
    <d v="2019-08-05T00:00:00"/>
    <x v="1"/>
    <n v="15446"/>
    <s v="C"/>
    <s v="IRBR3"/>
    <n v="200"/>
    <n v="91.31"/>
    <m/>
    <n v="18262"/>
    <n v="12"/>
    <n v="4.9779999999999998"/>
    <n v="0.90800000000000003"/>
    <n v="18277.945142857145"/>
    <s v="S"/>
    <m/>
    <n v="-18277.945142857145"/>
  </r>
  <r>
    <x v="1"/>
    <d v="2019-08-05T00:00:00"/>
    <x v="1"/>
    <n v="15446"/>
    <s v="C"/>
    <s v="IRBR3"/>
    <n v="400"/>
    <n v="91.9"/>
    <n v="91.9"/>
    <n v="36760"/>
    <n v="12"/>
    <n v="4.9779999999999998"/>
    <n v="0.90800000000000003"/>
    <n v="36775.945142857141"/>
    <s v="S"/>
    <m/>
    <n v="-36775.945142857141"/>
  </r>
  <r>
    <x v="1"/>
    <d v="2019-08-05T00:00:00"/>
    <x v="1"/>
    <n v="15446"/>
    <s v="V"/>
    <s v="IRBR3"/>
    <n v="100"/>
    <n v="91.61"/>
    <m/>
    <n v="9161"/>
    <n v="12"/>
    <n v="4.9779999999999998"/>
    <n v="0.90800000000000003"/>
    <n v="9145.6848571428582"/>
    <s v="S"/>
    <m/>
    <n v="9145.6848571428582"/>
  </r>
  <r>
    <x v="1"/>
    <d v="2019-08-05T00:00:00"/>
    <x v="1"/>
    <n v="15446"/>
    <s v="V"/>
    <s v="IRBR3"/>
    <n v="300"/>
    <n v="91.61"/>
    <m/>
    <n v="27483"/>
    <n v="12"/>
    <n v="4.9779999999999998"/>
    <n v="0.90800000000000003"/>
    <n v="27465.832000000002"/>
    <s v="S"/>
    <m/>
    <n v="27465.832000000002"/>
  </r>
  <r>
    <x v="1"/>
    <d v="2019-08-05T00:00:00"/>
    <x v="1"/>
    <n v="15446"/>
    <s v="C"/>
    <s v="IRBR3"/>
    <n v="100"/>
    <n v="91.53"/>
    <m/>
    <n v="9153"/>
    <n v="12"/>
    <n v="4.9779999999999998"/>
    <n v="0.90800000000000003"/>
    <n v="9168.6002222222214"/>
    <s v="S"/>
    <m/>
    <n v="-9168.6002222222214"/>
  </r>
  <r>
    <x v="1"/>
    <d v="2019-08-05T00:00:00"/>
    <x v="10"/>
    <n v="15446"/>
    <s v="C"/>
    <s v="TRPL4"/>
    <n v="2000"/>
    <n v="23.79"/>
    <n v="23.79"/>
    <n v="47580"/>
    <n v="12"/>
    <n v="4.9779999999999998"/>
    <n v="0.90800000000000003"/>
    <n v="47595.600222222223"/>
    <s v="S"/>
    <m/>
    <n v="-47595.600222222223"/>
  </r>
  <r>
    <x v="1"/>
    <d v="2019-08-05T00:00:00"/>
    <x v="1"/>
    <n v="15446"/>
    <s v="C"/>
    <s v="IRBR3"/>
    <n v="200"/>
    <n v="90.62"/>
    <m/>
    <n v="18124"/>
    <n v="12"/>
    <n v="4.9779999999999998"/>
    <n v="0.90800000000000003"/>
    <n v="18139.600222222223"/>
    <s v="S"/>
    <m/>
    <n v="-18139.600222222223"/>
  </r>
  <r>
    <x v="1"/>
    <d v="2019-08-02T00:00:00"/>
    <x v="1"/>
    <n v="9883"/>
    <s v="C"/>
    <s v="IRBR3"/>
    <n v="100"/>
    <n v="91.4"/>
    <m/>
    <n v="9140"/>
    <n v="12"/>
    <n v="3.9"/>
    <n v="0.58200000000000007"/>
    <n v="9155.2742222222223"/>
    <s v="S"/>
    <m/>
    <n v="-9155.2742222222223"/>
  </r>
  <r>
    <x v="1"/>
    <d v="2019-08-02T00:00:00"/>
    <x v="10"/>
    <n v="9883"/>
    <s v="V"/>
    <s v="TRPL4"/>
    <n v="2500"/>
    <n v="24.72"/>
    <m/>
    <n v="61800"/>
    <n v="12"/>
    <n v="15.6"/>
    <n v="2.3280000000000003"/>
    <n v="61783.609777777776"/>
    <s v="S"/>
    <m/>
    <n v="61783.609777777776"/>
  </r>
  <r>
    <x v="1"/>
    <d v="2019-08-01T00:00:00"/>
    <x v="1"/>
    <n v="4106"/>
    <s v="V"/>
    <s v="HGLG11"/>
    <n v="3"/>
    <n v="155.04"/>
    <m/>
    <n v="465.12"/>
    <n v="12"/>
    <n v="3.9283333333333332"/>
    <n v="0.79083333333333339"/>
    <n v="450.26694444444445"/>
    <s v="S"/>
    <m/>
    <n v="450.26694444444445"/>
  </r>
  <r>
    <x v="1"/>
    <d v="2019-08-01T00:00:00"/>
    <x v="1"/>
    <n v="4106"/>
    <s v="V"/>
    <s v="HGLG11"/>
    <n v="247"/>
    <n v="154.94999999999999"/>
    <m/>
    <n v="38272.649999999994"/>
    <n v="24"/>
    <n v="3.9283333333333332"/>
    <n v="0.79083333333333339"/>
    <n v="38245.796944444439"/>
    <s v="S"/>
    <m/>
    <n v="38245.796944444439"/>
  </r>
  <r>
    <x v="1"/>
    <d v="2019-08-01T00:00:00"/>
    <x v="1"/>
    <n v="4106"/>
    <s v="C"/>
    <s v="HGLG11"/>
    <n v="250"/>
    <n v="155.13"/>
    <m/>
    <n v="38782.5"/>
    <n v="24"/>
    <n v="3.9283333333333332"/>
    <n v="0.79083333333333339"/>
    <n v="38809.983055555553"/>
    <s v="S"/>
    <m/>
    <n v="-38809.983055555553"/>
  </r>
  <r>
    <x v="1"/>
    <d v="2019-08-01T00:00:00"/>
    <x v="1"/>
    <n v="4106"/>
    <s v="V"/>
    <s v="HGLG11"/>
    <n v="200"/>
    <n v="154.29"/>
    <m/>
    <n v="30858"/>
    <n v="12"/>
    <n v="3.9283333333333332"/>
    <n v="0.79083333333333339"/>
    <n v="30841.666666666668"/>
    <s v="S"/>
    <m/>
    <n v="30841.666666666668"/>
  </r>
  <r>
    <x v="1"/>
    <d v="2019-08-01T00:00:00"/>
    <x v="1"/>
    <n v="4106"/>
    <s v="C"/>
    <s v="HGLG11"/>
    <n v="100"/>
    <n v="154.03"/>
    <m/>
    <n v="15403"/>
    <n v="12"/>
    <n v="3.9283333333333332"/>
    <n v="0.79083333333333339"/>
    <n v="15419.963333333331"/>
    <s v="S"/>
    <m/>
    <n v="-15419.963333333331"/>
  </r>
  <r>
    <x v="1"/>
    <d v="2019-08-01T00:00:00"/>
    <x v="1"/>
    <n v="4106"/>
    <s v="C"/>
    <s v="HGLG11"/>
    <n v="100"/>
    <n v="152.5"/>
    <m/>
    <n v="15250"/>
    <n v="12"/>
    <n v="3.9283333333333332"/>
    <n v="0.79083333333333339"/>
    <n v="15266.963333333331"/>
    <s v="S"/>
    <m/>
    <n v="-15266.963333333331"/>
  </r>
  <r>
    <x v="1"/>
    <d v="2019-08-01T00:00:00"/>
    <x v="1"/>
    <n v="4106"/>
    <s v="V"/>
    <s v="SDIL11"/>
    <n v="34"/>
    <n v="119.5"/>
    <m/>
    <n v="4063"/>
    <n v="12"/>
    <n v="3.9283333333333332"/>
    <n v="0.79083333333333339"/>
    <n v="4046.6666666666665"/>
    <s v="S"/>
    <m/>
    <n v="4046.6666666666665"/>
  </r>
  <r>
    <x v="1"/>
    <d v="2019-08-01T00:00:00"/>
    <x v="9"/>
    <n v="4106"/>
    <s v="V"/>
    <s v="BBDC4"/>
    <n v="500"/>
    <n v="35.200000000000003"/>
    <m/>
    <n v="17600"/>
    <n v="12"/>
    <n v="3.9283333333333332"/>
    <n v="0.79083333333333339"/>
    <n v="17585.289166666669"/>
    <s v="S"/>
    <m/>
    <n v="17585.289166666669"/>
  </r>
  <r>
    <x v="1"/>
    <d v="2019-08-01T00:00:00"/>
    <x v="9"/>
    <n v="4106"/>
    <s v="C"/>
    <s v="BBDC4"/>
    <n v="500"/>
    <n v="34.4"/>
    <m/>
    <n v="17200"/>
    <n v="12"/>
    <n v="3.9283333333333332"/>
    <n v="0.79083333333333339"/>
    <n v="17217.300833333335"/>
    <s v="S"/>
    <m/>
    <n v="-17217.300833333335"/>
  </r>
  <r>
    <x v="1"/>
    <d v="2019-08-01T00:00:00"/>
    <x v="3"/>
    <n v="4106"/>
    <s v="V"/>
    <s v="ITUB4"/>
    <n v="400"/>
    <n v="35.69"/>
    <m/>
    <n v="14276"/>
    <n v="12"/>
    <n v="3.9283333333333332"/>
    <n v="0.79083333333333339"/>
    <n v="14260.124166666668"/>
    <s v="S"/>
    <m/>
    <n v="14260.124166666668"/>
  </r>
  <r>
    <x v="1"/>
    <d v="2019-08-01T00:00:00"/>
    <x v="3"/>
    <n v="4106"/>
    <s v="C"/>
    <s v="ITUB4"/>
    <n v="600"/>
    <n v="35.33"/>
    <m/>
    <n v="21198"/>
    <n v="12"/>
    <n v="3.9283333333333332"/>
    <n v="0.79083333333333339"/>
    <n v="21214.505833333333"/>
    <s v="S"/>
    <m/>
    <n v="-21214.505833333333"/>
  </r>
  <r>
    <x v="1"/>
    <d v="2019-08-01T00:00:00"/>
    <x v="5"/>
    <n v="4106"/>
    <s v="C"/>
    <s v="UNIP6"/>
    <n v="400"/>
    <n v="33.15"/>
    <n v="34.828571428571429"/>
    <n v="13260"/>
    <n v="12"/>
    <n v="3.9283333333333332"/>
    <n v="0.79083333333333339"/>
    <n v="13276.505833333331"/>
    <s v="S"/>
    <m/>
    <n v="-13276.505833333331"/>
  </r>
  <r>
    <x v="1"/>
    <d v="2019-07-31T00:00:00"/>
    <x v="9"/>
    <n v="108459"/>
    <s v="C"/>
    <s v="BBDC4"/>
    <n v="500"/>
    <n v="34.61"/>
    <n v="34.61"/>
    <n v="17305"/>
    <n v="12"/>
    <n v="3.2977777777777777"/>
    <n v="0.59"/>
    <n v="17321.305"/>
    <s v="S"/>
    <m/>
    <n v="-17321.305"/>
  </r>
  <r>
    <x v="1"/>
    <d v="2019-07-31T00:00:00"/>
    <x v="1"/>
    <n v="108459"/>
    <s v="C"/>
    <s v="FJTA4"/>
    <n v="3000"/>
    <n v="3.29"/>
    <m/>
    <n v="9870"/>
    <n v="12"/>
    <n v="3.2977777777777777"/>
    <n v="0.59"/>
    <n v="9886.3049999999985"/>
    <s v="S"/>
    <m/>
    <n v="-9886.3049999999985"/>
  </r>
  <r>
    <x v="1"/>
    <d v="2019-07-31T00:00:00"/>
    <x v="3"/>
    <n v="108459"/>
    <s v="C"/>
    <s v="ITUB4"/>
    <n v="400"/>
    <n v="35.06"/>
    <n v="35.06"/>
    <n v="14024"/>
    <n v="12"/>
    <n v="3.2977777777777777"/>
    <n v="0.59"/>
    <n v="14040.304999999998"/>
    <s v="S"/>
    <m/>
    <n v="-14040.304999999998"/>
  </r>
  <r>
    <x v="1"/>
    <d v="2019-07-31T00:00:00"/>
    <x v="3"/>
    <n v="108459"/>
    <s v="V"/>
    <s v="ITUB4"/>
    <n v="500"/>
    <n v="35.15"/>
    <m/>
    <n v="17575"/>
    <n v="12"/>
    <n v="3.2977777777777777"/>
    <n v="0.59"/>
    <n v="17559.608"/>
    <s v="S"/>
    <m/>
    <n v="17559.608"/>
  </r>
  <r>
    <x v="1"/>
    <d v="2019-07-31T00:00:00"/>
    <x v="9"/>
    <n v="108459"/>
    <s v="V"/>
    <s v="BBDC4"/>
    <n v="500"/>
    <n v="34.82"/>
    <n v="34.79"/>
    <n v="17410"/>
    <n v="12"/>
    <n v="3.2977777777777777"/>
    <n v="0.59"/>
    <n v="17394.608"/>
    <s v="S"/>
    <m/>
    <n v="17394.608"/>
  </r>
  <r>
    <x v="1"/>
    <d v="2019-07-31T00:00:00"/>
    <x v="10"/>
    <n v="108459"/>
    <s v="C"/>
    <s v="TRPL4"/>
    <n v="500"/>
    <n v="24.19"/>
    <n v="24.326000000000001"/>
    <n v="12095"/>
    <n v="12"/>
    <n v="3.2977777777777777"/>
    <n v="0.59"/>
    <n v="12111.021999999999"/>
    <s v="S"/>
    <m/>
    <n v="-12111.021999999999"/>
  </r>
  <r>
    <x v="1"/>
    <d v="2019-07-31T00:00:00"/>
    <x v="9"/>
    <n v="108459"/>
    <s v="C"/>
    <s v="BBDC4"/>
    <n v="500"/>
    <n v="34.79"/>
    <m/>
    <n v="17395"/>
    <n v="12"/>
    <n v="3.2977777777777777"/>
    <n v="0.59"/>
    <n v="17411.022000000001"/>
    <s v="S"/>
    <m/>
    <n v="-17411.022000000001"/>
  </r>
  <r>
    <x v="1"/>
    <d v="2019-07-31T00:00:00"/>
    <x v="3"/>
    <n v="108459"/>
    <s v="C"/>
    <s v="ITUB4"/>
    <n v="500"/>
    <n v="35.11"/>
    <m/>
    <n v="17555"/>
    <n v="12"/>
    <n v="3.2977777777777777"/>
    <n v="0.59"/>
    <n v="17571.022000000001"/>
    <s v="S"/>
    <m/>
    <n v="-17571.022000000001"/>
  </r>
  <r>
    <x v="1"/>
    <d v="2019-07-31T00:00:00"/>
    <x v="1"/>
    <n v="108459"/>
    <s v="C"/>
    <s v="SDIL11"/>
    <n v="19"/>
    <n v="112.55"/>
    <m/>
    <n v="2138.4499999999998"/>
    <m/>
    <m/>
    <m/>
    <n v="2139.08"/>
    <s v="S"/>
    <m/>
    <n v="-2139.08"/>
  </r>
  <r>
    <x v="1"/>
    <d v="2019-07-31T00:00:00"/>
    <x v="1"/>
    <n v="108459"/>
    <s v="C"/>
    <s v="SDIL11"/>
    <n v="15"/>
    <n v="112.65"/>
    <m/>
    <n v="1689.75"/>
    <n v="12"/>
    <n v="3.2977777777777777"/>
    <n v="0.59"/>
    <n v="1706.55"/>
    <s v="S"/>
    <m/>
    <n v="-1706.55"/>
  </r>
  <r>
    <x v="0"/>
    <d v="2019-07-30T00:00:00"/>
    <x v="9"/>
    <n v="3813819"/>
    <s v="C"/>
    <s v="BBDC4"/>
    <n v="500"/>
    <n v="35.409999999999997"/>
    <m/>
    <n v="17705"/>
    <m/>
    <n v="3.0857142857142859"/>
    <n v="0.57285714285714284"/>
    <n v="17709.536190476188"/>
    <s v="S"/>
    <m/>
    <n v="-17709.536190476188"/>
  </r>
  <r>
    <x v="0"/>
    <d v="2019-07-30T00:00:00"/>
    <x v="9"/>
    <n v="3813819"/>
    <s v="V"/>
    <s v="BBDC4"/>
    <n v="500"/>
    <n v="35.31"/>
    <m/>
    <n v="17655"/>
    <m/>
    <n v="3.0857142857142859"/>
    <n v="0.57285714285714284"/>
    <n v="17651.093809523813"/>
    <s v="S"/>
    <m/>
    <n v="17651.093809523813"/>
  </r>
  <r>
    <x v="0"/>
    <d v="2019-07-30T00:00:00"/>
    <x v="9"/>
    <n v="3813819"/>
    <s v="C"/>
    <s v="BBDC4"/>
    <n v="500"/>
    <n v="35.17"/>
    <m/>
    <n v="17585"/>
    <m/>
    <n v="3.0857142857142859"/>
    <n v="0.57285714285714284"/>
    <n v="17589.536190476188"/>
    <s v="S"/>
    <m/>
    <n v="-17589.536190476188"/>
  </r>
  <r>
    <x v="0"/>
    <d v="2019-07-30T00:00:00"/>
    <x v="3"/>
    <n v="3813819"/>
    <s v="C"/>
    <s v="ITUB4"/>
    <n v="400"/>
    <n v="35.85"/>
    <m/>
    <n v="14340"/>
    <m/>
    <n v="3.0857142857142859"/>
    <n v="0.57285714285714284"/>
    <n v="14346.312857142857"/>
    <s v="S"/>
    <m/>
    <n v="-14346.312857142857"/>
  </r>
  <r>
    <x v="0"/>
    <d v="2019-07-30T00:00:00"/>
    <x v="3"/>
    <n v="3813819"/>
    <s v="C"/>
    <s v="ITUB4"/>
    <n v="400"/>
    <n v="35.869999999999997"/>
    <m/>
    <n v="14347.999999999998"/>
    <m/>
    <n v="3.0857142857142859"/>
    <n v="0.57285714285714284"/>
    <n v="14349.232857142855"/>
    <s v="S"/>
    <m/>
    <n v="-14349.232857142855"/>
  </r>
  <r>
    <x v="0"/>
    <d v="2019-07-30T00:00:00"/>
    <x v="3"/>
    <n v="3813819"/>
    <s v="V"/>
    <s v="ITUB4"/>
    <n v="400"/>
    <n v="35.92"/>
    <m/>
    <n v="14368"/>
    <m/>
    <n v="3.0857142857142859"/>
    <n v="0.57285714285714284"/>
    <n v="14365.397142857142"/>
    <s v="S"/>
    <m/>
    <n v="14365.397142857142"/>
  </r>
  <r>
    <x v="1"/>
    <d v="2019-07-29T00:00:00"/>
    <x v="10"/>
    <n v="99064"/>
    <s v="C"/>
    <s v="TRPL4"/>
    <n v="2000"/>
    <n v="24.36"/>
    <n v="24.36"/>
    <n v="48720"/>
    <n v="12"/>
    <n v="10.943333333333333"/>
    <n v="2.0366666666666666"/>
    <n v="48737.381666666661"/>
    <s v="S"/>
    <m/>
    <n v="-48737.381666666661"/>
  </r>
  <r>
    <x v="1"/>
    <d v="2019-07-29T00:00:00"/>
    <x v="10"/>
    <n v="99064"/>
    <s v="V"/>
    <s v="TRPL4"/>
    <n v="2000"/>
    <n v="24.37"/>
    <n v="24.25"/>
    <n v="48740"/>
    <n v="12"/>
    <n v="10.943333333333333"/>
    <n v="2.0366666666666666"/>
    <n v="48723.248333333337"/>
    <s v="S"/>
    <m/>
    <n v="48723.248333333337"/>
  </r>
  <r>
    <x v="1"/>
    <d v="2019-07-29T00:00:00"/>
    <x v="10"/>
    <n v="99064"/>
    <s v="C"/>
    <s v="TRPL4"/>
    <n v="2000"/>
    <n v="24.25"/>
    <n v="24.25"/>
    <n v="48500"/>
    <n v="12"/>
    <n v="10.943333333333333"/>
    <n v="2.0366666666666666"/>
    <n v="48516.072666666667"/>
    <s v="S"/>
    <m/>
    <n v="-48516.072666666667"/>
  </r>
  <r>
    <x v="0"/>
    <d v="2019-07-29T00:00:00"/>
    <x v="10"/>
    <n v="3735388"/>
    <s v="V"/>
    <s v="TRPL4"/>
    <n v="500"/>
    <n v="24.99"/>
    <n v="25.99"/>
    <n v="12495"/>
    <n v="0"/>
    <n v="4.26"/>
    <n v="0.64500000000000002"/>
    <n v="12492.948999999999"/>
    <s v="S"/>
    <m/>
    <n v="12492.948999999999"/>
  </r>
  <r>
    <x v="0"/>
    <d v="2019-07-26T00:00:00"/>
    <x v="3"/>
    <n v="3735388"/>
    <s v="V"/>
    <s v="ITUB4"/>
    <n v="500"/>
    <n v="36.979999999999997"/>
    <n v="37.26"/>
    <n v="18490"/>
    <n v="0"/>
    <n v="4.26"/>
    <n v="0.64500000000000002"/>
    <n v="18487.949000000001"/>
    <s v="S"/>
    <m/>
    <n v="18487.949000000001"/>
  </r>
  <r>
    <x v="1"/>
    <d v="2019-07-26T00:00:00"/>
    <x v="10"/>
    <n v="94945"/>
    <s v="V"/>
    <s v="TRPL4"/>
    <n v="1500"/>
    <n v="24.89"/>
    <n v="24.4"/>
    <n v="37335"/>
    <n v="12"/>
    <n v="3.9200000000000004"/>
    <n v="0.63571428571428579"/>
    <n v="37320.958285714281"/>
    <s v="S"/>
    <m/>
    <n v="37320.958285714281"/>
  </r>
  <r>
    <x v="1"/>
    <d v="2019-07-26T00:00:00"/>
    <x v="3"/>
    <n v="94945"/>
    <s v="V"/>
    <s v="ITUB4"/>
    <n v="300"/>
    <n v="36.950000000000003"/>
    <n v="36.31"/>
    <n v="11085"/>
    <n v="12"/>
    <n v="3.9200000000000004"/>
    <n v="0.63571428571428579"/>
    <n v="11070.958285714285"/>
    <s v="S"/>
    <m/>
    <n v="11070.958285714285"/>
  </r>
  <r>
    <x v="1"/>
    <d v="2019-07-26T00:00:00"/>
    <x v="7"/>
    <n v="94945"/>
    <s v="V"/>
    <s v="CVCB3"/>
    <n v="300"/>
    <n v="48.18"/>
    <n v="46.76"/>
    <n v="14454"/>
    <n v="12"/>
    <n v="3.9200000000000004"/>
    <n v="0.63571428571428579"/>
    <n v="14440.069285714286"/>
    <s v="S"/>
    <m/>
    <n v="14440.069285714286"/>
  </r>
  <r>
    <x v="1"/>
    <d v="2019-07-26T00:00:00"/>
    <x v="5"/>
    <n v="94945"/>
    <s v="C"/>
    <s v="USIM5"/>
    <n v="1000"/>
    <n v="8.6999999999999993"/>
    <n v="8.6999999999999993"/>
    <n v="8700"/>
    <n v="12"/>
    <n v="3.9200000000000004"/>
    <n v="0.63571428571428579"/>
    <n v="8714.5607142857134"/>
    <s v="S"/>
    <m/>
    <n v="-8714.5607142857134"/>
  </r>
  <r>
    <x v="1"/>
    <d v="2019-07-26T00:00:00"/>
    <x v="5"/>
    <n v="94945"/>
    <s v="C"/>
    <s v="UNIP6"/>
    <n v="500"/>
    <n v="34.17"/>
    <n v="34.835000000000001"/>
    <n v="17085"/>
    <n v="12"/>
    <n v="3.9200000000000004"/>
    <n v="0.63571428571428579"/>
    <n v="17099.560714285715"/>
    <s v="S"/>
    <m/>
    <n v="-17099.560714285715"/>
  </r>
  <r>
    <x v="1"/>
    <d v="2019-07-26T00:00:00"/>
    <x v="7"/>
    <n v="94945"/>
    <s v="C"/>
    <s v="CVCB3"/>
    <n v="300"/>
    <n v="46.76"/>
    <n v="46.76"/>
    <n v="14028"/>
    <n v="12"/>
    <n v="3.9200000000000004"/>
    <n v="0.63571428571428579"/>
    <n v="14042.560714285713"/>
    <s v="S"/>
    <m/>
    <n v="-14042.560714285713"/>
  </r>
  <r>
    <x v="1"/>
    <d v="2019-07-26T00:00:00"/>
    <x v="3"/>
    <n v="94945"/>
    <s v="C"/>
    <s v="ITUB4"/>
    <n v="300"/>
    <n v="36.31"/>
    <n v="36.31"/>
    <n v="10893"/>
    <n v="12"/>
    <n v="3.9200000000000004"/>
    <n v="0.63571428571428579"/>
    <n v="10910.290714285713"/>
    <s v="S"/>
    <m/>
    <n v="-10910.290714285713"/>
  </r>
  <r>
    <x v="0"/>
    <d v="2019-07-25T00:00:00"/>
    <x v="3"/>
    <n v="3698583"/>
    <s v="C"/>
    <s v="BBAS3"/>
    <n v="200"/>
    <n v="50.78"/>
    <n v="51.726666666666667"/>
    <n v="10156"/>
    <n v="0"/>
    <n v="3.2"/>
    <n v="0.48749999999999999"/>
    <n v="10161.142499999998"/>
    <s v="S"/>
    <m/>
    <n v="-10161.142499999998"/>
  </r>
  <r>
    <x v="0"/>
    <d v="2019-07-25T00:00:00"/>
    <x v="3"/>
    <n v="3698583"/>
    <s v="C"/>
    <s v="BBAS3"/>
    <n v="200"/>
    <n v="51.47"/>
    <n v="51.997142857142855"/>
    <n v="10294"/>
    <n v="0"/>
    <n v="3.2"/>
    <n v="0.48749999999999999"/>
    <n v="10296.970833333331"/>
    <s v="S"/>
    <m/>
    <n v="-10296.970833333331"/>
  </r>
  <r>
    <x v="0"/>
    <d v="2019-07-25T00:00:00"/>
    <x v="3"/>
    <n v="3698583"/>
    <s v="C"/>
    <s v="BBAS3"/>
    <n v="200"/>
    <n v="51.86"/>
    <n v="52.207999999999998"/>
    <n v="10372"/>
    <n v="0"/>
    <n v="3.2"/>
    <n v="0.48749999999999999"/>
    <n v="10374.970833333331"/>
    <s v="S"/>
    <m/>
    <n v="-10374.970833333331"/>
  </r>
  <r>
    <x v="0"/>
    <d v="2019-07-25T00:00:00"/>
    <x v="3"/>
    <n v="3698583"/>
    <s v="C"/>
    <s v="BBAS3"/>
    <n v="300"/>
    <n v="52.44"/>
    <n v="52.44"/>
    <n v="15732"/>
    <n v="0"/>
    <n v="3.2"/>
    <n v="0.48749999999999999"/>
    <n v="15734.970833333331"/>
    <s v="S"/>
    <m/>
    <n v="-15734.970833333331"/>
  </r>
  <r>
    <x v="0"/>
    <d v="2019-07-24T00:00:00"/>
    <x v="10"/>
    <n v="3656755"/>
    <s v="C"/>
    <s v="TRPL4"/>
    <n v="500"/>
    <n v="25.99"/>
    <n v="25.99"/>
    <n v="12995"/>
    <n v="0"/>
    <n v="4.21"/>
    <n v="0.75222222222222213"/>
    <n v="13002.722222222221"/>
    <s v="S"/>
    <m/>
    <n v="-13002.722222222221"/>
  </r>
  <r>
    <x v="0"/>
    <d v="2019-07-24T00:00:00"/>
    <x v="7"/>
    <n v="3656755"/>
    <s v="V"/>
    <s v="CVCB3"/>
    <n v="300"/>
    <n v="46.75"/>
    <n v="51.61"/>
    <n v="14025"/>
    <n v="0"/>
    <n v="4.21"/>
    <n v="0.75222222222222213"/>
    <n v="14017.907777777778"/>
    <s v="S"/>
    <m/>
    <n v="14017.907777777778"/>
  </r>
  <r>
    <x v="0"/>
    <d v="2019-07-24T00:00:00"/>
    <x v="3"/>
    <n v="3656755"/>
    <s v="V"/>
    <s v="BBAS3"/>
    <n v="500"/>
    <n v="52.38"/>
    <n v="51.61"/>
    <n v="26190"/>
    <n v="0"/>
    <n v="4.21"/>
    <n v="0.75222222222222213"/>
    <n v="26186.524444444447"/>
    <s v="S"/>
    <m/>
    <n v="26186.524444444447"/>
  </r>
  <r>
    <x v="0"/>
    <d v="2019-07-24T00:00:00"/>
    <x v="3"/>
    <n v="3656755"/>
    <s v="C"/>
    <s v="BBAS3"/>
    <n v="500"/>
    <n v="52.44"/>
    <n v="51.61"/>
    <n v="26220"/>
    <n v="0"/>
    <n v="4.21"/>
    <n v="0.75222222222222213"/>
    <n v="26224.105555555554"/>
    <s v="S"/>
    <m/>
    <n v="-26224.105555555554"/>
  </r>
  <r>
    <x v="0"/>
    <d v="2019-07-24T00:00:00"/>
    <x v="3"/>
    <n v="3656755"/>
    <s v="V"/>
    <s v="BBAS3"/>
    <n v="700"/>
    <n v="52.3"/>
    <n v="51.61"/>
    <n v="36610"/>
    <n v="0"/>
    <n v="4.21"/>
    <n v="0.75222222222222213"/>
    <n v="36606.52444444444"/>
    <s v="S"/>
    <m/>
    <n v="36606.52444444444"/>
  </r>
  <r>
    <x v="0"/>
    <d v="2019-07-24T00:00:00"/>
    <x v="3"/>
    <n v="3656755"/>
    <s v="C"/>
    <s v="ITUB4"/>
    <n v="500"/>
    <n v="37.26"/>
    <n v="37.26"/>
    <n v="18630"/>
    <n v="0"/>
    <n v="4.21"/>
    <n v="0.75222222222222213"/>
    <n v="18634.187222222223"/>
    <s v="S"/>
    <m/>
    <n v="-18634.187222222223"/>
  </r>
  <r>
    <x v="0"/>
    <d v="2019-07-24T00:00:00"/>
    <x v="3"/>
    <n v="3656755"/>
    <s v="V"/>
    <s v="ITUB4"/>
    <n v="100"/>
    <n v="37.479999999999997"/>
    <n v="37.159999999999997"/>
    <n v="3747.9999999999995"/>
    <n v="0"/>
    <n v="4.21"/>
    <n v="0.75222222222222213"/>
    <n v="3744.4427777777773"/>
    <s v="S"/>
    <m/>
    <n v="3744.4427777777773"/>
  </r>
  <r>
    <x v="0"/>
    <d v="2019-07-24T00:00:00"/>
    <x v="7"/>
    <n v="3656755"/>
    <s v="C"/>
    <s v="CVCB3"/>
    <n v="300"/>
    <n v="46.52"/>
    <n v="46.4"/>
    <n v="13956.000000000002"/>
    <n v="0"/>
    <n v="4.21"/>
    <n v="0.75222222222222213"/>
    <n v="13960.187222222223"/>
    <s v="S"/>
    <m/>
    <n v="-13960.187222222223"/>
  </r>
  <r>
    <x v="0"/>
    <d v="2019-07-24T00:00:00"/>
    <x v="7"/>
    <n v="3656755"/>
    <s v="V"/>
    <s v="CVCB3"/>
    <n v="200"/>
    <n v="47.03"/>
    <n v="46.52"/>
    <n v="9406"/>
    <n v="0"/>
    <n v="4.21"/>
    <n v="0.75222222222222213"/>
    <n v="9402.4427777777782"/>
    <s v="S"/>
    <m/>
    <n v="9402.4427777777782"/>
  </r>
  <r>
    <x v="0"/>
    <d v="2019-07-23T00:00:00"/>
    <x v="3"/>
    <n v="3618951"/>
    <s v="C"/>
    <s v="BBAS3"/>
    <n v="200"/>
    <n v="51.54"/>
    <n v="51.607142857142854"/>
    <n v="10308"/>
    <n v="0"/>
    <n v="3.4550000000000001"/>
    <n v="0.52500000000000002"/>
    <n v="10311.399444444443"/>
    <s v="S"/>
    <m/>
    <n v="-10311.399444444443"/>
  </r>
  <r>
    <x v="0"/>
    <d v="2019-07-23T00:00:00"/>
    <x v="5"/>
    <n v="3618951"/>
    <s v="V"/>
    <s v="UNIP6"/>
    <n v="500"/>
    <n v="34.06"/>
    <n v="35.229999999999997"/>
    <n v="17030"/>
    <m/>
    <n v="3.4550000000000001"/>
    <n v="0.52500000000000002"/>
    <n v="17027.230555555554"/>
    <s v="S"/>
    <m/>
    <n v="17027.230555555554"/>
  </r>
  <r>
    <x v="0"/>
    <d v="2019-07-23T00:00:00"/>
    <x v="5"/>
    <n v="3618951"/>
    <s v="C"/>
    <s v="USIM5"/>
    <n v="1500"/>
    <n v="9.1199999999999992"/>
    <n v="9.2550000000000008"/>
    <n v="13679.999999999998"/>
    <n v="0"/>
    <n v="3.4550000000000001"/>
    <n v="0.52500000000000002"/>
    <n v="13683.399444444442"/>
    <s v="S"/>
    <m/>
    <n v="-13683.399444444442"/>
  </r>
  <r>
    <x v="0"/>
    <d v="2019-07-23T00:00:00"/>
    <x v="7"/>
    <n v="3618951"/>
    <s v="C"/>
    <s v="CVCB3"/>
    <n v="200"/>
    <n v="46.34"/>
    <n v="46.34"/>
    <n v="9268"/>
    <n v="0"/>
    <n v="3.4550000000000001"/>
    <n v="0.52500000000000002"/>
    <n v="9271.3994444444434"/>
    <s v="S"/>
    <m/>
    <n v="-9271.3994444444434"/>
  </r>
  <r>
    <x v="0"/>
    <d v="2019-07-22T00:00:00"/>
    <x v="3"/>
    <n v="3584863"/>
    <s v="V"/>
    <s v="ITUB4"/>
    <n v="400"/>
    <n v="37.020000000000003"/>
    <n v="37.159999999999997"/>
    <n v="14808.000000000002"/>
    <n v="0"/>
    <n v="4.07"/>
    <n v="1.03"/>
    <n v="14804.725555555557"/>
    <s v="S"/>
    <m/>
    <n v="14804.725555555557"/>
  </r>
  <r>
    <x v="0"/>
    <d v="2019-07-19T00:00:00"/>
    <x v="3"/>
    <n v="3547632"/>
    <s v="C"/>
    <s v="ITUB4"/>
    <n v="500"/>
    <n v="37.159999999999997"/>
    <m/>
    <n v="18580"/>
    <n v="0"/>
    <n v="4.1733333333333329"/>
    <n v="0.77333333333333332"/>
    <n v="18583.64777777778"/>
    <s v="S"/>
    <m/>
    <n v="-18583.64777777778"/>
  </r>
  <r>
    <x v="0"/>
    <d v="2019-07-19T00:00:00"/>
    <x v="3"/>
    <n v="3547632"/>
    <s v="C"/>
    <s v="ITUB4"/>
    <n v="500"/>
    <n v="37.119999999999997"/>
    <m/>
    <n v="18560"/>
    <n v="0"/>
    <n v="4.1733333333333329"/>
    <n v="0.77333333333333332"/>
    <n v="18563.64777777778"/>
    <s v="S"/>
    <m/>
    <n v="-18563.64777777778"/>
  </r>
  <r>
    <x v="0"/>
    <d v="2019-07-19T00:00:00"/>
    <x v="3"/>
    <n v="3547632"/>
    <s v="V"/>
    <s v="ITUB4"/>
    <n v="500"/>
    <n v="37.119999999999997"/>
    <m/>
    <n v="18560"/>
    <n v="0"/>
    <n v="4.1733333333333329"/>
    <n v="0.77333333333333332"/>
    <n v="18556.982222222221"/>
    <s v="S"/>
    <m/>
    <n v="18556.982222222221"/>
  </r>
  <r>
    <x v="0"/>
    <d v="2019-07-17T00:00:00"/>
    <x v="6"/>
    <n v="3471027"/>
    <s v="C"/>
    <s v="CMIG4"/>
    <n v="800"/>
    <n v="15.01"/>
    <m/>
    <n v="12008"/>
    <n v="0"/>
    <n v="3.3"/>
    <n v="0.5"/>
    <n v="12011.374444444444"/>
    <s v="S"/>
    <m/>
    <n v="-12011.374444444444"/>
  </r>
  <r>
    <x v="0"/>
    <d v="2019-07-16T00:00:00"/>
    <x v="5"/>
    <n v="3430754"/>
    <s v="V"/>
    <s v="VALE3"/>
    <n v="600"/>
    <n v="53.33"/>
    <m/>
    <n v="31998"/>
    <n v="0"/>
    <n v="5.5566666666666675"/>
    <n v="0.84333333333333327"/>
    <n v="31993.75"/>
    <s v="S"/>
    <m/>
    <n v="31993.75"/>
  </r>
  <r>
    <x v="0"/>
    <d v="2019-07-16T00:00:00"/>
    <x v="3"/>
    <n v="3509703"/>
    <s v="V"/>
    <s v="ITUB4"/>
    <n v="400"/>
    <n v="37.229999999999997"/>
    <n v="36.340000000000003"/>
    <n v="14891.999999999998"/>
    <n v="0"/>
    <n v="4.09"/>
    <n v="0.62"/>
    <n v="14887.973333333332"/>
    <s v="S"/>
    <m/>
    <n v="14887.973333333332"/>
  </r>
  <r>
    <x v="0"/>
    <d v="2019-07-16T00:00:00"/>
    <x v="3"/>
    <n v="3430754"/>
    <s v="C"/>
    <s v="ITUB4"/>
    <n v="400"/>
    <n v="36.340000000000003"/>
    <n v="36.340000000000003"/>
    <n v="14536.000000000002"/>
    <n v="0"/>
    <n v="5.5566666666666675"/>
    <n v="0.84333333333333327"/>
    <n v="14540.880000000001"/>
    <s v="S"/>
    <m/>
    <n v="-14540.880000000001"/>
  </r>
  <r>
    <x v="0"/>
    <d v="2019-07-16T00:00:00"/>
    <x v="5"/>
    <n v="3430754"/>
    <s v="C"/>
    <s v="USIM5"/>
    <n v="1500"/>
    <n v="9.39"/>
    <n v="9.39"/>
    <n v="14085"/>
    <n v="0"/>
    <n v="5.5566666666666675"/>
    <n v="0.84333333333333327"/>
    <n v="14091.613333333333"/>
    <s v="S"/>
    <m/>
    <n v="-14091.613333333333"/>
  </r>
  <r>
    <x v="0"/>
    <d v="2019-07-15T00:00:00"/>
    <x v="3"/>
    <n v="3388545"/>
    <s v="C"/>
    <s v="BBAS3"/>
    <n v="200"/>
    <n v="51.31"/>
    <n v="51.634"/>
    <n v="10262"/>
    <n v="0"/>
    <n v="3.5449999999999999"/>
    <n v="0.54"/>
    <n v="10268.31"/>
    <s v="S"/>
    <m/>
    <n v="-10268.31"/>
  </r>
  <r>
    <x v="0"/>
    <d v="2019-07-15T00:00:00"/>
    <x v="3"/>
    <n v="3388545"/>
    <s v="C"/>
    <s v="BBAS3"/>
    <n v="300"/>
    <n v="51.85"/>
    <n v="51.85"/>
    <n v="15555"/>
    <n v="0"/>
    <n v="3.5449999999999999"/>
    <n v="0.54"/>
    <n v="15558.82"/>
    <s v="S"/>
    <m/>
    <n v="-15558.82"/>
  </r>
  <r>
    <x v="0"/>
    <d v="2019-07-12T00:00:00"/>
    <x v="5"/>
    <n v="3345628"/>
    <s v="C"/>
    <s v="UNIP6"/>
    <n v="500"/>
    <n v="35.229999999999997"/>
    <n v="35.229999999999997"/>
    <n v="17615"/>
    <m/>
    <n v="3.11"/>
    <n v="0.47249999999999998"/>
    <n v="17618.002500000002"/>
    <s v="S"/>
    <m/>
    <n v="-17618.002500000002"/>
  </r>
  <r>
    <x v="0"/>
    <d v="2019-07-12T00:00:00"/>
    <x v="1"/>
    <n v="3345628"/>
    <s v="C"/>
    <s v="FJTA4"/>
    <n v="2000"/>
    <n v="3.45"/>
    <n v="3.46"/>
    <n v="6900"/>
    <n v="0"/>
    <n v="3.11"/>
    <n v="0.47249999999999998"/>
    <n v="6903.0024999999996"/>
    <s v="S"/>
    <m/>
    <n v="-6903.0024999999996"/>
  </r>
  <r>
    <x v="0"/>
    <d v="2019-07-12T00:00:00"/>
    <x v="1"/>
    <n v="3345628"/>
    <s v="C"/>
    <s v="FJTA4"/>
    <n v="2000"/>
    <n v="3.47"/>
    <n v="3.47"/>
    <n v="6940"/>
    <n v="0"/>
    <n v="3.11"/>
    <n v="0.47249999999999998"/>
    <n v="6943.0024999999996"/>
    <s v="S"/>
    <m/>
    <n v="-6943.0024999999996"/>
  </r>
  <r>
    <x v="1"/>
    <d v="2019-07-12T00:00:00"/>
    <x v="5"/>
    <n v="49508"/>
    <s v="C"/>
    <s v="UNIP6"/>
    <n v="500"/>
    <n v="35.5"/>
    <n v="8.36"/>
    <n v="17750"/>
    <n v="12"/>
    <n v="4.88"/>
    <n v="0.74"/>
    <n v="17765.170000000002"/>
    <s v="S"/>
    <m/>
    <n v="-17765.170000000002"/>
  </r>
  <r>
    <x v="0"/>
    <d v="2019-07-12T00:00:00"/>
    <x v="0"/>
    <n v="3345628"/>
    <s v="V"/>
    <s v="BEEF3"/>
    <n v="1600"/>
    <n v="8.6300000000000008"/>
    <n v="8.36"/>
    <n v="13808.000000000002"/>
    <n v="0"/>
    <n v="3.11"/>
    <n v="0.47249999999999998"/>
    <n v="13805.117500000002"/>
    <s v="S"/>
    <m/>
    <n v="13805.117500000002"/>
  </r>
  <r>
    <x v="0"/>
    <d v="2019-07-11T00:00:00"/>
    <x v="1"/>
    <n v="3302626"/>
    <s v="V"/>
    <s v="FJTA4"/>
    <n v="3000"/>
    <n v="3.56"/>
    <n v="3.65"/>
    <n v="10680"/>
    <n v="0"/>
    <n v="2.8699999999999997"/>
    <n v="0.51666666666666672"/>
    <n v="10677.073333333334"/>
    <s v="S"/>
    <m/>
    <n v="10677.073333333334"/>
  </r>
  <r>
    <x v="0"/>
    <d v="2019-07-11T00:00:00"/>
    <x v="1"/>
    <n v="3302626"/>
    <s v="C"/>
    <s v="FJTA4"/>
    <n v="3000"/>
    <n v="3.65"/>
    <n v="3.65"/>
    <n v="10950"/>
    <n v="0"/>
    <n v="2.8699999999999997"/>
    <n v="0.51666666666666672"/>
    <n v="10953.216666666665"/>
    <s v="S"/>
    <m/>
    <n v="-10953.216666666665"/>
  </r>
  <r>
    <x v="0"/>
    <d v="2019-07-11T00:00:00"/>
    <x v="5"/>
    <n v="3302626"/>
    <s v="V"/>
    <s v="VALE3"/>
    <n v="300"/>
    <n v="52.04"/>
    <n v="53.02"/>
    <n v="15612"/>
    <n v="0"/>
    <n v="2.8699999999999997"/>
    <n v="0.51666666666666672"/>
    <n v="15609.413333333334"/>
    <s v="S"/>
    <m/>
    <n v="15609.413333333334"/>
  </r>
  <r>
    <x v="1"/>
    <d v="2019-07-11T00:00:00"/>
    <x v="5"/>
    <n v="43817"/>
    <s v="V"/>
    <s v="VALE3"/>
    <n v="300"/>
    <n v="52.01"/>
    <n v="52.06"/>
    <n v="15603"/>
    <n v="12"/>
    <n v="4.29"/>
    <n v="0.65"/>
    <n v="15587.4"/>
    <s v="S"/>
    <m/>
    <n v="15587.4"/>
  </r>
  <r>
    <x v="0"/>
    <d v="2019-07-10T00:00:00"/>
    <x v="1"/>
    <n v="3253823"/>
    <s v="V"/>
    <s v="FJTA4"/>
    <n v="2000"/>
    <n v="3.74"/>
    <n v="3.38"/>
    <n v="7480"/>
    <n v="0"/>
    <n v="2.0499999999999998"/>
    <n v="0.31"/>
    <n v="7478.0455555555554"/>
    <s v="S"/>
    <m/>
    <n v="7478.0455555555554"/>
  </r>
  <r>
    <x v="0"/>
    <d v="2019-07-05T00:00:00"/>
    <x v="0"/>
    <m/>
    <s v="C"/>
    <s v="BEEF3"/>
    <n v="800"/>
    <n v="8.36"/>
    <n v="8.36"/>
    <n v="6688"/>
    <n v="0"/>
    <n v="0"/>
    <n v="0"/>
    <n v="6690.2744444444443"/>
    <s v="S"/>
    <m/>
    <n v="-6690.2744444444443"/>
  </r>
  <r>
    <x v="0"/>
    <d v="2019-07-05T00:00:00"/>
    <x v="5"/>
    <m/>
    <s v="V"/>
    <s v="SUZB3"/>
    <n v="1000"/>
    <n v="32.94"/>
    <n v="32.92"/>
    <n v="32940"/>
    <n v="0"/>
    <n v="0"/>
    <n v="0"/>
    <n v="32938.355555555558"/>
    <s v="S"/>
    <m/>
    <n v="32938.355555555558"/>
  </r>
  <r>
    <x v="1"/>
    <d v="2019-07-05T00:00:00"/>
    <x v="1"/>
    <n v="24679"/>
    <s v="V"/>
    <s v="IRBR3"/>
    <n v="300"/>
    <n v="96.45"/>
    <n v="99.59"/>
    <n v="28935"/>
    <n v="12"/>
    <n v="7.95"/>
    <n v="1.21"/>
    <n v="28920.145555555555"/>
    <s v="S"/>
    <m/>
    <n v="28920.145555555555"/>
  </r>
  <r>
    <x v="0"/>
    <d v="2019-07-04T00:00:00"/>
    <x v="3"/>
    <n v="3105420"/>
    <s v="V"/>
    <s v="ITUB4"/>
    <n v="500"/>
    <n v="37.14"/>
    <n v="35.92"/>
    <n v="18570"/>
    <n v="0"/>
    <n v="4.2571428571428571"/>
    <n v="0.3671428571428571"/>
    <n v="18567.988412698411"/>
    <s v="S"/>
    <m/>
    <n v="18567.988412698411"/>
  </r>
  <r>
    <x v="0"/>
    <d v="2019-07-04T00:00:00"/>
    <x v="1"/>
    <n v="3105420"/>
    <s v="V"/>
    <s v="SANB11"/>
    <n v="400"/>
    <n v="47.83"/>
    <n v="47.72"/>
    <n v="19132"/>
    <n v="0"/>
    <n v="4.2571428571428571"/>
    <n v="0.3671428571428571"/>
    <n v="19129.988412698411"/>
    <s v="S"/>
    <m/>
    <n v="19129.988412698411"/>
  </r>
  <r>
    <x v="0"/>
    <d v="2019-07-04T00:00:00"/>
    <x v="0"/>
    <n v="3105420"/>
    <s v="C"/>
    <s v="BEEF3"/>
    <n v="800"/>
    <n v="8.36"/>
    <n v="8.36"/>
    <n v="6688"/>
    <n v="0"/>
    <n v="4.2571428571428571"/>
    <n v="0.3671428571428571"/>
    <n v="6690.6415873015867"/>
    <s v="S"/>
    <m/>
    <n v="-6690.6415873015867"/>
  </r>
  <r>
    <x v="0"/>
    <d v="2019-07-04T00:00:00"/>
    <x v="1"/>
    <n v="3105420"/>
    <s v="C"/>
    <s v="FJTA4"/>
    <n v="2000"/>
    <n v="3.38"/>
    <n v="3.38"/>
    <n v="6760"/>
    <n v="0"/>
    <n v="4.2571428571428571"/>
    <n v="0.3671428571428571"/>
    <n v="6762.6415873015867"/>
    <s v="S"/>
    <m/>
    <n v="-6762.6415873015867"/>
  </r>
  <r>
    <x v="0"/>
    <d v="2019-07-04T00:00:00"/>
    <x v="7"/>
    <n v="3105420"/>
    <s v="V"/>
    <s v="BTOW3"/>
    <n v="1000"/>
    <n v="32.950000000000003"/>
    <n v="32.799999999999997"/>
    <n v="32950"/>
    <n v="0"/>
    <n v="4.2571428571428571"/>
    <n v="0.3671428571428571"/>
    <n v="32947.988412698418"/>
    <s v="S"/>
    <m/>
    <n v="32947.988412698418"/>
  </r>
  <r>
    <x v="0"/>
    <d v="2019-07-04T00:00:00"/>
    <x v="1"/>
    <n v="3105420"/>
    <s v="C"/>
    <s v="SANB11"/>
    <n v="400"/>
    <n v="47.72"/>
    <n v="47.72"/>
    <n v="19088"/>
    <n v="0"/>
    <n v="4.2571428571428571"/>
    <n v="0.3671428571428571"/>
    <n v="19090.027142857143"/>
    <s v="S"/>
    <m/>
    <n v="-19090.027142857143"/>
  </r>
  <r>
    <x v="0"/>
    <d v="2019-07-04T00:00:00"/>
    <x v="5"/>
    <n v="3105420"/>
    <s v="C"/>
    <s v="SUZB3"/>
    <n v="500"/>
    <n v="31.25"/>
    <n v="32.914999999999999"/>
    <n v="15625"/>
    <n v="0"/>
    <n v="4.2571428571428571"/>
    <n v="0.3671428571428571"/>
    <n v="15628.107142857143"/>
    <s v="S"/>
    <m/>
    <n v="-15628.107142857143"/>
  </r>
  <r>
    <x v="0"/>
    <d v="2019-07-03T00:00:00"/>
    <x v="5"/>
    <n v="3057901"/>
    <s v="C"/>
    <s v="VALE3"/>
    <n v="300"/>
    <n v="51.66"/>
    <n v="53.024444444444434"/>
    <n v="15497.999999999998"/>
    <n v="0"/>
    <n v="4.26"/>
    <n v="0.64"/>
    <n v="15501.379999999997"/>
    <s v="S"/>
    <m/>
    <n v="-15501.379999999997"/>
  </r>
  <r>
    <x v="1"/>
    <d v="2019-07-03T00:00:00"/>
    <x v="10"/>
    <n v="12942"/>
    <s v="C"/>
    <s v="TRPL4"/>
    <n v="500"/>
    <n v="23.83"/>
    <n v="24.21"/>
    <n v="11915"/>
    <n v="12"/>
    <n v="3.27"/>
    <n v="0.49"/>
    <n v="11930.23"/>
    <s v="S"/>
    <m/>
    <n v="-11930.23"/>
  </r>
  <r>
    <x v="1"/>
    <d v="2019-07-02T00:00:00"/>
    <x v="5"/>
    <n v="7731"/>
    <s v="C"/>
    <s v="VALE3"/>
    <n v="300"/>
    <n v="52.06"/>
    <n v="52.06"/>
    <n v="15618"/>
    <n v="12"/>
    <n v="5.78"/>
    <n v="0.88"/>
    <n v="15633.3"/>
    <s v="S"/>
    <m/>
    <n v="-15633.3"/>
  </r>
  <r>
    <x v="1"/>
    <d v="2019-07-02T00:00:00"/>
    <x v="7"/>
    <n v="7731"/>
    <s v="V"/>
    <s v="VVAR3"/>
    <n v="7000"/>
    <n v="5.37"/>
    <n v="5.0599999999999996"/>
    <n v="37590"/>
    <n v="12"/>
    <n v="5.78"/>
    <n v="0.88"/>
    <n v="37575.33"/>
    <s v="S"/>
    <m/>
    <n v="37575.33"/>
  </r>
  <r>
    <x v="0"/>
    <d v="2019-07-02T00:00:00"/>
    <x v="7"/>
    <n v="3017702"/>
    <s v="C"/>
    <s v="BTOW3"/>
    <n v="200"/>
    <n v="31.66"/>
    <n v="32.804000000000002"/>
    <n v="6332"/>
    <n v="0"/>
    <n v="3.6280000000000001"/>
    <n v="0.55199999999999994"/>
    <n v="6334.9719999999998"/>
    <s v="S"/>
    <m/>
    <n v="-6334.9719999999998"/>
  </r>
  <r>
    <x v="0"/>
    <d v="2019-07-02T00:00:00"/>
    <x v="7"/>
    <n v="3017702"/>
    <s v="C"/>
    <s v="BTOW3"/>
    <n v="300"/>
    <n v="31.55"/>
    <n v="33.087499999999999"/>
    <n v="9465"/>
    <n v="0"/>
    <n v="3.6280000000000001"/>
    <n v="0.55199999999999994"/>
    <n v="9468.141999999998"/>
    <s v="S"/>
    <m/>
    <n v="-9468.141999999998"/>
  </r>
  <r>
    <x v="0"/>
    <d v="2019-07-02T00:00:00"/>
    <x v="3"/>
    <n v="3017702"/>
    <s v="C"/>
    <s v="ITUB4"/>
    <n v="500"/>
    <n v="35.92"/>
    <n v="35.92"/>
    <n v="17960"/>
    <n v="0"/>
    <n v="3.6280000000000001"/>
    <n v="0.55199999999999994"/>
    <n v="17963.142"/>
    <s v="S"/>
    <m/>
    <n v="-17963.142"/>
  </r>
  <r>
    <x v="0"/>
    <d v="2019-07-02T00:00:00"/>
    <x v="5"/>
    <n v="3017702"/>
    <s v="C"/>
    <s v="VALE3"/>
    <n v="200"/>
    <n v="53.32"/>
    <n v="53.706666666666663"/>
    <n v="10664"/>
    <n v="0"/>
    <n v="3.6280000000000001"/>
    <n v="0.55199999999999994"/>
    <n v="10667.048666666666"/>
    <s v="S"/>
    <m/>
    <n v="-10667.048666666666"/>
  </r>
  <r>
    <x v="0"/>
    <d v="2019-07-02T00:00:00"/>
    <x v="5"/>
    <n v="3017702"/>
    <s v="C"/>
    <s v="VALE3"/>
    <n v="400"/>
    <n v="53.9"/>
    <n v="53.9"/>
    <n v="21560"/>
    <n v="0"/>
    <n v="3.6280000000000001"/>
    <n v="0.55199999999999994"/>
    <n v="21563.048666666666"/>
    <s v="S"/>
    <m/>
    <n v="-21563.048666666666"/>
  </r>
  <r>
    <x v="1"/>
    <d v="2019-07-02T00:00:00"/>
    <x v="1"/>
    <n v="7731"/>
    <s v="C"/>
    <s v="IRBR3"/>
    <n v="100"/>
    <n v="98.71"/>
    <n v="99.59"/>
    <n v="9871"/>
    <n v="12"/>
    <n v="5.78"/>
    <n v="0.88"/>
    <n v="9886.3766666666652"/>
    <s v="S"/>
    <m/>
    <n v="-9886.3766666666652"/>
  </r>
  <r>
    <x v="0"/>
    <d v="2019-07-01T00:00:00"/>
    <x v="0"/>
    <n v="2976057"/>
    <s v="V"/>
    <s v="JBSS3"/>
    <n v="500"/>
    <n v="22.11"/>
    <m/>
    <n v="11055"/>
    <n v="0"/>
    <n v="3.04"/>
    <n v="0.46"/>
    <n v="11051.800000000001"/>
    <s v="S"/>
    <m/>
    <n v="11051.800000000001"/>
  </r>
  <r>
    <x v="1"/>
    <d v="2019-07-01T00:00:00"/>
    <x v="5"/>
    <n v="2893"/>
    <s v="V"/>
    <s v="VALE3"/>
    <n v="400"/>
    <n v="53.42"/>
    <n v="17.170000000000002"/>
    <n v="21368"/>
    <n v="12"/>
    <n v="0"/>
    <n v="0"/>
    <n v="21356"/>
    <s v="S"/>
    <m/>
    <n v="21356"/>
  </r>
  <r>
    <x v="1"/>
    <d v="2019-07-01T00:00:00"/>
    <x v="1"/>
    <m/>
    <s v="V"/>
    <s v="CSNA3"/>
    <n v="1200"/>
    <n v="17.05"/>
    <n v="17.170000000000002"/>
    <n v="20460"/>
    <n v="12"/>
    <n v="0"/>
    <n v="0"/>
    <n v="20445.395"/>
    <s v="S"/>
    <m/>
    <n v="20445.395"/>
  </r>
  <r>
    <x v="0"/>
    <d v="2019-06-28T00:00:00"/>
    <x v="0"/>
    <n v="2936672"/>
    <s v="C"/>
    <s v="JBSS3"/>
    <n v="500"/>
    <n v="21.23"/>
    <m/>
    <n v="10615"/>
    <n v="0"/>
    <n v="1.6525000000000001"/>
    <n v="0.255"/>
    <n v="10618.489999999998"/>
    <s v="S"/>
    <m/>
    <n v="-10618.489999999998"/>
  </r>
  <r>
    <x v="0"/>
    <d v="2019-06-28T00:00:00"/>
    <x v="5"/>
    <n v="2936672"/>
    <s v="V"/>
    <s v="USIM5"/>
    <n v="400"/>
    <n v="8.9499999999999993"/>
    <m/>
    <n v="3579.9999999999995"/>
    <n v="0"/>
    <n v="1.6525000000000001"/>
    <n v="0.255"/>
    <n v="3577.7749999999996"/>
    <s v="S"/>
    <m/>
    <n v="3577.7749999999996"/>
  </r>
  <r>
    <x v="0"/>
    <d v="2019-06-28T00:00:00"/>
    <x v="5"/>
    <n v="2936672"/>
    <s v="V"/>
    <s v="USIM5"/>
    <n v="1000"/>
    <n v="8.9499999999999993"/>
    <m/>
    <n v="8950"/>
    <n v="0"/>
    <n v="1.6525000000000001"/>
    <n v="0.255"/>
    <n v="8947.7750000000015"/>
    <s v="S"/>
    <m/>
    <n v="8947.7750000000015"/>
  </r>
  <r>
    <x v="0"/>
    <d v="2019-06-28T00:00:00"/>
    <x v="5"/>
    <n v="2936672"/>
    <s v="V"/>
    <s v="USIM5"/>
    <n v="100"/>
    <n v="8.9499999999999993"/>
    <m/>
    <n v="894.99999999999989"/>
    <n v="0"/>
    <n v="1.6525000000000001"/>
    <n v="0.255"/>
    <n v="891.95499999999993"/>
    <s v="S"/>
    <m/>
    <n v="891.95499999999993"/>
  </r>
  <r>
    <x v="0"/>
    <d v="2019-06-26T00:00:00"/>
    <x v="7"/>
    <n v="2874872"/>
    <s v="C"/>
    <s v="BTOW3"/>
    <n v="100"/>
    <n v="33.270000000000003"/>
    <m/>
    <n v="3327.0000000000005"/>
    <n v="0"/>
    <n v="2.1124999999999998"/>
    <n v="0.32500000000000001"/>
    <n v="3330.7450000000003"/>
    <s v="S"/>
    <m/>
    <n v="-3330.7450000000003"/>
  </r>
  <r>
    <x v="0"/>
    <d v="2019-06-26T00:00:00"/>
    <x v="3"/>
    <n v="2874872"/>
    <s v="V"/>
    <s v="ITUB4"/>
    <n v="400"/>
    <n v="36.21"/>
    <m/>
    <n v="14484"/>
    <n v="0"/>
    <n v="2.1124999999999998"/>
    <n v="0.32500000000000001"/>
    <n v="14480.314999999999"/>
    <s v="S"/>
    <m/>
    <n v="14480.314999999999"/>
  </r>
  <r>
    <x v="0"/>
    <d v="2019-06-26T00:00:00"/>
    <x v="5"/>
    <n v="2874872"/>
    <s v="C"/>
    <s v="USIM5"/>
    <n v="100"/>
    <n v="8.6300000000000008"/>
    <m/>
    <n v="863.00000000000011"/>
    <n v="0"/>
    <n v="2.1124999999999998"/>
    <n v="0.32500000000000001"/>
    <n v="867.70500000000015"/>
    <s v="S"/>
    <m/>
    <n v="-867.70500000000015"/>
  </r>
  <r>
    <x v="0"/>
    <d v="2019-06-26T00:00:00"/>
    <x v="5"/>
    <n v="2874872"/>
    <s v="C"/>
    <s v="USIM5"/>
    <n v="1400"/>
    <n v="8.6300000000000008"/>
    <m/>
    <n v="12082.000000000002"/>
    <n v="0"/>
    <n v="2.1124999999999998"/>
    <n v="0.32500000000000001"/>
    <n v="12084.787500000002"/>
    <s v="S"/>
    <m/>
    <n v="-12084.787500000002"/>
  </r>
  <r>
    <x v="1"/>
    <d v="2019-06-26T00:00:00"/>
    <x v="1"/>
    <n v="71458"/>
    <s v="C"/>
    <s v="IRBR3"/>
    <n v="200"/>
    <n v="100.03"/>
    <n v="100.03"/>
    <n v="20006"/>
    <n v="12"/>
    <n v="5.5"/>
    <n v="0.84"/>
    <n v="20021.302500000002"/>
    <s v="S"/>
    <m/>
    <n v="-20021.302500000002"/>
  </r>
  <r>
    <x v="0"/>
    <d v="2019-06-25T00:00:00"/>
    <x v="7"/>
    <n v="2846723"/>
    <s v="C"/>
    <s v="BTOW3"/>
    <n v="400"/>
    <n v="34.19"/>
    <m/>
    <n v="13676"/>
    <n v="0"/>
    <n v="1.8333333333333333"/>
    <n v="0.30888888888888888"/>
    <n v="13678.771388888888"/>
    <s v="S"/>
    <m/>
    <n v="-13678.771388888888"/>
  </r>
  <r>
    <x v="0"/>
    <d v="2019-06-25T00:00:00"/>
    <x v="7"/>
    <n v="2846723"/>
    <s v="C"/>
    <s v="BTOW3"/>
    <n v="300"/>
    <n v="33.799999999999997"/>
    <m/>
    <n v="10140"/>
    <n v="0"/>
    <n v="1.8333333333333333"/>
    <n v="0.30888888888888888"/>
    <n v="10142.771388888888"/>
    <s v="S"/>
    <m/>
    <n v="-10142.771388888888"/>
  </r>
  <r>
    <x v="0"/>
    <d v="2019-06-25T00:00:00"/>
    <x v="7"/>
    <n v="2846723"/>
    <s v="V"/>
    <s v="BTOW3"/>
    <n v="300"/>
    <n v="33.75"/>
    <m/>
    <n v="10125"/>
    <n v="0"/>
    <n v="1.8333333333333333"/>
    <n v="0.30888888888888888"/>
    <n v="10121.994444444445"/>
    <s v="S"/>
    <m/>
    <n v="10121.994444444445"/>
  </r>
  <r>
    <x v="0"/>
    <d v="2019-06-25T00:00:00"/>
    <x v="3"/>
    <n v="2846723"/>
    <s v="C"/>
    <s v="ITUB4"/>
    <n v="200"/>
    <n v="35.81"/>
    <m/>
    <n v="7162"/>
    <n v="0"/>
    <n v="1.8333333333333333"/>
    <n v="0.30888888888888888"/>
    <n v="7165.6355555555556"/>
    <s v="S"/>
    <m/>
    <n v="-7165.6355555555556"/>
  </r>
  <r>
    <x v="0"/>
    <d v="2019-06-25T00:00:00"/>
    <x v="3"/>
    <n v="2846723"/>
    <s v="C"/>
    <s v="ITUB4"/>
    <n v="200"/>
    <n v="35.81"/>
    <m/>
    <n v="7162"/>
    <n v="0"/>
    <n v="1.8333333333333333"/>
    <n v="0.30888888888888888"/>
    <n v="7165.6355555555556"/>
    <s v="S"/>
    <m/>
    <n v="-7165.6355555555556"/>
  </r>
  <r>
    <x v="0"/>
    <d v="2019-06-25T00:00:00"/>
    <x v="5"/>
    <n v="2846723"/>
    <s v="C"/>
    <s v="SUZB3"/>
    <n v="200"/>
    <n v="34.58"/>
    <m/>
    <n v="6916"/>
    <n v="0"/>
    <n v="1.8333333333333333"/>
    <n v="0.30888888888888888"/>
    <n v="6919.528888888889"/>
    <s v="S"/>
    <m/>
    <n v="-6919.528888888889"/>
  </r>
  <r>
    <x v="0"/>
    <d v="2019-06-25T00:00:00"/>
    <x v="5"/>
    <n v="2846723"/>
    <s v="C"/>
    <s v="SUZB3"/>
    <n v="100"/>
    <n v="34.58"/>
    <m/>
    <n v="3458"/>
    <n v="0"/>
    <n v="1.8333333333333333"/>
    <n v="0.30888888888888888"/>
    <n v="3461.528888888889"/>
    <s v="S"/>
    <m/>
    <n v="-3461.528888888889"/>
  </r>
  <r>
    <x v="0"/>
    <d v="2019-06-25T00:00:00"/>
    <x v="5"/>
    <n v="2846723"/>
    <s v="C"/>
    <s v="SUZB3"/>
    <n v="100"/>
    <n v="34.58"/>
    <m/>
    <n v="3458"/>
    <n v="0"/>
    <n v="1.8333333333333333"/>
    <n v="0.30888888888888888"/>
    <n v="3461.528888888889"/>
    <s v="S"/>
    <m/>
    <n v="-3461.528888888889"/>
  </r>
  <r>
    <x v="0"/>
    <d v="2019-06-25T00:00:00"/>
    <x v="5"/>
    <n v="2846723"/>
    <s v="C"/>
    <s v="SUZB3"/>
    <n v="100"/>
    <n v="34.590000000000003"/>
    <m/>
    <n v="3459.0000000000005"/>
    <n v="0"/>
    <n v="1.8333333333333333"/>
    <n v="0.30888888888888888"/>
    <n v="3461.3388888888894"/>
    <s v="S"/>
    <m/>
    <n v="-3461.3388888888894"/>
  </r>
  <r>
    <x v="1"/>
    <d v="2019-06-25T00:00:00"/>
    <x v="1"/>
    <n v="67532"/>
    <s v="V"/>
    <s v="FJTA4"/>
    <n v="3000"/>
    <n v="3.32"/>
    <n v="3.21"/>
    <n v="9960"/>
    <n v="12"/>
    <n v="4.1433333333333335"/>
    <n v="0.6366666666666666"/>
    <n v="9944.9558333333334"/>
    <s v="S"/>
    <m/>
    <n v="9944.9558333333334"/>
  </r>
  <r>
    <x v="1"/>
    <d v="2019-06-25T00:00:00"/>
    <x v="1"/>
    <n v="67532"/>
    <s v="V"/>
    <s v="IRBR3"/>
    <n v="200"/>
    <n v="100.12"/>
    <n v="98.7"/>
    <n v="20024"/>
    <n v="12"/>
    <n v="4.1433333333333335"/>
    <n v="0.6366666666666666"/>
    <n v="20008.955833333333"/>
    <s v="S"/>
    <m/>
    <n v="20008.955833333333"/>
  </r>
  <r>
    <x v="1"/>
    <d v="2019-06-25T00:00:00"/>
    <x v="7"/>
    <n v="67532"/>
    <s v="C"/>
    <s v="VVAR3"/>
    <n v="3000"/>
    <n v="5.08"/>
    <n v="5.0628571428571432"/>
    <n v="15240"/>
    <n v="12"/>
    <n v="4.1433333333333335"/>
    <n v="0.6366666666666666"/>
    <n v="15255.674166666666"/>
    <s v="S"/>
    <m/>
    <n v="-15255.674166666666"/>
  </r>
  <r>
    <x v="1"/>
    <d v="2019-06-24T00:00:00"/>
    <x v="10"/>
    <n v="62655"/>
    <s v="C"/>
    <s v="TRPL4"/>
    <n v="1000"/>
    <n v="24.4"/>
    <n v="24.4"/>
    <n v="24400"/>
    <n v="12"/>
    <n v="3.8424999999999998"/>
    <n v="0.59250000000000003"/>
    <n v="24415.63"/>
    <s v="S"/>
    <m/>
    <n v="-24415.63"/>
  </r>
  <r>
    <x v="1"/>
    <d v="2019-06-24T00:00:00"/>
    <x v="5"/>
    <n v="62655"/>
    <s v="V"/>
    <s v="SUZB3"/>
    <n v="500"/>
    <n v="34.46"/>
    <n v="34.46"/>
    <n v="17230"/>
    <n v="12"/>
    <n v="3.8424999999999998"/>
    <n v="0.59250000000000003"/>
    <n v="17215.190000000002"/>
    <s v="S"/>
    <m/>
    <n v="17215.190000000002"/>
  </r>
  <r>
    <x v="1"/>
    <d v="2019-06-24T00:00:00"/>
    <x v="5"/>
    <n v="62655"/>
    <s v="V"/>
    <s v="UNIP6"/>
    <n v="200"/>
    <n v="35.590000000000003"/>
    <n v="34.880000000000003"/>
    <n v="7118.0000000000009"/>
    <n v="12"/>
    <n v="3.8424999999999998"/>
    <n v="0.59250000000000003"/>
    <n v="7103.1900000000014"/>
    <s v="S"/>
    <m/>
    <n v="7103.1900000000014"/>
  </r>
  <r>
    <x v="1"/>
    <d v="2019-06-24T00:00:00"/>
    <x v="5"/>
    <n v="62655"/>
    <s v="V"/>
    <s v="UNIP6"/>
    <n v="200"/>
    <n v="35.83"/>
    <n v="34.880000000000003"/>
    <n v="7166"/>
    <n v="12"/>
    <n v="3.8424999999999998"/>
    <n v="0.59250000000000003"/>
    <n v="7151.1900000000005"/>
    <s v="S"/>
    <m/>
    <n v="7151.1900000000005"/>
  </r>
  <r>
    <x v="1"/>
    <d v="2019-06-21T00:00:00"/>
    <x v="5"/>
    <n v="58030"/>
    <s v="C"/>
    <s v="UNIP6"/>
    <n v="400"/>
    <n v="34.880000000000003"/>
    <n v="34.880000000000003"/>
    <n v="13952.000000000002"/>
    <n v="12"/>
    <n v="3.83"/>
    <n v="0.97"/>
    <n v="13967.817500000001"/>
    <s v="S"/>
    <m/>
    <n v="-13967.817500000001"/>
  </r>
  <r>
    <x v="1"/>
    <d v="2019-06-19T00:00:00"/>
    <x v="1"/>
    <n v="53091"/>
    <s v="C"/>
    <s v="FJTA4"/>
    <n v="3000"/>
    <n v="3.21"/>
    <n v="27.28"/>
    <n v="9630"/>
    <n v="12"/>
    <n v="3.7958333333333329"/>
    <n v="0.64500000000000002"/>
    <n v="9645.0450000000001"/>
    <s v="S"/>
    <m/>
    <n v="-9645.0450000000001"/>
  </r>
  <r>
    <x v="1"/>
    <d v="2019-06-19T00:00:00"/>
    <x v="4"/>
    <n v="53091"/>
    <s v="V"/>
    <s v="PETR4"/>
    <n v="800"/>
    <n v="27.5"/>
    <n v="27.28"/>
    <n v="22000"/>
    <n v="12"/>
    <n v="3.7958333333333329"/>
    <n v="0.64500000000000002"/>
    <n v="21985.584999999999"/>
    <s v="S"/>
    <m/>
    <n v="21985.584999999999"/>
  </r>
  <r>
    <x v="1"/>
    <d v="2019-06-19T00:00:00"/>
    <x v="3"/>
    <n v="53091"/>
    <s v="V"/>
    <s v="ITUB4"/>
    <n v="400"/>
    <n v="35.31"/>
    <n v="34.26"/>
    <n v="14124"/>
    <n v="12"/>
    <n v="3.7958333333333329"/>
    <n v="0.64500000000000002"/>
    <n v="14109.584999999999"/>
    <s v="S"/>
    <m/>
    <n v="14109.584999999999"/>
  </r>
  <r>
    <x v="1"/>
    <d v="2019-06-19T00:00:00"/>
    <x v="10"/>
    <n v="53091"/>
    <s v="V"/>
    <s v="TRPL4"/>
    <n v="500"/>
    <n v="24.32"/>
    <n v="22.73"/>
    <n v="12160"/>
    <n v="12"/>
    <n v="3.7958333333333329"/>
    <n v="0.64500000000000002"/>
    <n v="12145.945"/>
    <s v="S"/>
    <m/>
    <n v="12145.945"/>
  </r>
  <r>
    <x v="1"/>
    <d v="2019-06-19T00:00:00"/>
    <x v="7"/>
    <n v="53091"/>
    <s v="V"/>
    <s v="BTOW3"/>
    <n v="300"/>
    <n v="33.130000000000003"/>
    <n v="32.28"/>
    <n v="9939"/>
    <n v="12"/>
    <n v="3.7958333333333329"/>
    <n v="0.64500000000000002"/>
    <n v="9924.5630000000001"/>
    <s v="S"/>
    <m/>
    <n v="9924.5630000000001"/>
  </r>
  <r>
    <x v="1"/>
    <d v="2019-06-19T00:00:00"/>
    <x v="3"/>
    <n v="53091"/>
    <s v="V"/>
    <s v="BBAS3"/>
    <n v="500"/>
    <n v="52.19"/>
    <n v="51.35"/>
    <n v="26095"/>
    <n v="12"/>
    <n v="3.7958333333333329"/>
    <n v="0.64500000000000002"/>
    <n v="26080.562999999998"/>
    <s v="S"/>
    <m/>
    <n v="26080.562999999998"/>
  </r>
  <r>
    <x v="1"/>
    <d v="2019-06-19T00:00:00"/>
    <x v="5"/>
    <n v="53091"/>
    <s v="V"/>
    <s v="UNIP6"/>
    <n v="66"/>
    <n v="35.51"/>
    <n v="40.4"/>
    <n v="2343.66"/>
    <n v="12"/>
    <n v="3.7958333333333329"/>
    <n v="0.64500000000000002"/>
    <n v="2329.223"/>
    <s v="S"/>
    <m/>
    <n v="2329.223"/>
  </r>
  <r>
    <x v="1"/>
    <d v="2019-06-19T00:00:00"/>
    <x v="5"/>
    <n v="53091"/>
    <s v="V"/>
    <s v="UNIP6"/>
    <n v="400"/>
    <n v="35.81"/>
    <n v="40.4"/>
    <n v="14324"/>
    <n v="12"/>
    <n v="3.7958333333333329"/>
    <n v="0.64500000000000002"/>
    <n v="14309.563"/>
    <s v="S"/>
    <m/>
    <n v="14309.563"/>
  </r>
  <r>
    <x v="1"/>
    <d v="2019-06-19T00:00:00"/>
    <x v="7"/>
    <n v="53091"/>
    <s v="C"/>
    <s v="VVAR3"/>
    <n v="4000"/>
    <n v="5.05"/>
    <n v="5.05"/>
    <n v="20200"/>
    <n v="12"/>
    <n v="3.7958333333333329"/>
    <n v="0.64500000000000002"/>
    <n v="20215.067000000003"/>
    <s v="S"/>
    <m/>
    <n v="-20215.067000000003"/>
  </r>
  <r>
    <x v="1"/>
    <d v="2019-06-19T00:00:00"/>
    <x v="7"/>
    <n v="53091"/>
    <s v="C"/>
    <s v="BTOW3"/>
    <n v="300"/>
    <n v="32.28"/>
    <n v="32.28"/>
    <n v="9684"/>
    <n v="12"/>
    <n v="3.7958333333333329"/>
    <n v="0.64500000000000002"/>
    <n v="9701.3009999999995"/>
    <s v="S"/>
    <m/>
    <n v="-9701.3009999999995"/>
  </r>
  <r>
    <x v="1"/>
    <d v="2019-06-19T00:00:00"/>
    <x v="5"/>
    <n v="53091"/>
    <s v="V"/>
    <s v="VALE3"/>
    <n v="400"/>
    <n v="52.71"/>
    <m/>
    <n v="21084"/>
    <n v="12"/>
    <n v="3.7958333333333329"/>
    <n v="0.64500000000000002"/>
    <n v="21067.328999999998"/>
    <s v="S"/>
    <m/>
    <n v="21067.328999999998"/>
  </r>
  <r>
    <x v="1"/>
    <d v="2019-06-19T00:00:00"/>
    <x v="5"/>
    <n v="53091"/>
    <s v="C"/>
    <s v="VALE3"/>
    <n v="400"/>
    <n v="52.11"/>
    <m/>
    <n v="20844"/>
    <n v="12"/>
    <n v="3.7958333333333329"/>
    <n v="0.64500000000000002"/>
    <n v="20861.301000000003"/>
    <s v="S"/>
    <m/>
    <n v="-20861.301000000003"/>
  </r>
  <r>
    <x v="1"/>
    <d v="2019-06-18T00:00:00"/>
    <x v="5"/>
    <n v="48886"/>
    <s v="C"/>
    <s v="SUZB3"/>
    <n v="500"/>
    <n v="33.26"/>
    <n v="33.26"/>
    <n v="16630"/>
    <n v="12"/>
    <n v="5.63"/>
    <n v="0.86799999999999999"/>
    <n v="16647.524000000001"/>
    <s v="S"/>
    <m/>
    <n v="-16647.524000000001"/>
  </r>
  <r>
    <x v="1"/>
    <d v="2019-06-18T00:00:00"/>
    <x v="5"/>
    <n v="48886"/>
    <s v="C"/>
    <s v="VALE3"/>
    <n v="400"/>
    <n v="52.02"/>
    <n v="52.02"/>
    <n v="20808"/>
    <n v="12"/>
    <n v="5.63"/>
    <n v="0.86799999999999999"/>
    <n v="20825.524000000001"/>
    <s v="S"/>
    <m/>
    <n v="-20825.524000000001"/>
  </r>
  <r>
    <x v="1"/>
    <d v="2019-06-18T00:00:00"/>
    <x v="5"/>
    <n v="48886"/>
    <s v="V"/>
    <s v="USIM5"/>
    <n v="3500"/>
    <n v="8.82"/>
    <n v="31.58"/>
    <n v="30870"/>
    <n v="12"/>
    <n v="5.63"/>
    <n v="0.86799999999999999"/>
    <n v="30853.106"/>
    <s v="S"/>
    <m/>
    <n v="30853.106"/>
  </r>
  <r>
    <x v="1"/>
    <d v="2019-06-18T00:00:00"/>
    <x v="7"/>
    <n v="48886"/>
    <s v="V"/>
    <s v="BTOW3"/>
    <n v="700"/>
    <n v="32.69"/>
    <n v="31.58"/>
    <n v="22883"/>
    <n v="12"/>
    <n v="5.63"/>
    <n v="0.86799999999999999"/>
    <n v="22867.508000000002"/>
    <s v="S"/>
    <m/>
    <n v="22867.508000000002"/>
  </r>
  <r>
    <x v="1"/>
    <d v="2019-06-18T00:00:00"/>
    <x v="3"/>
    <n v="48886"/>
    <s v="V"/>
    <s v="B3SA3"/>
    <n v="300"/>
    <n v="37.31"/>
    <n v="35.840000000000003"/>
    <n v="11193"/>
    <n v="12"/>
    <n v="5.63"/>
    <n v="0.86799999999999999"/>
    <n v="11177.508"/>
    <s v="S"/>
    <m/>
    <n v="11177.508"/>
  </r>
  <r>
    <x v="1"/>
    <d v="2019-06-17T00:00:00"/>
    <x v="5"/>
    <n v="44949"/>
    <s v="V"/>
    <s v="SUZB3"/>
    <n v="300"/>
    <n v="32.97"/>
    <n v="33.01"/>
    <n v="9891"/>
    <n v="12"/>
    <n v="3.2842857142857143"/>
    <n v="0.61285714285714288"/>
    <n v="9875.7631428571422"/>
    <s v="S"/>
    <m/>
    <n v="9875.7631428571422"/>
  </r>
  <r>
    <x v="1"/>
    <d v="2019-06-17T00:00:00"/>
    <x v="5"/>
    <n v="44949"/>
    <s v="C"/>
    <s v="SUZB3"/>
    <n v="300"/>
    <n v="33.01"/>
    <n v="33.01"/>
    <n v="9903"/>
    <n v="12"/>
    <n v="3.2842857142857143"/>
    <n v="0.61285714285714288"/>
    <n v="9918.866857142857"/>
    <s v="S"/>
    <m/>
    <n v="-9918.866857142857"/>
  </r>
  <r>
    <x v="1"/>
    <d v="2019-06-17T00:00:00"/>
    <x v="7"/>
    <n v="44949"/>
    <s v="C"/>
    <s v="BTOW3"/>
    <n v="200"/>
    <n v="31.51"/>
    <n v="31.581428571428571"/>
    <n v="6302"/>
    <n v="12"/>
    <n v="3.2842857142857143"/>
    <n v="0.61285714285714288"/>
    <n v="6317.866857142857"/>
    <s v="S"/>
    <m/>
    <n v="-6317.866857142857"/>
  </r>
  <r>
    <x v="1"/>
    <d v="2019-06-17T00:00:00"/>
    <x v="7"/>
    <n v="44949"/>
    <s v="C"/>
    <s v="BTOW3"/>
    <n v="500"/>
    <n v="31.61"/>
    <n v="31.61"/>
    <n v="15805"/>
    <n v="12"/>
    <n v="3.2842857142857143"/>
    <n v="0.61285714285714288"/>
    <n v="15819.792857142857"/>
    <s v="S"/>
    <m/>
    <n v="-15819.792857142857"/>
  </r>
  <r>
    <x v="1"/>
    <d v="2019-06-17T00:00:00"/>
    <x v="7"/>
    <n v="44949"/>
    <s v="V"/>
    <s v="BTOW3"/>
    <n v="700"/>
    <n v="32.07"/>
    <n v="31.51"/>
    <n v="22449"/>
    <n v="12"/>
    <n v="3.2842857142857143"/>
    <n v="0.61285714285714288"/>
    <n v="22434.837142857144"/>
    <s v="S"/>
    <m/>
    <n v="22434.837142857144"/>
  </r>
  <r>
    <x v="1"/>
    <d v="2019-06-17T00:00:00"/>
    <x v="5"/>
    <n v="44949"/>
    <s v="V"/>
    <s v="SUZB3"/>
    <n v="500"/>
    <n v="33.64"/>
    <n v="32.22"/>
    <n v="16820"/>
    <n v="12"/>
    <n v="3.2842857142857143"/>
    <n v="0.61285714285714288"/>
    <n v="16805.837142857144"/>
    <s v="S"/>
    <m/>
    <n v="16805.837142857144"/>
  </r>
  <r>
    <x v="1"/>
    <d v="2019-06-17T00:00:00"/>
    <x v="7"/>
    <n v="44949"/>
    <s v="V"/>
    <s v="VVAR3"/>
    <n v="4000"/>
    <n v="5.01"/>
    <n v="5.01"/>
    <n v="20040"/>
    <n v="12"/>
    <n v="3.2842857142857143"/>
    <n v="0.61285714285714288"/>
    <n v="20025.837142857144"/>
    <s v="S"/>
    <m/>
    <n v="20025.837142857144"/>
  </r>
  <r>
    <x v="1"/>
    <d v="2019-06-14T00:00:00"/>
    <x v="3"/>
    <n v="41183"/>
    <s v="C"/>
    <s v="B3SA3"/>
    <n v="300"/>
    <n v="35.840000000000003"/>
    <n v="35.840000000000003"/>
    <n v="10752.000000000002"/>
    <n v="12"/>
    <n v="3.4571428571428569"/>
    <n v="0.53285714285714281"/>
    <n v="10766.712857142857"/>
    <s v="S"/>
    <m/>
    <n v="-10766.712857142857"/>
  </r>
  <r>
    <x v="1"/>
    <d v="2019-06-14T00:00:00"/>
    <x v="1"/>
    <n v="41183"/>
    <s v="C"/>
    <s v="CSNA3"/>
    <n v="400"/>
    <n v="16.61"/>
    <n v="17.174166666666668"/>
    <n v="6644"/>
    <n v="12"/>
    <n v="3.4571428571428569"/>
    <n v="0.53285714285714281"/>
    <n v="6658.7128571428575"/>
    <s v="S"/>
    <m/>
    <n v="-6658.7128571428575"/>
  </r>
  <r>
    <x v="1"/>
    <d v="2019-06-14T00:00:00"/>
    <x v="7"/>
    <n v="41183"/>
    <s v="C"/>
    <s v="BTOW3"/>
    <n v="300"/>
    <n v="31.21"/>
    <n v="31.507142857142856"/>
    <n v="9363"/>
    <n v="12"/>
    <n v="3.4571428571428569"/>
    <n v="0.53285714285714281"/>
    <n v="9378.602857142856"/>
    <s v="S"/>
    <m/>
    <n v="-9378.602857142856"/>
  </r>
  <r>
    <x v="1"/>
    <d v="2019-06-14T00:00:00"/>
    <x v="3"/>
    <n v="41183"/>
    <s v="C"/>
    <s v="BBAS3"/>
    <n v="200"/>
    <n v="50.43"/>
    <n v="51.353999999999999"/>
    <n v="10086"/>
    <n v="12"/>
    <n v="3.4571428571428569"/>
    <n v="0.53285714285714281"/>
    <n v="10101.602857142856"/>
    <s v="S"/>
    <m/>
    <n v="-10101.602857142856"/>
  </r>
  <r>
    <x v="1"/>
    <d v="2019-06-14T00:00:00"/>
    <x v="1"/>
    <n v="41183"/>
    <s v="V"/>
    <s v="LEVE3"/>
    <n v="800"/>
    <n v="23.07"/>
    <n v="23.02"/>
    <n v="18456"/>
    <n v="12"/>
    <n v="3.4571428571428569"/>
    <n v="0.53285714285714281"/>
    <n v="18440.679642857143"/>
    <s v="S"/>
    <m/>
    <n v="18440.679642857143"/>
  </r>
  <r>
    <x v="1"/>
    <d v="2019-06-14T00:00:00"/>
    <x v="7"/>
    <n v="41183"/>
    <s v="C"/>
    <s v="VVAR3"/>
    <n v="4000"/>
    <n v="5.01"/>
    <n v="5.01"/>
    <n v="20040"/>
    <n v="12"/>
    <n v="3.4571428571428569"/>
    <n v="0.53285714285714281"/>
    <n v="20055.950357142858"/>
    <s v="S"/>
    <m/>
    <n v="-20055.950357142858"/>
  </r>
  <r>
    <x v="1"/>
    <d v="2019-06-14T00:00:00"/>
    <x v="7"/>
    <n v="41183"/>
    <s v="C"/>
    <s v="BTOW3"/>
    <n v="400"/>
    <n v="31.73"/>
    <n v="31.73"/>
    <n v="12692"/>
    <n v="12"/>
    <n v="3.4571428571428569"/>
    <n v="0.53285714285714281"/>
    <n v="12707.950357142856"/>
    <s v="S"/>
    <m/>
    <n v="-12707.950357142856"/>
  </r>
  <r>
    <x v="1"/>
    <d v="2019-06-13T00:00:00"/>
    <x v="7"/>
    <n v="37123"/>
    <s v="V"/>
    <s v="VVAR3"/>
    <n v="4000"/>
    <n v="4.93"/>
    <n v="4.8499999999999996"/>
    <n v="19720"/>
    <n v="12"/>
    <n v="4.0383333333333331"/>
    <n v="0.62333333333333341"/>
    <n v="19704.589166666668"/>
    <s v="S"/>
    <m/>
    <n v="19704.589166666668"/>
  </r>
  <r>
    <x v="1"/>
    <d v="2019-06-13T00:00:00"/>
    <x v="3"/>
    <n v="37123"/>
    <s v="C"/>
    <s v="ITUB4"/>
    <n v="200"/>
    <n v="34.159999999999997"/>
    <n v="34.21"/>
    <n v="6831.9999999999991"/>
    <n v="0"/>
    <n v="0"/>
    <n v="0"/>
    <n v="6833.1799999999994"/>
    <s v="S"/>
    <m/>
    <n v="-6833.1799999999994"/>
  </r>
  <r>
    <x v="1"/>
    <d v="2019-06-13T00:00:00"/>
    <x v="3"/>
    <n v="37123"/>
    <s v="C"/>
    <s v="ITUB4"/>
    <n v="200"/>
    <n v="34.26"/>
    <n v="34.26"/>
    <n v="6852"/>
    <n v="12"/>
    <n v="4.0383333333333331"/>
    <n v="0.62333333333333341"/>
    <n v="6865.9533333333329"/>
    <s v="S"/>
    <m/>
    <n v="-6865.9533333333329"/>
  </r>
  <r>
    <x v="1"/>
    <d v="2019-06-13T00:00:00"/>
    <x v="5"/>
    <n v="37123"/>
    <s v="C"/>
    <s v="UNIP6"/>
    <n v="400"/>
    <n v="40.39"/>
    <n v="40.39"/>
    <n v="16156"/>
    <n v="12"/>
    <n v="4.0383333333333331"/>
    <n v="0.62333333333333341"/>
    <n v="16172.878333333332"/>
    <s v="S"/>
    <m/>
    <n v="-16172.878333333332"/>
  </r>
  <r>
    <x v="1"/>
    <d v="2019-06-13T00:00:00"/>
    <x v="3"/>
    <n v="37123"/>
    <s v="C"/>
    <s v="BBAS3"/>
    <n v="300"/>
    <n v="51.97"/>
    <n v="51.97"/>
    <n v="15591"/>
    <n v="12"/>
    <n v="4.0383333333333331"/>
    <n v="0.62333333333333341"/>
    <n v="15607.878333333332"/>
    <s v="S"/>
    <m/>
    <n v="-15607.878333333332"/>
  </r>
  <r>
    <x v="1"/>
    <d v="2019-06-13T00:00:00"/>
    <x v="7"/>
    <n v="37123"/>
    <s v="V"/>
    <s v="BTOW3"/>
    <n v="500"/>
    <n v="32.79"/>
    <n v="32.869999999999997"/>
    <n v="16395"/>
    <n v="12"/>
    <n v="4.0383333333333331"/>
    <n v="0.62333333333333341"/>
    <n v="16379.156666666668"/>
    <s v="S"/>
    <m/>
    <n v="16379.156666666668"/>
  </r>
  <r>
    <x v="1"/>
    <d v="2019-06-13T00:00:00"/>
    <x v="7"/>
    <n v="37123"/>
    <s v="V"/>
    <s v="BTOW3"/>
    <n v="200"/>
    <n v="32.86"/>
    <n v="32.869999999999997"/>
    <n v="6572"/>
    <n v="12"/>
    <n v="4.0383333333333331"/>
    <n v="0.62333333333333341"/>
    <n v="6557.4586666666673"/>
    <s v="S"/>
    <m/>
    <n v="6557.4586666666673"/>
  </r>
  <r>
    <x v="1"/>
    <d v="2019-06-12T00:00:00"/>
    <x v="7"/>
    <n v="31900"/>
    <s v="V"/>
    <s v="BTOW3"/>
    <n v="500"/>
    <n v="32.049999999999997"/>
    <m/>
    <n v="16024.999999999998"/>
    <n v="12"/>
    <n v="2.9579999999999997"/>
    <n v="0.49299999999999999"/>
    <n v="16010.588999999998"/>
    <s v="S"/>
    <m/>
    <n v="16010.588999999998"/>
  </r>
  <r>
    <x v="1"/>
    <d v="2019-06-12T00:00:00"/>
    <x v="1"/>
    <n v="31900"/>
    <s v="C"/>
    <s v="CSNA3"/>
    <n v="300"/>
    <n v="17.3"/>
    <n v="17.456250000000001"/>
    <n v="5190"/>
    <n v="12"/>
    <n v="2.9579999999999997"/>
    <n v="0.49299999999999999"/>
    <n v="5205.0410000000002"/>
    <s v="S"/>
    <m/>
    <n v="-5205.0410000000002"/>
  </r>
  <r>
    <x v="1"/>
    <d v="2019-06-12T00:00:00"/>
    <x v="1"/>
    <n v="31900"/>
    <s v="C"/>
    <s v="CSNA3"/>
    <n v="500"/>
    <n v="17.55"/>
    <n v="17.55"/>
    <n v="8775"/>
    <n v="12"/>
    <n v="2.9579999999999997"/>
    <n v="0.49299999999999999"/>
    <n v="8790.0409999999993"/>
    <s v="S"/>
    <m/>
    <n v="-8790.0409999999993"/>
  </r>
  <r>
    <x v="1"/>
    <d v="2019-06-12T00:00:00"/>
    <x v="1"/>
    <n v="31900"/>
    <s v="C"/>
    <s v="LEVE3"/>
    <n v="800"/>
    <n v="23.02"/>
    <n v="23.02"/>
    <n v="18416"/>
    <n v="12"/>
    <n v="2.9579999999999997"/>
    <n v="0.49299999999999999"/>
    <n v="18431.041000000001"/>
    <s v="S"/>
    <m/>
    <n v="-18431.041000000001"/>
  </r>
  <r>
    <x v="1"/>
    <d v="2019-06-12T00:00:00"/>
    <x v="1"/>
    <n v="31900"/>
    <s v="C"/>
    <s v="IRBR3"/>
    <n v="100"/>
    <n v="96.32"/>
    <n v="98.694999999999993"/>
    <n v="9632"/>
    <n v="12"/>
    <n v="2.9579999999999997"/>
    <n v="0.49299999999999999"/>
    <n v="9648.0149999999994"/>
    <s v="S"/>
    <m/>
    <n v="-9648.0149999999994"/>
  </r>
  <r>
    <x v="1"/>
    <d v="2019-06-12T00:00:00"/>
    <x v="7"/>
    <n v="31900"/>
    <s v="C"/>
    <s v="VVAR3"/>
    <n v="4000"/>
    <n v="4.8499999999999996"/>
    <n v="4.8499999999999996"/>
    <n v="19400"/>
    <n v="12"/>
    <n v="2.9579999999999997"/>
    <n v="0.49299999999999999"/>
    <n v="19416.014999999999"/>
    <s v="S"/>
    <m/>
    <n v="-19416.014999999999"/>
  </r>
  <r>
    <x v="1"/>
    <d v="2019-06-12T00:00:00"/>
    <x v="7"/>
    <n v="31900"/>
    <s v="C"/>
    <s v="BTOW3"/>
    <n v="300"/>
    <n v="32.01"/>
    <n v="32.524999999999999"/>
    <n v="9603"/>
    <n v="12"/>
    <n v="2.9579999999999997"/>
    <n v="0.49299999999999999"/>
    <n v="9619.0149999999994"/>
    <s v="S"/>
    <m/>
    <n v="-9619.0149999999994"/>
  </r>
  <r>
    <x v="1"/>
    <d v="2019-06-12T00:00:00"/>
    <x v="7"/>
    <n v="31900"/>
    <s v="C"/>
    <s v="BTOW3"/>
    <n v="200"/>
    <n v="32.08"/>
    <n v="32.696666666666665"/>
    <n v="6416"/>
    <n v="12"/>
    <n v="2.9579999999999997"/>
    <n v="0.49299999999999999"/>
    <n v="6432.0150000000003"/>
    <s v="S"/>
    <m/>
    <n v="-6432.0150000000003"/>
  </r>
  <r>
    <x v="1"/>
    <d v="2019-06-12T00:00:00"/>
    <x v="7"/>
    <n v="31900"/>
    <s v="C"/>
    <s v="BTOW3"/>
    <n v="300"/>
    <n v="32.99"/>
    <n v="32.872857142857143"/>
    <n v="9897"/>
    <n v="12"/>
    <n v="2.9579999999999997"/>
    <n v="0.49299999999999999"/>
    <n v="9913.0149999999994"/>
    <s v="S"/>
    <m/>
    <n v="-9913.0149999999994"/>
  </r>
  <r>
    <x v="1"/>
    <d v="2019-06-12T00:00:00"/>
    <x v="7"/>
    <n v="31900"/>
    <s v="C"/>
    <s v="BTOW3"/>
    <n v="400"/>
    <n v="32.770000000000003"/>
    <n v="32.770000000000003"/>
    <n v="13108.000000000002"/>
    <n v="12"/>
    <n v="2.9579999999999997"/>
    <n v="0.49299999999999999"/>
    <n v="13123.113000000001"/>
    <s v="S"/>
    <m/>
    <n v="-13123.113000000001"/>
  </r>
  <r>
    <x v="1"/>
    <d v="2019-06-11T00:00:00"/>
    <x v="4"/>
    <n v="27818"/>
    <s v="C"/>
    <s v="PETR4"/>
    <n v="800"/>
    <n v="27.28"/>
    <n v="27.28"/>
    <n v="21824"/>
    <n v="12"/>
    <n v="4.0062499999999996"/>
    <n v="0.68500000000000005"/>
    <n v="21839.305000000004"/>
    <s v="S"/>
    <m/>
    <n v="-21839.305000000004"/>
  </r>
  <r>
    <x v="1"/>
    <d v="2019-06-11T00:00:00"/>
    <x v="7"/>
    <n v="27818"/>
    <s v="V"/>
    <s v="BTOW3"/>
    <n v="300"/>
    <n v="33.15"/>
    <n v="33.020000000000003"/>
    <n v="9945"/>
    <n v="12"/>
    <n v="4.0062499999999996"/>
    <n v="0.68500000000000005"/>
    <n v="9930.3250000000007"/>
    <s v="S"/>
    <m/>
    <n v="9930.3250000000007"/>
  </r>
  <r>
    <x v="1"/>
    <d v="2019-06-11T00:00:00"/>
    <x v="7"/>
    <n v="27818"/>
    <s v="C"/>
    <s v="BTOW3"/>
    <n v="300"/>
    <n v="33.020000000000003"/>
    <n v="33.020000000000003"/>
    <n v="9906.0000000000018"/>
    <n v="12"/>
    <n v="4.0062499999999996"/>
    <n v="0.68500000000000005"/>
    <n v="9920.6533333333336"/>
    <s v="S"/>
    <m/>
    <n v="-9920.6533333333336"/>
  </r>
  <r>
    <x v="1"/>
    <d v="2019-06-11T00:00:00"/>
    <x v="4"/>
    <n v="27818"/>
    <s v="V"/>
    <s v="PETR4"/>
    <n v="500"/>
    <n v="27.11"/>
    <n v="26.13"/>
    <n v="13555"/>
    <n v="12"/>
    <n v="4.0062499999999996"/>
    <n v="0.68500000000000005"/>
    <n v="13540.976666666667"/>
    <s v="S"/>
    <m/>
    <n v="13540.976666666667"/>
  </r>
  <r>
    <x v="1"/>
    <d v="2019-06-11T00:00:00"/>
    <x v="3"/>
    <n v="27818"/>
    <s v="V"/>
    <s v="BBAS3"/>
    <n v="300"/>
    <n v="52.67"/>
    <n v="52.3"/>
    <n v="15801"/>
    <n v="12"/>
    <n v="4.0062499999999996"/>
    <n v="0.68500000000000005"/>
    <n v="15786.976666666667"/>
    <s v="S"/>
    <m/>
    <n v="15786.976666666667"/>
  </r>
  <r>
    <x v="1"/>
    <d v="2019-06-11T00:00:00"/>
    <x v="7"/>
    <n v="27818"/>
    <s v="V"/>
    <s v="BTOW3"/>
    <n v="700"/>
    <n v="33.54"/>
    <n v="33.799999999999997"/>
    <n v="23478"/>
    <n v="12"/>
    <n v="4.0062499999999996"/>
    <n v="0.68500000000000005"/>
    <n v="23463.976666666666"/>
    <s v="S"/>
    <m/>
    <n v="23463.976666666666"/>
  </r>
  <r>
    <x v="1"/>
    <d v="2019-06-11T00:00:00"/>
    <x v="7"/>
    <n v="27818"/>
    <s v="V"/>
    <s v="BTOW3"/>
    <n v="700"/>
    <n v="33.369999999999997"/>
    <n v="33.799999999999997"/>
    <n v="23359"/>
    <n v="12"/>
    <n v="4.0062499999999996"/>
    <n v="0.68500000000000005"/>
    <n v="23344.976666666666"/>
    <s v="S"/>
    <m/>
    <n v="23344.976666666666"/>
  </r>
  <r>
    <x v="1"/>
    <d v="2019-06-11T00:00:00"/>
    <x v="1"/>
    <n v="27818"/>
    <s v="V"/>
    <s v="LEVE3"/>
    <n v="500"/>
    <n v="23.08"/>
    <n v="22.53"/>
    <n v="11540"/>
    <n v="12"/>
    <n v="4.0062499999999996"/>
    <n v="0.68500000000000005"/>
    <n v="11525.976666666667"/>
    <s v="S"/>
    <m/>
    <n v="11525.976666666667"/>
  </r>
  <r>
    <x v="1"/>
    <d v="2019-06-10T00:00:00"/>
    <x v="7"/>
    <n v="23697"/>
    <s v="V"/>
    <s v="BTOW3"/>
    <n v="800"/>
    <n v="32"/>
    <n v="34.51"/>
    <n v="25600"/>
    <n v="12"/>
    <n v="5.0650000000000004"/>
    <n v="0.63"/>
    <n v="25584.871111111112"/>
    <s v="S"/>
    <m/>
    <n v="25584.871111111112"/>
  </r>
  <r>
    <x v="1"/>
    <d v="2019-06-10T00:00:00"/>
    <x v="1"/>
    <n v="23697"/>
    <s v="C"/>
    <s v="LEVE3"/>
    <n v="500"/>
    <n v="22.53"/>
    <m/>
    <n v="11265"/>
    <n v="12"/>
    <n v="5.0650000000000004"/>
    <n v="0.63"/>
    <n v="11280.758888888888"/>
    <s v="S"/>
    <m/>
    <n v="-11280.758888888888"/>
  </r>
  <r>
    <x v="1"/>
    <d v="2019-06-07T00:00:00"/>
    <x v="1"/>
    <n v="19842"/>
    <s v="V"/>
    <s v="LEVE3"/>
    <n v="400"/>
    <n v="22.98"/>
    <m/>
    <n v="9192"/>
    <n v="12"/>
    <n v="2.52"/>
    <n v="0.39"/>
    <n v="9177.1111111111113"/>
    <s v="S"/>
    <m/>
    <n v="9177.1111111111113"/>
  </r>
  <r>
    <x v="1"/>
    <d v="2019-06-06T00:00:00"/>
    <x v="4"/>
    <n v="15849"/>
    <s v="C"/>
    <s v="PETR4"/>
    <n v="500"/>
    <n v="26.13"/>
    <m/>
    <n v="13065"/>
    <n v="12"/>
    <n v="3.59"/>
    <n v="0.55000000000000004"/>
    <n v="13080.678888888888"/>
    <s v="S"/>
    <m/>
    <n v="-13080.678888888888"/>
  </r>
  <r>
    <x v="1"/>
    <d v="2019-06-05T00:00:00"/>
    <x v="7"/>
    <n v="11800"/>
    <s v="V"/>
    <s v="VVAR3"/>
    <n v="4000"/>
    <n v="4.8"/>
    <m/>
    <n v="19200"/>
    <n v="12"/>
    <n v="2.5299999999999998"/>
    <n v="0.5"/>
    <n v="19185.001111111113"/>
    <s v="S"/>
    <m/>
    <n v="19185.001111111113"/>
  </r>
  <r>
    <x v="1"/>
    <d v="2019-06-05T00:00:00"/>
    <x v="1"/>
    <n v="11800"/>
    <s v="C"/>
    <s v="LEVE3"/>
    <n v="400"/>
    <n v="22.59"/>
    <m/>
    <n v="9036"/>
    <n v="12"/>
    <n v="2.5299999999999998"/>
    <n v="0.5"/>
    <n v="9051.6288888888885"/>
    <s v="S"/>
    <m/>
    <n v="-9051.6288888888885"/>
  </r>
  <r>
    <x v="1"/>
    <d v="2019-06-05T00:00:00"/>
    <x v="7"/>
    <n v="11800"/>
    <s v="C"/>
    <s v="VVAR3"/>
    <n v="2000"/>
    <n v="4.76"/>
    <m/>
    <n v="9520"/>
    <n v="12"/>
    <n v="2.5299999999999998"/>
    <n v="0.5"/>
    <n v="9535.6288888888885"/>
    <s v="S"/>
    <m/>
    <n v="-9535.6288888888885"/>
  </r>
  <r>
    <x v="1"/>
    <d v="2019-06-05T00:00:00"/>
    <x v="7"/>
    <n v="11800"/>
    <s v="C"/>
    <s v="VVAR3"/>
    <n v="2000"/>
    <n v="4.74"/>
    <m/>
    <n v="9480"/>
    <n v="12"/>
    <n v="2.5299999999999998"/>
    <n v="0.5"/>
    <n v="9495.6288888888885"/>
    <s v="S"/>
    <m/>
    <n v="-9495.6288888888885"/>
  </r>
  <r>
    <x v="1"/>
    <d v="2019-06-04T00:00:00"/>
    <x v="1"/>
    <n v="7542"/>
    <s v="C"/>
    <s v="IRBR3"/>
    <n v="100"/>
    <n v="101.07"/>
    <m/>
    <n v="10107"/>
    <n v="12"/>
    <n v="2.3879999999999999"/>
    <n v="6.0999999999999999E-2"/>
    <n v="10122.189888888888"/>
    <s v="S"/>
    <m/>
    <n v="-10122.189888888888"/>
  </r>
  <r>
    <x v="1"/>
    <d v="2019-06-04T00:00:00"/>
    <x v="5"/>
    <n v="7542"/>
    <s v="V"/>
    <s v="BRKM5"/>
    <n v="500"/>
    <n v="34.44"/>
    <m/>
    <n v="17220"/>
    <n v="12"/>
    <n v="2.3879999999999999"/>
    <n v="6.0999999999999999E-2"/>
    <n v="17203.788999999997"/>
    <s v="S"/>
    <m/>
    <n v="17203.788999999997"/>
  </r>
  <r>
    <x v="1"/>
    <d v="2019-06-04T00:00:00"/>
    <x v="5"/>
    <n v="7542"/>
    <s v="C"/>
    <s v="BRKM5"/>
    <n v="200"/>
    <n v="34.21"/>
    <m/>
    <n v="6842"/>
    <n v="12"/>
    <n v="2.3879999999999999"/>
    <n v="6.0999999999999999E-2"/>
    <n v="6858.8409999999994"/>
    <s v="S"/>
    <m/>
    <n v="-6858.8409999999994"/>
  </r>
  <r>
    <x v="1"/>
    <d v="2019-06-04T00:00:00"/>
    <x v="5"/>
    <n v="7542"/>
    <s v="C"/>
    <s v="BRKM5"/>
    <n v="300"/>
    <n v="34.67"/>
    <m/>
    <n v="10401"/>
    <n v="12"/>
    <n v="2.3879999999999999"/>
    <n v="6.0999999999999999E-2"/>
    <n v="10417.840999999999"/>
    <s v="S"/>
    <m/>
    <n v="-10417.840999999999"/>
  </r>
  <r>
    <x v="1"/>
    <d v="2019-06-04T00:00:00"/>
    <x v="5"/>
    <n v="7542"/>
    <s v="V"/>
    <s v="BRKM5"/>
    <n v="300"/>
    <n v="34.24"/>
    <m/>
    <n v="10272"/>
    <n v="12"/>
    <n v="2.3879999999999999"/>
    <n v="6.0999999999999999E-2"/>
    <n v="10258.889000000001"/>
    <s v="S"/>
    <m/>
    <n v="10258.889000000001"/>
  </r>
  <r>
    <x v="1"/>
    <d v="2019-06-04T00:00:00"/>
    <x v="5"/>
    <n v="7542"/>
    <s v="C"/>
    <s v="BRKM5"/>
    <n v="300"/>
    <n v="34.22"/>
    <m/>
    <n v="10266"/>
    <n v="12"/>
    <n v="2.3879999999999999"/>
    <n v="6.0999999999999999E-2"/>
    <n v="10279.740999999998"/>
    <s v="S"/>
    <m/>
    <n v="-10279.740999999998"/>
  </r>
  <r>
    <x v="1"/>
    <d v="2019-06-04T00:00:00"/>
    <x v="5"/>
    <n v="7542"/>
    <s v="V"/>
    <s v="BRKM5"/>
    <n v="300"/>
    <n v="34.39"/>
    <m/>
    <n v="10317"/>
    <n v="12"/>
    <n v="2.3879999999999999"/>
    <n v="6.0999999999999999E-2"/>
    <n v="10301.894"/>
    <s v="S"/>
    <m/>
    <n v="10301.894"/>
  </r>
  <r>
    <x v="1"/>
    <d v="2019-06-04T00:00:00"/>
    <x v="5"/>
    <n v="7542"/>
    <s v="C"/>
    <s v="BRKM5"/>
    <n v="300"/>
    <n v="34.25"/>
    <m/>
    <n v="10275"/>
    <n v="12"/>
    <n v="2.3879999999999999"/>
    <n v="6.0999999999999999E-2"/>
    <n v="10290.735999999999"/>
    <s v="S"/>
    <m/>
    <n v="-10290.735999999999"/>
  </r>
  <r>
    <x v="1"/>
    <d v="2019-06-04T00:00:00"/>
    <x v="5"/>
    <n v="7542"/>
    <s v="C"/>
    <s v="SUZB3"/>
    <n v="200"/>
    <n v="30.57"/>
    <n v="31.56"/>
    <n v="6114"/>
    <n v="12"/>
    <n v="2.3879999999999999"/>
    <n v="6.0999999999999999E-2"/>
    <n v="6132.3850000000002"/>
    <s v="S"/>
    <m/>
    <n v="-6132.3850000000002"/>
  </r>
  <r>
    <x v="1"/>
    <d v="2019-06-04T00:00:00"/>
    <x v="3"/>
    <n v="7542"/>
    <s v="C"/>
    <s v="BBAS3"/>
    <n v="300"/>
    <n v="52.3"/>
    <n v="52.3"/>
    <n v="15690"/>
    <n v="12"/>
    <n v="2.3879999999999999"/>
    <n v="6.0999999999999999E-2"/>
    <n v="15708.384999999998"/>
    <s v="S"/>
    <m/>
    <n v="-15708.384999999998"/>
  </r>
  <r>
    <x v="1"/>
    <d v="2019-06-03T00:00:00"/>
    <x v="10"/>
    <n v="2887"/>
    <s v="C"/>
    <s v="TRPL4"/>
    <n v="500"/>
    <n v="22.73"/>
    <n v="22.73"/>
    <n v="11365"/>
    <n v="12"/>
    <n v="5.62"/>
    <n v="0.9"/>
    <n v="11384.223999999998"/>
    <s v="S"/>
    <m/>
    <n v="-11384.223999999998"/>
  </r>
  <r>
    <x v="1"/>
    <d v="2019-06-03T00:00:00"/>
    <x v="7"/>
    <n v="2887"/>
    <s v="V"/>
    <s v="VVAR3"/>
    <n v="6000"/>
    <n v="4.92"/>
    <n v="4.7699999999999996"/>
    <n v="29520"/>
    <n v="12"/>
    <n v="5.62"/>
    <n v="0.9"/>
    <n v="29501.405999999999"/>
    <s v="S"/>
    <m/>
    <n v="29501.405999999999"/>
  </r>
  <r>
    <x v="1"/>
    <d v="2019-05-31T00:00:00"/>
    <x v="5"/>
    <n v="88219"/>
    <s v="C"/>
    <s v="SUZB3"/>
    <n v="100"/>
    <n v="32.21"/>
    <n v="32.22"/>
    <n v="3221"/>
    <n v="12"/>
    <n v="1.6937500000000001"/>
    <n v="0.29125000000000001"/>
    <n v="3239.6152500000003"/>
    <s v="S"/>
    <m/>
    <n v="-3239.6152500000003"/>
  </r>
  <r>
    <x v="1"/>
    <d v="2019-05-31T00:00:00"/>
    <x v="5"/>
    <n v="88219"/>
    <s v="V"/>
    <s v="SUZB3"/>
    <n v="200"/>
    <n v="32.979999999999997"/>
    <n v="92.95"/>
    <n v="6595.9999999999991"/>
    <n v="12"/>
    <n v="1.6937500000000001"/>
    <n v="0.29125000000000001"/>
    <n v="6581.3762499999984"/>
    <s v="S"/>
    <m/>
    <n v="6581.3762499999984"/>
  </r>
  <r>
    <x v="1"/>
    <d v="2019-05-31T00:00:00"/>
    <x v="5"/>
    <n v="88219"/>
    <s v="C"/>
    <s v="SUZB3"/>
    <n v="200"/>
    <n v="32.950000000000003"/>
    <n v="92.95"/>
    <n v="6590.0000000000009"/>
    <n v="12"/>
    <n v="1.6937500000000001"/>
    <n v="0.29125000000000001"/>
    <n v="6605.2537500000017"/>
    <s v="S"/>
    <m/>
    <n v="-6605.2537500000017"/>
  </r>
  <r>
    <x v="1"/>
    <d v="2019-05-31T00:00:00"/>
    <x v="5"/>
    <n v="88219"/>
    <s v="C"/>
    <s v="SUZB3"/>
    <n v="200"/>
    <n v="32.22"/>
    <n v="32.22"/>
    <n v="6444"/>
    <n v="12"/>
    <n v="1.6937500000000001"/>
    <n v="0.29125000000000001"/>
    <n v="6459.2537500000008"/>
    <s v="S"/>
    <m/>
    <n v="-6459.2537500000008"/>
  </r>
  <r>
    <x v="1"/>
    <d v="2019-05-31T00:00:00"/>
    <x v="10"/>
    <n v="88219"/>
    <s v="V"/>
    <s v="TRPL4"/>
    <n v="200"/>
    <n v="21.94"/>
    <n v="20.78"/>
    <n v="4388"/>
    <n v="12"/>
    <n v="1.6937500000000001"/>
    <n v="0.29125000000000001"/>
    <n v="4373.3762499999993"/>
    <s v="S"/>
    <m/>
    <n v="4373.3762499999993"/>
  </r>
  <r>
    <x v="1"/>
    <d v="2019-05-31T00:00:00"/>
    <x v="7"/>
    <n v="88219"/>
    <s v="C"/>
    <s v="BTOW3"/>
    <n v="200"/>
    <n v="31.96"/>
    <n v="33.795454545454547"/>
    <n v="6392"/>
    <n v="12"/>
    <n v="1.6937500000000001"/>
    <n v="0.29125000000000001"/>
    <n v="6406.8762500000003"/>
    <s v="S"/>
    <m/>
    <n v="-6406.8762500000003"/>
  </r>
  <r>
    <x v="1"/>
    <d v="2019-05-31T00:00:00"/>
    <x v="7"/>
    <n v="88219"/>
    <s v="C"/>
    <s v="BTOW3"/>
    <n v="200"/>
    <n v="31.86"/>
    <n v="34.981000000000002"/>
    <n v="6372"/>
    <n v="12"/>
    <n v="1.6937500000000001"/>
    <n v="0.29125000000000001"/>
    <n v="6386.8762500000003"/>
    <s v="S"/>
    <m/>
    <n v="-6386.8762500000003"/>
  </r>
  <r>
    <x v="1"/>
    <d v="2019-05-31T00:00:00"/>
    <x v="7"/>
    <n v="88219"/>
    <s v="C"/>
    <s v="BTOW3"/>
    <n v="400"/>
    <n v="32.31"/>
    <n v="35.327777777777776"/>
    <n v="12924"/>
    <n v="12"/>
    <n v="1.6937500000000001"/>
    <n v="0.29125000000000001"/>
    <n v="12938.876249999999"/>
    <s v="S"/>
    <m/>
    <n v="-12938.876249999999"/>
  </r>
  <r>
    <x v="1"/>
    <d v="2019-05-30T00:00:00"/>
    <x v="7"/>
    <n v="83778"/>
    <s v="V"/>
    <s v="VVAR3"/>
    <n v="7000"/>
    <n v="4.8099999999999996"/>
    <n v="4.7699999999999996"/>
    <n v="33670"/>
    <n v="12"/>
    <n v="3.5118181818181822"/>
    <n v="0.64727272727272733"/>
    <n v="33655.397727272728"/>
    <s v="S"/>
    <m/>
    <n v="33655.397727272728"/>
  </r>
  <r>
    <x v="1"/>
    <d v="2019-05-30T00:00:00"/>
    <x v="7"/>
    <n v="83778"/>
    <s v="V"/>
    <s v="BTOW3"/>
    <n v="700"/>
    <n v="32.659999999999997"/>
    <n v="36.19"/>
    <n v="22861.999999999996"/>
    <n v="12"/>
    <n v="3.5118181818181822"/>
    <n v="0.64727272727272733"/>
    <n v="22847.397727272721"/>
    <s v="S"/>
    <m/>
    <n v="22847.397727272721"/>
  </r>
  <r>
    <x v="1"/>
    <d v="2019-05-30T00:00:00"/>
    <x v="7"/>
    <n v="83778"/>
    <s v="V"/>
    <s v="BTOW3"/>
    <n v="300"/>
    <n v="32.630000000000003"/>
    <n v="36.19"/>
    <n v="9789"/>
    <n v="12"/>
    <n v="3.5118181818181822"/>
    <n v="0.64727272727272733"/>
    <n v="9774.3977272727279"/>
    <s v="S"/>
    <m/>
    <n v="9774.3977272727279"/>
  </r>
  <r>
    <x v="1"/>
    <d v="2019-05-30T00:00:00"/>
    <x v="7"/>
    <n v="83778"/>
    <s v="C"/>
    <s v="BTOW3"/>
    <n v="300"/>
    <n v="32.020000000000003"/>
    <n v="36.19"/>
    <n v="9606.0000000000018"/>
    <n v="12"/>
    <n v="3.5118181818181822"/>
    <n v="0.64727272727272733"/>
    <n v="9621.3712727272723"/>
    <s v="S"/>
    <m/>
    <n v="-9621.3712727272723"/>
  </r>
  <r>
    <x v="1"/>
    <d v="2019-05-30T00:00:00"/>
    <x v="7"/>
    <n v="83778"/>
    <s v="C"/>
    <s v="BTOW3"/>
    <n v="200"/>
    <n v="32.39"/>
    <n v="36.19"/>
    <n v="6478"/>
    <n v="12"/>
    <n v="3.5118181818181822"/>
    <n v="0.64727272727272733"/>
    <n v="6493.3712727272732"/>
    <s v="S"/>
    <m/>
    <n v="-6493.3712727272732"/>
  </r>
  <r>
    <x v="1"/>
    <d v="2019-05-30T00:00:00"/>
    <x v="7"/>
    <n v="83778"/>
    <s v="C"/>
    <s v="BTOW3"/>
    <n v="500"/>
    <n v="32.43"/>
    <n v="36.19"/>
    <n v="16215"/>
    <n v="24"/>
    <n v="3.5118181818181822"/>
    <n v="0.64727272727272733"/>
    <n v="16242.37127272727"/>
    <s v="S"/>
    <m/>
    <n v="-16242.37127272727"/>
  </r>
  <r>
    <x v="1"/>
    <d v="2019-05-30T00:00:00"/>
    <x v="3"/>
    <n v="83778"/>
    <s v="V"/>
    <s v="BBAS3"/>
    <n v="600"/>
    <n v="51.83"/>
    <n v="50.99"/>
    <n v="31098"/>
    <n v="12"/>
    <n v="3.5118181818181822"/>
    <n v="0.64727272727272733"/>
    <n v="31083.258727272725"/>
    <s v="S"/>
    <m/>
    <n v="31083.258727272725"/>
  </r>
  <r>
    <x v="1"/>
    <d v="2019-05-30T00:00:00"/>
    <x v="7"/>
    <n v="83778"/>
    <s v="V"/>
    <s v="BTOW3"/>
    <n v="200"/>
    <n v="32.93"/>
    <m/>
    <n v="6586"/>
    <n v="12"/>
    <n v="3.5118181818181822"/>
    <n v="0.64727272727272733"/>
    <n v="6571.2587272727269"/>
    <s v="S"/>
    <m/>
    <n v="6571.2587272727269"/>
  </r>
  <r>
    <x v="1"/>
    <d v="2019-05-30T00:00:00"/>
    <x v="7"/>
    <n v="83778"/>
    <s v="C"/>
    <s v="BTOW3"/>
    <n v="200"/>
    <n v="32.869999999999997"/>
    <m/>
    <n v="6573.9999999999991"/>
    <n v="12"/>
    <n v="3.5118181818181822"/>
    <n v="0.64727272727272733"/>
    <n v="6590.4697727272724"/>
    <s v="S"/>
    <m/>
    <n v="-6590.4697727272724"/>
  </r>
  <r>
    <x v="1"/>
    <d v="2019-05-30T00:00:00"/>
    <x v="7"/>
    <n v="83778"/>
    <s v="V"/>
    <s v="BTOW3"/>
    <n v="300"/>
    <n v="32.74"/>
    <n v="36.19"/>
    <n v="9822"/>
    <n v="12"/>
    <n v="3.5118181818181822"/>
    <n v="0.64727272727272733"/>
    <n v="9806.1602272727287"/>
    <s v="S"/>
    <m/>
    <n v="9806.1602272727287"/>
  </r>
  <r>
    <x v="1"/>
    <d v="2019-05-30T00:00:00"/>
    <x v="1"/>
    <n v="83778"/>
    <s v="V"/>
    <s v="LEVE3"/>
    <n v="400"/>
    <n v="22.78"/>
    <n v="21.89"/>
    <n v="9112"/>
    <n v="12"/>
    <n v="3.5118181818181822"/>
    <n v="0.64727272727272733"/>
    <n v="9096.1602272727287"/>
    <s v="S"/>
    <m/>
    <n v="9096.1602272727287"/>
  </r>
  <r>
    <x v="1"/>
    <d v="2019-05-29T00:00:00"/>
    <x v="7"/>
    <n v="79449"/>
    <s v="C"/>
    <s v="BTOW3"/>
    <n v="300"/>
    <n v="32.369999999999997"/>
    <n v="36.194000000000003"/>
    <n v="9711"/>
    <n v="12"/>
    <n v="2.3466666666666667"/>
    <n v="0.51666666666666672"/>
    <n v="9727.3391666666648"/>
    <s v="S"/>
    <m/>
    <n v="-9727.3391666666648"/>
  </r>
  <r>
    <x v="1"/>
    <d v="2019-05-29T00:00:00"/>
    <x v="7"/>
    <n v="79449"/>
    <s v="V"/>
    <s v="BTOW3"/>
    <n v="300"/>
    <n v="32.880000000000003"/>
    <n v="37.15"/>
    <n v="9864"/>
    <n v="12"/>
    <n v="2.3466666666666667"/>
    <n v="0.51666666666666672"/>
    <n v="9848.6633333333339"/>
    <s v="S"/>
    <m/>
    <n v="9848.6633333333339"/>
  </r>
  <r>
    <x v="1"/>
    <d v="2019-05-29T00:00:00"/>
    <x v="7"/>
    <n v="79449"/>
    <s v="C"/>
    <s v="BTOW3"/>
    <n v="300"/>
    <n v="32.86"/>
    <n v="37.15"/>
    <n v="9858"/>
    <n v="12"/>
    <n v="2.3466666666666667"/>
    <n v="0.51666666666666672"/>
    <n v="9874.1733333333323"/>
    <s v="S"/>
    <m/>
    <n v="-9874.1733333333323"/>
  </r>
  <r>
    <x v="1"/>
    <d v="2019-05-29T00:00:00"/>
    <x v="7"/>
    <n v="79449"/>
    <s v="V"/>
    <s v="BTOW3"/>
    <n v="300"/>
    <n v="33.159999999999997"/>
    <n v="37.15"/>
    <n v="9947.9999999999982"/>
    <n v="12"/>
    <n v="2.3466666666666667"/>
    <n v="0.51666666666666672"/>
    <n v="9932.4566666666651"/>
    <s v="S"/>
    <m/>
    <n v="9932.4566666666651"/>
  </r>
  <r>
    <x v="1"/>
    <d v="2019-05-29T00:00:00"/>
    <x v="7"/>
    <n v="79449"/>
    <s v="C"/>
    <s v="BTOW3"/>
    <n v="300"/>
    <n v="32.94"/>
    <n v="37.15"/>
    <n v="9882"/>
    <n v="12"/>
    <n v="2.3466666666666667"/>
    <n v="0.51666666666666672"/>
    <n v="9898.1733333333323"/>
    <s v="S"/>
    <m/>
    <n v="-9898.1733333333323"/>
  </r>
  <r>
    <x v="1"/>
    <d v="2019-05-29T00:00:00"/>
    <x v="7"/>
    <n v="79449"/>
    <s v="V"/>
    <s v="BTOW3"/>
    <n v="500"/>
    <n v="33.08"/>
    <n v="37.15"/>
    <n v="16540"/>
    <n v="12"/>
    <n v="2.3466666666666667"/>
    <n v="0.51666666666666672"/>
    <n v="16523.71"/>
    <s v="S"/>
    <m/>
    <n v="16523.71"/>
  </r>
  <r>
    <x v="1"/>
    <d v="2019-05-29T00:00:00"/>
    <x v="7"/>
    <n v="79449"/>
    <s v="C"/>
    <s v="BTOW3"/>
    <n v="200"/>
    <n v="33.06"/>
    <n v="37.15"/>
    <n v="6612"/>
    <n v="12"/>
    <n v="2.3466666666666667"/>
    <n v="0.51666666666666672"/>
    <n v="6628.92"/>
    <s v="S"/>
    <m/>
    <n v="-6628.92"/>
  </r>
  <r>
    <x v="1"/>
    <d v="2019-05-29T00:00:00"/>
    <x v="7"/>
    <n v="79449"/>
    <s v="C"/>
    <s v="BTOW3"/>
    <n v="300"/>
    <n v="33.1"/>
    <n v="37.15"/>
    <n v="9930"/>
    <n v="12"/>
    <n v="2.3466666666666667"/>
    <n v="0.51666666666666672"/>
    <n v="9946.9199999999983"/>
    <s v="S"/>
    <m/>
    <n v="-9946.9199999999983"/>
  </r>
  <r>
    <x v="1"/>
    <d v="2019-05-29T00:00:00"/>
    <x v="7"/>
    <n v="79449"/>
    <s v="V"/>
    <s v="BTOW3"/>
    <n v="500"/>
    <n v="33.58"/>
    <n v="37.15"/>
    <n v="16790"/>
    <n v="12"/>
    <n v="2.3466666666666667"/>
    <n v="0.51666666666666672"/>
    <n v="16774.543333333335"/>
    <s v="S"/>
    <m/>
    <n v="16774.543333333335"/>
  </r>
  <r>
    <x v="1"/>
    <d v="2019-05-28T00:00:00"/>
    <x v="7"/>
    <n v="75340"/>
    <s v="V"/>
    <s v="BTOW3"/>
    <n v="500"/>
    <n v="32.44"/>
    <n v="35.81"/>
    <n v="16219.999999999998"/>
    <n v="12"/>
    <n v="3.43"/>
    <n v="0.55000000000000004"/>
    <n v="16204.509999999998"/>
    <s v="S"/>
    <m/>
    <n v="16204.509999999998"/>
  </r>
  <r>
    <x v="1"/>
    <d v="2019-05-28T00:00:00"/>
    <x v="1"/>
    <n v="75340"/>
    <s v="C"/>
    <s v="LEVE3"/>
    <n v="400"/>
    <n v="21.89"/>
    <n v="21.89"/>
    <n v="8756"/>
    <n v="12"/>
    <n v="3.43"/>
    <n v="0.55000000000000004"/>
    <n v="8771.0749999999989"/>
    <s v="S"/>
    <m/>
    <n v="-8771.0749999999989"/>
  </r>
  <r>
    <x v="1"/>
    <d v="2019-05-25T00:00:00"/>
    <x v="7"/>
    <n v="74150"/>
    <s v="V"/>
    <s v="VVAR3"/>
    <n v="1000"/>
    <n v="4.05"/>
    <n v="4.87"/>
    <n v="4050"/>
    <n v="12"/>
    <n v="1.1100000000000001"/>
    <n v="0.16"/>
    <n v="4035.9450000000002"/>
    <s v="S"/>
    <m/>
    <n v="4035.9450000000002"/>
  </r>
  <r>
    <x v="1"/>
    <d v="2019-05-24T00:00:00"/>
    <x v="7"/>
    <n v="67931"/>
    <s v="C"/>
    <s v="BTOW3"/>
    <n v="300"/>
    <n v="31.33"/>
    <n v="35.812272727272727"/>
    <n v="9399"/>
    <n v="12"/>
    <n v="1.75"/>
    <n v="0.28000000000000003"/>
    <n v="9413.8050000000003"/>
    <s v="S"/>
    <m/>
    <n v="-9413.8050000000003"/>
  </r>
  <r>
    <x v="1"/>
    <d v="2019-05-24T00:00:00"/>
    <x v="7"/>
    <n v="67931"/>
    <s v="C"/>
    <s v="BTOW3"/>
    <n v="200"/>
    <n v="31.21"/>
    <n v="36.524736842105263"/>
    <n v="6242"/>
    <n v="12"/>
    <n v="1.75"/>
    <n v="0.28000000000000003"/>
    <n v="6256.8050000000003"/>
    <s v="S"/>
    <m/>
    <n v="-6256.8050000000003"/>
  </r>
  <r>
    <x v="1"/>
    <d v="2019-05-21T00:00:00"/>
    <x v="10"/>
    <n v="56435"/>
    <s v="C"/>
    <s v="TRPL4"/>
    <n v="200"/>
    <n v="20.78"/>
    <n v="20.78"/>
    <n v="4156"/>
    <n v="12"/>
    <n v="1.75"/>
    <n v="0.28000000000000003"/>
    <n v="4172.2849999999999"/>
    <s v="S"/>
    <m/>
    <n v="-4172.2849999999999"/>
  </r>
  <r>
    <x v="1"/>
    <d v="2019-05-21T00:00:00"/>
    <x v="11"/>
    <n v="56435"/>
    <s v="V"/>
    <s v="GOLL4"/>
    <n v="400"/>
    <n v="21.48"/>
    <n v="21.02"/>
    <n v="8592"/>
    <n v="12"/>
    <n v="1.75"/>
    <n v="0.28000000000000003"/>
    <n v="8576.3449999999993"/>
    <s v="S"/>
    <m/>
    <n v="8576.3449999999993"/>
  </r>
  <r>
    <x v="1"/>
    <d v="2019-05-20T00:00:00"/>
    <x v="11"/>
    <n v="52459"/>
    <s v="C"/>
    <s v="GOLL4"/>
    <n v="400"/>
    <n v="21.02"/>
    <n v="21.02"/>
    <n v="8408"/>
    <n v="12"/>
    <n v="2.31"/>
    <n v="0.37"/>
    <n v="8423.9533333333329"/>
    <s v="S"/>
    <m/>
    <n v="-8423.9533333333329"/>
  </r>
  <r>
    <x v="1"/>
    <d v="2019-05-17T00:00:00"/>
    <x v="7"/>
    <n v="48687"/>
    <s v="V"/>
    <s v="BTOW3"/>
    <n v="200"/>
    <n v="33.75"/>
    <n v="37.15"/>
    <n v="6750"/>
    <n v="12"/>
    <n v="2.31"/>
    <n v="0.37"/>
    <n v="6734.6766666666672"/>
    <s v="S"/>
    <m/>
    <n v="6734.6766666666672"/>
  </r>
  <r>
    <x v="1"/>
    <d v="2019-05-17T00:00:00"/>
    <x v="7"/>
    <n v="48687"/>
    <s v="V"/>
    <s v="BTOW3"/>
    <n v="300"/>
    <n v="33.57"/>
    <n v="37.15"/>
    <n v="10071"/>
    <n v="12"/>
    <n v="2.31"/>
    <n v="0.37"/>
    <n v="10055.676666666666"/>
    <s v="S"/>
    <m/>
    <n v="10055.676666666666"/>
  </r>
  <r>
    <x v="1"/>
    <d v="2019-05-16T00:00:00"/>
    <x v="1"/>
    <n v="44382"/>
    <s v="V"/>
    <s v="CSNA3"/>
    <n v="800"/>
    <n v="14.87"/>
    <n v="14.88"/>
    <n v="11896"/>
    <n v="12"/>
    <n v="3.27"/>
    <n v="0.52"/>
    <n v="11881.41"/>
    <s v="S"/>
    <m/>
    <n v="11881.41"/>
  </r>
  <r>
    <x v="1"/>
    <d v="2019-05-15T00:00:00"/>
    <x v="7"/>
    <n v="40084"/>
    <s v="C"/>
    <s v="VVAR3"/>
    <n v="3000"/>
    <n v="4.45"/>
    <n v="4.773076923076923"/>
    <n v="13350"/>
    <n v="12"/>
    <n v="3.1749999999999998"/>
    <n v="0.505"/>
    <n v="13365.144999999999"/>
    <s v="S"/>
    <m/>
    <n v="-13365.144999999999"/>
  </r>
  <r>
    <x v="1"/>
    <d v="2019-05-15T00:00:00"/>
    <x v="3"/>
    <n v="40084"/>
    <s v="V"/>
    <s v="B3SA3"/>
    <n v="300"/>
    <n v="32.479999999999997"/>
    <n v="32.270000000000003"/>
    <n v="9743.9999999999982"/>
    <n v="12"/>
    <n v="3.1749999999999998"/>
    <n v="0.505"/>
    <n v="9729.4849999999988"/>
    <s v="S"/>
    <m/>
    <n v="9729.4849999999988"/>
  </r>
  <r>
    <x v="1"/>
    <d v="2019-05-14T00:00:00"/>
    <x v="1"/>
    <n v="36088"/>
    <s v="V"/>
    <s v="CSNA3"/>
    <n v="1000"/>
    <n v="14.17"/>
    <n v="14.88"/>
    <n v="14170"/>
    <n v="12"/>
    <n v="3.89"/>
    <n v="0.62"/>
    <n v="14155.074999999999"/>
    <s v="S"/>
    <m/>
    <n v="14155.074999999999"/>
  </r>
  <r>
    <x v="1"/>
    <d v="2019-05-13T00:00:00"/>
    <x v="3"/>
    <n v="31935"/>
    <s v="C"/>
    <s v="B3SA3"/>
    <n v="300"/>
    <n v="32.270000000000003"/>
    <n v="32.270000000000003"/>
    <n v="9681.0000000000018"/>
    <n v="12"/>
    <n v="2.66"/>
    <n v="0.42"/>
    <n v="9696.3550000000014"/>
    <s v="S"/>
    <m/>
    <n v="-9696.3550000000014"/>
  </r>
  <r>
    <x v="1"/>
    <d v="2019-05-10T00:00:00"/>
    <x v="3"/>
    <n v="27456"/>
    <s v="V"/>
    <s v="BBAS3"/>
    <n v="200"/>
    <n v="50.5"/>
    <n v="50.99"/>
    <n v="10100"/>
    <n v="12"/>
    <n v="2.4700000000000002"/>
    <n v="0.39333333333333331"/>
    <n v="10085.301666666666"/>
    <s v="S"/>
    <m/>
    <n v="10085.301666666666"/>
  </r>
  <r>
    <x v="1"/>
    <d v="2019-05-10T00:00:00"/>
    <x v="7"/>
    <n v="27456"/>
    <s v="C"/>
    <s v="BTOW3"/>
    <n v="200"/>
    <n v="33.549999999999997"/>
    <n v="37.151818181818179"/>
    <n v="6709.9999999999991"/>
    <n v="12"/>
    <n v="2.4700000000000002"/>
    <n v="0.39333333333333331"/>
    <n v="6725.3283333333329"/>
    <s v="S"/>
    <m/>
    <n v="-6725.3283333333329"/>
  </r>
  <r>
    <x v="1"/>
    <d v="2019-05-10T00:00:00"/>
    <x v="7"/>
    <n v="27456"/>
    <s v="C"/>
    <s v="BTOW3"/>
    <n v="300"/>
    <n v="33.840000000000003"/>
    <n v="37.512"/>
    <n v="10152.000000000002"/>
    <n v="12"/>
    <n v="2.4700000000000002"/>
    <n v="0.39333333333333331"/>
    <n v="10167.328333333335"/>
    <s v="S"/>
    <m/>
    <n v="-10167.328333333335"/>
  </r>
  <r>
    <x v="1"/>
    <d v="2019-05-10T00:00:00"/>
    <x v="7"/>
    <n v="22217"/>
    <s v="V"/>
    <s v="VVAR3"/>
    <n v="3000"/>
    <n v="4.4000000000000004"/>
    <m/>
    <n v="13200.000000000002"/>
    <n v="12"/>
    <n v="2.4433333333333334"/>
    <n v="0.49666666666666665"/>
    <n v="13185.198333333336"/>
    <s v="S"/>
    <m/>
    <n v="13185.198333333336"/>
  </r>
  <r>
    <x v="1"/>
    <d v="2019-05-10T00:00:00"/>
    <x v="7"/>
    <n v="22217"/>
    <s v="C"/>
    <s v="BTOW3"/>
    <n v="200"/>
    <n v="36.380000000000003"/>
    <n v="38.162352941176472"/>
    <n v="7276.0000000000009"/>
    <n v="12"/>
    <n v="2.4433333333333334"/>
    <n v="0.49666666666666665"/>
    <n v="7292.0133333333342"/>
    <s v="S"/>
    <m/>
    <n v="-7292.0133333333342"/>
  </r>
  <r>
    <x v="1"/>
    <d v="2019-05-10T00:00:00"/>
    <x v="7"/>
    <n v="22217"/>
    <s v="C"/>
    <s v="VVAR3"/>
    <n v="3000"/>
    <n v="4.49"/>
    <m/>
    <n v="13470"/>
    <n v="12"/>
    <n v="2.4433333333333334"/>
    <n v="0.49666666666666665"/>
    <n v="13486.013333333332"/>
    <s v="S"/>
    <m/>
    <n v="-13486.013333333332"/>
  </r>
  <r>
    <x v="1"/>
    <d v="2019-05-08T00:00:00"/>
    <x v="7"/>
    <n v="17759"/>
    <s v="V"/>
    <s v="VVAR3"/>
    <n v="3000"/>
    <n v="4.54"/>
    <n v="4.8607692307692307"/>
    <n v="13620"/>
    <n v="12"/>
    <n v="2.8714285714285714"/>
    <n v="0.55571428571428572"/>
    <n v="13604.557619047619"/>
    <s v="S"/>
    <m/>
    <n v="13604.557619047619"/>
  </r>
  <r>
    <x v="1"/>
    <d v="2019-05-08T00:00:00"/>
    <x v="7"/>
    <n v="17759"/>
    <s v="C"/>
    <s v="VVAR3"/>
    <n v="3000"/>
    <n v="4.53"/>
    <n v="4.8607692307692307"/>
    <n v="13590"/>
    <n v="12"/>
    <n v="2.8714285714285714"/>
    <n v="0.55571428571428572"/>
    <n v="13606.639047619046"/>
    <s v="S"/>
    <m/>
    <n v="-13606.639047619046"/>
  </r>
  <r>
    <x v="1"/>
    <d v="2019-05-08T00:00:00"/>
    <x v="7"/>
    <n v="17759"/>
    <s v="V"/>
    <s v="VVAR3"/>
    <n v="3000"/>
    <n v="4.83"/>
    <n v="4.8607692307692307"/>
    <n v="14490"/>
    <n v="12"/>
    <n v="2.8714285714285714"/>
    <n v="0.55571428571428572"/>
    <n v="14473.990952380953"/>
    <s v="S"/>
    <m/>
    <n v="14473.990952380953"/>
  </r>
  <r>
    <x v="1"/>
    <d v="2019-05-08T00:00:00"/>
    <x v="7"/>
    <n v="17759"/>
    <s v="C"/>
    <s v="VVAR3"/>
    <n v="3000"/>
    <n v="4.83"/>
    <n v="4.8607692307692307"/>
    <n v="14490"/>
    <n v="12"/>
    <n v="2.8714285714285714"/>
    <n v="0.55571428571428572"/>
    <n v="14506.639047619046"/>
    <s v="S"/>
    <m/>
    <n v="-14506.639047619046"/>
  </r>
  <r>
    <x v="1"/>
    <d v="2019-05-08T00:00:00"/>
    <x v="1"/>
    <n v="17759"/>
    <s v="C"/>
    <s v="CSNA3"/>
    <n v="1000"/>
    <n v="14.44"/>
    <n v="14.875555555555556"/>
    <n v="14440"/>
    <n v="12"/>
    <n v="2.8714285714285714"/>
    <n v="0.55571428571428572"/>
    <n v="14456.538214285714"/>
    <s v="S"/>
    <m/>
    <n v="-14456.538214285714"/>
  </r>
  <r>
    <x v="1"/>
    <d v="2019-05-08T00:00:00"/>
    <x v="7"/>
    <n v="17759"/>
    <s v="V"/>
    <s v="BTOW3"/>
    <n v="200"/>
    <n v="37.81"/>
    <n v="38.4"/>
    <n v="7562"/>
    <n v="12"/>
    <n v="2.8714285714285714"/>
    <n v="0.55571428571428572"/>
    <n v="7546.0917857142858"/>
    <s v="S"/>
    <m/>
    <n v="7546.0917857142858"/>
  </r>
  <r>
    <x v="1"/>
    <d v="2019-05-08T00:00:00"/>
    <x v="3"/>
    <n v="17759"/>
    <s v="V"/>
    <s v="B3SA3"/>
    <n v="300"/>
    <n v="34.19"/>
    <n v="33.32"/>
    <n v="10257"/>
    <n v="12"/>
    <n v="2.8714285714285714"/>
    <n v="0.55571428571428572"/>
    <n v="10241.091785714285"/>
    <s v="S"/>
    <m/>
    <n v="10241.091785714285"/>
  </r>
  <r>
    <x v="1"/>
    <d v="2019-05-07T00:00:00"/>
    <x v="5"/>
    <n v="13539"/>
    <s v="C"/>
    <s v="USIM5"/>
    <n v="1000"/>
    <n v="8.5399999999999991"/>
    <n v="8.7685714285714287"/>
    <n v="8540"/>
    <n v="12"/>
    <n v="2.5011111111111113"/>
    <n v="0.48888888888888893"/>
    <n v="8556.4713888888891"/>
    <s v="S"/>
    <m/>
    <n v="-8556.4713888888891"/>
  </r>
  <r>
    <x v="1"/>
    <d v="2019-05-07T00:00:00"/>
    <x v="3"/>
    <n v="13539"/>
    <s v="C"/>
    <s v="B3SA3"/>
    <n v="300"/>
    <n v="33.270000000000003"/>
    <n v="33.270000000000003"/>
    <n v="9981.0000000000018"/>
    <n v="12"/>
    <n v="2.5011111111111113"/>
    <n v="0.48888888888888893"/>
    <n v="9997.0538888888896"/>
    <s v="S"/>
    <m/>
    <n v="-9997.0538888888896"/>
  </r>
  <r>
    <x v="1"/>
    <d v="2019-05-07T00:00:00"/>
    <x v="3"/>
    <n v="13539"/>
    <s v="V"/>
    <s v="B3SA3"/>
    <n v="500"/>
    <n v="33.36"/>
    <n v="33.32"/>
    <n v="16680"/>
    <n v="12"/>
    <n v="2.5011111111111113"/>
    <n v="0.48888888888888893"/>
    <n v="16664.57611111111"/>
    <s v="S"/>
    <m/>
    <n v="16664.57611111111"/>
  </r>
  <r>
    <x v="1"/>
    <d v="2019-05-07T00:00:00"/>
    <x v="3"/>
    <n v="13539"/>
    <s v="C"/>
    <s v="B3SA3"/>
    <n v="500"/>
    <n v="33.32"/>
    <n v="33.32"/>
    <n v="16660"/>
    <n v="12"/>
    <n v="2.5011111111111113"/>
    <n v="0.48888888888888893"/>
    <n v="16676.053888888891"/>
    <s v="S"/>
    <m/>
    <n v="-16676.053888888891"/>
  </r>
  <r>
    <x v="1"/>
    <d v="2019-05-07T00:00:00"/>
    <x v="3"/>
    <n v="13539"/>
    <s v="V"/>
    <s v="B3SA3"/>
    <n v="500"/>
    <n v="33.6"/>
    <n v="33.06"/>
    <n v="16800"/>
    <n v="12"/>
    <n v="2.5011111111111113"/>
    <n v="0.48888888888888893"/>
    <n v="16784.57611111111"/>
    <s v="S"/>
    <m/>
    <n v="16784.57611111111"/>
  </r>
  <r>
    <x v="1"/>
    <d v="2019-05-07T00:00:00"/>
    <x v="7"/>
    <n v="13539"/>
    <s v="C"/>
    <s v="BTOW3"/>
    <n v="200"/>
    <n v="36.840000000000003"/>
    <n v="38.4"/>
    <n v="7368.0000000000009"/>
    <n v="12"/>
    <n v="2.5011111111111113"/>
    <n v="0.48888888888888893"/>
    <n v="7384.03388888889"/>
    <s v="S"/>
    <m/>
    <n v="-7384.03388888889"/>
  </r>
  <r>
    <x v="1"/>
    <d v="2019-05-07T00:00:00"/>
    <x v="7"/>
    <n v="13539"/>
    <s v="C"/>
    <s v="BTOW3"/>
    <n v="200"/>
    <n v="37.590000000000003"/>
    <n v="38.543333333333337"/>
    <n v="7518.0000000000009"/>
    <n v="12"/>
    <n v="2.5011111111111113"/>
    <n v="0.48888888888888893"/>
    <n v="7534.03388888889"/>
    <s v="S"/>
    <m/>
    <n v="-7534.03388888889"/>
  </r>
  <r>
    <x v="1"/>
    <d v="2019-05-07T00:00:00"/>
    <x v="3"/>
    <n v="13539"/>
    <s v="C"/>
    <s v="B3SA3"/>
    <n v="200"/>
    <n v="33.06"/>
    <n v="33.06"/>
    <n v="6612"/>
    <n v="12"/>
    <n v="2.5011111111111113"/>
    <n v="0.48888888888888893"/>
    <n v="6630.1988888888891"/>
    <s v="S"/>
    <m/>
    <n v="-6630.1988888888891"/>
  </r>
  <r>
    <x v="1"/>
    <d v="2019-05-07T00:00:00"/>
    <x v="3"/>
    <n v="13539"/>
    <s v="C"/>
    <s v="B3SA3"/>
    <n v="300"/>
    <n v="33.06"/>
    <n v="33.06"/>
    <n v="9918"/>
    <n v="12"/>
    <n v="2.5011111111111113"/>
    <n v="0.48888888888888893"/>
    <n v="9932.3388888888876"/>
    <s v="S"/>
    <m/>
    <n v="-9932.3388888888876"/>
  </r>
  <r>
    <x v="1"/>
    <d v="2019-05-06T00:00:00"/>
    <x v="7"/>
    <n v="9796"/>
    <s v="V"/>
    <s v="VVAR3"/>
    <n v="3000"/>
    <n v="4.58"/>
    <n v="4.87"/>
    <n v="13740"/>
    <n v="12"/>
    <n v="3.0966666666666662"/>
    <n v="0.60333333333333339"/>
    <n v="13722.464166666667"/>
    <s v="S"/>
    <m/>
    <n v="13722.464166666667"/>
  </r>
  <r>
    <x v="1"/>
    <d v="2019-05-06T00:00:00"/>
    <x v="7"/>
    <n v="9796"/>
    <s v="C"/>
    <s v="VVAR3"/>
    <n v="3000"/>
    <n v="4.5999999999999996"/>
    <n v="4.87"/>
    <n v="13799.999999999998"/>
    <n v="12"/>
    <n v="3.0966666666666662"/>
    <n v="0.60333333333333339"/>
    <n v="13818.165833333331"/>
    <s v="S"/>
    <m/>
    <n v="-13818.165833333331"/>
  </r>
  <r>
    <x v="1"/>
    <d v="2019-05-06T00:00:00"/>
    <x v="7"/>
    <n v="9796"/>
    <s v="V"/>
    <s v="VVAR3"/>
    <n v="3000"/>
    <n v="4.6100000000000003"/>
    <n v="4.87"/>
    <n v="13830.000000000002"/>
    <n v="12"/>
    <n v="3.0966666666666662"/>
    <n v="0.60333333333333339"/>
    <n v="13812.464166666668"/>
    <s v="S"/>
    <m/>
    <n v="13812.464166666668"/>
  </r>
  <r>
    <x v="1"/>
    <d v="2019-04-26T00:00:00"/>
    <x v="3"/>
    <n v="81245"/>
    <s v="C"/>
    <s v="BBAS3"/>
    <n v="200"/>
    <n v="49.41"/>
    <n v="50.9925"/>
    <n v="9882"/>
    <n v="12"/>
    <n v="2.71"/>
    <n v="0.4"/>
    <n v="9899.9624999999996"/>
    <s v="S"/>
    <m/>
    <n v="-9899.9624999999996"/>
  </r>
  <r>
    <x v="1"/>
    <d v="2019-04-26T00:00:00"/>
    <x v="3"/>
    <n v="77787"/>
    <s v="V"/>
    <s v="BBAS3"/>
    <n v="200"/>
    <n v="49.46"/>
    <n v="51.52"/>
    <n v="9892"/>
    <n v="12"/>
    <n v="2.72"/>
    <n v="0.4"/>
    <n v="9877.5950000000012"/>
    <s v="S"/>
    <m/>
    <n v="9877.5950000000012"/>
  </r>
  <r>
    <x v="1"/>
    <d v="2019-04-24T00:00:00"/>
    <x v="3"/>
    <n v="70409"/>
    <s v="C"/>
    <s v="BBAS3"/>
    <n v="200"/>
    <n v="48.35"/>
    <n v="51.522500000000001"/>
    <n v="9670"/>
    <n v="12"/>
    <n v="4.5166666666666666"/>
    <n v="0.66999999999999993"/>
    <n v="9685.3049999999985"/>
    <s v="S"/>
    <m/>
    <n v="-9685.3049999999985"/>
  </r>
  <r>
    <x v="1"/>
    <d v="2019-04-24T00:00:00"/>
    <x v="7"/>
    <n v="70409"/>
    <s v="C"/>
    <s v="BTOW3"/>
    <n v="300"/>
    <n v="37.81"/>
    <n v="38.690769230769227"/>
    <n v="11343"/>
    <n v="12"/>
    <n v="4.5166666666666666"/>
    <n v="0.66999999999999993"/>
    <n v="11358.304999999998"/>
    <s v="S"/>
    <m/>
    <n v="-11358.304999999998"/>
  </r>
  <r>
    <x v="1"/>
    <d v="2019-04-24T00:00:00"/>
    <x v="7"/>
    <n v="70409"/>
    <s v="C"/>
    <s v="BTOW3"/>
    <n v="500"/>
    <n v="38.729999999999997"/>
    <n v="38.954999999999998"/>
    <n v="19365"/>
    <n v="12"/>
    <n v="4.5166666666666666"/>
    <n v="0.66999999999999993"/>
    <n v="19380.305"/>
    <s v="S"/>
    <m/>
    <n v="-19380.305"/>
  </r>
  <r>
    <x v="1"/>
    <d v="2019-04-23T00:00:00"/>
    <x v="5"/>
    <n v="70409"/>
    <s v="C"/>
    <s v="USIM5"/>
    <n v="1000"/>
    <n v="8.91"/>
    <n v="8.8559999999999999"/>
    <n v="8910"/>
    <n v="12"/>
    <n v="5.3550000000000004"/>
    <n v="0.79"/>
    <n v="8926.7525000000005"/>
    <s v="S"/>
    <m/>
    <n v="-8926.7525000000005"/>
  </r>
  <r>
    <x v="1"/>
    <d v="2019-04-23T00:00:00"/>
    <x v="3"/>
    <n v="66074"/>
    <s v="V"/>
    <s v="B3SA3"/>
    <n v="600"/>
    <n v="32.76"/>
    <n v="30.31"/>
    <n v="19656"/>
    <n v="12"/>
    <n v="5.3550000000000004"/>
    <n v="0.79"/>
    <n v="19639.877499999999"/>
    <s v="S"/>
    <m/>
    <n v="19639.877499999999"/>
  </r>
  <r>
    <x v="1"/>
    <d v="2019-04-23T00:00:00"/>
    <x v="7"/>
    <n v="66074"/>
    <s v="V"/>
    <s v="BTOW3"/>
    <n v="500"/>
    <n v="38.619999999999997"/>
    <n v="39.18"/>
    <n v="19310"/>
    <n v="12"/>
    <n v="5.3550000000000004"/>
    <n v="0.79"/>
    <n v="19293.877499999999"/>
    <s v="S"/>
    <m/>
    <n v="19293.877499999999"/>
  </r>
  <r>
    <x v="1"/>
    <d v="2019-04-18T00:00:00"/>
    <x v="7"/>
    <n v="58555"/>
    <s v="C"/>
    <s v="VVAR3"/>
    <n v="1000"/>
    <n v="3.92"/>
    <n v="4.8671428571428574"/>
    <n v="3920"/>
    <n v="12"/>
    <n v="1.07"/>
    <n v="0.15"/>
    <n v="3936.1125000000002"/>
    <s v="S"/>
    <m/>
    <n v="-3936.1125000000002"/>
  </r>
  <r>
    <x v="1"/>
    <d v="2019-04-17T00:00:00"/>
    <x v="1"/>
    <n v="54391"/>
    <s v="C"/>
    <s v="CSNA3"/>
    <n v="800"/>
    <n v="15.4"/>
    <n v="15.4"/>
    <n v="12320"/>
    <n v="12"/>
    <n v="4.6862500000000002"/>
    <n v="0.69499999999999995"/>
    <n v="12340.544999999998"/>
    <s v="S"/>
    <m/>
    <n v="-12340.544999999998"/>
  </r>
  <r>
    <x v="1"/>
    <d v="2019-04-17T00:00:00"/>
    <x v="7"/>
    <n v="54391"/>
    <s v="C"/>
    <s v="BTOW3"/>
    <n v="500"/>
    <n v="36.549999999999997"/>
    <n v="39.18"/>
    <n v="18275"/>
    <n v="12"/>
    <n v="4.6862500000000002"/>
    <n v="0.69499999999999995"/>
    <n v="18293.255000000001"/>
    <s v="S"/>
    <m/>
    <n v="-18293.255000000001"/>
  </r>
  <r>
    <x v="1"/>
    <d v="2019-04-17T00:00:00"/>
    <x v="5"/>
    <n v="54391"/>
    <s v="V"/>
    <s v="UNIP6"/>
    <n v="1100"/>
    <n v="39.119999999999997"/>
    <n v="38.54"/>
    <n v="43032"/>
    <n v="12"/>
    <n v="4.6862500000000002"/>
    <n v="0.69499999999999995"/>
    <n v="43014.375"/>
    <s v="S"/>
    <m/>
    <n v="43014.375"/>
  </r>
  <r>
    <x v="1"/>
    <d v="2019-04-17T00:00:00"/>
    <x v="5"/>
    <n v="54391"/>
    <s v="V"/>
    <s v="UNIP6"/>
    <n v="400"/>
    <n v="39.130000000000003"/>
    <n v="38.54"/>
    <n v="15652.000000000002"/>
    <n v="12"/>
    <n v="4.6862500000000002"/>
    <n v="0.69499999999999995"/>
    <n v="15638.095000000003"/>
    <s v="S"/>
    <m/>
    <n v="15638.095000000003"/>
  </r>
  <r>
    <x v="1"/>
    <d v="2019-04-17T00:00:00"/>
    <x v="5"/>
    <n v="54391"/>
    <s v="V"/>
    <s v="UNIP6"/>
    <n v="100"/>
    <n v="39.14"/>
    <n v="38.54"/>
    <n v="3914"/>
    <n v="0"/>
    <n v="4.6862500000000002"/>
    <n v="0.69499999999999995"/>
    <n v="3910.895"/>
    <s v="S"/>
    <m/>
    <n v="3910.895"/>
  </r>
  <r>
    <x v="1"/>
    <d v="2019-04-17T00:00:00"/>
    <x v="5"/>
    <n v="54391"/>
    <s v="V"/>
    <s v="UNIP6"/>
    <n v="300"/>
    <n v="39.1"/>
    <n v="38.54"/>
    <n v="11730"/>
    <n v="12"/>
    <n v="4.6862500000000002"/>
    <n v="0.69499999999999995"/>
    <n v="11714.915000000001"/>
    <s v="S"/>
    <m/>
    <n v="11714.915000000001"/>
  </r>
  <r>
    <x v="1"/>
    <d v="2019-04-17T00:00:00"/>
    <x v="5"/>
    <n v="54391"/>
    <s v="C"/>
    <s v="USIM5"/>
    <n v="1500"/>
    <n v="8.82"/>
    <n v="8.82"/>
    <n v="13230"/>
    <n v="12"/>
    <n v="4.6862500000000002"/>
    <n v="0.69499999999999995"/>
    <n v="13245.794999999998"/>
    <s v="S"/>
    <m/>
    <n v="-13245.794999999998"/>
  </r>
  <r>
    <x v="1"/>
    <d v="2019-04-17T00:00:00"/>
    <x v="3"/>
    <n v="54391"/>
    <s v="C"/>
    <s v="B3SA3"/>
    <n v="600"/>
    <n v="30.31"/>
    <n v="30.31"/>
    <n v="18186"/>
    <n v="12"/>
    <n v="4.6862500000000002"/>
    <n v="0.69499999999999995"/>
    <n v="18202.395"/>
    <s v="S"/>
    <m/>
    <n v="-18202.395"/>
  </r>
  <r>
    <x v="1"/>
    <d v="2019-04-16T00:00:00"/>
    <x v="7"/>
    <n v="50480"/>
    <s v="C"/>
    <s v="VVAR3"/>
    <n v="1000"/>
    <n v="4.01"/>
    <n v="4.9430769230769229"/>
    <n v="4010"/>
    <n v="12"/>
    <n v="1.1000000000000001"/>
    <n v="0.16"/>
    <n v="4025.86"/>
    <s v="S"/>
    <m/>
    <n v="-4025.86"/>
  </r>
  <r>
    <x v="1"/>
    <d v="2019-04-15T00:00:00"/>
    <x v="3"/>
    <n v="46219"/>
    <s v="V"/>
    <s v="B3SA3"/>
    <n v="600"/>
    <n v="30.91"/>
    <n v="31.78"/>
    <n v="18546"/>
    <n v="12"/>
    <n v="3.1066666666666669"/>
    <n v="0.45999999999999996"/>
    <n v="18529.212"/>
    <s v="S"/>
    <m/>
    <n v="18529.212"/>
  </r>
  <r>
    <x v="1"/>
    <d v="2019-04-15T00:00:00"/>
    <x v="5"/>
    <n v="46219"/>
    <s v="V"/>
    <s v="UNIP6"/>
    <n v="200"/>
    <n v="38.33"/>
    <n v="38.54"/>
    <n v="7666"/>
    <n v="12"/>
    <n v="3.1066666666666669"/>
    <n v="0.45999999999999996"/>
    <n v="7649.2119999999995"/>
    <s v="S"/>
    <m/>
    <n v="7649.2119999999995"/>
  </r>
  <r>
    <x v="1"/>
    <d v="2019-04-15T00:00:00"/>
    <x v="5"/>
    <n v="46219"/>
    <s v="V"/>
    <s v="UNIP6"/>
    <n v="200"/>
    <n v="38.46"/>
    <n v="38.54"/>
    <n v="7692"/>
    <n v="12"/>
    <n v="3.1066666666666669"/>
    <n v="0.45999999999999996"/>
    <n v="7675.2119999999995"/>
    <s v="S"/>
    <m/>
    <n v="7675.2119999999995"/>
  </r>
  <r>
    <x v="1"/>
    <d v="2019-04-12T00:00:00"/>
    <x v="5"/>
    <n v="41299"/>
    <s v="V"/>
    <s v="USIM5"/>
    <n v="1000"/>
    <n v="9.4600000000000009"/>
    <n v="9.4700000000000006"/>
    <n v="9460"/>
    <n v="12"/>
    <n v="2.6"/>
    <n v="0.38"/>
    <n v="9443.2920000000013"/>
    <s v="S"/>
    <m/>
    <n v="9443.2920000000013"/>
  </r>
  <r>
    <x v="1"/>
    <d v="2019-04-11T00:00:00"/>
    <x v="3"/>
    <n v="35958"/>
    <s v="C"/>
    <s v="B3SA3"/>
    <n v="300"/>
    <n v="31.38"/>
    <n v="31.774999999999999"/>
    <n v="9414"/>
    <n v="12"/>
    <n v="2.2050000000000001"/>
    <n v="0.32500000000000001"/>
    <n v="9431.2829999999994"/>
    <s v="S"/>
    <m/>
    <n v="-9431.2829999999994"/>
  </r>
  <r>
    <x v="1"/>
    <d v="2019-04-11T00:00:00"/>
    <x v="2"/>
    <n v="35958"/>
    <s v="V"/>
    <s v="OIBR3"/>
    <n v="4000"/>
    <n v="1.66"/>
    <n v="1.53"/>
    <n v="6640"/>
    <n v="12"/>
    <n v="2.2050000000000001"/>
    <n v="0.32500000000000001"/>
    <n v="6627.6350000000002"/>
    <s v="S"/>
    <m/>
    <n v="6627.6350000000002"/>
  </r>
  <r>
    <x v="1"/>
    <d v="2019-04-04T00:00:00"/>
    <x v="5"/>
    <n v="23468"/>
    <s v="C"/>
    <s v="USIM5"/>
    <n v="1000"/>
    <n v="9.4700000000000006"/>
    <n v="9.4700000000000006"/>
    <n v="9470"/>
    <n v="12"/>
    <n v="2.6"/>
    <n v="0.38"/>
    <n v="9485.7179999999989"/>
    <s v="S"/>
    <m/>
    <n v="-9485.7179999999989"/>
  </r>
  <r>
    <x v="1"/>
    <d v="2019-04-04T00:00:00"/>
    <x v="7"/>
    <n v="19392"/>
    <s v="C"/>
    <s v="BTOW3"/>
    <n v="200"/>
    <n v="41.95"/>
    <n v="41.805999999999997"/>
    <n v="8390"/>
    <n v="12"/>
    <n v="2.87"/>
    <n v="0.42499999999999999"/>
    <n v="8405.762999999999"/>
    <s v="S"/>
    <m/>
    <n v="-8405.762999999999"/>
  </r>
  <r>
    <x v="1"/>
    <d v="2019-04-04T00:00:00"/>
    <x v="7"/>
    <n v="19392"/>
    <s v="C"/>
    <s v="BTOW3"/>
    <n v="300"/>
    <n v="41.71"/>
    <n v="41.71"/>
    <n v="12513"/>
    <n v="12"/>
    <n v="2.87"/>
    <n v="0.42499999999999999"/>
    <n v="12528.762999999999"/>
    <s v="S"/>
    <m/>
    <n v="-12528.762999999999"/>
  </r>
  <r>
    <x v="1"/>
    <d v="2019-04-04T00:00:00"/>
    <x v="3"/>
    <n v="15410"/>
    <s v="V"/>
    <s v="B3SA3"/>
    <n v="300"/>
    <n v="32.409999999999997"/>
    <n v="32.17"/>
    <n v="9722.9999999999982"/>
    <n v="12"/>
    <n v="2.59"/>
    <n v="0.39"/>
    <n v="9707.9019999999982"/>
    <s v="S"/>
    <m/>
    <n v="9707.9019999999982"/>
  </r>
  <r>
    <x v="1"/>
    <d v="2019-04-03T00:00:00"/>
    <x v="3"/>
    <n v="11310"/>
    <s v="C"/>
    <s v="B3SA3"/>
    <n v="300"/>
    <n v="31.56"/>
    <n v="32.17"/>
    <n v="9468"/>
    <n v="12"/>
    <n v="2.33"/>
    <n v="0.4366666666666667"/>
    <n v="9483.7746666666662"/>
    <s v="S"/>
    <m/>
    <n v="-9483.7746666666662"/>
  </r>
  <r>
    <x v="1"/>
    <d v="2019-04-03T00:00:00"/>
    <x v="2"/>
    <n v="11310"/>
    <s v="C"/>
    <s v="OIBR3"/>
    <n v="4000"/>
    <n v="1.53"/>
    <n v="1.53"/>
    <n v="6120"/>
    <n v="12"/>
    <n v="2.33"/>
    <n v="0.4366666666666667"/>
    <n v="6133.1766666666663"/>
    <s v="S"/>
    <m/>
    <n v="-6133.1766666666663"/>
  </r>
  <r>
    <x v="1"/>
    <d v="2019-04-03T00:00:00"/>
    <x v="3"/>
    <n v="11310"/>
    <s v="C"/>
    <s v="B3SA3"/>
    <n v="300"/>
    <n v="32.78"/>
    <n v="32.78"/>
    <n v="9834"/>
    <n v="12"/>
    <n v="2.33"/>
    <n v="0.4366666666666667"/>
    <n v="9849.6066666666666"/>
    <s v="S"/>
    <m/>
    <n v="-9849.6066666666666"/>
  </r>
  <r>
    <x v="1"/>
    <d v="2019-03-28T00:00:00"/>
    <x v="5"/>
    <n v="81126"/>
    <s v="C"/>
    <s v="UNIP6"/>
    <n v="100"/>
    <n v="37.619999999999997"/>
    <n v="38.536086956521736"/>
    <n v="3761.9999999999995"/>
    <n v="12"/>
    <n v="2.4071428571428575"/>
    <n v="0.46571428571428569"/>
    <n v="3777.6357142857141"/>
    <s v="S"/>
    <m/>
    <n v="-3777.6357142857141"/>
  </r>
  <r>
    <x v="1"/>
    <d v="2019-03-28T00:00:00"/>
    <x v="5"/>
    <n v="81126"/>
    <s v="C"/>
    <s v="UNIP6"/>
    <n v="100"/>
    <n v="37.479999999999997"/>
    <n v="38.577727272727273"/>
    <n v="3747.9999999999995"/>
    <n v="12"/>
    <n v="2.4071428571428575"/>
    <n v="0.46571428571428569"/>
    <n v="3763.6357142857141"/>
    <s v="S"/>
    <m/>
    <n v="-3763.6357142857141"/>
  </r>
  <r>
    <x v="1"/>
    <d v="2019-03-28T00:00:00"/>
    <x v="3"/>
    <n v="81126"/>
    <s v="V"/>
    <s v="B3SA3"/>
    <n v="500"/>
    <n v="32.15"/>
    <n v="31.71"/>
    <n v="16075"/>
    <n v="0"/>
    <n v="2.4071428571428575"/>
    <n v="0.46571428571428569"/>
    <n v="16072.599285714286"/>
    <s v="S"/>
    <m/>
    <n v="16072.599285714286"/>
  </r>
  <r>
    <x v="1"/>
    <d v="2019-03-28T00:00:00"/>
    <x v="3"/>
    <n v="81126"/>
    <s v="C"/>
    <s v="B3SA3"/>
    <n v="500"/>
    <n v="31.71"/>
    <n v="31.71"/>
    <n v="15855"/>
    <n v="12"/>
    <n v="2.4071428571428575"/>
    <n v="0.46571428571428569"/>
    <n v="15870.030714285713"/>
    <s v="S"/>
    <m/>
    <n v="-15870.030714285713"/>
  </r>
  <r>
    <x v="1"/>
    <d v="2019-03-28T00:00:00"/>
    <x v="1"/>
    <n v="81126"/>
    <s v="V"/>
    <s v="CSNA3"/>
    <n v="500"/>
    <n v="15.83"/>
    <n v="15.8"/>
    <n v="7915"/>
    <n v="12"/>
    <n v="2.4071428571428575"/>
    <n v="0.46571428571428569"/>
    <n v="7900.5992857142855"/>
    <s v="S"/>
    <m/>
    <n v="7900.5992857142855"/>
  </r>
  <r>
    <x v="1"/>
    <d v="2019-03-28T00:00:00"/>
    <x v="3"/>
    <n v="81126"/>
    <s v="V"/>
    <s v="B3SA3"/>
    <n v="500"/>
    <n v="31.44"/>
    <n v="30.87"/>
    <n v="15720"/>
    <n v="12"/>
    <n v="2.4071428571428575"/>
    <n v="0.46571428571428569"/>
    <n v="15705.599285714286"/>
    <s v="S"/>
    <m/>
    <n v="15705.599285714286"/>
  </r>
  <r>
    <x v="1"/>
    <d v="2019-03-28T00:00:00"/>
    <x v="3"/>
    <n v="81126"/>
    <s v="C"/>
    <s v="B3SA3"/>
    <n v="500"/>
    <n v="30.89"/>
    <n v="30.87"/>
    <n v="15445"/>
    <n v="12"/>
    <n v="2.4071428571428575"/>
    <n v="0.46571428571428569"/>
    <n v="15458.165714285713"/>
    <s v="S"/>
    <m/>
    <n v="-15458.165714285713"/>
  </r>
  <r>
    <x v="1"/>
    <d v="2019-03-21T00:00:00"/>
    <x v="5"/>
    <n v="72212"/>
    <s v="V"/>
    <s v="UNIP6"/>
    <n v="400"/>
    <n v="38.799999999999997"/>
    <n v="38.630000000000003"/>
    <n v="15519.999999999998"/>
    <n v="12"/>
    <n v="4.26"/>
    <n v="0.64"/>
    <n v="15505.597499999998"/>
    <s v="S"/>
    <m/>
    <n v="15505.597499999998"/>
  </r>
  <r>
    <x v="1"/>
    <d v="2019-03-21T00:00:00"/>
    <x v="1"/>
    <n v="56343"/>
    <s v="C"/>
    <s v="CSNA3"/>
    <n v="500"/>
    <n v="15.8"/>
    <n v="15.8"/>
    <n v="7900"/>
    <n v="12"/>
    <n v="2.0622222222222222"/>
    <n v="0.4244444444444444"/>
    <n v="7914.8169444444447"/>
    <s v="S"/>
    <m/>
    <n v="-7914.8169444444447"/>
  </r>
  <r>
    <x v="1"/>
    <d v="2019-03-21T00:00:00"/>
    <x v="5"/>
    <n v="56343"/>
    <s v="V"/>
    <s v="UNIP6"/>
    <n v="300"/>
    <n v="41.61"/>
    <n v="38.630000000000003"/>
    <n v="12483"/>
    <n v="12"/>
    <n v="2.0622222222222222"/>
    <n v="0.4244444444444444"/>
    <n v="12468.813055555554"/>
    <s v="S"/>
    <m/>
    <n v="12468.813055555554"/>
  </r>
  <r>
    <x v="1"/>
    <d v="2019-03-21T00:00:00"/>
    <x v="5"/>
    <n v="56343"/>
    <s v="V"/>
    <s v="UNIP6"/>
    <n v="300"/>
    <n v="41.46"/>
    <n v="38.630000000000003"/>
    <n v="12438"/>
    <n v="12"/>
    <n v="2.0622222222222222"/>
    <n v="0.4244444444444444"/>
    <n v="12423.813055555554"/>
    <s v="S"/>
    <m/>
    <n v="12423.813055555554"/>
  </r>
  <r>
    <x v="1"/>
    <d v="2019-03-21T00:00:00"/>
    <x v="7"/>
    <n v="56343"/>
    <s v="V"/>
    <s v="BTOW3"/>
    <n v="300"/>
    <n v="46.59"/>
    <n v="46.71"/>
    <n v="13977.000000000002"/>
    <n v="12"/>
    <n v="2.0622222222222222"/>
    <n v="0.4244444444444444"/>
    <n v="13964.525555555558"/>
    <s v="S"/>
    <m/>
    <n v="13964.525555555558"/>
  </r>
  <r>
    <x v="1"/>
    <d v="2019-03-21T00:00:00"/>
    <x v="7"/>
    <n v="56343"/>
    <s v="C"/>
    <s v="BTOW3"/>
    <n v="300"/>
    <n v="46.71"/>
    <n v="46.71"/>
    <n v="14013"/>
    <n v="12"/>
    <n v="2.0622222222222222"/>
    <n v="0.4244444444444444"/>
    <n v="14029.604444444443"/>
    <s v="S"/>
    <m/>
    <n v="-14029.604444444443"/>
  </r>
  <r>
    <x v="1"/>
    <d v="2019-03-21T00:00:00"/>
    <x v="5"/>
    <n v="56343"/>
    <s v="C"/>
    <s v="UNIP6"/>
    <n v="300"/>
    <n v="41.19"/>
    <n v="38.630000000000003"/>
    <n v="12357"/>
    <n v="12"/>
    <n v="2.0622222222222222"/>
    <n v="0.4244444444444444"/>
    <n v="12373.604444444443"/>
    <s v="S"/>
    <m/>
    <n v="-12373.604444444443"/>
  </r>
  <r>
    <x v="1"/>
    <d v="2019-03-21T00:00:00"/>
    <x v="5"/>
    <n v="56343"/>
    <s v="C"/>
    <s v="UNIP6"/>
    <n v="300"/>
    <n v="41.85"/>
    <n v="38.630000000000003"/>
    <n v="12555"/>
    <n v="12"/>
    <n v="2.0622222222222222"/>
    <n v="0.4244444444444444"/>
    <n v="12571.604444444443"/>
    <s v="S"/>
    <m/>
    <n v="-12571.604444444443"/>
  </r>
  <r>
    <x v="1"/>
    <d v="2019-03-21T00:00:00"/>
    <x v="1"/>
    <n v="56343"/>
    <s v="V"/>
    <s v="CSNA3"/>
    <n v="400"/>
    <n v="16.329999999999998"/>
    <n v="15.39"/>
    <n v="6531.9999999999991"/>
    <n v="12"/>
    <n v="2.0622222222222222"/>
    <n v="0.4244444444444444"/>
    <n v="6516.2855555555543"/>
    <s v="S"/>
    <m/>
    <n v="6516.2855555555543"/>
  </r>
  <r>
    <x v="1"/>
    <d v="2019-03-20T00:00:00"/>
    <x v="1"/>
    <n v="51161"/>
    <s v="C"/>
    <s v="CSNA3"/>
    <n v="400"/>
    <n v="15.39"/>
    <n v="15.39"/>
    <n v="6156"/>
    <n v="12"/>
    <n v="3.5425"/>
    <n v="0.53500000000000003"/>
    <n v="6172.4549999999999"/>
    <s v="S"/>
    <m/>
    <n v="-6172.4549999999999"/>
  </r>
  <r>
    <x v="1"/>
    <d v="2019-03-20T00:00:00"/>
    <x v="7"/>
    <n v="51161"/>
    <s v="C"/>
    <s v="VVAR3"/>
    <n v="3000"/>
    <n v="4.6100000000000003"/>
    <n v="5.0149999999999997"/>
    <n v="13830.000000000002"/>
    <n v="12"/>
    <n v="3.5425"/>
    <n v="0.53500000000000003"/>
    <n v="13846.125"/>
    <s v="S"/>
    <m/>
    <n v="-13846.125"/>
  </r>
  <r>
    <x v="1"/>
    <d v="2019-03-20T00:00:00"/>
    <x v="3"/>
    <n v="51161"/>
    <s v="C"/>
    <s v="BBAS3"/>
    <n v="200"/>
    <n v="52.15"/>
    <n v="52.58"/>
    <n v="10430"/>
    <n v="12"/>
    <n v="3.5425"/>
    <n v="0.53500000000000003"/>
    <n v="10447.115"/>
    <s v="S"/>
    <m/>
    <n v="-10447.115"/>
  </r>
  <r>
    <x v="1"/>
    <d v="2019-03-20T00:00:00"/>
    <x v="3"/>
    <n v="51161"/>
    <s v="C"/>
    <s v="BBAS3"/>
    <n v="400"/>
    <n v="52.79"/>
    <n v="52.79"/>
    <n v="21116"/>
    <n v="12"/>
    <n v="3.5425"/>
    <n v="0.53500000000000003"/>
    <n v="21133.115000000002"/>
    <s v="S"/>
    <m/>
    <n v="-21133.115000000002"/>
  </r>
  <r>
    <x v="1"/>
    <d v="2019-03-19T00:00:00"/>
    <x v="7"/>
    <n v="46031"/>
    <s v="V"/>
    <s v="VVAR3"/>
    <n v="1500"/>
    <n v="4.66"/>
    <n v="5.15"/>
    <n v="6990"/>
    <n v="12"/>
    <n v="1.92"/>
    <n v="0.28999999999999998"/>
    <n v="6977.64"/>
    <s v="S"/>
    <m/>
    <n v="6977.64"/>
  </r>
  <r>
    <x v="1"/>
    <d v="2019-03-18T00:00:00"/>
    <x v="7"/>
    <n v="40956"/>
    <s v="V"/>
    <s v="BTOW3"/>
    <n v="300"/>
    <n v="47.15"/>
    <n v="5.1515584415584419"/>
    <n v="14145"/>
    <n v="12"/>
    <n v="3.88"/>
    <n v="0.57999999999999996"/>
    <n v="14132.32"/>
    <s v="S"/>
    <m/>
    <n v="14132.32"/>
  </r>
  <r>
    <x v="1"/>
    <d v="2019-03-15T00:00:00"/>
    <x v="5"/>
    <n v="36560"/>
    <s v="V"/>
    <s v="UNIP6"/>
    <n v="300"/>
    <n v="43.95"/>
    <n v="38.630000000000003"/>
    <n v="13185"/>
    <n v="12"/>
    <n v="3.0850000000000004"/>
    <n v="0.51333333333333331"/>
    <n v="13169.981666666667"/>
    <s v="S"/>
    <m/>
    <n v="13169.981666666667"/>
  </r>
  <r>
    <x v="1"/>
    <d v="2019-03-15T00:00:00"/>
    <x v="5"/>
    <n v="36560"/>
    <s v="C"/>
    <s v="UNIP6"/>
    <n v="300"/>
    <n v="42.64"/>
    <m/>
    <n v="12792"/>
    <n v="12"/>
    <n v="3.0850000000000004"/>
    <n v="0.51333333333333331"/>
    <n v="12807.648333333333"/>
    <s v="S"/>
    <m/>
    <n v="-12807.648333333333"/>
  </r>
  <r>
    <x v="1"/>
    <d v="2019-03-15T00:00:00"/>
    <x v="7"/>
    <n v="36560"/>
    <s v="C"/>
    <s v="VVAR3"/>
    <n v="1500"/>
    <n v="4.55"/>
    <n v="5.1515584415584419"/>
    <n v="6825"/>
    <n v="12"/>
    <n v="3.0850000000000004"/>
    <n v="0.51333333333333331"/>
    <n v="6842.8933333333334"/>
    <s v="S"/>
    <m/>
    <n v="-6842.8933333333334"/>
  </r>
  <r>
    <x v="1"/>
    <d v="2019-03-15T00:00:00"/>
    <x v="7"/>
    <n v="36560"/>
    <s v="C"/>
    <s v="BTOW3"/>
    <n v="300"/>
    <n v="47.14"/>
    <m/>
    <n v="14142"/>
    <n v="12"/>
    <n v="3.0850000000000004"/>
    <n v="0.51333333333333331"/>
    <n v="14156.908333333333"/>
    <s v="S"/>
    <m/>
    <n v="-14156.908333333333"/>
  </r>
  <r>
    <x v="1"/>
    <d v="2019-03-15T00:00:00"/>
    <x v="1"/>
    <n v="36560"/>
    <s v="V"/>
    <s v="BRDT3"/>
    <n v="400"/>
    <n v="24.77"/>
    <m/>
    <n v="9908"/>
    <n v="12"/>
    <n v="3.0850000000000004"/>
    <n v="0.51333333333333331"/>
    <n v="9893.7216666666664"/>
    <s v="S"/>
    <m/>
    <n v="9893.7216666666664"/>
  </r>
  <r>
    <x v="1"/>
    <d v="2019-03-15T00:00:00"/>
    <x v="5"/>
    <n v="36560"/>
    <s v="V"/>
    <s v="UNIP6"/>
    <n v="400"/>
    <n v="43.95"/>
    <n v="38.630000000000003"/>
    <n v="17580"/>
    <n v="0"/>
    <n v="3.0850000000000004"/>
    <n v="0.51333333333333331"/>
    <n v="17577.721666666668"/>
    <s v="S"/>
    <m/>
    <n v="17577.721666666668"/>
  </r>
  <r>
    <x v="1"/>
    <d v="2019-03-14T00:00:00"/>
    <x v="1"/>
    <n v="32520"/>
    <s v="C"/>
    <s v="BRDT3"/>
    <n v="400"/>
    <n v="24.51"/>
    <n v="24.51"/>
    <n v="9804"/>
    <n v="12"/>
    <n v="2.802"/>
    <n v="0.52400000000000002"/>
    <n v="9818.9189999999981"/>
    <s v="S"/>
    <m/>
    <n v="-9818.9189999999981"/>
  </r>
  <r>
    <x v="1"/>
    <d v="2019-03-14T00:00:00"/>
    <x v="5"/>
    <n v="32520"/>
    <s v="V"/>
    <s v="UNIP6"/>
    <n v="300"/>
    <n v="42.13"/>
    <n v="38.630000000000003"/>
    <n v="12639"/>
    <n v="12"/>
    <n v="2.802"/>
    <n v="0.52400000000000002"/>
    <n v="12625.473142857143"/>
    <s v="S"/>
    <m/>
    <n v="12625.473142857143"/>
  </r>
  <r>
    <x v="1"/>
    <d v="2019-03-14T00:00:00"/>
    <x v="5"/>
    <n v="32520"/>
    <s v="C"/>
    <s v="UNIP6"/>
    <n v="300"/>
    <n v="42.01"/>
    <n v="38.630000000000003"/>
    <n v="12603"/>
    <n v="12"/>
    <n v="2.802"/>
    <n v="0.52400000000000002"/>
    <n v="12617.156857142856"/>
    <s v="S"/>
    <m/>
    <n v="-12617.156857142856"/>
  </r>
  <r>
    <x v="1"/>
    <d v="2019-03-14T00:00:00"/>
    <x v="1"/>
    <n v="32520"/>
    <s v="V"/>
    <s v="BRDT3"/>
    <n v="600"/>
    <n v="24.69"/>
    <m/>
    <n v="14814"/>
    <n v="12"/>
    <n v="2.802"/>
    <n v="0.52400000000000002"/>
    <n v="14800.473142857143"/>
    <s v="S"/>
    <m/>
    <n v="14800.473142857143"/>
  </r>
  <r>
    <x v="1"/>
    <d v="2019-03-14T00:00:00"/>
    <x v="3"/>
    <n v="32520"/>
    <s v="V"/>
    <s v="B3SA3"/>
    <n v="400"/>
    <n v="33.46"/>
    <m/>
    <n v="13384"/>
    <n v="12"/>
    <n v="2.802"/>
    <n v="0.52400000000000002"/>
    <n v="13370.473142857143"/>
    <s v="S"/>
    <m/>
    <n v="13370.473142857143"/>
  </r>
  <r>
    <x v="1"/>
    <d v="2019-03-12T00:00:00"/>
    <x v="1"/>
    <m/>
    <s v="V"/>
    <s v="EMBRC19"/>
    <n v="300"/>
    <n v="0"/>
    <m/>
    <n v="0"/>
    <n v="12"/>
    <n v="0"/>
    <n v="0"/>
    <n v="-13.002857142857144"/>
    <s v="S"/>
    <m/>
    <n v="-13.002857142857144"/>
  </r>
  <r>
    <x v="1"/>
    <d v="2019-03-12T00:00:00"/>
    <x v="3"/>
    <n v="23877"/>
    <s v="C"/>
    <s v="B3SA3"/>
    <n v="400"/>
    <n v="32.619999999999997"/>
    <n v="32.619999999999997"/>
    <n v="13047.999999999998"/>
    <n v="12"/>
    <n v="3.58"/>
    <n v="0.54"/>
    <n v="13062.172857142856"/>
    <s v="S"/>
    <m/>
    <n v="-13062.172857142856"/>
  </r>
  <r>
    <x v="1"/>
    <d v="2019-03-11T00:00:00"/>
    <x v="3"/>
    <n v="18297"/>
    <s v="V"/>
    <s v="B3SA3"/>
    <n v="600"/>
    <n v="32.659999999999997"/>
    <m/>
    <n v="19595.999999999996"/>
    <n v="12"/>
    <n v="3.3333333333333335"/>
    <n v="0.5033333333333333"/>
    <n v="19582.493809523807"/>
    <s v="S"/>
    <m/>
    <n v="19582.493809523807"/>
  </r>
  <r>
    <x v="1"/>
    <d v="2019-03-11T00:00:00"/>
    <x v="1"/>
    <n v="18297"/>
    <s v="C"/>
    <s v="BRDT3"/>
    <n v="300"/>
    <n v="24.12"/>
    <n v="24.37"/>
    <n v="7236"/>
    <n v="12"/>
    <n v="3.3333333333333335"/>
    <n v="0.5033333333333333"/>
    <n v="7251.0983333333334"/>
    <s v="S"/>
    <m/>
    <n v="-7251.0983333333334"/>
  </r>
  <r>
    <x v="1"/>
    <d v="2019-03-11T00:00:00"/>
    <x v="7"/>
    <n v="18297"/>
    <s v="V"/>
    <s v="VVAR3"/>
    <n v="2000"/>
    <n v="4.78"/>
    <n v="5.25"/>
    <n v="9560"/>
    <n v="12"/>
    <n v="3.3333333333333335"/>
    <n v="0.5033333333333333"/>
    <n v="9545.5316666666658"/>
    <s v="S"/>
    <m/>
    <n v="9545.5316666666658"/>
  </r>
  <r>
    <x v="1"/>
    <d v="2019-03-08T00:00:00"/>
    <x v="3"/>
    <n v="13802"/>
    <s v="C"/>
    <s v="B3SA3"/>
    <n v="600"/>
    <n v="31"/>
    <n v="31"/>
    <n v="18600"/>
    <n v="12"/>
    <n v="5.1100000000000003"/>
    <n v="0.77"/>
    <n v="18616.18"/>
    <s v="S"/>
    <m/>
    <n v="-18616.18"/>
  </r>
  <r>
    <x v="1"/>
    <d v="2019-02-27T00:00:00"/>
    <x v="1"/>
    <n v="81077"/>
    <s v="C"/>
    <s v="EMBRC19"/>
    <n v="300"/>
    <n v="0.47"/>
    <n v="0.47"/>
    <n v="141"/>
    <n v="12"/>
    <n v="0.03"/>
    <n v="0.05"/>
    <n v="156.46"/>
    <s v="S"/>
    <m/>
    <n v="-156.46"/>
  </r>
  <r>
    <x v="1"/>
    <d v="2019-02-27T00:00:00"/>
    <x v="1"/>
    <n v="81078"/>
    <s v="C"/>
    <s v="BRDT3"/>
    <n v="300"/>
    <n v="24.61"/>
    <n v="24.61"/>
    <n v="7383"/>
    <n v="12"/>
    <n v="2.0299999999999998"/>
    <n v="0.28999999999999998"/>
    <n v="7398.15"/>
    <s v="S"/>
    <m/>
    <n v="-7398.15"/>
  </r>
  <r>
    <x v="1"/>
    <d v="2019-02-26T00:00:00"/>
    <x v="7"/>
    <n v="76973"/>
    <s v="C"/>
    <s v="VVAR3"/>
    <n v="2000"/>
    <n v="4.9000000000000004"/>
    <n v="5.2518181818181819"/>
    <n v="9800"/>
    <n v="12"/>
    <n v="2.7149999999999999"/>
    <n v="0.39500000000000002"/>
    <n v="9815.2549999999992"/>
    <s v="S"/>
    <m/>
    <n v="-9815.2549999999992"/>
  </r>
  <r>
    <x v="1"/>
    <d v="2019-02-26T00:00:00"/>
    <x v="11"/>
    <n v="76973"/>
    <s v="V"/>
    <s v="EMBR3"/>
    <n v="500"/>
    <n v="19.920000000000002"/>
    <n v="19.690000000000001"/>
    <n v="9960"/>
    <n v="12"/>
    <n v="2.7149999999999999"/>
    <n v="0.39500000000000002"/>
    <n v="9945.0749999999989"/>
    <s v="S"/>
    <m/>
    <n v="9945.0749999999989"/>
  </r>
  <r>
    <x v="1"/>
    <d v="2019-02-22T00:00:00"/>
    <x v="5"/>
    <n v="69314"/>
    <s v="C"/>
    <s v="UNIP6"/>
    <n v="100"/>
    <n v="39.42"/>
    <n v="38.654577883472058"/>
    <n v="3942"/>
    <n v="12"/>
    <n v="1.4060000000000001"/>
    <n v="0.22400000000000003"/>
    <n v="3957.3840000000005"/>
    <s v="S"/>
    <m/>
    <n v="-3957.3840000000005"/>
  </r>
  <r>
    <x v="1"/>
    <d v="2019-02-22T00:00:00"/>
    <x v="7"/>
    <n v="69314"/>
    <s v="V"/>
    <s v="VVAR3"/>
    <n v="2000"/>
    <n v="4.6500000000000004"/>
    <n v="5.33"/>
    <n v="9300"/>
    <n v="12"/>
    <n v="1.4060000000000001"/>
    <n v="0.22400000000000003"/>
    <n v="9285.2459999999992"/>
    <s v="S"/>
    <m/>
    <n v="9285.2459999999992"/>
  </r>
  <r>
    <x v="1"/>
    <d v="2019-02-22T00:00:00"/>
    <x v="7"/>
    <n v="69314"/>
    <s v="V"/>
    <s v="VVAR3"/>
    <n v="1000"/>
    <n v="4.5"/>
    <n v="5.33"/>
    <n v="4500"/>
    <n v="12"/>
    <n v="1.4060000000000001"/>
    <n v="0.22400000000000003"/>
    <n v="4485.2460000000001"/>
    <s v="S"/>
    <m/>
    <n v="4485.2460000000001"/>
  </r>
  <r>
    <x v="1"/>
    <d v="2019-02-22T00:00:00"/>
    <x v="11"/>
    <n v="69314"/>
    <s v="V"/>
    <s v="EMBR3"/>
    <n v="300"/>
    <n v="19.559999999999999"/>
    <n v="19.690000000000001"/>
    <n v="5868"/>
    <n v="12"/>
    <n v="1.4060000000000001"/>
    <n v="0.22400000000000003"/>
    <n v="5853.2460000000001"/>
    <s v="S"/>
    <m/>
    <n v="5853.2460000000001"/>
  </r>
  <r>
    <x v="1"/>
    <d v="2019-02-22T00:00:00"/>
    <x v="7"/>
    <n v="69314"/>
    <s v="C"/>
    <s v="VVAR3"/>
    <n v="1000"/>
    <n v="4.41"/>
    <n v="5.33"/>
    <n v="4410"/>
    <n v="12"/>
    <n v="1.4060000000000001"/>
    <n v="0.22400000000000003"/>
    <n v="4425.384"/>
    <s v="S"/>
    <m/>
    <n v="-4425.384"/>
  </r>
  <r>
    <x v="1"/>
    <d v="2019-02-21T00:00:00"/>
    <x v="7"/>
    <n v="64518"/>
    <s v="C"/>
    <s v="VVAR3"/>
    <n v="1000"/>
    <n v="4.8099999999999996"/>
    <n v="5.3281818181818181"/>
    <n v="4810"/>
    <n v="12"/>
    <n v="1.2949999999999999"/>
    <n v="0.19"/>
    <n v="4825.3499999999995"/>
    <s v="S"/>
    <m/>
    <n v="-4825.3499999999995"/>
  </r>
  <r>
    <x v="1"/>
    <d v="2019-02-21T00:00:00"/>
    <x v="7"/>
    <n v="64518"/>
    <s v="C"/>
    <s v="VVAR3"/>
    <n v="1000"/>
    <n v="4.99"/>
    <n v="5.3769999999999998"/>
    <n v="4990"/>
    <n v="12"/>
    <n v="1.2949999999999999"/>
    <n v="0.19"/>
    <n v="5005.4162499999993"/>
    <s v="S"/>
    <m/>
    <n v="-5005.4162499999993"/>
  </r>
  <r>
    <x v="1"/>
    <d v="2019-02-21T00:00:00"/>
    <x v="7"/>
    <n v="64518"/>
    <s v="C"/>
    <s v="VVAR3"/>
    <n v="1000"/>
    <n v="5.01"/>
    <n v="5.4188888888888886"/>
    <n v="5010"/>
    <n v="12"/>
    <n v="1.2949999999999999"/>
    <n v="0.19"/>
    <n v="5025.4162499999993"/>
    <s v="S"/>
    <m/>
    <n v="-5025.4162499999993"/>
  </r>
  <r>
    <x v="1"/>
    <d v="2019-02-21T00:00:00"/>
    <x v="5"/>
    <n v="64518"/>
    <s v="V"/>
    <s v="UNIP6"/>
    <n v="100"/>
    <n v="40.54"/>
    <m/>
    <n v="4054"/>
    <n v="12"/>
    <n v="1.2949999999999999"/>
    <n v="0.19"/>
    <n v="4039.2137499999999"/>
    <s v="S"/>
    <m/>
    <n v="4039.2137499999999"/>
  </r>
  <r>
    <x v="1"/>
    <d v="2019-02-14T00:00:00"/>
    <x v="3"/>
    <n v="44718"/>
    <s v="V"/>
    <s v="B3SA3"/>
    <n v="600"/>
    <n v="31.37"/>
    <m/>
    <n v="18822"/>
    <n v="12"/>
    <n v="4.0250000000000004"/>
    <n v="0.59"/>
    <n v="18806.813750000001"/>
    <s v="S"/>
    <m/>
    <n v="18806.813750000001"/>
  </r>
  <r>
    <x v="1"/>
    <d v="2019-02-14T00:00:00"/>
    <x v="7"/>
    <n v="44718"/>
    <s v="C"/>
    <s v="VVAR3"/>
    <n v="2000"/>
    <n v="5.24"/>
    <n v="5.4725000000000001"/>
    <n v="10480"/>
    <n v="12"/>
    <n v="4.0250000000000004"/>
    <n v="0.59"/>
    <n v="10495.81625"/>
    <s v="S"/>
    <m/>
    <n v="-10495.81625"/>
  </r>
  <r>
    <x v="1"/>
    <d v="2019-02-13T00:00:00"/>
    <x v="7"/>
    <n v="40427"/>
    <s v="C"/>
    <s v="VVAR3"/>
    <n v="1600"/>
    <n v="5.45"/>
    <n v="5.5526666666666671"/>
    <n v="8720"/>
    <n v="12"/>
    <n v="1.8533333333333333"/>
    <n v="0.35666666666666669"/>
    <n v="8735.5829166666663"/>
    <s v="S"/>
    <m/>
    <n v="-8735.5829166666663"/>
  </r>
  <r>
    <x v="1"/>
    <d v="2019-02-13T00:00:00"/>
    <x v="7"/>
    <n v="40427"/>
    <s v="C"/>
    <s v="VVAR3"/>
    <n v="400"/>
    <n v="5.51"/>
    <n v="5.5918181818181818"/>
    <n v="2204"/>
    <n v="12"/>
    <n v="1.8533333333333333"/>
    <n v="0.35666666666666669"/>
    <n v="2219.5829166666667"/>
    <s v="S"/>
    <m/>
    <n v="-2219.5829166666667"/>
  </r>
  <r>
    <x v="1"/>
    <d v="2019-02-13T00:00:00"/>
    <x v="3"/>
    <n v="40427"/>
    <s v="C"/>
    <s v="B3SA3"/>
    <n v="300"/>
    <n v="31.1"/>
    <n v="31.35"/>
    <n v="9330"/>
    <n v="12"/>
    <n v="1.8533333333333333"/>
    <n v="0.35666666666666669"/>
    <n v="9345.5829166666663"/>
    <s v="S"/>
    <m/>
    <n v="-9345.5829166666663"/>
  </r>
  <r>
    <x v="1"/>
    <d v="2019-02-12T00:00:00"/>
    <x v="4"/>
    <n v="36118"/>
    <s v="V"/>
    <s v="PETR4"/>
    <n v="1000"/>
    <n v="25.82"/>
    <n v="24.66"/>
    <n v="25820"/>
    <n v="12"/>
    <n v="6.34"/>
    <n v="0.92500000000000004"/>
    <n v="25805.299444444445"/>
    <s v="S"/>
    <m/>
    <n v="25805.299444444445"/>
  </r>
  <r>
    <x v="1"/>
    <d v="2019-02-12T00:00:00"/>
    <x v="4"/>
    <n v="36118"/>
    <s v="V"/>
    <s v="PETR4"/>
    <n v="800"/>
    <n v="25.38"/>
    <n v="24.66"/>
    <n v="20304"/>
    <n v="12"/>
    <n v="6.34"/>
    <n v="0.92500000000000004"/>
    <n v="20289.299444444445"/>
    <s v="S"/>
    <m/>
    <n v="20289.299444444445"/>
  </r>
  <r>
    <x v="1"/>
    <d v="2019-02-08T00:00:00"/>
    <x v="7"/>
    <n v="27543"/>
    <s v="C"/>
    <s v="VVAR3"/>
    <n v="2000"/>
    <n v="5.63"/>
    <n v="5.5949999999999998"/>
    <n v="11260"/>
    <n v="12"/>
    <n v="2.7233333333333332"/>
    <n v="0.51666666666666672"/>
    <n v="11274.922222222222"/>
    <s v="S"/>
    <m/>
    <n v="-11274.922222222222"/>
  </r>
  <r>
    <x v="1"/>
    <d v="2019-02-08T00:00:00"/>
    <x v="7"/>
    <n v="27543"/>
    <s v="C"/>
    <s v="VVAR3"/>
    <n v="2000"/>
    <n v="5.56"/>
    <m/>
    <n v="11120"/>
    <n v="12"/>
    <n v="2.7233333333333332"/>
    <n v="0.51666666666666672"/>
    <n v="11134.922222222222"/>
    <s v="S"/>
    <m/>
    <n v="-11134.922222222222"/>
  </r>
  <r>
    <x v="1"/>
    <d v="2019-02-08T00:00:00"/>
    <x v="7"/>
    <n v="27543"/>
    <s v="V"/>
    <s v="VVAR3"/>
    <n v="3000"/>
    <n v="5.47"/>
    <m/>
    <n v="16410"/>
    <n v="12"/>
    <n v="2.7233333333333332"/>
    <n v="0.51666666666666672"/>
    <n v="16395.707777777778"/>
    <s v="S"/>
    <m/>
    <n v="16395.707777777778"/>
  </r>
  <r>
    <x v="1"/>
    <d v="2019-02-07T00:00:00"/>
    <x v="5"/>
    <n v="23457"/>
    <s v="V"/>
    <s v="USIM5"/>
    <n v="1000"/>
    <n v="9.44"/>
    <m/>
    <n v="9440"/>
    <n v="12"/>
    <n v="2.8050000000000002"/>
    <n v="0.41"/>
    <n v="9425.8144444444442"/>
    <s v="S"/>
    <m/>
    <n v="9425.8144444444442"/>
  </r>
  <r>
    <x v="1"/>
    <d v="2019-02-07T00:00:00"/>
    <x v="7"/>
    <n v="23457"/>
    <s v="V"/>
    <s v="VVAR3"/>
    <n v="3000"/>
    <n v="5.55"/>
    <n v="5.43"/>
    <n v="16650"/>
    <n v="12"/>
    <n v="2.8050000000000002"/>
    <n v="0.41"/>
    <n v="16635.814444444444"/>
    <s v="S"/>
    <m/>
    <n v="16635.814444444444"/>
  </r>
  <r>
    <x v="1"/>
    <d v="2019-02-07T00:00:00"/>
    <x v="3"/>
    <n v="23457"/>
    <s v="C"/>
    <s v="B3SA3"/>
    <n v="300"/>
    <n v="31.59"/>
    <m/>
    <n v="9477"/>
    <n v="12"/>
    <n v="2.8050000000000002"/>
    <n v="0.41"/>
    <n v="9491.815555555555"/>
    <s v="S"/>
    <m/>
    <n v="-9491.815555555555"/>
  </r>
  <r>
    <x v="1"/>
    <d v="2019-02-07T00:00:00"/>
    <x v="1"/>
    <n v="23457"/>
    <s v="V"/>
    <s v="CIEL3"/>
    <n v="500"/>
    <n v="10.51"/>
    <m/>
    <n v="5255"/>
    <n v="12"/>
    <n v="2.8050000000000002"/>
    <n v="0.41"/>
    <n v="5240.8144444444442"/>
    <s v="S"/>
    <m/>
    <n v="5240.8144444444442"/>
  </r>
  <r>
    <x v="1"/>
    <d v="2019-02-06T00:00:00"/>
    <x v="1"/>
    <n v="18495"/>
    <s v="C"/>
    <s v="CIEL3"/>
    <n v="500"/>
    <n v="10.49"/>
    <m/>
    <n v="5245"/>
    <n v="12"/>
    <n v="2.2444444444444445"/>
    <n v="0.37777777777777777"/>
    <n v="5260.7917777777775"/>
    <s v="S"/>
    <m/>
    <n v="-5260.7917777777775"/>
  </r>
  <r>
    <x v="1"/>
    <d v="2019-02-06T00:00:00"/>
    <x v="7"/>
    <n v="18495"/>
    <s v="C"/>
    <s v="VVAR3"/>
    <n v="1000"/>
    <n v="5.31"/>
    <n v="5.4266666666666667"/>
    <n v="5310"/>
    <n v="12"/>
    <n v="2.2444444444444445"/>
    <n v="0.37777777777777777"/>
    <n v="5325.7917777777775"/>
    <s v="S"/>
    <m/>
    <n v="-5325.7917777777775"/>
  </r>
  <r>
    <x v="1"/>
    <d v="2019-02-06T00:00:00"/>
    <x v="7"/>
    <n v="18495"/>
    <s v="C"/>
    <s v="VVAR3"/>
    <n v="2000"/>
    <n v="5.36"/>
    <n v="5.45"/>
    <n v="10720"/>
    <n v="12"/>
    <n v="2.2444444444444445"/>
    <n v="0.37777777777777777"/>
    <n v="10735.791777777777"/>
    <s v="S"/>
    <m/>
    <n v="-10735.791777777777"/>
  </r>
  <r>
    <x v="1"/>
    <d v="2019-02-06T00:00:00"/>
    <x v="5"/>
    <n v="18495"/>
    <s v="C"/>
    <s v="USIM5"/>
    <n v="1000"/>
    <n v="9.42"/>
    <n v="9.42"/>
    <n v="9420"/>
    <n v="12"/>
    <n v="2.2444444444444445"/>
    <n v="0.37777777777777777"/>
    <n v="9435.7917777777766"/>
    <s v="S"/>
    <m/>
    <n v="-9435.7917777777766"/>
  </r>
  <r>
    <x v="1"/>
    <d v="2019-02-06T00:00:00"/>
    <x v="5"/>
    <n v="18495"/>
    <s v="V"/>
    <s v="USIM5"/>
    <n v="1000"/>
    <n v="9.69"/>
    <m/>
    <n v="9690"/>
    <n v="12"/>
    <n v="2.2444444444444445"/>
    <n v="0.37777777777777777"/>
    <n v="9674.8382222222226"/>
    <s v="S"/>
    <m/>
    <n v="9674.8382222222226"/>
  </r>
  <r>
    <x v="1"/>
    <d v="2019-02-06T00:00:00"/>
    <x v="11"/>
    <n v="18495"/>
    <s v="C"/>
    <s v="EMBR3"/>
    <n v="300"/>
    <n v="19.34"/>
    <n v="19.690000000000001"/>
    <n v="5802"/>
    <n v="12"/>
    <n v="2.2444444444444445"/>
    <n v="0.37777777777777777"/>
    <n v="5817.7917777777775"/>
    <s v="S"/>
    <m/>
    <n v="-5817.7917777777775"/>
  </r>
  <r>
    <x v="1"/>
    <d v="2019-02-06T00:00:00"/>
    <x v="7"/>
    <n v="18495"/>
    <s v="C"/>
    <s v="VVAR3"/>
    <n v="3000"/>
    <n v="5.51"/>
    <m/>
    <n v="16530"/>
    <n v="12"/>
    <n v="2.2444444444444445"/>
    <n v="0.37777777777777777"/>
    <n v="16545.79177777778"/>
    <s v="S"/>
    <m/>
    <n v="-16545.79177777778"/>
  </r>
  <r>
    <x v="1"/>
    <d v="2019-02-06T00:00:00"/>
    <x v="7"/>
    <n v="18495"/>
    <s v="V"/>
    <s v="VVAR3"/>
    <n v="2000"/>
    <n v="5.49"/>
    <m/>
    <n v="10980"/>
    <n v="12"/>
    <n v="2.2444444444444445"/>
    <n v="0.37777777777777777"/>
    <n v="10964.838222222223"/>
    <s v="S"/>
    <m/>
    <n v="10964.838222222223"/>
  </r>
  <r>
    <x v="1"/>
    <d v="2019-02-06T00:00:00"/>
    <x v="7"/>
    <n v="18495"/>
    <s v="C"/>
    <s v="VVAR3"/>
    <n v="2000"/>
    <n v="5.5"/>
    <m/>
    <n v="11000"/>
    <n v="12"/>
    <n v="2.2444444444444445"/>
    <n v="0.37777777777777777"/>
    <n v="11015.791777777777"/>
    <s v="S"/>
    <m/>
    <n v="-11015.791777777777"/>
  </r>
  <r>
    <x v="1"/>
    <d v="2019-02-05T00:00:00"/>
    <x v="2"/>
    <n v="13145"/>
    <s v="V"/>
    <s v="OIBR3"/>
    <n v="3000"/>
    <n v="1.41"/>
    <m/>
    <n v="4230"/>
    <n v="12"/>
    <n v="3.4066666666666667"/>
    <n v="0.49666666666666665"/>
    <n v="4214.7193333333335"/>
    <s v="S"/>
    <m/>
    <n v="4214.7193333333335"/>
  </r>
  <r>
    <x v="1"/>
    <d v="2019-02-05T00:00:00"/>
    <x v="5"/>
    <n v="13145"/>
    <s v="C"/>
    <s v="UNIP6"/>
    <n v="400"/>
    <n v="39.11"/>
    <n v="38.627241379310348"/>
    <n v="15644"/>
    <n v="12"/>
    <n v="3.4066666666666667"/>
    <n v="0.49666666666666665"/>
    <n v="15660.202666666664"/>
    <s v="S"/>
    <m/>
    <n v="-15660.202666666664"/>
  </r>
  <r>
    <x v="1"/>
    <d v="2019-02-05T00:00:00"/>
    <x v="7"/>
    <n v="13145"/>
    <s v="V"/>
    <s v="VVAR3"/>
    <n v="3000"/>
    <n v="5.77"/>
    <n v="5.05"/>
    <n v="17310"/>
    <n v="12"/>
    <n v="3.4066666666666667"/>
    <n v="0.49666666666666665"/>
    <n v="17294.427333333333"/>
    <s v="S"/>
    <m/>
    <n v="17294.427333333333"/>
  </r>
  <r>
    <x v="1"/>
    <d v="2019-02-04T00:00:00"/>
    <x v="5"/>
    <n v="7754"/>
    <s v="C"/>
    <s v="UNIP6"/>
    <n v="500"/>
    <n v="38.85"/>
    <n v="38.545999999999999"/>
    <n v="19425"/>
    <n v="12"/>
    <n v="5.14"/>
    <n v="0.75"/>
    <n v="19441.456000000002"/>
    <s v="S"/>
    <m/>
    <n v="-19441.456000000002"/>
  </r>
  <r>
    <x v="1"/>
    <d v="2019-02-04T00:00:00"/>
    <x v="7"/>
    <n v="7754"/>
    <s v="V"/>
    <s v="VVAR3"/>
    <n v="3000"/>
    <n v="5.99"/>
    <n v="5.05"/>
    <n v="17970"/>
    <n v="12"/>
    <n v="5.14"/>
    <n v="0.75"/>
    <n v="17954.173999999999"/>
    <s v="S"/>
    <m/>
    <n v="17954.173999999999"/>
  </r>
  <r>
    <x v="1"/>
    <d v="2019-02-01T00:00:00"/>
    <x v="5"/>
    <n v="2766"/>
    <s v="C"/>
    <s v="USIM5"/>
    <n v="1000"/>
    <n v="9.66"/>
    <n v="9.66"/>
    <n v="9660"/>
    <n v="12"/>
    <n v="2.65"/>
    <n v="0.43"/>
    <n v="9676.1359999999986"/>
    <s v="S"/>
    <m/>
    <n v="-9676.1359999999986"/>
  </r>
  <r>
    <x v="1"/>
    <d v="2019-01-28T00:00:00"/>
    <x v="4"/>
    <n v="84272"/>
    <s v="C"/>
    <s v="PETR4"/>
    <n v="300"/>
    <n v="24.79"/>
    <n v="24.663333333333334"/>
    <n v="7437"/>
    <n v="12"/>
    <n v="1.9000000000000001"/>
    <n v="0.35000000000000003"/>
    <n v="7452.35"/>
    <s v="S"/>
    <m/>
    <n v="-7452.35"/>
  </r>
  <r>
    <x v="1"/>
    <d v="2019-01-28T00:00:00"/>
    <x v="7"/>
    <n v="84272"/>
    <s v="V"/>
    <s v="VVAR3"/>
    <n v="2000"/>
    <n v="5.39"/>
    <n v="5.0487500000000001"/>
    <n v="10780"/>
    <n v="12"/>
    <n v="1.9000000000000001"/>
    <n v="0.35000000000000003"/>
    <n v="10765.279999999999"/>
    <s v="S"/>
    <m/>
    <n v="10765.279999999999"/>
  </r>
  <r>
    <x v="1"/>
    <d v="2019-01-28T00:00:00"/>
    <x v="7"/>
    <n v="84272"/>
    <s v="C"/>
    <s v="VVAR3"/>
    <n v="1000"/>
    <n v="5.53"/>
    <n v="5.0487500000000001"/>
    <n v="5530"/>
    <n v="12"/>
    <n v="1.9000000000000001"/>
    <n v="0.35000000000000003"/>
    <n v="5545.35"/>
    <s v="S"/>
    <m/>
    <n v="-5545.35"/>
  </r>
  <r>
    <x v="1"/>
    <d v="2019-01-24T00:00:00"/>
    <x v="7"/>
    <n v="78212"/>
    <s v="V"/>
    <s v="VVAR3"/>
    <n v="1200"/>
    <n v="5.46"/>
    <m/>
    <n v="6552"/>
    <n v="12"/>
    <n v="1.8"/>
    <n v="0.28999999999999998"/>
    <n v="6537.34"/>
    <s v="S"/>
    <m/>
    <n v="6537.34"/>
  </r>
  <r>
    <x v="1"/>
    <d v="2019-01-22T00:00:00"/>
    <x v="4"/>
    <n v="69839"/>
    <s v="V"/>
    <s v="PETR4"/>
    <n v="300"/>
    <n v="25.27"/>
    <m/>
    <n v="7581"/>
    <n v="12"/>
    <n v="2.41"/>
    <n v="0.39"/>
    <n v="7566.24"/>
    <s v="S"/>
    <m/>
    <n v="7566.24"/>
  </r>
  <r>
    <x v="1"/>
    <d v="2019-01-22T00:00:00"/>
    <x v="11"/>
    <n v="69839"/>
    <s v="C"/>
    <s v="EMBR3"/>
    <n v="500"/>
    <n v="19.899999999999999"/>
    <m/>
    <n v="9950"/>
    <n v="12"/>
    <n v="2.41"/>
    <n v="0.39"/>
    <n v="9965.39"/>
    <s v="S"/>
    <m/>
    <n v="-9965.39"/>
  </r>
  <r>
    <x v="1"/>
    <d v="2019-01-21T00:00:00"/>
    <x v="5"/>
    <n v="65155"/>
    <s v="V"/>
    <s v="UNIP6"/>
    <n v="200"/>
    <n v="37.82"/>
    <m/>
    <n v="7564"/>
    <n v="12"/>
    <n v="2.0699999999999998"/>
    <n v="0.33500000000000002"/>
    <n v="7549.2950000000001"/>
    <s v="S"/>
    <m/>
    <n v="7549.2950000000001"/>
  </r>
  <r>
    <x v="1"/>
    <d v="2019-01-21T00:00:00"/>
    <x v="5"/>
    <n v="65155"/>
    <s v="V"/>
    <s v="UNIP6"/>
    <n v="200"/>
    <n v="37.49"/>
    <m/>
    <n v="7498"/>
    <n v="12"/>
    <n v="2.0699999999999998"/>
    <n v="0.33500000000000002"/>
    <n v="7483.2950000000001"/>
    <s v="S"/>
    <m/>
    <n v="7483.2950000000001"/>
  </r>
  <r>
    <x v="1"/>
    <d v="2019-01-17T00:00:00"/>
    <x v="1"/>
    <n v="56018"/>
    <s v="V"/>
    <s v="FJTA4"/>
    <n v="2000"/>
    <n v="5.37"/>
    <m/>
    <n v="10740"/>
    <n v="12"/>
    <n v="2.95"/>
    <n v="0.48"/>
    <n v="10725.835000000001"/>
    <s v="S"/>
    <m/>
    <n v="10725.835000000001"/>
  </r>
  <r>
    <x v="1"/>
    <d v="2019-01-16T00:00:00"/>
    <x v="1"/>
    <n v="51560"/>
    <s v="C"/>
    <s v="FJTA4"/>
    <n v="1000"/>
    <n v="5.04"/>
    <m/>
    <n v="5040"/>
    <n v="12"/>
    <n v="1.6444444444444446"/>
    <n v="0.63111111111111107"/>
    <n v="5054.9461111111113"/>
    <s v="S"/>
    <m/>
    <n v="-5054.9461111111113"/>
  </r>
  <r>
    <x v="1"/>
    <d v="2019-01-16T00:00:00"/>
    <x v="1"/>
    <n v="51560"/>
    <s v="C"/>
    <s v="FJTA4"/>
    <n v="1000"/>
    <n v="5.26"/>
    <m/>
    <n v="5260"/>
    <n v="12"/>
    <n v="1.6444444444444446"/>
    <n v="0.63111111111111107"/>
    <n v="5274.9461111111113"/>
    <s v="S"/>
    <m/>
    <n v="-5274.9461111111113"/>
  </r>
  <r>
    <x v="1"/>
    <d v="2019-01-16T00:00:00"/>
    <x v="7"/>
    <n v="51560"/>
    <s v="C"/>
    <s v="VVAR3"/>
    <n v="2000"/>
    <n v="5.07"/>
    <m/>
    <n v="10140"/>
    <n v="12"/>
    <n v="1.6444444444444446"/>
    <n v="0.63111111111111107"/>
    <n v="10154.94611111111"/>
    <s v="S"/>
    <m/>
    <n v="-10154.94611111111"/>
  </r>
  <r>
    <x v="1"/>
    <d v="2019-01-16T00:00:00"/>
    <x v="7"/>
    <n v="51560"/>
    <s v="V"/>
    <s v="VVAR3"/>
    <n v="2000"/>
    <n v="5.07"/>
    <m/>
    <n v="10140"/>
    <n v="12"/>
    <n v="1.6444444444444446"/>
    <n v="0.63111111111111107"/>
    <n v="10125.048888888889"/>
    <s v="S"/>
    <m/>
    <n v="10125.048888888889"/>
  </r>
  <r>
    <x v="1"/>
    <d v="2019-01-16T00:00:00"/>
    <x v="1"/>
    <n v="51560"/>
    <s v="V"/>
    <s v="FJTA4"/>
    <n v="1000"/>
    <n v="5.26"/>
    <m/>
    <n v="5260"/>
    <n v="12"/>
    <n v="1.6444444444444446"/>
    <n v="0.63111111111111107"/>
    <n v="5245.0488888888895"/>
    <s v="S"/>
    <m/>
    <n v="5245.0488888888895"/>
  </r>
  <r>
    <x v="1"/>
    <d v="2019-01-16T00:00:00"/>
    <x v="1"/>
    <n v="51560"/>
    <s v="C"/>
    <s v="FJTA4"/>
    <n v="1000"/>
    <n v="5.21"/>
    <m/>
    <n v="5210"/>
    <n v="12"/>
    <n v="1.6444444444444446"/>
    <n v="0.63111111111111107"/>
    <n v="5225.5811111111107"/>
    <s v="S"/>
    <m/>
    <n v="-5225.5811111111107"/>
  </r>
  <r>
    <x v="1"/>
    <d v="2019-01-16T00:00:00"/>
    <x v="7"/>
    <n v="51560"/>
    <s v="C"/>
    <s v="VVAR3"/>
    <n v="1000"/>
    <n v="5.04"/>
    <n v="4.980975609756098"/>
    <n v="5040"/>
    <n v="12"/>
    <n v="1.6444444444444446"/>
    <n v="0.63111111111111107"/>
    <n v="5055.5811111111107"/>
    <s v="S"/>
    <m/>
    <n v="-5055.5811111111107"/>
  </r>
  <r>
    <x v="1"/>
    <d v="2019-01-16T00:00:00"/>
    <x v="7"/>
    <n v="51560"/>
    <s v="C"/>
    <s v="VVAR3"/>
    <n v="2000"/>
    <n v="5.1100000000000003"/>
    <n v="4.972777777777778"/>
    <n v="10220"/>
    <n v="12"/>
    <n v="1.6444444444444446"/>
    <n v="0.63111111111111107"/>
    <n v="10235.833111111111"/>
    <s v="S"/>
    <m/>
    <n v="-10235.833111111111"/>
  </r>
  <r>
    <x v="1"/>
    <d v="2019-01-16T00:00:00"/>
    <x v="7"/>
    <n v="51560"/>
    <s v="V"/>
    <s v="VVAR3"/>
    <n v="2500"/>
    <n v="5.17"/>
    <m/>
    <n v="12925"/>
    <n v="12"/>
    <n v="1.6444444444444446"/>
    <n v="0.63111111111111107"/>
    <n v="12909.796888888888"/>
    <s v="S"/>
    <m/>
    <n v="12909.796888888888"/>
  </r>
  <r>
    <x v="1"/>
    <d v="2019-01-15T00:00:00"/>
    <x v="5"/>
    <n v="46994"/>
    <s v="V"/>
    <s v="UNIP6"/>
    <n v="100"/>
    <n v="37.700000000000003"/>
    <m/>
    <n v="3770.0000000000005"/>
    <n v="12"/>
    <n v="1.03"/>
    <n v="0.16"/>
    <n v="3755.2680000000005"/>
    <s v="S"/>
    <m/>
    <n v="3755.2680000000005"/>
  </r>
  <r>
    <x v="1"/>
    <d v="2019-01-11T00:00:00"/>
    <x v="11"/>
    <n v="37786"/>
    <s v="V"/>
    <s v="EMBR3"/>
    <n v="500"/>
    <n v="22.51"/>
    <m/>
    <n v="11255"/>
    <n v="12"/>
    <n v="2.11"/>
    <n v="0.43333333333333335"/>
    <n v="11239.994666666667"/>
    <s v="S"/>
    <m/>
    <n v="11239.994666666667"/>
  </r>
  <r>
    <x v="1"/>
    <d v="2019-01-11T00:00:00"/>
    <x v="11"/>
    <n v="37786"/>
    <s v="C"/>
    <s v="EMBR3"/>
    <n v="500"/>
    <n v="22.35"/>
    <m/>
    <n v="11175"/>
    <n v="12"/>
    <n v="2.11"/>
    <n v="0.43333333333333335"/>
    <n v="11190.635333333332"/>
    <s v="S"/>
    <m/>
    <n v="-11190.635333333332"/>
  </r>
  <r>
    <x v="1"/>
    <d v="2019-01-11T00:00:00"/>
    <x v="7"/>
    <n v="37786"/>
    <s v="C"/>
    <s v="VVAR3"/>
    <n v="1500"/>
    <n v="4.5"/>
    <n v="4.9187012987012988"/>
    <n v="6750"/>
    <n v="12"/>
    <n v="2.11"/>
    <n v="0.43333333333333335"/>
    <n v="6766.7453333333333"/>
    <s v="S"/>
    <m/>
    <n v="-6766.7453333333333"/>
  </r>
  <r>
    <x v="1"/>
    <d v="2019-01-10T00:00:00"/>
    <x v="7"/>
    <n v="33245"/>
    <s v="V"/>
    <s v="VVAR3"/>
    <n v="3000"/>
    <n v="4.29"/>
    <m/>
    <n v="12870"/>
    <n v="12"/>
    <n v="1.79"/>
    <n v="0.34"/>
    <n v="12853.977999999999"/>
    <s v="S"/>
    <m/>
    <n v="12853.977999999999"/>
  </r>
  <r>
    <x v="1"/>
    <d v="2019-01-10T00:00:00"/>
    <x v="7"/>
    <n v="33245"/>
    <s v="C"/>
    <s v="VVAR3"/>
    <n v="1500"/>
    <n v="4.29"/>
    <m/>
    <n v="6435"/>
    <n v="12"/>
    <n v="1.79"/>
    <n v="0.33500000000000002"/>
    <n v="6451.6469999999999"/>
    <s v="S"/>
    <m/>
    <n v="-6451.6469999999999"/>
  </r>
  <r>
    <x v="1"/>
    <d v="2019-01-10T00:00:00"/>
    <x v="5"/>
    <n v="33245"/>
    <s v="C"/>
    <s v="UNIP6"/>
    <n v="100"/>
    <n v="37.630000000000003"/>
    <n v="38.436399999999999"/>
    <n v="3763.0000000000005"/>
    <n v="12"/>
    <n v="1.79"/>
    <n v="0.33500000000000002"/>
    <n v="3779.6470000000004"/>
    <s v="S"/>
    <m/>
    <n v="-3779.6470000000004"/>
  </r>
  <r>
    <x v="1"/>
    <d v="2019-01-09T00:00:00"/>
    <x v="2"/>
    <n v="27593"/>
    <s v="C"/>
    <s v="OIBR3"/>
    <n v="3000"/>
    <n v="1.4"/>
    <n v="1.4"/>
    <n v="4200"/>
    <n v="12"/>
    <n v="1.96"/>
    <n v="0.33500000000000002"/>
    <n v="4216.6469999999999"/>
    <s v="S"/>
    <m/>
    <n v="-4216.6469999999999"/>
  </r>
  <r>
    <x v="1"/>
    <d v="2019-01-09T00:00:00"/>
    <x v="4"/>
    <n v="27593"/>
    <s v="C"/>
    <s v="PETR4"/>
    <n v="400"/>
    <n v="25.22"/>
    <n v="24.636666666666667"/>
    <n v="10088"/>
    <n v="12"/>
    <n v="1.96"/>
    <n v="0.33500000000000002"/>
    <n v="10103.324999999999"/>
    <s v="S"/>
    <m/>
    <n v="-10103.324999999999"/>
  </r>
  <r>
    <x v="1"/>
    <d v="2019-01-08T00:00:00"/>
    <x v="5"/>
    <n v="22947"/>
    <s v="V"/>
    <s v="UNIP6"/>
    <n v="109"/>
    <n v="38.229999999999997"/>
    <m/>
    <n v="4167.07"/>
    <n v="12"/>
    <n v="1.8666666666666665"/>
    <n v="0.3066666666666667"/>
    <n v="4152.4033333333336"/>
    <s v="S"/>
    <m/>
    <n v="4152.4033333333336"/>
  </r>
  <r>
    <x v="1"/>
    <d v="2019-01-08T00:00:00"/>
    <x v="7"/>
    <n v="22947"/>
    <s v="C"/>
    <s v="VVAR3"/>
    <n v="1500"/>
    <n v="4.08"/>
    <n v="4.8368831168831168"/>
    <n v="6120"/>
    <n v="12"/>
    <n v="1.8666666666666665"/>
    <n v="0.3066666666666667"/>
    <n v="6135.2966666666662"/>
    <s v="S"/>
    <m/>
    <n v="-6135.2966666666662"/>
  </r>
  <r>
    <x v="1"/>
    <d v="2019-01-08T00:00:00"/>
    <x v="4"/>
    <n v="22947"/>
    <s v="C"/>
    <s v="PETR4"/>
    <n v="400"/>
    <n v="25.26"/>
    <n v="24.474285714285713"/>
    <n v="10104"/>
    <n v="12"/>
    <n v="1.8666666666666665"/>
    <n v="0.3066666666666667"/>
    <n v="10119.296666666667"/>
    <s v="S"/>
    <m/>
    <n v="-10119.296666666667"/>
  </r>
  <r>
    <x v="1"/>
    <d v="2019-01-07T00:00:00"/>
    <x v="4"/>
    <n v="18551"/>
    <s v="V"/>
    <s v="PETR4"/>
    <n v="400"/>
    <n v="24.98"/>
    <n v="24.16"/>
    <n v="9992"/>
    <n v="12"/>
    <n v="2.74"/>
    <n v="0.44"/>
    <n v="9977.3066666666655"/>
    <s v="S"/>
    <m/>
    <n v="9977.3066666666655"/>
  </r>
  <r>
    <x v="1"/>
    <d v="2016-12-27T00:00:00"/>
    <x v="5"/>
    <n v="47516"/>
    <s v="C"/>
    <s v="VALE5"/>
    <n v="300"/>
    <n v="21.92"/>
    <m/>
    <n v="6576.0000000000009"/>
    <n v="29.728000000000002"/>
    <n v="1.8"/>
    <n v="0.32"/>
    <n v="6606.6780000000008"/>
    <s v="S"/>
    <m/>
    <n v="-6606.6780000000008"/>
  </r>
  <r>
    <x v="1"/>
    <d v="2016-12-23T00:00:00"/>
    <x v="9"/>
    <n v="41888"/>
    <s v="V"/>
    <s v="BBDC4"/>
    <n v="300"/>
    <n v="27.58"/>
    <m/>
    <n v="8274"/>
    <n v="34.822000000000003"/>
    <n v="5.04"/>
    <n v="0.91"/>
    <n v="8238.268"/>
    <s v="S"/>
    <m/>
    <n v="8238.268"/>
  </r>
  <r>
    <x v="1"/>
    <d v="2016-12-23T00:00:00"/>
    <x v="11"/>
    <n v="41888"/>
    <s v="V"/>
    <s v="RAIL3"/>
    <n v="2000"/>
    <n v="5.94"/>
    <m/>
    <n v="11880"/>
    <n v="45.64"/>
    <n v="5.04"/>
    <n v="0.91"/>
    <n v="11833.45"/>
    <s v="S"/>
    <m/>
    <n v="11833.45"/>
  </r>
  <r>
    <x v="1"/>
    <d v="2016-12-23T00:00:00"/>
    <x v="4"/>
    <n v="41888"/>
    <s v="V"/>
    <s v="PETR4"/>
    <n v="2400"/>
    <n v="14.52"/>
    <m/>
    <n v="34848"/>
    <n v="114.544"/>
    <n v="5.04"/>
    <n v="0.91"/>
    <n v="34732.545999999995"/>
    <s v="S"/>
    <m/>
    <n v="34732.545999999995"/>
  </r>
  <r>
    <x v="1"/>
    <d v="2016-12-22T00:00:00"/>
    <x v="5"/>
    <n v="39306"/>
    <s v="C"/>
    <s v="VALE5"/>
    <n v="300"/>
    <n v="23.99"/>
    <m/>
    <n v="7196.9999999999991"/>
    <n v="31.590999999999998"/>
    <n v="1.97"/>
    <n v="0.35"/>
    <n v="7229.5709999999999"/>
    <s v="S"/>
    <m/>
    <n v="-7229.5709999999999"/>
  </r>
  <r>
    <x v="1"/>
    <d v="2016-12-21T00:00:00"/>
    <x v="4"/>
    <n v="36454"/>
    <s v="C"/>
    <s v="PETR4"/>
    <n v="700"/>
    <n v="14.92"/>
    <n v="15.870710593434344"/>
    <n v="10444"/>
    <n v="41.332000000000001"/>
    <n v="2.87"/>
    <n v="0.51"/>
    <n v="10486.472"/>
    <s v="S"/>
    <m/>
    <n v="-10486.472"/>
  </r>
  <r>
    <x v="1"/>
    <d v="2016-11-30T00:00:00"/>
    <x v="11"/>
    <n v="68991"/>
    <s v="V"/>
    <s v="RAIL3"/>
    <n v="500"/>
    <n v="6.15"/>
    <m/>
    <n v="3075"/>
    <n v="19.225000000000001"/>
    <n v="1.4750000000000001"/>
    <n v="0.25"/>
    <n v="3055.5250000000001"/>
    <s v="S"/>
    <m/>
    <n v="3055.5250000000001"/>
  </r>
  <r>
    <x v="1"/>
    <d v="2016-11-30T00:00:00"/>
    <x v="4"/>
    <n v="68991"/>
    <s v="V"/>
    <s v="PETR4"/>
    <n v="500"/>
    <n v="15.32"/>
    <m/>
    <n v="7660"/>
    <n v="32.980000000000004"/>
    <n v="1.4750000000000001"/>
    <n v="0.25"/>
    <n v="7626.77"/>
    <s v="S"/>
    <m/>
    <n v="7626.77"/>
  </r>
  <r>
    <x v="1"/>
    <d v="2016-11-17T00:00:00"/>
    <x v="11"/>
    <n v="37472"/>
    <s v="C"/>
    <s v="RAIL3"/>
    <n v="600"/>
    <n v="6.09"/>
    <n v="6.4720000000000004"/>
    <n v="3654"/>
    <n v="20.962"/>
    <n v="1.5"/>
    <n v="0.39"/>
    <n v="3675.982"/>
    <s v="S"/>
    <m/>
    <n v="-3675.982"/>
  </r>
  <r>
    <x v="1"/>
    <d v="2016-11-17T00:00:00"/>
    <x v="4"/>
    <n v="37472"/>
    <s v="C"/>
    <s v="PETR4"/>
    <n v="500"/>
    <n v="15.18"/>
    <n v="16.235878484848485"/>
    <n v="7590"/>
    <n v="32.769999999999996"/>
    <n v="1.5"/>
    <n v="0.39"/>
    <n v="7623.7900000000009"/>
    <s v="S"/>
    <m/>
    <n v="-7623.7900000000009"/>
  </r>
  <r>
    <x v="1"/>
    <d v="2016-11-14T00:00:00"/>
    <x v="5"/>
    <n v="24213"/>
    <s v="V"/>
    <s v="VALE5"/>
    <n v="600"/>
    <n v="22.25"/>
    <m/>
    <n v="13350"/>
    <n v="50.050000000000004"/>
    <n v="2.3066666666666666"/>
    <n v="0.50666666666666671"/>
    <n v="13299.443333333335"/>
    <s v="S"/>
    <m/>
    <n v="13299.443333333335"/>
  </r>
  <r>
    <x v="1"/>
    <d v="2016-11-14T00:00:00"/>
    <x v="11"/>
    <n v="24213"/>
    <s v="C"/>
    <s v="RAIL3"/>
    <n v="600"/>
    <n v="6.36"/>
    <m/>
    <n v="3816"/>
    <n v="21.448"/>
    <n v="2.3066666666666666"/>
    <n v="0.50666666666666671"/>
    <n v="3838.5846666666666"/>
    <s v="S"/>
    <m/>
    <n v="-3838.5846666666666"/>
  </r>
  <r>
    <x v="1"/>
    <d v="2016-11-14T00:00:00"/>
    <x v="4"/>
    <n v="24213"/>
    <s v="C"/>
    <s v="PETR4"/>
    <n v="500"/>
    <n v="16.04"/>
    <m/>
    <n v="8020"/>
    <n v="34.06"/>
    <n v="2.3066666666666666"/>
    <n v="0.50666666666666671"/>
    <n v="8055.1966666666676"/>
    <s v="S"/>
    <m/>
    <n v="-8055.1966666666676"/>
  </r>
  <r>
    <x v="1"/>
    <d v="2016-11-11T00:00:00"/>
    <x v="11"/>
    <n v="19128"/>
    <s v="C"/>
    <s v="RAIL3"/>
    <n v="1300"/>
    <n v="6.7"/>
    <m/>
    <n v="8710"/>
    <n v="36.129999999999995"/>
    <n v="2.39"/>
    <n v="0.43"/>
    <n v="8747.1899999999987"/>
    <s v="S"/>
    <m/>
    <n v="-8747.1899999999987"/>
  </r>
  <r>
    <x v="1"/>
    <d v="2016-11-08T00:00:00"/>
    <x v="4"/>
    <n v="8287"/>
    <s v="C"/>
    <s v="PETR4"/>
    <n v="400"/>
    <n v="16.239999999999998"/>
    <m/>
    <n v="6495.9999999999991"/>
    <n v="29.487999999999996"/>
    <n v="1.78"/>
    <n v="0.32"/>
    <n v="6526.4379999999992"/>
    <s v="S"/>
    <m/>
    <n v="-6526.4379999999992"/>
  </r>
  <r>
    <x v="1"/>
    <d v="2016-11-07T00:00:00"/>
    <x v="3"/>
    <n v="4116"/>
    <s v="V"/>
    <s v="BBAS3"/>
    <n v="400"/>
    <n v="29.11"/>
    <m/>
    <n v="11644"/>
    <n v="44.932000000000002"/>
    <n v="2.9133333333333336"/>
    <n v="0.53"/>
    <n v="11598.537999999999"/>
    <s v="S"/>
    <m/>
    <n v="11598.537999999999"/>
  </r>
  <r>
    <x v="1"/>
    <d v="2016-11-07T00:00:00"/>
    <x v="5"/>
    <n v="4116"/>
    <s v="V"/>
    <s v="SUZB5"/>
    <n v="600"/>
    <n v="11.17"/>
    <m/>
    <n v="6702"/>
    <n v="30.106000000000002"/>
    <n v="2.9133333333333336"/>
    <n v="0.53"/>
    <n v="6671.3640000000005"/>
    <s v="S"/>
    <m/>
    <n v="6671.3640000000005"/>
  </r>
  <r>
    <x v="1"/>
    <d v="2016-11-07T00:00:00"/>
    <x v="4"/>
    <n v="4116"/>
    <s v="C"/>
    <s v="PETR4"/>
    <n v="800"/>
    <n v="16.82"/>
    <m/>
    <n v="13456"/>
    <n v="50.368000000000002"/>
    <n v="2.9133333333333336"/>
    <n v="0.53"/>
    <n v="13507.528"/>
    <s v="S"/>
    <m/>
    <n v="-13507.528"/>
  </r>
  <r>
    <x v="1"/>
    <d v="2016-11-04T00:00:00"/>
    <x v="11"/>
    <n v="73425"/>
    <s v="V"/>
    <s v="RAIL3"/>
    <n v="600"/>
    <n v="6.96"/>
    <m/>
    <n v="4176"/>
    <n v="22.527999999999999"/>
    <n v="1.1950000000000001"/>
    <n v="0.21"/>
    <n v="4153.2619999999997"/>
    <s v="S"/>
    <m/>
    <n v="4153.2619999999997"/>
  </r>
  <r>
    <x v="1"/>
    <d v="2016-11-04T00:00:00"/>
    <x v="12"/>
    <n v="73425"/>
    <s v="V"/>
    <s v="VIVT4"/>
    <n v="100"/>
    <n v="45.51"/>
    <m/>
    <n v="4551"/>
    <n v="23.652999999999999"/>
    <n v="1.1950000000000001"/>
    <n v="0.21"/>
    <n v="4527.1369999999997"/>
    <s v="S"/>
    <m/>
    <n v="4527.1369999999997"/>
  </r>
  <r>
    <x v="1"/>
    <d v="2016-11-01T00:00:00"/>
    <x v="5"/>
    <n v="65554"/>
    <s v="C"/>
    <s v="VALE5"/>
    <n v="600"/>
    <n v="21.1"/>
    <m/>
    <n v="12660"/>
    <n v="47.980000000000004"/>
    <n v="3.48"/>
    <n v="0.63"/>
    <n v="12709.239999999998"/>
    <s v="S"/>
    <m/>
    <n v="-12709.239999999998"/>
  </r>
  <r>
    <x v="1"/>
    <d v="2016-10-31T00:00:00"/>
    <x v="5"/>
    <n v="62017"/>
    <s v="V"/>
    <s v="VALE5"/>
    <n v="600"/>
    <n v="20.7"/>
    <m/>
    <n v="12420"/>
    <n v="47.26"/>
    <n v="3.2050000000000001"/>
    <n v="0.57999999999999996"/>
    <n v="12372.16"/>
    <s v="S"/>
    <m/>
    <n v="12372.16"/>
  </r>
  <r>
    <x v="1"/>
    <d v="2016-10-31T00:00:00"/>
    <x v="3"/>
    <n v="62017"/>
    <s v="C"/>
    <s v="BBAS3"/>
    <n v="400"/>
    <n v="27.25"/>
    <m/>
    <n v="10900"/>
    <n v="42.7"/>
    <n v="3.2050000000000001"/>
    <n v="0.57999999999999996"/>
    <n v="10943.91"/>
    <s v="S"/>
    <m/>
    <n v="-10943.91"/>
  </r>
  <r>
    <x v="1"/>
    <d v="2016-10-28T00:00:00"/>
    <x v="7"/>
    <n v="58296"/>
    <s v="V"/>
    <s v="MRVE3"/>
    <n v="500"/>
    <n v="12.55"/>
    <m/>
    <n v="6275"/>
    <n v="28.824999999999999"/>
    <n v="2.3450000000000002"/>
    <n v="0.42499999999999999"/>
    <n v="6245.75"/>
    <s v="S"/>
    <m/>
    <n v="6245.75"/>
  </r>
  <r>
    <x v="1"/>
    <d v="2016-10-28T00:00:00"/>
    <x v="4"/>
    <n v="58296"/>
    <s v="V"/>
    <s v="PETR4"/>
    <n v="600"/>
    <n v="17.97"/>
    <m/>
    <n v="10782"/>
    <n v="42.346000000000004"/>
    <n v="2.3450000000000002"/>
    <n v="0.42499999999999999"/>
    <n v="10739.229000000001"/>
    <s v="S"/>
    <m/>
    <n v="10739.229000000001"/>
  </r>
  <r>
    <x v="1"/>
    <d v="2016-10-27T00:00:00"/>
    <x v="7"/>
    <n v="54239"/>
    <s v="V"/>
    <s v="EVEN3"/>
    <n v="600"/>
    <n v="4.32"/>
    <m/>
    <n v="2592"/>
    <n v="17.776"/>
    <n v="0.71"/>
    <n v="0.12"/>
    <n v="2574.1040000000003"/>
    <s v="S"/>
    <m/>
    <n v="2574.1040000000003"/>
  </r>
  <r>
    <x v="1"/>
    <d v="2016-10-24T00:00:00"/>
    <x v="4"/>
    <n v="42338"/>
    <s v="V"/>
    <s v="PETR4"/>
    <n v="500"/>
    <n v="17.559999999999999"/>
    <m/>
    <n v="8780"/>
    <n v="36.340000000000003"/>
    <n v="2.2733333333333334"/>
    <n v="0.41333333333333333"/>
    <n v="8743.246666666666"/>
    <s v="S"/>
    <m/>
    <n v="8743.246666666666"/>
  </r>
  <r>
    <x v="1"/>
    <d v="2016-10-24T00:00:00"/>
    <x v="9"/>
    <n v="42338"/>
    <s v="C"/>
    <s v="BBDC4"/>
    <n v="300"/>
    <n v="32.42"/>
    <m/>
    <n v="9726"/>
    <n v="39.177999999999997"/>
    <n v="2.2733333333333334"/>
    <n v="0.41333333333333333"/>
    <n v="9766.221333333333"/>
    <s v="S"/>
    <m/>
    <n v="-9766.221333333333"/>
  </r>
  <r>
    <x v="1"/>
    <d v="2016-10-24T00:00:00"/>
    <x v="7"/>
    <n v="42338"/>
    <s v="C"/>
    <s v="MRVE3"/>
    <n v="500"/>
    <n v="12.59"/>
    <m/>
    <n v="6295"/>
    <n v="28.885000000000002"/>
    <n v="2.2733333333333334"/>
    <n v="0.41333333333333333"/>
    <n v="6324.9283333333333"/>
    <s v="S"/>
    <m/>
    <n v="-6324.9283333333333"/>
  </r>
  <r>
    <x v="1"/>
    <d v="2016-10-21T00:00:00"/>
    <x v="3"/>
    <n v="38293"/>
    <s v="V"/>
    <s v="BBAS3"/>
    <n v="200"/>
    <n v="27.55"/>
    <m/>
    <n v="5510"/>
    <n v="26.53"/>
    <n v="3.3650000000000002"/>
    <n v="0.61"/>
    <n v="5482.8600000000006"/>
    <s v="S"/>
    <m/>
    <n v="5482.8600000000006"/>
  </r>
  <r>
    <x v="1"/>
    <d v="2016-10-21T00:00:00"/>
    <x v="4"/>
    <n v="38293"/>
    <s v="C"/>
    <s v="PETR4"/>
    <n v="1100"/>
    <n v="17.25"/>
    <m/>
    <n v="18975"/>
    <n v="66.925000000000011"/>
    <n v="3.3650000000000002"/>
    <n v="0.61"/>
    <n v="19043.165000000001"/>
    <s v="S"/>
    <m/>
    <n v="-19043.165000000001"/>
  </r>
  <r>
    <x v="1"/>
    <d v="2016-10-19T00:00:00"/>
    <x v="9"/>
    <n v="30483"/>
    <s v="V"/>
    <s v="BBDC4"/>
    <n v="200"/>
    <n v="31.24"/>
    <m/>
    <n v="6248"/>
    <n v="28.744"/>
    <n v="1.8266666666666669"/>
    <n v="0.33"/>
    <n v="6218.9260000000004"/>
    <s v="S"/>
    <m/>
    <n v="6218.9260000000004"/>
  </r>
  <r>
    <x v="1"/>
    <d v="2016-10-19T00:00:00"/>
    <x v="4"/>
    <n v="30483"/>
    <s v="V"/>
    <s v="PETR4"/>
    <n v="600"/>
    <n v="16.22"/>
    <m/>
    <n v="9732"/>
    <n v="39.195999999999998"/>
    <n v="1.8266666666666669"/>
    <n v="0.33"/>
    <n v="9692.4740000000002"/>
    <s v="S"/>
    <m/>
    <n v="9692.4740000000002"/>
  </r>
  <r>
    <x v="1"/>
    <d v="2016-10-19T00:00:00"/>
    <x v="11"/>
    <n v="30483"/>
    <s v="C"/>
    <s v="RAIL3"/>
    <n v="600"/>
    <n v="6.6"/>
    <m/>
    <n v="3960"/>
    <n v="21.880000000000003"/>
    <n v="1.8266666666666669"/>
    <n v="0.33"/>
    <n v="3982.84"/>
    <s v="S"/>
    <m/>
    <n v="-3982.84"/>
  </r>
  <r>
    <x v="1"/>
    <d v="2016-10-18T00:00:00"/>
    <x v="5"/>
    <n v="27015"/>
    <s v="C"/>
    <s v="VALE5"/>
    <n v="300"/>
    <n v="16.23"/>
    <n v="16.625"/>
    <n v="4869"/>
    <n v="24.606999999999999"/>
    <n v="1.92"/>
    <n v="0.34499999999999997"/>
    <n v="4894.5820000000003"/>
    <s v="S"/>
    <m/>
    <n v="-4894.5820000000003"/>
  </r>
  <r>
    <x v="1"/>
    <d v="2016-10-18T00:00:00"/>
    <x v="4"/>
    <n v="27015"/>
    <s v="C"/>
    <s v="PETR4"/>
    <n v="600"/>
    <n v="15.17"/>
    <m/>
    <n v="9102"/>
    <n v="37.305999999999997"/>
    <n v="1.92"/>
    <n v="0.34499999999999997"/>
    <n v="9140.280999999999"/>
    <s v="S"/>
    <m/>
    <n v="-9140.280999999999"/>
  </r>
  <r>
    <x v="1"/>
    <d v="2016-10-17T00:00:00"/>
    <x v="5"/>
    <n v="23835"/>
    <s v="V"/>
    <s v="GGBR4"/>
    <n v="600"/>
    <n v="9.7100000000000009"/>
    <m/>
    <n v="5826.0000000000009"/>
    <n v="27.478000000000002"/>
    <n v="1.3466666666666667"/>
    <n v="0.24333333333333332"/>
    <n v="5798.278666666668"/>
    <s v="S"/>
    <m/>
    <n v="5798.278666666668"/>
  </r>
  <r>
    <x v="1"/>
    <d v="2016-10-17T00:00:00"/>
    <x v="11"/>
    <n v="23835"/>
    <s v="V"/>
    <s v="RAIL3"/>
    <n v="600"/>
    <n v="6.29"/>
    <m/>
    <n v="3774"/>
    <n v="21.322000000000003"/>
    <n v="1.3466666666666667"/>
    <n v="0.24333333333333332"/>
    <n v="3752.4346666666665"/>
    <s v="S"/>
    <m/>
    <n v="3752.4346666666665"/>
  </r>
  <r>
    <x v="1"/>
    <d v="2016-10-17T00:00:00"/>
    <x v="5"/>
    <n v="23835"/>
    <s v="C"/>
    <s v="VALE5"/>
    <n v="300"/>
    <n v="17.02"/>
    <m/>
    <n v="5106"/>
    <n v="25.317999999999998"/>
    <n v="1.3466666666666667"/>
    <n v="0.24333333333333332"/>
    <n v="5132.1913333333332"/>
    <s v="S"/>
    <m/>
    <n v="-5132.1913333333332"/>
  </r>
  <r>
    <x v="1"/>
    <d v="2016-10-14T00:00:00"/>
    <x v="9"/>
    <n v="18836"/>
    <s v="V"/>
    <s v="BBDC4"/>
    <n v="200"/>
    <n v="30.93"/>
    <m/>
    <n v="6186"/>
    <n v="28.558"/>
    <n v="1.5433333333333332"/>
    <n v="0.27999999999999997"/>
    <n v="6157.1620000000003"/>
    <s v="S"/>
    <m/>
    <n v="6157.1620000000003"/>
  </r>
  <r>
    <x v="1"/>
    <d v="2016-10-14T00:00:00"/>
    <x v="5"/>
    <n v="18836"/>
    <s v="C"/>
    <s v="SUZB5"/>
    <n v="600"/>
    <n v="10.49"/>
    <m/>
    <n v="6294"/>
    <n v="28.882000000000001"/>
    <n v="1.5433333333333332"/>
    <n v="0.27999999999999997"/>
    <n v="6323.7919999999995"/>
    <s v="S"/>
    <m/>
    <n v="-6323.7919999999995"/>
  </r>
  <r>
    <x v="1"/>
    <d v="2016-10-14T00:00:00"/>
    <x v="12"/>
    <n v="18836"/>
    <s v="C"/>
    <s v="VIVT4"/>
    <n v="100"/>
    <n v="43.72"/>
    <m/>
    <n v="4372"/>
    <n v="23.116"/>
    <n v="1.5433333333333332"/>
    <n v="0.27999999999999997"/>
    <n v="4396.0259999999998"/>
    <s v="S"/>
    <m/>
    <n v="-4396.0259999999998"/>
  </r>
  <r>
    <x v="1"/>
    <d v="2016-10-11T00:00:00"/>
    <x v="3"/>
    <n v="11636"/>
    <s v="C"/>
    <s v="BBAS3"/>
    <n v="200"/>
    <n v="24.56"/>
    <m/>
    <n v="4912"/>
    <n v="24.736000000000001"/>
    <n v="1.0549999999999999"/>
    <n v="0.19"/>
    <n v="4937.5559999999996"/>
    <s v="S"/>
    <m/>
    <n v="-4937.5559999999996"/>
  </r>
  <r>
    <x v="1"/>
    <d v="2016-10-11T00:00:00"/>
    <x v="5"/>
    <n v="11636"/>
    <s v="C"/>
    <s v="GGBR4"/>
    <n v="300"/>
    <n v="9.2899999999999991"/>
    <m/>
    <n v="2786.9999999999995"/>
    <n v="18.360999999999997"/>
    <n v="1.0549999999999999"/>
    <n v="0.19"/>
    <n v="2806.1809999999996"/>
    <s v="S"/>
    <m/>
    <n v="-2806.1809999999996"/>
  </r>
  <r>
    <x v="1"/>
    <d v="2016-10-07T00:00:00"/>
    <x v="9"/>
    <n v="4987"/>
    <s v="V"/>
    <s v="ABCB3"/>
    <n v="400"/>
    <n v="13.68"/>
    <m/>
    <n v="5472"/>
    <n v="26.416"/>
    <n v="0.72000000000000008"/>
    <n v="0.13"/>
    <n v="5445.4539999999997"/>
    <s v="S"/>
    <m/>
    <n v="5445.4539999999997"/>
  </r>
  <r>
    <x v="1"/>
    <d v="2016-10-07T00:00:00"/>
    <x v="7"/>
    <n v="4987"/>
    <s v="C"/>
    <s v="EVEN3"/>
    <n v="300"/>
    <n v="3.9"/>
    <m/>
    <n v="1170"/>
    <n v="13.51"/>
    <n v="0.72000000000000008"/>
    <n v="0.13"/>
    <n v="1184.2700000000002"/>
    <s v="S"/>
    <m/>
    <n v="-1184.2700000000002"/>
  </r>
  <r>
    <x v="1"/>
    <d v="2016-10-07T00:00:00"/>
    <x v="11"/>
    <n v="4987"/>
    <s v="C"/>
    <s v="RAIL3"/>
    <n v="200"/>
    <n v="6.12"/>
    <m/>
    <n v="1224"/>
    <n v="13.672000000000001"/>
    <n v="0.72000000000000008"/>
    <n v="0.13"/>
    <n v="1238.4320000000002"/>
    <s v="S"/>
    <m/>
    <n v="-1238.4320000000002"/>
  </r>
  <r>
    <x v="1"/>
    <d v="2016-10-06T00:00:00"/>
    <x v="4"/>
    <n v="2286"/>
    <s v="V"/>
    <s v="PETR4"/>
    <n v="700"/>
    <n v="13.95"/>
    <m/>
    <n v="9765"/>
    <n v="39.295000000000002"/>
    <n v="2.68"/>
    <n v="0.48"/>
    <n v="9725.2250000000004"/>
    <s v="S"/>
    <m/>
    <n v="9725.2250000000004"/>
  </r>
  <r>
    <x v="1"/>
    <d v="2016-09-23T00:00:00"/>
    <x v="3"/>
    <n v="43860"/>
    <s v="V"/>
    <s v="BBAS3"/>
    <n v="200"/>
    <n v="22.47"/>
    <m/>
    <n v="4494"/>
    <n v="23.481999999999999"/>
    <n v="0.72000000000000008"/>
    <n v="0.13"/>
    <n v="4470.3879999999999"/>
    <s v="S"/>
    <m/>
    <n v="4470.3879999999999"/>
  </r>
  <r>
    <x v="1"/>
    <d v="2016-09-23T00:00:00"/>
    <x v="5"/>
    <n v="43860"/>
    <s v="C"/>
    <s v="GGBR4"/>
    <n v="100"/>
    <n v="8.24"/>
    <m/>
    <n v="824"/>
    <n v="12.472"/>
    <n v="0.72000000000000008"/>
    <n v="0.13"/>
    <n v="837.23199999999997"/>
    <s v="S"/>
    <m/>
    <n v="-837.23199999999997"/>
  </r>
  <r>
    <x v="1"/>
    <d v="2016-09-23T00:00:00"/>
    <x v="11"/>
    <n v="43860"/>
    <s v="C"/>
    <s v="RAIL3"/>
    <n v="400"/>
    <n v="6.36"/>
    <m/>
    <n v="2544"/>
    <n v="17.632000000000001"/>
    <n v="0.72000000000000008"/>
    <n v="0.13"/>
    <n v="2562.3920000000003"/>
    <s v="S"/>
    <m/>
    <n v="-2562.3920000000003"/>
  </r>
  <r>
    <x v="1"/>
    <d v="2016-09-16T00:00:00"/>
    <x v="4"/>
    <n v="31080"/>
    <s v="C"/>
    <s v="PETR4"/>
    <n v="400"/>
    <n v="13.04"/>
    <n v="12.820848639455782"/>
    <n v="5216"/>
    <n v="25.648"/>
    <n v="0.89500000000000002"/>
    <n v="0.16"/>
    <n v="5242.4380000000001"/>
    <s v="S"/>
    <m/>
    <n v="-5242.4380000000001"/>
  </r>
  <r>
    <x v="1"/>
    <d v="2016-09-16T00:00:00"/>
    <x v="4"/>
    <n v="31080"/>
    <s v="C"/>
    <s v="PETR4"/>
    <n v="100"/>
    <n v="13.11"/>
    <n v="13.157382000000002"/>
    <n v="1311"/>
    <n v="23.933"/>
    <n v="0.89500000000000002"/>
    <n v="0.16"/>
    <n v="1335.7230000000002"/>
    <s v="S"/>
    <m/>
    <n v="-1335.7230000000002"/>
  </r>
  <r>
    <x v="1"/>
    <d v="2016-09-09T00:00:00"/>
    <x v="9"/>
    <n v="10502"/>
    <s v="C"/>
    <s v="BBDC4"/>
    <n v="200"/>
    <n v="29.8"/>
    <n v="29.395"/>
    <n v="5960"/>
    <n v="27.88"/>
    <n v="1.08"/>
    <n v="0.19500000000000001"/>
    <n v="5988.7049999999999"/>
    <s v="S"/>
    <m/>
    <n v="-5988.7049999999999"/>
  </r>
  <r>
    <x v="1"/>
    <d v="2016-09-09T00:00:00"/>
    <x v="5"/>
    <n v="10502"/>
    <s v="C"/>
    <s v="GGBR4"/>
    <n v="200"/>
    <n v="9.64"/>
    <m/>
    <n v="1928"/>
    <n v="15.783999999999999"/>
    <n v="1.08"/>
    <n v="0.19500000000000001"/>
    <n v="1944.6090000000002"/>
    <s v="S"/>
    <m/>
    <n v="-1944.6090000000002"/>
  </r>
  <r>
    <x v="1"/>
    <d v="2016-09-06T00:00:00"/>
    <x v="4"/>
    <n v="2662"/>
    <s v="V"/>
    <s v="PETR4"/>
    <n v="500"/>
    <n v="12.95"/>
    <m/>
    <n v="6475"/>
    <n v="29.425000000000001"/>
    <n v="1.78"/>
    <n v="0.32"/>
    <n v="6445.2550000000001"/>
    <s v="S"/>
    <m/>
    <n v="6445.2550000000001"/>
  </r>
  <r>
    <x v="1"/>
    <d v="2016-08-25T00:00:00"/>
    <x v="9"/>
    <n v="60354"/>
    <s v="C"/>
    <s v="ABCB3"/>
    <n v="300"/>
    <n v="13.7"/>
    <m/>
    <n v="4110"/>
    <n v="22.33"/>
    <n v="0.62"/>
    <n v="0.10666666666666667"/>
    <n v="4133.0666666666666"/>
    <s v="S"/>
    <m/>
    <n v="-4133.0666666666666"/>
  </r>
  <r>
    <x v="1"/>
    <d v="2016-08-25T00:00:00"/>
    <x v="9"/>
    <n v="60354"/>
    <s v="C"/>
    <s v="ABCB3"/>
    <n v="100"/>
    <n v="13.6"/>
    <m/>
    <n v="1360"/>
    <n v="14.08"/>
    <n v="0.62"/>
    <n v="0.10666666666666667"/>
    <n v="1374.8166666666666"/>
    <s v="S"/>
    <m/>
    <n v="-1374.8166666666666"/>
  </r>
  <r>
    <x v="1"/>
    <d v="2016-08-25T00:00:00"/>
    <x v="7"/>
    <n v="60354"/>
    <s v="C"/>
    <s v="EVEN3"/>
    <n v="300"/>
    <n v="4.41"/>
    <m/>
    <n v="1323"/>
    <n v="13.968999999999999"/>
    <n v="0.62"/>
    <n v="0.10666666666666667"/>
    <n v="1337.7056666666667"/>
    <s v="S"/>
    <m/>
    <n v="-1337.7056666666667"/>
  </r>
  <r>
    <x v="1"/>
    <d v="2016-08-18T00:00:00"/>
    <x v="11"/>
    <n v="43191"/>
    <s v="V"/>
    <s v="GOLL4"/>
    <n v="300"/>
    <n v="6.33"/>
    <m/>
    <n v="1899"/>
    <n v="15.696999999999999"/>
    <n v="0.35199999999999998"/>
    <n v="0.09"/>
    <n v="1883.2130000000002"/>
    <s v="S"/>
    <m/>
    <n v="1883.2130000000002"/>
  </r>
  <r>
    <x v="1"/>
    <d v="2016-08-17T00:00:00"/>
    <x v="5"/>
    <n v="39074"/>
    <s v="V"/>
    <s v="SUZB5"/>
    <n v="200"/>
    <n v="9.9499999999999993"/>
    <m/>
    <n v="1989.9999999999998"/>
    <n v="15.969999999999999"/>
    <n v="0.52"/>
    <n v="9.3333333333333338E-2"/>
    <n v="1973.9366666666665"/>
    <s v="S"/>
    <m/>
    <n v="1973.9366666666665"/>
  </r>
  <r>
    <x v="1"/>
    <d v="2016-08-17T00:00:00"/>
    <x v="4"/>
    <n v="39074"/>
    <s v="C"/>
    <s v="PETR4"/>
    <n v="100"/>
    <n v="12.3"/>
    <n v="11.979515238095239"/>
    <n v="1230"/>
    <n v="13.69"/>
    <n v="0.52"/>
    <n v="9.3333333333333338E-2"/>
    <n v="1244.4133333333334"/>
    <s v="S"/>
    <m/>
    <n v="-1244.4133333333334"/>
  </r>
  <r>
    <x v="1"/>
    <d v="2016-08-17T00:00:00"/>
    <x v="4"/>
    <n v="39074"/>
    <s v="C"/>
    <s v="PETR4"/>
    <n v="200"/>
    <n v="12.31"/>
    <m/>
    <n v="2462"/>
    <n v="17.385999999999999"/>
    <n v="0.52"/>
    <n v="9.3333333333333338E-2"/>
    <n v="2480.1093333333333"/>
    <s v="S"/>
    <m/>
    <n v="-2480.1093333333333"/>
  </r>
  <r>
    <x v="1"/>
    <d v="2016-08-12T00:00:00"/>
    <x v="9"/>
    <n v="26272"/>
    <s v="C"/>
    <s v="BBDC4"/>
    <n v="200"/>
    <n v="28.99"/>
    <m/>
    <n v="5798"/>
    <n v="27.394000000000002"/>
    <n v="1.38"/>
    <n v="0.25"/>
    <n v="5826.2740000000003"/>
    <s v="S"/>
    <m/>
    <n v="-5826.2740000000003"/>
  </r>
  <r>
    <x v="1"/>
    <d v="2016-08-12T00:00:00"/>
    <x v="3"/>
    <n v="26272"/>
    <s v="C"/>
    <s v="BBAS3"/>
    <n v="200"/>
    <n v="21.24"/>
    <m/>
    <n v="4248"/>
    <n v="22.744"/>
    <n v="1.38"/>
    <n v="0.25"/>
    <n v="4271.6239999999998"/>
    <s v="S"/>
    <m/>
    <n v="-4271.6239999999998"/>
  </r>
  <r>
    <x v="1"/>
    <d v="2016-08-11T00:00:00"/>
    <x v="4"/>
    <n v="23180"/>
    <s v="C"/>
    <s v="PETR4"/>
    <n v="200"/>
    <n v="11.76"/>
    <m/>
    <n v="2352"/>
    <n v="17.056000000000001"/>
    <n v="0.64"/>
    <n v="0.11"/>
    <n v="2369.7960000000003"/>
    <s v="S"/>
    <m/>
    <n v="-2369.7960000000003"/>
  </r>
  <r>
    <x v="1"/>
    <d v="2016-08-10T00:00:00"/>
    <x v="5"/>
    <n v="19802"/>
    <s v="V"/>
    <s v="VALE5"/>
    <n v="400"/>
    <n v="15.68"/>
    <m/>
    <n v="6272"/>
    <n v="28.815999999999999"/>
    <n v="1.72"/>
    <n v="0.31"/>
    <n v="6242.8739999999998"/>
    <s v="S"/>
    <m/>
    <n v="6242.8739999999998"/>
  </r>
  <r>
    <x v="1"/>
    <d v="2016-08-04T00:00:00"/>
    <x v="11"/>
    <n v="3542"/>
    <s v="C"/>
    <s v="GOLL4"/>
    <n v="300"/>
    <n v="5.52"/>
    <m/>
    <n v="1655.9999999999998"/>
    <n v="14.968"/>
    <n v="0.5"/>
    <n v="0.09"/>
    <n v="1671.6879999999999"/>
    <s v="S"/>
    <m/>
    <n v="-1671.6879999999999"/>
  </r>
  <r>
    <x v="1"/>
    <d v="2016-08-04T00:00:00"/>
    <x v="5"/>
    <n v="3542"/>
    <s v="C"/>
    <s v="SUZB5"/>
    <n v="200"/>
    <n v="9.9600000000000009"/>
    <m/>
    <n v="1992.0000000000002"/>
    <n v="15.976000000000001"/>
    <n v="0.5"/>
    <n v="0.09"/>
    <n v="2008.6960000000004"/>
    <s v="S"/>
    <m/>
    <n v="-2008.6960000000004"/>
  </r>
  <r>
    <x v="1"/>
    <d v="2016-08-02T00:00:00"/>
    <x v="4"/>
    <n v="75901"/>
    <s v="C"/>
    <s v="PETR4"/>
    <n v="200"/>
    <n v="11.37"/>
    <m/>
    <n v="2274"/>
    <n v="16.821999999999999"/>
    <n v="0.62"/>
    <n v="0.11"/>
    <n v="2291.5620000000004"/>
    <s v="S"/>
    <m/>
    <n v="-2291.5620000000004"/>
  </r>
  <r>
    <x v="1"/>
    <d v="2016-07-28T00:00:00"/>
    <x v="5"/>
    <n v="65397"/>
    <s v="C"/>
    <s v="VALE5"/>
    <n v="200"/>
    <n v="14"/>
    <m/>
    <n v="2800"/>
    <n v="18.399999999999999"/>
    <n v="0.77"/>
    <n v="0.14000000000000001"/>
    <n v="2819.17"/>
    <s v="S"/>
    <m/>
    <n v="-2819.17"/>
  </r>
  <r>
    <x v="1"/>
    <d v="2016-07-25T00:00:00"/>
    <x v="4"/>
    <n v="53453"/>
    <s v="V"/>
    <s v="PETR4"/>
    <n v="300"/>
    <n v="11.83"/>
    <m/>
    <n v="3549"/>
    <n v="20.646999999999998"/>
    <n v="0.85499999999999998"/>
    <n v="0.15"/>
    <n v="3528.203"/>
    <s v="S"/>
    <m/>
    <n v="3528.203"/>
  </r>
  <r>
    <x v="1"/>
    <d v="2016-07-25T00:00:00"/>
    <x v="5"/>
    <n v="53453"/>
    <s v="C"/>
    <s v="VALE5"/>
    <n v="200"/>
    <n v="13.51"/>
    <m/>
    <n v="2702"/>
    <n v="18.106000000000002"/>
    <n v="0.85499999999999998"/>
    <n v="0.16"/>
    <n v="2720.8960000000002"/>
    <s v="S"/>
    <m/>
    <n v="-2720.8960000000002"/>
  </r>
  <r>
    <x v="1"/>
    <d v="2016-07-15T00:00:00"/>
    <x v="4"/>
    <n v="28689"/>
    <s v="C"/>
    <s v="PETR4"/>
    <n v="300"/>
    <n v="10.68"/>
    <m/>
    <n v="3204"/>
    <n v="19.612000000000002"/>
    <n v="0.88"/>
    <n v="0.16"/>
    <n v="3224.402"/>
    <s v="S"/>
    <m/>
    <n v="-3224.402"/>
  </r>
  <r>
    <x v="1"/>
    <d v="2016-07-14T00:00:00"/>
    <x v="9"/>
    <n v="22592"/>
    <s v="V"/>
    <s v="BBDC4"/>
    <n v="100"/>
    <n v="26.65"/>
    <m/>
    <n v="2665"/>
    <n v="17.995000000000001"/>
    <n v="0.85"/>
    <n v="0.15"/>
    <n v="2646.855"/>
    <s v="S"/>
    <m/>
    <n v="2646.855"/>
  </r>
  <r>
    <x v="1"/>
    <d v="2016-07-14T00:00:00"/>
    <x v="3"/>
    <n v="22592"/>
    <s v="V"/>
    <s v="BBAS3"/>
    <n v="200"/>
    <n v="17.63"/>
    <m/>
    <n v="3526"/>
    <n v="20.577999999999999"/>
    <n v="0.85"/>
    <n v="0.15"/>
    <n v="3505.2719999999999"/>
    <s v="S"/>
    <m/>
    <n v="3505.2719999999999"/>
  </r>
  <r>
    <x v="1"/>
    <d v="2016-06-28T00:00:00"/>
    <x v="9"/>
    <n v="49760"/>
    <s v="C"/>
    <s v="BBDC4"/>
    <n v="100"/>
    <n v="24.93"/>
    <m/>
    <n v="2493"/>
    <n v="17.478999999999999"/>
    <n v="0.68"/>
    <n v="0.12"/>
    <n v="2511.2289999999998"/>
    <s v="S"/>
    <m/>
    <n v="-2511.2289999999998"/>
  </r>
  <r>
    <x v="1"/>
    <d v="2016-06-27T00:00:00"/>
    <x v="3"/>
    <n v="46538"/>
    <s v="C"/>
    <s v="BBAS3"/>
    <n v="200"/>
    <n v="15.9"/>
    <m/>
    <n v="3180"/>
    <n v="19.54"/>
    <n v="0.87"/>
    <n v="0.15"/>
    <n v="3200.32"/>
    <s v="S"/>
    <m/>
    <n v="-3200.32"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  <r>
    <x v="3"/>
    <m/>
    <x v="13"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3">
  <r>
    <x v="0"/>
    <x v="0"/>
    <s v="Materiais Básicos"/>
    <n v="12694464"/>
    <s v="V"/>
    <s v="SUZB3"/>
    <n v="200"/>
    <n v="60.2"/>
    <n v="60.58"/>
    <n v="12040"/>
    <m/>
    <n v="3.74"/>
    <n v="0.90749999999999997"/>
    <n v="12029.712500000001"/>
    <s v="S"/>
    <m/>
    <n v="12029.712500000001"/>
    <m/>
    <n v="0"/>
    <m/>
    <m/>
    <x v="0"/>
    <n v="4.6475"/>
  </r>
  <r>
    <x v="0"/>
    <x v="0"/>
    <e v="#N/A"/>
    <n v="12694464"/>
    <s v="C"/>
    <s v="IRBR3"/>
    <n v="500"/>
    <n v="5.57"/>
    <n v="5.57"/>
    <n v="2785"/>
    <m/>
    <n v="3.74"/>
    <n v="0.90749999999999997"/>
    <n v="2792.946071428571"/>
    <s v="N"/>
    <m/>
    <n v="-2792.946071428571"/>
    <m/>
    <n v="1500"/>
    <m/>
    <m/>
    <x v="0"/>
    <n v="4.6475"/>
  </r>
  <r>
    <x v="0"/>
    <x v="0"/>
    <s v="Materiais Básicos"/>
    <n v="12694464"/>
    <s v="C"/>
    <s v="GGBR4"/>
    <n v="200"/>
    <n v="30.39"/>
    <n v="30.39"/>
    <n v="6078"/>
    <m/>
    <n v="3.74"/>
    <n v="0.90749999999999997"/>
    <n v="6085.9460714285715"/>
    <s v="N"/>
    <m/>
    <n v="-6085.9460714285715"/>
    <m/>
    <n v="600"/>
    <m/>
    <m/>
    <x v="0"/>
    <n v="4.6475"/>
  </r>
  <r>
    <x v="0"/>
    <x v="0"/>
    <e v="#N/A"/>
    <n v="12694464"/>
    <s v="V"/>
    <s v="MODL11"/>
    <n v="200"/>
    <n v="18.760000000000002"/>
    <n v="18.4253"/>
    <n v="3752.0000000000005"/>
    <m/>
    <n v="3.74"/>
    <n v="0.90749999999999997"/>
    <n v="3744.6839285714295"/>
    <s v="S"/>
    <m/>
    <n v="3744.6839285714295"/>
    <n v="59.623928571429587"/>
    <n v="600"/>
    <m/>
    <m/>
    <x v="0"/>
    <n v="4.6475"/>
  </r>
  <r>
    <x v="0"/>
    <x v="1"/>
    <e v="#N/A"/>
    <n v="12610837"/>
    <s v="C"/>
    <s v="BMOB3"/>
    <n v="100"/>
    <n v="22.41"/>
    <n v="23.297499999999999"/>
    <n v="2241"/>
    <m/>
    <n v="3.2189999999999999"/>
    <n v="0.77699999999999991"/>
    <n v="2248.2945714285715"/>
    <s v="N"/>
    <m/>
    <n v="-2248.2945714285715"/>
    <m/>
    <n v="600"/>
    <m/>
    <m/>
    <x v="0"/>
    <n v="3.9959999999999996"/>
  </r>
  <r>
    <x v="0"/>
    <x v="1"/>
    <e v="#N/A"/>
    <n v="12610837"/>
    <s v="C"/>
    <s v="HASH11"/>
    <n v="100"/>
    <n v="30.6"/>
    <n v="33.373460317460321"/>
    <n v="3060"/>
    <m/>
    <n v="3.2189999999999999"/>
    <n v="0.77699999999999991"/>
    <n v="3067.2945714285715"/>
    <s v="N"/>
    <m/>
    <n v="-3067.2945714285715"/>
    <m/>
    <n v="1400"/>
    <m/>
    <m/>
    <x v="0"/>
    <n v="3.9959999999999996"/>
  </r>
  <r>
    <x v="0"/>
    <x v="1"/>
    <e v="#N/A"/>
    <n v="12610837"/>
    <s v="C"/>
    <s v="MODL11"/>
    <n v="100"/>
    <n v="18.34"/>
    <n v="18.425396825396824"/>
    <n v="1834"/>
    <m/>
    <n v="3.2189999999999999"/>
    <n v="0.77699999999999991"/>
    <n v="1841.2945714285715"/>
    <s v="N"/>
    <m/>
    <n v="-1841.2945714285715"/>
    <m/>
    <n v="800"/>
    <m/>
    <m/>
    <x v="0"/>
    <n v="3.9959999999999996"/>
  </r>
  <r>
    <x v="0"/>
    <x v="1"/>
    <s v="Materiais Básicos"/>
    <n v="12610837"/>
    <s v="C"/>
    <s v="SUZB3"/>
    <n v="200"/>
    <n v="60.58"/>
    <n v="60.58"/>
    <n v="12116"/>
    <m/>
    <n v="3.2189999999999999"/>
    <n v="0.77699999999999991"/>
    <n v="12123.294571428571"/>
    <s v="N"/>
    <m/>
    <n v="-12123.294571428571"/>
    <m/>
    <n v="200"/>
    <m/>
    <m/>
    <x v="0"/>
    <n v="3.9959999999999996"/>
  </r>
  <r>
    <x v="0"/>
    <x v="1"/>
    <e v="#N/A"/>
    <n v="12610837"/>
    <s v="C"/>
    <s v="TTEN3"/>
    <n v="1000"/>
    <n v="12.59"/>
    <n v="12.59"/>
    <n v="12590"/>
    <m/>
    <n v="3.2189999999999999"/>
    <n v="0.77699999999999991"/>
    <n v="12597.759333333332"/>
    <s v="N"/>
    <m/>
    <n v="-12597.759333333332"/>
    <m/>
    <n v="1000"/>
    <m/>
    <m/>
    <x v="0"/>
    <n v="3.9959999999999996"/>
  </r>
  <r>
    <x v="0"/>
    <x v="1"/>
    <s v="Consumo Cíclico"/>
    <n v="12610837"/>
    <s v="V"/>
    <s v="CVCB3"/>
    <n v="300"/>
    <n v="25.91"/>
    <n v="25.58"/>
    <n v="7773"/>
    <m/>
    <n v="3.2189999999999999"/>
    <n v="0.77699999999999991"/>
    <n v="7765.8706666666667"/>
    <s v="S"/>
    <m/>
    <n v="7765.8706666666667"/>
    <n v="91.870666666667603"/>
    <n v="0"/>
    <m/>
    <m/>
    <x v="0"/>
    <n v="3.9959999999999996"/>
  </r>
  <r>
    <x v="0"/>
    <x v="1"/>
    <s v="Financeiro"/>
    <n v="12610837"/>
    <s v="V"/>
    <s v="B3SA3"/>
    <n v="700"/>
    <n v="16.45"/>
    <n v="16.69142857142857"/>
    <n v="11515"/>
    <m/>
    <n v="3.2189999999999999"/>
    <n v="0.77699999999999991"/>
    <n v="11507.870666666668"/>
    <s v="S"/>
    <m/>
    <n v="11507.870666666668"/>
    <n v="-176.1293333333324"/>
    <n v="0"/>
    <m/>
    <m/>
    <x v="0"/>
    <n v="3.9959999999999996"/>
  </r>
  <r>
    <x v="0"/>
    <x v="1"/>
    <s v="Financeiro e Outros"/>
    <n v="12610837"/>
    <s v="V"/>
    <s v="BBDC4"/>
    <n v="500"/>
    <n v="25.17"/>
    <n v="25.175999999999998"/>
    <n v="12585"/>
    <m/>
    <n v="3.2189999999999999"/>
    <n v="0.77699999999999991"/>
    <n v="12573.468000000001"/>
    <s v="S"/>
    <m/>
    <n v="12573.468000000001"/>
    <n v="0"/>
    <n v="0"/>
    <m/>
    <m/>
    <x v="0"/>
    <n v="3.9959999999999996"/>
  </r>
  <r>
    <x v="0"/>
    <x v="1"/>
    <e v="#N/A"/>
    <n v="12610837"/>
    <s v="V"/>
    <s v="MODL11"/>
    <n v="300"/>
    <n v="19.16"/>
    <m/>
    <n v="5748"/>
    <m/>
    <n v="3.2189999999999999"/>
    <n v="0.77699999999999991"/>
    <n v="5736.4679999999998"/>
    <s v="S"/>
    <m/>
    <n v="5736.4679999999998"/>
    <n v="324.30599999999959"/>
    <s v="x"/>
    <m/>
    <m/>
    <x v="1"/>
    <n v="3.9959999999999996"/>
  </r>
  <r>
    <x v="0"/>
    <x v="1"/>
    <e v="#N/A"/>
    <n v="12610837"/>
    <s v="C"/>
    <s v="MODL11"/>
    <n v="300"/>
    <n v="18"/>
    <m/>
    <n v="5400"/>
    <m/>
    <n v="3.2189999999999999"/>
    <n v="0.77699999999999991"/>
    <n v="5412.1620000000003"/>
    <s v="S"/>
    <m/>
    <n v="-5412.1620000000003"/>
    <m/>
    <s v="x"/>
    <m/>
    <m/>
    <x v="1"/>
    <n v="3.9959999999999996"/>
  </r>
  <r>
    <x v="0"/>
    <x v="2"/>
    <e v="#N/A"/>
    <n v="12530857"/>
    <s v="C"/>
    <s v="MODL11"/>
    <n v="500"/>
    <n v="18.32"/>
    <n v="18.425396825396824"/>
    <n v="9160"/>
    <m/>
    <n v="0.39100000000000001"/>
    <n v="0.81400000000000006"/>
    <n v="9169.3709999999992"/>
    <s v="S"/>
    <m/>
    <n v="-9169.3709999999992"/>
    <m/>
    <n v="700"/>
    <m/>
    <m/>
    <x v="0"/>
    <n v="1.2050000000000001"/>
  </r>
  <r>
    <x v="0"/>
    <x v="2"/>
    <e v="#N/A"/>
    <n v="12530857"/>
    <s v="V"/>
    <s v="MODL11"/>
    <n v="200"/>
    <n v="18.79"/>
    <m/>
    <n v="3758"/>
    <m/>
    <n v="0.39100000000000001"/>
    <n v="0.81400000000000006"/>
    <n v="3749.259"/>
    <s v="S"/>
    <m/>
    <n v="3749.259"/>
    <n v="98.963999999999942"/>
    <s v="x"/>
    <m/>
    <m/>
    <x v="1"/>
    <n v="1.2050000000000001"/>
  </r>
  <r>
    <x v="0"/>
    <x v="2"/>
    <e v="#N/A"/>
    <n v="12530857"/>
    <s v="C"/>
    <s v="MODL11"/>
    <n v="200"/>
    <n v="18.22"/>
    <m/>
    <n v="3644"/>
    <m/>
    <n v="0.39100000000000001"/>
    <n v="0.81400000000000006"/>
    <n v="3650.2950000000001"/>
    <s v="S"/>
    <m/>
    <n v="-3650.2950000000001"/>
    <m/>
    <s v="x"/>
    <m/>
    <m/>
    <x v="1"/>
    <n v="1.2050000000000001"/>
  </r>
  <r>
    <x v="0"/>
    <x v="2"/>
    <s v="Consumo Cíclico"/>
    <n v="12530857"/>
    <s v="V"/>
    <s v="CVCB3"/>
    <n v="300"/>
    <n v="25.4"/>
    <m/>
    <n v="7620"/>
    <m/>
    <n v="0.39100000000000001"/>
    <n v="0.81400000000000006"/>
    <n v="7614.335"/>
    <s v="S"/>
    <m/>
    <n v="7614.335"/>
    <n v="108.03999999999996"/>
    <s v="x"/>
    <m/>
    <m/>
    <x v="1"/>
    <n v="1.2050000000000001"/>
  </r>
  <r>
    <x v="0"/>
    <x v="2"/>
    <s v="Consumo Cíclico"/>
    <n v="12530857"/>
    <s v="C"/>
    <s v="CVCB3"/>
    <n v="300"/>
    <n v="25"/>
    <m/>
    <n v="7500"/>
    <m/>
    <n v="0.39100000000000001"/>
    <n v="0.81400000000000006"/>
    <n v="7506.2950000000001"/>
    <s v="S"/>
    <m/>
    <n v="-7506.2950000000001"/>
    <m/>
    <s v="x"/>
    <m/>
    <m/>
    <x v="1"/>
    <n v="1.2050000000000001"/>
  </r>
  <r>
    <x v="0"/>
    <x v="2"/>
    <s v="Consumo Cíclico"/>
    <n v="12530857"/>
    <s v="C"/>
    <s v="CVCB3"/>
    <n v="300"/>
    <n v="25.58"/>
    <m/>
    <n v="7673.9999999999991"/>
    <m/>
    <n v="0.39100000000000001"/>
    <n v="0.81400000000000006"/>
    <n v="7679.7849999999989"/>
    <s v="N"/>
    <m/>
    <n v="-7679.7849999999989"/>
    <m/>
    <n v="300"/>
    <m/>
    <m/>
    <x v="0"/>
    <n v="1.2050000000000001"/>
  </r>
  <r>
    <x v="0"/>
    <x v="2"/>
    <e v="#N/A"/>
    <n v="12530857"/>
    <s v="C"/>
    <s v="HASH11"/>
    <n v="300"/>
    <n v="31.4"/>
    <n v="33.58680341880342"/>
    <n v="9420"/>
    <m/>
    <n v="0.39100000000000001"/>
    <n v="0.81400000000000006"/>
    <n v="9423.7849999999999"/>
    <s v="N"/>
    <m/>
    <n v="-9423.7849999999999"/>
    <m/>
    <n v="1300"/>
    <m/>
    <m/>
    <x v="0"/>
    <n v="1.2050000000000001"/>
  </r>
  <r>
    <x v="0"/>
    <x v="2"/>
    <e v="#N/A"/>
    <n v="12530857"/>
    <s v="C"/>
    <s v="BMOB3"/>
    <n v="100"/>
    <n v="22.69"/>
    <n v="23.318000000000001"/>
    <n v="2269"/>
    <m/>
    <n v="0.39100000000000001"/>
    <n v="0.81400000000000006"/>
    <n v="2272.7849999999999"/>
    <s v="N"/>
    <m/>
    <n v="-2272.7849999999999"/>
    <m/>
    <n v="500"/>
    <m/>
    <m/>
    <x v="0"/>
    <n v="1.2050000000000001"/>
  </r>
  <r>
    <x v="0"/>
    <x v="2"/>
    <s v="Financeiro e Outros"/>
    <n v="12530857"/>
    <s v="C"/>
    <s v="BBDC4"/>
    <n v="100"/>
    <n v="24.26"/>
    <n v="25.175999999999998"/>
    <n v="2426"/>
    <m/>
    <n v="0.39100000000000001"/>
    <n v="0.81400000000000006"/>
    <n v="2427.835"/>
    <s v="N"/>
    <m/>
    <n v="-2427.835"/>
    <m/>
    <n v="1000"/>
    <m/>
    <m/>
    <x v="0"/>
    <n v="1.2050000000000001"/>
  </r>
  <r>
    <x v="0"/>
    <x v="2"/>
    <e v="#N/A"/>
    <n v="12530857"/>
    <s v="C"/>
    <s v="IRBR3"/>
    <n v="1000"/>
    <n v="5.57"/>
    <n v="5.57"/>
    <n v="5570"/>
    <m/>
    <n v="0.39100000000000001"/>
    <n v="0.81400000000000006"/>
    <n v="5578.1949999999997"/>
    <s v="N"/>
    <m/>
    <n v="-5578.1949999999997"/>
    <m/>
    <n v="1000"/>
    <m/>
    <m/>
    <x v="0"/>
    <n v="1.2050000000000001"/>
  </r>
  <r>
    <x v="0"/>
    <x v="3"/>
    <e v="#N/A"/>
    <n v="12364729"/>
    <s v="C"/>
    <s v="BMOB3"/>
    <n v="200"/>
    <n v="23.14"/>
    <n v="23.475000000000001"/>
    <n v="4628"/>
    <m/>
    <n v="3.1744444444444446"/>
    <n v="0.82444444444444442"/>
    <n v="4635.2288888888897"/>
    <s v="N"/>
    <m/>
    <n v="-4635.2288888888897"/>
    <m/>
    <n v="200"/>
    <m/>
    <m/>
    <x v="0"/>
    <n v="3.9988888888888892"/>
  </r>
  <r>
    <x v="0"/>
    <x v="3"/>
    <e v="#N/A"/>
    <n v="12364729"/>
    <s v="V"/>
    <s v="HASH11"/>
    <n v="300"/>
    <n v="33.31"/>
    <n v="34.242844444444444"/>
    <n v="9993"/>
    <m/>
    <n v="3.1744444444444446"/>
    <n v="0.82444444444444442"/>
    <n v="9986.4111111111106"/>
    <s v="S"/>
    <m/>
    <n v="9986.4111111111106"/>
    <n v="-286.44222222222197"/>
    <n v="1000"/>
    <m/>
    <m/>
    <x v="0"/>
    <n v="3.9988888888888892"/>
  </r>
  <r>
    <x v="0"/>
    <x v="3"/>
    <e v="#N/A"/>
    <n v="12364729"/>
    <s v="V"/>
    <s v="MODL11"/>
    <n v="200"/>
    <n v="19.350000000000001"/>
    <m/>
    <n v="3870.0000000000005"/>
    <m/>
    <n v="3.1744444444444446"/>
    <n v="0.82444444444444442"/>
    <n v="3863.7561111111117"/>
    <s v="S"/>
    <m/>
    <n v="3863.7561111111117"/>
    <n v="136.88222222222248"/>
    <s v="x"/>
    <m/>
    <m/>
    <x v="1"/>
    <n v="3.9988888888888892"/>
  </r>
  <r>
    <x v="0"/>
    <x v="3"/>
    <e v="#N/A"/>
    <n v="12364729"/>
    <s v="C"/>
    <s v="MODL11"/>
    <n v="200"/>
    <n v="18.600000000000001"/>
    <m/>
    <n v="3720.0000000000005"/>
    <m/>
    <n v="3.1744444444444446"/>
    <n v="0.82444444444444442"/>
    <n v="3726.8738888888893"/>
    <s v="S"/>
    <m/>
    <n v="-3726.8738888888893"/>
    <m/>
    <s v="x"/>
    <m/>
    <m/>
    <x v="1"/>
    <n v="3.9988888888888892"/>
  </r>
  <r>
    <x v="0"/>
    <x v="3"/>
    <s v="Consumo Cíclico"/>
    <n v="12364729"/>
    <s v="V"/>
    <s v="CVCB3"/>
    <n v="300"/>
    <n v="26.14"/>
    <m/>
    <n v="7842"/>
    <m/>
    <n v="3.1744444444444446"/>
    <n v="0.82444444444444442"/>
    <n v="7835.7261111111111"/>
    <s v="S"/>
    <m/>
    <n v="7835.7261111111111"/>
    <n v="148.82222222222208"/>
    <s v="x"/>
    <m/>
    <m/>
    <x v="1"/>
    <n v="3.9988888888888892"/>
  </r>
  <r>
    <x v="0"/>
    <x v="3"/>
    <s v="Consumo Cíclico"/>
    <n v="12364729"/>
    <s v="C"/>
    <s v="CVCB3"/>
    <n v="300"/>
    <n v="25.6"/>
    <m/>
    <n v="7680"/>
    <m/>
    <n v="3.1744444444444446"/>
    <n v="0.82444444444444442"/>
    <n v="7686.903888888889"/>
    <s v="S"/>
    <m/>
    <n v="-7686.903888888889"/>
    <m/>
    <s v="x"/>
    <m/>
    <m/>
    <x v="1"/>
    <n v="3.9988888888888892"/>
  </r>
  <r>
    <x v="0"/>
    <x v="3"/>
    <s v="Materiais Básicos"/>
    <n v="12364729"/>
    <s v="V"/>
    <s v="SUZB3"/>
    <n v="300"/>
    <n v="60.98"/>
    <m/>
    <n v="18294"/>
    <m/>
    <n v="3.1744444444444446"/>
    <n v="0.82444444444444442"/>
    <n v="18286.231111111112"/>
    <s v="S"/>
    <m/>
    <n v="18286.231111111112"/>
    <n v="277.83222222222321"/>
    <s v="x"/>
    <m/>
    <m/>
    <x v="1"/>
    <n v="3.9988888888888892"/>
  </r>
  <r>
    <x v="0"/>
    <x v="3"/>
    <s v="Materiais Básicos"/>
    <n v="12364729"/>
    <s v="C"/>
    <s v="SUZB3"/>
    <n v="300"/>
    <n v="60"/>
    <m/>
    <n v="18000"/>
    <m/>
    <n v="3.1744444444444446"/>
    <n v="0.82444444444444442"/>
    <n v="18008.398888888889"/>
    <s v="S"/>
    <m/>
    <n v="-18008.398888888889"/>
    <m/>
    <s v="x"/>
    <m/>
    <m/>
    <x v="1"/>
    <n v="3.9988888888888892"/>
  </r>
  <r>
    <x v="0"/>
    <x v="3"/>
    <e v="#N/A"/>
    <n v="12364729"/>
    <s v="V"/>
    <s v="MODL11"/>
    <n v="600"/>
    <n v="19.190000000000001"/>
    <n v="18.68888888888889"/>
    <n v="11514"/>
    <m/>
    <n v="3.1744444444444446"/>
    <n v="0.82444444444444442"/>
    <n v="11508.46111111111"/>
    <s v="S"/>
    <m/>
    <n v="11508.46111111111"/>
    <n v="295.12777777777592"/>
    <n v="200"/>
    <m/>
    <m/>
    <x v="0"/>
    <n v="3.9988888888888892"/>
  </r>
  <r>
    <x v="0"/>
    <x v="4"/>
    <s v="Petróleo. Gás e Biocombustíveis"/>
    <n v="12364729"/>
    <s v="C"/>
    <s v="PETR4"/>
    <n v="100"/>
    <n v="27.73"/>
    <n v="28.75"/>
    <n v="2773"/>
    <m/>
    <n v="2.0750000000000002"/>
    <n v="0.50249999999999995"/>
    <n v="2777.7474999999999"/>
    <s v="N"/>
    <m/>
    <n v="-2777.7474999999999"/>
    <m/>
    <n v="900"/>
    <m/>
    <m/>
    <x v="0"/>
    <n v="2.5775000000000001"/>
  </r>
  <r>
    <x v="0"/>
    <x v="4"/>
    <s v="Petróleo. Gás e Biocombustíveis"/>
    <n v="12364729"/>
    <s v="C"/>
    <s v="PETR4"/>
    <n v="200"/>
    <n v="28.44"/>
    <n v="28.877500000000001"/>
    <n v="5688"/>
    <m/>
    <n v="2.0750000000000002"/>
    <n v="0.50249999999999995"/>
    <n v="5692.7474999999995"/>
    <s v="N"/>
    <m/>
    <n v="-5692.7474999999995"/>
    <m/>
    <n v="800"/>
    <m/>
    <m/>
    <x v="0"/>
    <n v="2.5775000000000001"/>
  </r>
  <r>
    <x v="0"/>
    <x v="4"/>
    <e v="#N/A"/>
    <n v="12364729"/>
    <s v="V"/>
    <s v="MODL11"/>
    <n v="100"/>
    <n v="18.760000000000002"/>
    <n v="18.68888888888889"/>
    <n v="1876.0000000000002"/>
    <m/>
    <n v="2.0750000000000002"/>
    <n v="0.50249999999999995"/>
    <n v="1871.8825000000002"/>
    <s v="S"/>
    <m/>
    <n v="1871.8825000000002"/>
    <n v="2.9936111111112496"/>
    <n v="800"/>
    <m/>
    <m/>
    <x v="0"/>
    <n v="2.5775000000000001"/>
  </r>
  <r>
    <x v="0"/>
    <x v="4"/>
    <e v="#N/A"/>
    <n v="12364729"/>
    <s v="C"/>
    <s v="BMOB3"/>
    <n v="200"/>
    <n v="23.81"/>
    <n v="23.81"/>
    <n v="4762"/>
    <m/>
    <n v="2.0750000000000002"/>
    <n v="0.50249999999999995"/>
    <n v="4766.7474999999995"/>
    <s v="N"/>
    <m/>
    <n v="-4766.7474999999995"/>
    <m/>
    <n v="200"/>
    <m/>
    <m/>
    <x v="0"/>
    <n v="2.5775000000000001"/>
  </r>
  <r>
    <x v="1"/>
    <x v="4"/>
    <e v="#N/A"/>
    <n v="31278"/>
    <s v="V"/>
    <s v="HASH11"/>
    <n v="200"/>
    <n v="32.42"/>
    <n v="29.67"/>
    <n v="6484"/>
    <n v="4.9000000000000004"/>
    <n v="1.62"/>
    <n v="0.32"/>
    <n v="6475.6200000000008"/>
    <s v="S"/>
    <m/>
    <n v="6475.6200000000008"/>
    <n v="541.6200000000008"/>
    <n v="0"/>
    <m/>
    <m/>
    <x v="0"/>
    <n v="6.8400000000000007"/>
  </r>
  <r>
    <x v="0"/>
    <x v="5"/>
    <s v="Petróleo. Gás e Biocombustíveis"/>
    <n v="12281274"/>
    <s v="C"/>
    <s v="PETR4"/>
    <n v="200"/>
    <n v="28.97"/>
    <n v="29.023333333333333"/>
    <n v="5794"/>
    <m/>
    <n v="1.9888888888888887"/>
    <n v="0.39777777777777779"/>
    <n v="5798.5566666666673"/>
    <s v="N"/>
    <m/>
    <n v="-5798.5566666666673"/>
    <m/>
    <n v="600"/>
    <m/>
    <m/>
    <x v="0"/>
    <n v="2.3866666666666667"/>
  </r>
  <r>
    <x v="0"/>
    <x v="5"/>
    <s v="Petróleo. Gás e Biocombustíveis"/>
    <n v="12281274"/>
    <s v="C"/>
    <s v="PETR4"/>
    <n v="400"/>
    <n v="29.05"/>
    <m/>
    <n v="11620"/>
    <m/>
    <n v="1.9888888888888887"/>
    <n v="0.39777777777777779"/>
    <n v="11623.726666666666"/>
    <s v="N"/>
    <m/>
    <n v="-11623.726666666666"/>
    <m/>
    <n v="400"/>
    <m/>
    <m/>
    <x v="0"/>
    <n v="2.3866666666666667"/>
  </r>
  <r>
    <x v="0"/>
    <x v="5"/>
    <e v="#N/A"/>
    <n v="12281274"/>
    <s v="C"/>
    <s v="MODL11"/>
    <n v="400"/>
    <n v="18.5"/>
    <n v="18.68888888888889"/>
    <n v="7400"/>
    <m/>
    <n v="1.9888888888888887"/>
    <n v="0.39777777777777779"/>
    <n v="7411.0166666666673"/>
    <s v="S"/>
    <m/>
    <n v="-7411.0166666666673"/>
    <m/>
    <n v="900"/>
    <m/>
    <m/>
    <x v="0"/>
    <n v="2.3866666666666667"/>
  </r>
  <r>
    <x v="0"/>
    <x v="5"/>
    <s v="Materiais Básicos"/>
    <n v="12281274"/>
    <s v="V"/>
    <s v="SUZB3"/>
    <n v="300"/>
    <n v="59.81"/>
    <n v="59.68333333333333"/>
    <n v="17943"/>
    <m/>
    <n v="1.9888888888888887"/>
    <n v="0.39777777777777779"/>
    <n v="17932.613333333335"/>
    <s v="S"/>
    <m/>
    <n v="17932.613333333335"/>
    <n v="27.613333333334594"/>
    <n v="0"/>
    <m/>
    <m/>
    <x v="0"/>
    <n v="2.3866666666666667"/>
  </r>
  <r>
    <x v="0"/>
    <x v="5"/>
    <e v="#N/A"/>
    <n v="12281274"/>
    <s v="V"/>
    <s v="IRBR3"/>
    <n v="2500"/>
    <n v="5.71"/>
    <n v="5.71"/>
    <n v="14275"/>
    <m/>
    <n v="1.9888888888888887"/>
    <n v="0.39777777777777779"/>
    <n v="14268.083333333332"/>
    <s v="S"/>
    <m/>
    <n v="14268.083333333332"/>
    <n v="-6.9166666666678793"/>
    <n v="0"/>
    <m/>
    <m/>
    <x v="0"/>
    <n v="2.3866666666666667"/>
  </r>
  <r>
    <x v="0"/>
    <x v="5"/>
    <e v="#N/A"/>
    <n v="12281274"/>
    <s v="V"/>
    <s v="HASH11"/>
    <n v="200"/>
    <n v="31.56"/>
    <n v="34.242844444444444"/>
    <n v="6312"/>
    <m/>
    <n v="1.9888888888888887"/>
    <n v="0.39777777777777779"/>
    <n v="6305.083333333333"/>
    <s v="S"/>
    <m/>
    <n v="6305.083333333333"/>
    <n v="-543.48555555555595"/>
    <n v="1300"/>
    <m/>
    <m/>
    <x v="0"/>
    <n v="2.3866666666666667"/>
  </r>
  <r>
    <x v="0"/>
    <x v="5"/>
    <s v="Financeiro e Outros"/>
    <n v="12281274"/>
    <s v="C"/>
    <s v="BBDC4"/>
    <n v="100"/>
    <n v="25.28"/>
    <n v="25.405000000000001"/>
    <n v="2528"/>
    <m/>
    <n v="1.9888888888888887"/>
    <n v="0.39777777777777779"/>
    <n v="2533.3446666666669"/>
    <s v="N"/>
    <m/>
    <n v="-2533.3446666666669"/>
    <m/>
    <n v="400"/>
    <m/>
    <m/>
    <x v="0"/>
    <n v="2.3866666666666667"/>
  </r>
  <r>
    <x v="0"/>
    <x v="5"/>
    <s v="Financeiro e Outros"/>
    <n v="12281274"/>
    <s v="C"/>
    <s v="BBDC4"/>
    <n v="100"/>
    <n v="25.09"/>
    <n v="25.51"/>
    <n v="2509"/>
    <m/>
    <n v="1.9888888888888887"/>
    <n v="0.39777777777777779"/>
    <n v="2514.3446666666669"/>
    <s v="N"/>
    <m/>
    <n v="-2514.3446666666669"/>
    <m/>
    <n v="300"/>
    <m/>
    <m/>
    <x v="0"/>
    <n v="2.3866666666666667"/>
  </r>
  <r>
    <x v="0"/>
    <x v="5"/>
    <s v="Financeiro"/>
    <n v="12281274"/>
    <s v="C"/>
    <s v="B3SA3"/>
    <n v="200"/>
    <n v="16.28"/>
    <n v="16.69142857142857"/>
    <n v="3256"/>
    <m/>
    <n v="1.9888888888888887"/>
    <n v="0.39777777777777779"/>
    <n v="3261.3446666666669"/>
    <s v="N"/>
    <m/>
    <n v="-3261.3446666666669"/>
    <m/>
    <n v="700"/>
    <m/>
    <m/>
    <x v="0"/>
    <n v="2.3866666666666667"/>
  </r>
  <r>
    <x v="0"/>
    <x v="6"/>
    <e v="#N/A"/>
    <n v="12201378"/>
    <s v="C"/>
    <s v="MODL11"/>
    <n v="500"/>
    <n v="18.84"/>
    <n v="18.84"/>
    <n v="9420"/>
    <m/>
    <n v="2.0300000000000002"/>
    <n v="0.45199999999999996"/>
    <n v="9425.4399999999987"/>
    <s v="S"/>
    <m/>
    <n v="-9425.4399999999987"/>
    <m/>
    <n v="300"/>
    <m/>
    <m/>
    <x v="0"/>
    <n v="2.4820000000000002"/>
  </r>
  <r>
    <x v="0"/>
    <x v="6"/>
    <s v="Materiais Básicos"/>
    <n v="12201378"/>
    <s v="C"/>
    <s v="SUZB3"/>
    <n v="100"/>
    <n v="58.83"/>
    <n v="59.68333333333333"/>
    <n v="5883"/>
    <m/>
    <n v="2.0300000000000002"/>
    <n v="0.45199999999999996"/>
    <n v="5888.4400000000005"/>
    <s v="S"/>
    <m/>
    <n v="-5888.4400000000005"/>
    <m/>
    <n v="300"/>
    <m/>
    <m/>
    <x v="0"/>
    <n v="2.4820000000000002"/>
  </r>
  <r>
    <x v="0"/>
    <x v="6"/>
    <e v="#N/A"/>
    <n v="12201378"/>
    <s v="C"/>
    <s v="IRBR3"/>
    <n v="500"/>
    <n v="5.71"/>
    <n v="5.71"/>
    <n v="2855"/>
    <m/>
    <n v="2.0300000000000002"/>
    <n v="0.45199999999999996"/>
    <n v="2859.8920000000007"/>
    <s v="S"/>
    <m/>
    <n v="-2859.8920000000007"/>
    <m/>
    <n v="2500"/>
    <m/>
    <m/>
    <x v="0"/>
    <n v="2.4820000000000002"/>
  </r>
  <r>
    <x v="0"/>
    <x v="6"/>
    <s v="Materiais Básicos"/>
    <n v="12201378"/>
    <s v="V"/>
    <s v="GGBR4"/>
    <n v="300"/>
    <n v="29.14"/>
    <n v="29.27"/>
    <n v="8742"/>
    <m/>
    <n v="2.0300000000000002"/>
    <n v="0.45199999999999996"/>
    <n v="8736.1579999999994"/>
    <s v="S"/>
    <m/>
    <n v="8736.1579999999994"/>
    <n v="-44.842000000000553"/>
    <n v="0"/>
    <m/>
    <m/>
    <x v="0"/>
    <n v="2.4820000000000002"/>
  </r>
  <r>
    <x v="0"/>
    <x v="6"/>
    <s v="Financeiro e Outros"/>
    <n v="12201378"/>
    <s v="V"/>
    <s v="BBDC4"/>
    <n v="200"/>
    <n v="25.68"/>
    <n v="25.72"/>
    <n v="5136"/>
    <m/>
    <n v="2.0300000000000002"/>
    <n v="0.45199999999999996"/>
    <n v="5130.1580000000004"/>
    <s v="N"/>
    <m/>
    <n v="5130.1580000000004"/>
    <n v="-13.841999999999643"/>
    <n v="200"/>
    <m/>
    <m/>
    <x v="0"/>
    <n v="2.4820000000000002"/>
  </r>
  <r>
    <x v="0"/>
    <x v="7"/>
    <s v="Utilidade Pública"/>
    <n v="12114140"/>
    <s v="V"/>
    <s v="ELET3"/>
    <n v="300"/>
    <n v="43.37"/>
    <n v="44.343333333333334"/>
    <n v="13011"/>
    <m/>
    <n v="8.84"/>
    <n v="2.2250000000000001"/>
    <n v="12996.574999999999"/>
    <s v="S"/>
    <m/>
    <n v="12996.574999999999"/>
    <n v="-306.42500000000109"/>
    <n v="0"/>
    <m/>
    <m/>
    <x v="0"/>
    <n v="11.065"/>
  </r>
  <r>
    <x v="0"/>
    <x v="7"/>
    <s v="Financeiro e Outros"/>
    <n v="12114140"/>
    <s v="C"/>
    <s v="BBDC4"/>
    <n v="100"/>
    <n v="25.42"/>
    <n v="25.72"/>
    <n v="2542"/>
    <m/>
    <m/>
    <m/>
    <n v="2545.9900000000002"/>
    <s v="N"/>
    <m/>
    <n v="-2545.9900000000002"/>
    <m/>
    <n v="300"/>
    <m/>
    <m/>
    <x v="0"/>
    <n v="0"/>
  </r>
  <r>
    <x v="0"/>
    <x v="7"/>
    <s v="Materiais Básicos"/>
    <n v="12114140"/>
    <s v="C"/>
    <s v="GGBR4"/>
    <n v="300"/>
    <n v="29.27"/>
    <m/>
    <n v="8781"/>
    <m/>
    <m/>
    <m/>
    <n v="8783.2749999999996"/>
    <s v="S"/>
    <m/>
    <n v="-8783.2749999999996"/>
    <m/>
    <n v="300"/>
    <m/>
    <m/>
    <x v="0"/>
    <n v="0"/>
  </r>
  <r>
    <x v="0"/>
    <x v="7"/>
    <e v="#N/A"/>
    <n v="12114140"/>
    <s v="C"/>
    <s v="HASH11"/>
    <n v="100"/>
    <n v="30.2"/>
    <n v="34.242844444444444"/>
    <n v="3020"/>
    <m/>
    <m/>
    <m/>
    <n v="3022.2750000000001"/>
    <s v="S"/>
    <m/>
    <n v="-3022.2750000000001"/>
    <m/>
    <n v="1500"/>
    <m/>
    <m/>
    <x v="0"/>
    <n v="0"/>
  </r>
  <r>
    <x v="0"/>
    <x v="7"/>
    <e v="#N/A"/>
    <n v="12114140"/>
    <s v="C"/>
    <s v="IRBR3"/>
    <n v="2000"/>
    <n v="5.71"/>
    <n v="7.71"/>
    <n v="11420"/>
    <m/>
    <m/>
    <m/>
    <n v="11422.883333333333"/>
    <s v="S"/>
    <m/>
    <n v="-11422.883333333333"/>
    <m/>
    <n v="2000"/>
    <m/>
    <m/>
    <x v="0"/>
    <n v="0"/>
  </r>
  <r>
    <x v="0"/>
    <x v="7"/>
    <s v="Materiais Básicos"/>
    <n v="12114140"/>
    <s v="V"/>
    <s v="SUZB3"/>
    <n v="100"/>
    <n v="60.29"/>
    <n v="60.11"/>
    <n v="6029"/>
    <m/>
    <n v="8.84"/>
    <n v="2.2250000000000001"/>
    <n v="6015.6816666666664"/>
    <s v="S"/>
    <m/>
    <n v="6015.6816666666664"/>
    <n v="4.6816666666663878"/>
    <n v="200"/>
    <m/>
    <m/>
    <x v="0"/>
    <n v="11.065"/>
  </r>
  <r>
    <x v="0"/>
    <x v="7"/>
    <s v="Materiais Básicos"/>
    <n v="12114140"/>
    <s v="V"/>
    <s v="USIM5"/>
    <n v="400"/>
    <n v="19.420000000000002"/>
    <n v="18.96"/>
    <n v="7768.0000000000009"/>
    <m/>
    <n v="8.84"/>
    <n v="2.2250000000000001"/>
    <n v="7754.6816666666673"/>
    <s v="S"/>
    <m/>
    <n v="7754.6816666666673"/>
    <n v="163.92023809523835"/>
    <n v="0"/>
    <m/>
    <m/>
    <x v="0"/>
    <n v="11.065"/>
  </r>
  <r>
    <x v="0"/>
    <x v="7"/>
    <s v="Utilidade Pública"/>
    <n v="12114140"/>
    <s v="V"/>
    <s v="ELET3"/>
    <n v="300"/>
    <n v="45"/>
    <m/>
    <n v="13500"/>
    <m/>
    <n v="8.84"/>
    <n v="2.2250000000000001"/>
    <n v="13487.305"/>
    <s v="S"/>
    <m/>
    <n v="13487.305"/>
    <n v="285.04500000000189"/>
    <s v="x"/>
    <m/>
    <m/>
    <x v="1"/>
    <n v="11.065"/>
  </r>
  <r>
    <x v="0"/>
    <x v="7"/>
    <s v="Utilidade Pública"/>
    <n v="12114140"/>
    <s v="C"/>
    <s v="ELET3"/>
    <n v="300"/>
    <n v="44"/>
    <m/>
    <n v="13200"/>
    <m/>
    <m/>
    <m/>
    <n v="13202.259999999998"/>
    <s v="S"/>
    <m/>
    <n v="-13202.259999999998"/>
    <m/>
    <s v="x"/>
    <m/>
    <m/>
    <x v="1"/>
    <n v="0"/>
  </r>
  <r>
    <x v="1"/>
    <x v="8"/>
    <s v="Consumo não Cíclico"/>
    <n v="206228"/>
    <s v="C"/>
    <s v="JBSS3"/>
    <n v="300"/>
    <n v="29.17"/>
    <n v="32.006094674556209"/>
    <n v="8751"/>
    <m/>
    <n v="2.1800000000000002"/>
    <n v="0.43"/>
    <n v="8754.99"/>
    <s v="N"/>
    <m/>
    <n v="-8754.99"/>
    <m/>
    <n v="1300"/>
    <m/>
    <m/>
    <x v="0"/>
    <n v="2.6100000000000003"/>
  </r>
  <r>
    <x v="0"/>
    <x v="8"/>
    <s v="Materiais Básicos"/>
    <n v="12026926"/>
    <s v="C"/>
    <s v="USIM5"/>
    <n v="400"/>
    <n v="18.96"/>
    <m/>
    <n v="7584"/>
    <m/>
    <n v="4.3971428571428577"/>
    <n v="0.98428571428571421"/>
    <n v="7590.761428571429"/>
    <s v="S"/>
    <m/>
    <n v="-7590.761428571429"/>
    <m/>
    <n v="400"/>
    <m/>
    <m/>
    <x v="0"/>
    <n v="5.3814285714285717"/>
  </r>
  <r>
    <x v="0"/>
    <x v="8"/>
    <s v="Consumo não Cíclico"/>
    <n v="12026926"/>
    <s v="C"/>
    <s v="JBSS3"/>
    <n v="200"/>
    <n v="29.17"/>
    <n v="30.983743749999999"/>
    <n v="5834"/>
    <m/>
    <n v="4.3971428571428577"/>
    <n v="0.98428571428571421"/>
    <n v="5864.7314285714292"/>
    <s v="N"/>
    <m/>
    <n v="-5864.7314285714292"/>
    <m/>
    <n v="1600"/>
    <m/>
    <m/>
    <x v="0"/>
    <n v="5.3814285714285717"/>
  </r>
  <r>
    <x v="0"/>
    <x v="8"/>
    <e v="#N/A"/>
    <n v="12026926"/>
    <s v="C"/>
    <s v="HASH11"/>
    <n v="100"/>
    <n v="30.67"/>
    <n v="34.531619047619046"/>
    <n v="3067"/>
    <m/>
    <n v="4.3971428571428577"/>
    <n v="0.98428571428571421"/>
    <n v="3077.661428571429"/>
    <s v="S"/>
    <m/>
    <n v="-3077.661428571429"/>
    <m/>
    <n v="1400"/>
    <m/>
    <m/>
    <x v="0"/>
    <n v="5.3814285714285717"/>
  </r>
  <r>
    <x v="0"/>
    <x v="8"/>
    <s v="Materiais Básicos"/>
    <n v="12026926"/>
    <s v="C"/>
    <s v="SUZB3"/>
    <n v="300"/>
    <n v="60.11"/>
    <m/>
    <n v="18033"/>
    <m/>
    <n v="4.3971428571428577"/>
    <n v="0.98428571428571421"/>
    <n v="18040.151428571429"/>
    <s v="S"/>
    <m/>
    <n v="-18040.151428571429"/>
    <m/>
    <n v="300"/>
    <m/>
    <m/>
    <x v="0"/>
    <n v="5.3814285714285717"/>
  </r>
  <r>
    <x v="0"/>
    <x v="8"/>
    <s v="Financeiro e Outros"/>
    <n v="12026926"/>
    <s v="C"/>
    <s v="BBDC4"/>
    <n v="300"/>
    <n v="25.82"/>
    <m/>
    <n v="7746"/>
    <m/>
    <n v="4.3971428571428577"/>
    <n v="0.98428571428571421"/>
    <n v="7756.9614285714288"/>
    <s v="N"/>
    <m/>
    <n v="-7756.9614285714288"/>
    <m/>
    <n v="300"/>
    <m/>
    <m/>
    <x v="0"/>
    <n v="5.3814285714285717"/>
  </r>
  <r>
    <x v="0"/>
    <x v="8"/>
    <s v="Petróleo. Gás e Biocombustíveis"/>
    <n v="12026926"/>
    <s v="V"/>
    <s v="PETR4"/>
    <n v="700"/>
    <n v="29.23"/>
    <n v="27.655079365079363"/>
    <n v="20461"/>
    <m/>
    <n v="4.3971428571428577"/>
    <n v="0.98428571428571421"/>
    <n v="20454.518571428573"/>
    <s v="S"/>
    <m/>
    <n v="20454.518571428573"/>
    <n v="1095.9630158730179"/>
    <n v="0"/>
    <m/>
    <m/>
    <x v="0"/>
    <n v="5.3814285714285717"/>
  </r>
  <r>
    <x v="0"/>
    <x v="8"/>
    <e v="#N/A"/>
    <n v="12026926"/>
    <s v="V"/>
    <s v="MODL11"/>
    <n v="1200"/>
    <n v="18.22"/>
    <n v="17.649642857142858"/>
    <n v="21864"/>
    <m/>
    <n v="4.3971428571428577"/>
    <n v="0.98428571428571421"/>
    <n v="21856.98857142857"/>
    <s v="S"/>
    <m/>
    <n v="21856.98857142857"/>
    <m/>
    <n v="0"/>
    <m/>
    <m/>
    <x v="0"/>
    <n v="5.3814285714285717"/>
  </r>
  <r>
    <x v="0"/>
    <x v="9"/>
    <s v="Financeiro"/>
    <n v="11945924"/>
    <s v="C"/>
    <s v="BBAS3"/>
    <n v="100"/>
    <n v="32.299999999999997"/>
    <n v="34.813749999999999"/>
    <n v="3229.9999999999995"/>
    <m/>
    <n v="3.5042857142857144"/>
    <n v="0.91142857142857137"/>
    <n v="3236.6757142857141"/>
    <s v="N"/>
    <m/>
    <n v="-3236.6757142857141"/>
    <m/>
    <n v="800"/>
    <m/>
    <m/>
    <x v="0"/>
    <n v="4.4157142857142855"/>
  </r>
  <r>
    <x v="0"/>
    <x v="9"/>
    <s v="Utilidade Pública"/>
    <n v="11945924"/>
    <s v="C"/>
    <s v="ELET3"/>
    <n v="100"/>
    <n v="43.93"/>
    <n v="44.343333333333334"/>
    <n v="4393"/>
    <m/>
    <n v="3.5042857142857144"/>
    <n v="0.91142857142857137"/>
    <n v="4399.1357142857141"/>
    <s v="S"/>
    <m/>
    <n v="-4399.1357142857141"/>
    <m/>
    <n v="300"/>
    <m/>
    <m/>
    <x v="0"/>
    <n v="4.4157142857142855"/>
  </r>
  <r>
    <x v="0"/>
    <x v="9"/>
    <s v="Utilidade Pública"/>
    <n v="11945924"/>
    <s v="C"/>
    <s v="ELET3"/>
    <n v="200"/>
    <n v="44.55"/>
    <m/>
    <n v="8910"/>
    <m/>
    <n v="3.5042857142857144"/>
    <n v="0.91142857142857137"/>
    <n v="8916.7257142857125"/>
    <s v="S"/>
    <m/>
    <n v="-8916.7257142857125"/>
    <m/>
    <n v="200"/>
    <m/>
    <m/>
    <x v="0"/>
    <n v="4.4157142857142855"/>
  </r>
  <r>
    <x v="0"/>
    <x v="9"/>
    <s v="Telecomunicações"/>
    <n v="11945924"/>
    <s v="C"/>
    <s v="OIBR3"/>
    <n v="1000"/>
    <n v="1.53"/>
    <n v="1.6166666666666667"/>
    <n v="1530"/>
    <m/>
    <n v="3.5042857142857144"/>
    <n v="0.91142857142857137"/>
    <n v="1536.7257142857145"/>
    <s v="N"/>
    <m/>
    <n v="-1536.7257142857145"/>
    <m/>
    <n v="3000"/>
    <m/>
    <m/>
    <x v="0"/>
    <n v="4.4157142857142855"/>
  </r>
  <r>
    <x v="0"/>
    <x v="9"/>
    <e v="#N/A"/>
    <n v="11945924"/>
    <s v="V"/>
    <s v="MODL11"/>
    <n v="200"/>
    <n v="17.64"/>
    <n v="17.649642857142858"/>
    <n v="3528"/>
    <m/>
    <n v="3.5042857142857144"/>
    <n v="0.91142857142857137"/>
    <n v="3521.9042857142858"/>
    <s v="S"/>
    <m/>
    <n v="3521.9042857142858"/>
    <n v="-8.0242857142857247"/>
    <n v="1200"/>
    <m/>
    <m/>
    <x v="0"/>
    <n v="4.4157142857142855"/>
  </r>
  <r>
    <x v="0"/>
    <x v="9"/>
    <s v="Materiais Básicos"/>
    <n v="11945924"/>
    <s v="V"/>
    <s v="SUZB3"/>
    <n v="200"/>
    <n v="60.5"/>
    <m/>
    <n v="12100"/>
    <m/>
    <n v="3.5042857142857144"/>
    <n v="0.91142857142857137"/>
    <n v="12094.484285714287"/>
    <s v="S"/>
    <m/>
    <n v="12094.484285714287"/>
    <n v="288.0685714285737"/>
    <s v="x"/>
    <m/>
    <m/>
    <x v="1"/>
    <n v="4.4157142857142855"/>
  </r>
  <r>
    <x v="0"/>
    <x v="9"/>
    <s v="Materiais Básicos"/>
    <n v="11945924"/>
    <s v="C"/>
    <s v="SUZB3"/>
    <n v="200"/>
    <n v="59"/>
    <m/>
    <n v="11800"/>
    <m/>
    <n v="3.5042857142857144"/>
    <n v="0.91142857142857137"/>
    <n v="11806.415714285713"/>
    <s v="S"/>
    <m/>
    <n v="-11806.415714285713"/>
    <m/>
    <s v="x"/>
    <m/>
    <m/>
    <x v="1"/>
    <n v="4.4157142857142855"/>
  </r>
  <r>
    <x v="0"/>
    <x v="10"/>
    <e v="#N/A"/>
    <n v="11864070"/>
    <s v="C"/>
    <s v="MODL11"/>
    <n v="200"/>
    <n v="16.84"/>
    <n v="17.649642857142858"/>
    <n v="3368"/>
    <m/>
    <n v="4.387142857142857"/>
    <n v="1.1342857142857143"/>
    <n v="3375.5214285714287"/>
    <s v="S"/>
    <m/>
    <n v="-3375.5214285714287"/>
    <m/>
    <n v="1400"/>
    <m/>
    <m/>
    <x v="0"/>
    <n v="5.5214285714285714"/>
  </r>
  <r>
    <x v="0"/>
    <x v="10"/>
    <e v="#N/A"/>
    <n v="11864070"/>
    <s v="C"/>
    <s v="MODL11"/>
    <n v="300"/>
    <n v="17.149999999999999"/>
    <n v="17.784583333333334"/>
    <n v="5145"/>
    <m/>
    <n v="4.387142857142857"/>
    <n v="1.1342857142857143"/>
    <n v="5156.6914285714283"/>
    <s v="S"/>
    <m/>
    <n v="-5156.6914285714283"/>
    <m/>
    <n v="1200"/>
    <m/>
    <m/>
    <x v="0"/>
    <n v="5.5214285714285714"/>
  </r>
  <r>
    <x v="0"/>
    <x v="10"/>
    <s v="Financeiro"/>
    <n v="11864070"/>
    <s v="C"/>
    <s v="BBAS3"/>
    <n v="200"/>
    <n v="32.43"/>
    <n v="35.17285714285714"/>
    <n v="6486"/>
    <m/>
    <n v="4.387142857142857"/>
    <n v="1.1342857142857143"/>
    <n v="6493.511428571428"/>
    <s v="N"/>
    <m/>
    <n v="-6493.511428571428"/>
    <m/>
    <n v="700"/>
    <m/>
    <m/>
    <x v="0"/>
    <n v="5.5214285714285714"/>
  </r>
  <r>
    <x v="0"/>
    <x v="10"/>
    <s v="Petróleo. Gás e Biocombustíveis"/>
    <n v="11864070"/>
    <s v="C"/>
    <s v="PETR4"/>
    <n v="300"/>
    <n v="28.95"/>
    <n v="27.655079365079363"/>
    <n v="8685"/>
    <m/>
    <n v="4.387142857142857"/>
    <n v="1.1342857142857143"/>
    <n v="8692.6264285714278"/>
    <s v="S"/>
    <m/>
    <n v="-8692.6264285714278"/>
    <m/>
    <n v="700"/>
    <m/>
    <m/>
    <x v="0"/>
    <n v="5.5214285714285714"/>
  </r>
  <r>
    <x v="0"/>
    <x v="10"/>
    <e v="#N/A"/>
    <n v="11864070"/>
    <s v="V"/>
    <s v="HASH11"/>
    <n v="200"/>
    <n v="30.44"/>
    <n v="34.828666666666663"/>
    <n v="6088"/>
    <m/>
    <n v="4.387142857142857"/>
    <n v="1.1342857142857143"/>
    <n v="6081.0035714285714"/>
    <s v="S"/>
    <m/>
    <n v="6081.0035714285714"/>
    <m/>
    <n v="1300"/>
    <m/>
    <m/>
    <x v="0"/>
    <n v="5.5214285714285714"/>
  </r>
  <r>
    <x v="0"/>
    <x v="10"/>
    <s v="Utilidade Pública"/>
    <n v="11864070"/>
    <s v="V"/>
    <s v="ELET3"/>
    <n v="300"/>
    <n v="45.2"/>
    <m/>
    <n v="13560"/>
    <m/>
    <n v="4.387142857142857"/>
    <n v="1.1342857142857143"/>
    <n v="13552.338571428572"/>
    <s v="S"/>
    <m/>
    <n v="13552.338571428572"/>
    <n v="343.97714285714574"/>
    <s v="x"/>
    <m/>
    <m/>
    <x v="1"/>
    <n v="5.5214285714285714"/>
  </r>
  <r>
    <x v="0"/>
    <x v="10"/>
    <s v="Utilidade Pública"/>
    <n v="11864070"/>
    <s v="C"/>
    <s v="ELET3"/>
    <n v="300"/>
    <n v="44"/>
    <m/>
    <n v="13200"/>
    <m/>
    <n v="4.387142857142857"/>
    <n v="1.1342857142857143"/>
    <n v="13208.361428571427"/>
    <s v="S"/>
    <m/>
    <n v="-13208.361428571427"/>
    <m/>
    <s v="x"/>
    <m/>
    <m/>
    <x v="1"/>
    <n v="5.5214285714285714"/>
  </r>
  <r>
    <x v="0"/>
    <x v="11"/>
    <e v="#N/A"/>
    <n v="11769717"/>
    <s v="C"/>
    <s v="HASH11"/>
    <n v="100"/>
    <n v="28.06"/>
    <n v="34.828666666666663"/>
    <n v="2806"/>
    <m/>
    <m/>
    <m/>
    <n v="2808.84"/>
    <s v="S"/>
    <m/>
    <n v="-2808.84"/>
    <m/>
    <n v="1500"/>
    <m/>
    <m/>
    <x v="0"/>
    <n v="0"/>
  </r>
  <r>
    <x v="0"/>
    <x v="11"/>
    <e v="#N/A"/>
    <n v="11769717"/>
    <s v="C"/>
    <s v="HASH11"/>
    <n v="100"/>
    <n v="27.63"/>
    <n v="35.312142857142859"/>
    <n v="2763"/>
    <m/>
    <m/>
    <m/>
    <n v="2765.3666666666668"/>
    <s v="S"/>
    <m/>
    <n v="-2765.3666666666668"/>
    <m/>
    <n v="1400"/>
    <m/>
    <m/>
    <x v="0"/>
    <n v="0"/>
  </r>
  <r>
    <x v="0"/>
    <x v="11"/>
    <s v="Petróleo. Gás e Biocombustíveis"/>
    <n v="11769717"/>
    <s v="V"/>
    <s v="PETR4"/>
    <n v="500"/>
    <n v="29.68"/>
    <n v="26.683888888888887"/>
    <n v="14840"/>
    <m/>
    <n v="37.119999999999997"/>
    <n v="9.91"/>
    <n v="14791.233333333334"/>
    <s v="S"/>
    <m/>
    <n v="14791.233333333334"/>
    <n v="1449.2888888888901"/>
    <n v="400"/>
    <m/>
    <m/>
    <x v="0"/>
    <n v="47.03"/>
  </r>
  <r>
    <x v="0"/>
    <x v="12"/>
    <s v="Materiais Básicos"/>
    <n v="11677669"/>
    <s v="V"/>
    <s v="SUZB3"/>
    <n v="200"/>
    <n v="58.86"/>
    <m/>
    <n v="11772"/>
    <m/>
    <n v="24.27"/>
    <n v="6.47"/>
    <n v="11739.523333333334"/>
    <s v="S"/>
    <m/>
    <n v="11739.523333333334"/>
    <n v="108.69"/>
    <n v="1000"/>
    <m/>
    <m/>
    <x v="0"/>
    <n v="30.74"/>
  </r>
  <r>
    <x v="1"/>
    <x v="13"/>
    <s v="Consumo não Cíclico"/>
    <n v="158499"/>
    <s v="V"/>
    <s v="JBSS3"/>
    <n v="300"/>
    <n v="28.47"/>
    <n v="32.856923076923074"/>
    <n v="8541"/>
    <n v="4.9000000000000004"/>
    <n v="2.8849999999999998"/>
    <n v="0.57499999999999996"/>
    <n v="8529.8799999999992"/>
    <s v="S"/>
    <m/>
    <n v="8529.8799999999992"/>
    <n v="-1327.1969230769228"/>
    <n v="1000"/>
    <m/>
    <m/>
    <x v="0"/>
    <n v="8.36"/>
  </r>
  <r>
    <x v="1"/>
    <x v="13"/>
    <s v="Consumo Cíclico"/>
    <n v="158499"/>
    <s v="V"/>
    <s v="CVCB3"/>
    <n v="500"/>
    <n v="29.11"/>
    <n v="24.763033417415194"/>
    <n v="14555"/>
    <n v="4.9000000000000004"/>
    <n v="2.8849999999999998"/>
    <n v="0.57499999999999996"/>
    <n v="14543.789999999999"/>
    <s v="S"/>
    <m/>
    <n v="14543.789999999999"/>
    <n v="2162.2732912924021"/>
    <n v="0"/>
    <m/>
    <m/>
    <x v="0"/>
    <n v="8.36"/>
  </r>
  <r>
    <x v="0"/>
    <x v="13"/>
    <s v="Materiais Básicos"/>
    <n v="11580071"/>
    <s v="C"/>
    <s v="SUZB3"/>
    <n v="200"/>
    <n v="58.09"/>
    <m/>
    <n v="11618"/>
    <m/>
    <n v="8.3833333333333329"/>
    <n v="2.12"/>
    <n v="11630.833333333334"/>
    <s v="S"/>
    <m/>
    <n v="-11630.833333333334"/>
    <m/>
    <n v="200"/>
    <m/>
    <m/>
    <x v="0"/>
    <n v="10.503333333333334"/>
  </r>
  <r>
    <x v="0"/>
    <x v="13"/>
    <s v="Materiais Básicos"/>
    <n v="11580071"/>
    <s v="V"/>
    <s v="USIM5"/>
    <n v="800"/>
    <n v="18.28"/>
    <n v="18.147500000000001"/>
    <n v="14624"/>
    <m/>
    <n v="8.3833333333333329"/>
    <n v="2.12"/>
    <n v="14611.796666666665"/>
    <s v="S"/>
    <m/>
    <n v="14611.796666666665"/>
    <n v="93.79666666666526"/>
    <n v="0"/>
    <m/>
    <m/>
    <x v="0"/>
    <n v="10.503333333333334"/>
  </r>
  <r>
    <x v="0"/>
    <x v="13"/>
    <s v="Consumo não Cíclico"/>
    <n v="11580071"/>
    <s v="V"/>
    <s v="JBSS3"/>
    <n v="200"/>
    <n v="28.46"/>
    <n v="31.242849999999997"/>
    <n v="5692"/>
    <m/>
    <n v="8.3833333333333329"/>
    <n v="2.12"/>
    <n v="5679.7966666666671"/>
    <s v="S"/>
    <m/>
    <n v="5679.7966666666671"/>
    <n v="-568.77333333333263"/>
    <n v="1400"/>
    <m/>
    <m/>
    <x v="0"/>
    <n v="10.503333333333334"/>
  </r>
  <r>
    <x v="0"/>
    <x v="14"/>
    <s v="Financeiro"/>
    <n v="11483509"/>
    <s v="C"/>
    <s v="B3SA3"/>
    <n v="200"/>
    <n v="16.88"/>
    <n v="16.856000000000002"/>
    <n v="3376"/>
    <m/>
    <n v="7.2750000000000004"/>
    <n v="1.9375"/>
    <n v="3388.6025000000004"/>
    <s v="N"/>
    <m/>
    <n v="-3388.6025000000004"/>
    <m/>
    <n v="500"/>
    <m/>
    <m/>
    <x v="0"/>
    <n v="9.2125000000000004"/>
  </r>
  <r>
    <x v="0"/>
    <x v="14"/>
    <s v="Financeiro"/>
    <n v="11483509"/>
    <s v="C"/>
    <s v="B3SA3"/>
    <n v="300"/>
    <n v="16.84"/>
    <m/>
    <n v="5052"/>
    <m/>
    <n v="7.2750000000000004"/>
    <n v="1.9375"/>
    <n v="5064.6925000000001"/>
    <s v="N"/>
    <m/>
    <n v="-5064.6925000000001"/>
    <m/>
    <n v="800"/>
    <m/>
    <m/>
    <x v="0"/>
    <n v="9.2125000000000004"/>
  </r>
  <r>
    <x v="0"/>
    <x v="14"/>
    <e v="#N/A"/>
    <n v="11483509"/>
    <s v="C"/>
    <s v="HASH11"/>
    <n v="100"/>
    <n v="26.51"/>
    <n v="35.903076923076924"/>
    <n v="2651"/>
    <m/>
    <n v="7.2750000000000004"/>
    <n v="1.9375"/>
    <n v="2662.5425"/>
    <s v="S"/>
    <m/>
    <n v="-2662.5425"/>
    <m/>
    <n v="800"/>
    <m/>
    <m/>
    <x v="0"/>
    <n v="9.2125000000000004"/>
  </r>
  <r>
    <x v="0"/>
    <x v="14"/>
    <s v="Materiais Básicos"/>
    <n v="11483509"/>
    <s v="C"/>
    <s v="USIM5"/>
    <n v="300"/>
    <n v="18.21"/>
    <n v="18.147500000000001"/>
    <n v="5463"/>
    <m/>
    <n v="7.2750000000000004"/>
    <n v="1.9375"/>
    <n v="5474.5424999999996"/>
    <s v="S"/>
    <m/>
    <n v="-5474.5424999999996"/>
    <m/>
    <n v="800"/>
    <m/>
    <m/>
    <x v="0"/>
    <n v="9.2125000000000004"/>
  </r>
  <r>
    <x v="1"/>
    <x v="14"/>
    <s v="Consumo Cíclico"/>
    <n v="148979"/>
    <s v="V"/>
    <s v="CVCB3"/>
    <n v="500"/>
    <n v="28.38"/>
    <n v="24.763033417415194"/>
    <n v="14190"/>
    <n v="19.399999999999999"/>
    <n v="11.055"/>
    <n v="2.85"/>
    <n v="14154.994999999999"/>
    <s v="S"/>
    <m/>
    <n v="14154.994999999999"/>
    <n v="1773.478291292402"/>
    <n v="500"/>
    <m/>
    <m/>
    <x v="0"/>
    <n v="33.305"/>
  </r>
  <r>
    <x v="1"/>
    <x v="14"/>
    <s v="Consumo não Cíclico"/>
    <n v="148979"/>
    <s v="C"/>
    <s v="JBSS3"/>
    <n v="300"/>
    <n v="28.18"/>
    <n v="32.856923076923074"/>
    <n v="8454"/>
    <n v="19.399999999999999"/>
    <n v="11.055"/>
    <n v="2.85"/>
    <n v="8489.6350000000002"/>
    <s v="S"/>
    <m/>
    <n v="-8489.6350000000002"/>
    <m/>
    <n v="1300"/>
    <m/>
    <m/>
    <x v="0"/>
    <n v="33.305"/>
  </r>
  <r>
    <x v="1"/>
    <x v="15"/>
    <e v="#N/A"/>
    <n v="139360"/>
    <s v="C"/>
    <s v="COGN3"/>
    <n v="1500"/>
    <n v="4.72"/>
    <n v="6.2094444444444443"/>
    <n v="7080"/>
    <n v="6.833333333333333"/>
    <n v="2.7333333333333329"/>
    <n v="0.61"/>
    <n v="7092.5066666666662"/>
    <s v="N"/>
    <m/>
    <n v="-7092.5066666666662"/>
    <m/>
    <n v="5400"/>
    <m/>
    <m/>
    <x v="0"/>
    <n v="10.176666666666666"/>
  </r>
  <r>
    <x v="1"/>
    <x v="15"/>
    <e v="#N/A"/>
    <n v="139360"/>
    <s v="C"/>
    <s v="HASH11"/>
    <n v="200"/>
    <n v="29.67"/>
    <m/>
    <n v="5934"/>
    <n v="6.833333333333333"/>
    <n v="2.7333333333333329"/>
    <n v="0.61"/>
    <n v="5946.37"/>
    <s v="S"/>
    <m/>
    <n v="-5946.37"/>
    <m/>
    <n v="200"/>
    <m/>
    <m/>
    <x v="0"/>
    <n v="10.176666666666666"/>
  </r>
  <r>
    <x v="1"/>
    <x v="15"/>
    <s v="Consumo Cíclico"/>
    <n v="139360"/>
    <s v="V"/>
    <s v="CVCB3"/>
    <n v="300"/>
    <n v="26.99"/>
    <n v="24.763033417415194"/>
    <n v="8096.9999999999991"/>
    <n v="6.833333333333333"/>
    <n v="2.7333333333333329"/>
    <n v="0.61"/>
    <n v="8085.2599999999993"/>
    <s v="S"/>
    <m/>
    <n v="8085.2599999999993"/>
    <m/>
    <n v="1000"/>
    <m/>
    <m/>
    <x v="0"/>
    <n v="10.176666666666666"/>
  </r>
  <r>
    <x v="0"/>
    <x v="15"/>
    <s v="Materiais Básicos"/>
    <n v="11388547"/>
    <s v="C"/>
    <s v="USIM5"/>
    <n v="500"/>
    <n v="18.11"/>
    <n v="18.11"/>
    <n v="9055"/>
    <m/>
    <n v="5.3780000000000001"/>
    <n v="1.3359999999999999"/>
    <n v="9063.9073333333326"/>
    <s v="S"/>
    <m/>
    <n v="-9063.9073333333326"/>
    <m/>
    <n v="500"/>
    <m/>
    <m/>
    <x v="0"/>
    <n v="6.7140000000000004"/>
  </r>
  <r>
    <x v="0"/>
    <x v="15"/>
    <e v="#N/A"/>
    <n v="11388547"/>
    <s v="C"/>
    <s v="HASH11"/>
    <n v="100"/>
    <n v="29.62"/>
    <n v="36.685833333333335"/>
    <n v="2962"/>
    <m/>
    <n v="5.3780000000000001"/>
    <n v="1.3359999999999999"/>
    <n v="2981.864"/>
    <s v="N"/>
    <m/>
    <n v="-2981.864"/>
    <m/>
    <n v="1200"/>
    <m/>
    <m/>
    <x v="0"/>
    <n v="6.7140000000000004"/>
  </r>
  <r>
    <x v="0"/>
    <x v="15"/>
    <s v="Utilidade Pública"/>
    <n v="11388547"/>
    <s v="V"/>
    <s v="ELET3"/>
    <n v="100"/>
    <n v="47.26"/>
    <n v="42.244999999999997"/>
    <n v="4726"/>
    <m/>
    <m/>
    <m/>
    <n v="4720.5"/>
    <s v="S"/>
    <m/>
    <n v="4720.5"/>
    <n v="496"/>
    <n v="0"/>
    <m/>
    <m/>
    <x v="0"/>
    <n v="0"/>
  </r>
  <r>
    <x v="0"/>
    <x v="15"/>
    <s v="Utilidade Pública"/>
    <n v="11388547"/>
    <s v="V"/>
    <s v="ELET3"/>
    <n v="100"/>
    <n v="46.12"/>
    <n v="42.244999999999997"/>
    <n v="4612"/>
    <m/>
    <n v="5.3780000000000001"/>
    <n v="1.3359999999999999"/>
    <n v="4599.7860000000001"/>
    <s v="S"/>
    <m/>
    <n v="4599.7860000000001"/>
    <n v="375.28600000000006"/>
    <n v="100"/>
    <m/>
    <m/>
    <x v="0"/>
    <n v="6.7140000000000004"/>
  </r>
  <r>
    <x v="0"/>
    <x v="15"/>
    <s v="Utilidade Pública"/>
    <n v="11388547"/>
    <s v="V"/>
    <s v="ELET3"/>
    <n v="100"/>
    <n v="47.27"/>
    <n v="42.244999999999997"/>
    <n v="4727"/>
    <m/>
    <n v="5.3780000000000001"/>
    <n v="1.3359999999999999"/>
    <n v="4714.3360000000002"/>
    <s v="S"/>
    <m/>
    <n v="4714.3360000000002"/>
    <n v="489.83600000000024"/>
    <n v="200"/>
    <m/>
    <m/>
    <x v="0"/>
    <n v="6.7140000000000004"/>
  </r>
  <r>
    <x v="0"/>
    <x v="15"/>
    <s v="Utilidade Pública"/>
    <n v="11388547"/>
    <s v="V"/>
    <s v="ELET3"/>
    <n v="300"/>
    <n v="47.34"/>
    <n v="42.244999999999997"/>
    <n v="14202.000000000002"/>
    <m/>
    <n v="5.3780000000000001"/>
    <n v="1.3359999999999999"/>
    <n v="14189.336000000001"/>
    <s v="S"/>
    <m/>
    <n v="14189.336000000001"/>
    <n v="1515.8360000000011"/>
    <n v="300"/>
    <m/>
    <m/>
    <x v="0"/>
    <n v="6.7140000000000004"/>
  </r>
  <r>
    <x v="1"/>
    <x v="16"/>
    <s v="Utilidade Pública"/>
    <n v="129998"/>
    <s v="C"/>
    <s v="CMIG4"/>
    <n v="300"/>
    <n v="13.19"/>
    <n v="13.166296296296297"/>
    <n v="3957"/>
    <m/>
    <n v="0.98"/>
    <n v="0.19"/>
    <n v="3961.4500000000003"/>
    <s v="N"/>
    <m/>
    <n v="-3961.4500000000003"/>
    <m/>
    <n v="0"/>
    <m/>
    <m/>
    <x v="0"/>
    <n v="1.17"/>
  </r>
  <r>
    <x v="0"/>
    <x v="16"/>
    <e v="#N/A"/>
    <n v="11294599"/>
    <s v="C"/>
    <s v="HASH11"/>
    <n v="100"/>
    <n v="32.26"/>
    <n v="37.328181818181818"/>
    <n v="3226"/>
    <m/>
    <n v="2.8612500000000001"/>
    <n v="0.65625"/>
    <n v="3232.7975000000001"/>
    <s v="N"/>
    <m/>
    <n v="-3232.7975000000001"/>
    <m/>
    <n v="0"/>
    <m/>
    <m/>
    <x v="0"/>
    <n v="3.5175000000000001"/>
  </r>
  <r>
    <x v="0"/>
    <x v="16"/>
    <e v="#N/A"/>
    <n v="11294599"/>
    <s v="C"/>
    <s v="HASH11"/>
    <n v="100"/>
    <n v="33.49"/>
    <n v="37.008333333333333"/>
    <n v="3349"/>
    <m/>
    <n v="2.8612500000000001"/>
    <n v="0.65625"/>
    <n v="3355.7975000000001"/>
    <s v="N"/>
    <m/>
    <n v="-3355.7975000000001"/>
    <m/>
    <n v="0"/>
    <m/>
    <m/>
    <x v="0"/>
    <n v="3.5175000000000001"/>
  </r>
  <r>
    <x v="0"/>
    <x v="16"/>
    <s v="Consumo não Cíclico"/>
    <n v="11294599"/>
    <s v="C"/>
    <s v="JBSS3"/>
    <n v="200"/>
    <n v="27.79"/>
    <n v="31.242849999999997"/>
    <n v="5558"/>
    <m/>
    <n v="2.8612500000000001"/>
    <n v="0.65625"/>
    <n v="5564.7974999999997"/>
    <s v="S"/>
    <m/>
    <n v="-5564.7974999999997"/>
    <m/>
    <n v="0"/>
    <m/>
    <m/>
    <x v="0"/>
    <n v="3.5175000000000001"/>
  </r>
  <r>
    <x v="0"/>
    <x v="16"/>
    <s v="Utilidade Pública"/>
    <n v="11294599"/>
    <s v="V"/>
    <s v="ELET3"/>
    <n v="100"/>
    <n v="46.73"/>
    <n v="42.244999999999997"/>
    <n v="4673"/>
    <m/>
    <n v="2.8612500000000001"/>
    <n v="0.65625"/>
    <n v="4668.5524999999998"/>
    <s v="S"/>
    <m/>
    <n v="4668.5524999999998"/>
    <n v="444.05249999999978"/>
    <n v="0"/>
    <m/>
    <m/>
    <x v="0"/>
    <n v="3.5175000000000001"/>
  </r>
  <r>
    <x v="0"/>
    <x v="16"/>
    <s v="Utilidade Pública"/>
    <n v="11294599"/>
    <s v="V"/>
    <s v="ELET3"/>
    <n v="100"/>
    <n v="46.5"/>
    <n v="42.244999999999997"/>
    <n v="4650"/>
    <m/>
    <n v="2.8612500000000001"/>
    <n v="0.65625"/>
    <n v="4645.7624999999998"/>
    <s v="S"/>
    <m/>
    <n v="4645.7624999999998"/>
    <n v="421.26249999999982"/>
    <n v="0"/>
    <m/>
    <m/>
    <x v="0"/>
    <n v="3.5175000000000001"/>
  </r>
  <r>
    <x v="0"/>
    <x v="16"/>
    <s v="Utilidade Pública"/>
    <n v="11294599"/>
    <s v="V"/>
    <s v="ELET3"/>
    <n v="200"/>
    <n v="46.64"/>
    <n v="42.244999999999997"/>
    <n v="9328"/>
    <m/>
    <n v="2.8612500000000001"/>
    <n v="0.65625"/>
    <n v="9323.5524999999998"/>
    <s v="S"/>
    <m/>
    <n v="9323.5524999999998"/>
    <n v="874.55249999999978"/>
    <n v="0"/>
    <m/>
    <m/>
    <x v="0"/>
    <n v="3.5175000000000001"/>
  </r>
  <r>
    <x v="0"/>
    <x v="16"/>
    <s v="Utilidade Pública"/>
    <n v="11294599"/>
    <s v="V"/>
    <s v="ELET3"/>
    <n v="600"/>
    <n v="46"/>
    <m/>
    <n v="27600"/>
    <m/>
    <n v="2.8612500000000001"/>
    <n v="0.65625"/>
    <n v="27595.552499999998"/>
    <s v="S"/>
    <m/>
    <n v="27595.552499999998"/>
    <n v="590.73499999999694"/>
    <n v="0"/>
    <m/>
    <m/>
    <x v="1"/>
    <n v="3.5175000000000001"/>
  </r>
  <r>
    <x v="0"/>
    <x v="16"/>
    <s v="Utilidade Pública"/>
    <n v="11294599"/>
    <s v="C"/>
    <s v="ELET3"/>
    <n v="600"/>
    <n v="45"/>
    <m/>
    <n v="27000"/>
    <m/>
    <n v="2.8612500000000001"/>
    <n v="0.65625"/>
    <n v="27004.817500000001"/>
    <s v="S"/>
    <m/>
    <n v="-27004.817500000001"/>
    <m/>
    <n v="0"/>
    <m/>
    <m/>
    <x v="1"/>
    <n v="3.5175000000000001"/>
  </r>
  <r>
    <x v="0"/>
    <x v="17"/>
    <s v="Utilidade Pública"/>
    <n v="11195710"/>
    <s v="V"/>
    <s v="ELET3"/>
    <n v="500"/>
    <n v="45"/>
    <m/>
    <n v="22500"/>
    <m/>
    <n v="6.46"/>
    <n v="1.1933333333333334"/>
    <n v="22491.67666666667"/>
    <s v="S"/>
    <m/>
    <n v="22491.67666666667"/>
    <n v="482.72333333333881"/>
    <n v="0"/>
    <m/>
    <m/>
    <x v="1"/>
    <n v="7.6533333333333333"/>
  </r>
  <r>
    <x v="0"/>
    <x v="17"/>
    <s v="Utilidade Pública"/>
    <n v="11195710"/>
    <s v="C"/>
    <s v="ELET3"/>
    <n v="500"/>
    <n v="44"/>
    <m/>
    <n v="22000"/>
    <m/>
    <n v="6.46"/>
    <n v="1.1933333333333334"/>
    <n v="22008.953333333331"/>
    <s v="S"/>
    <m/>
    <n v="-22008.953333333331"/>
    <m/>
    <n v="0"/>
    <m/>
    <m/>
    <x v="1"/>
    <n v="7.6533333333333333"/>
  </r>
  <r>
    <x v="1"/>
    <x v="17"/>
    <s v="Utilidade Pública"/>
    <n v="120205"/>
    <s v="V"/>
    <s v="CMIG4"/>
    <n v="300"/>
    <n v="13.44"/>
    <n v="13.163333333333334"/>
    <n v="4032"/>
    <m/>
    <n v="3.2933333333333334"/>
    <n v="0.88666666666666671"/>
    <n v="4030.4433333333332"/>
    <s v="S"/>
    <m/>
    <n v="4030.4433333333332"/>
    <m/>
    <n v="0"/>
    <m/>
    <m/>
    <x v="1"/>
    <n v="4.18"/>
  </r>
  <r>
    <x v="1"/>
    <x v="17"/>
    <s v="Consumo Cíclico"/>
    <n v="120205"/>
    <s v="V"/>
    <s v="CVCB3"/>
    <n v="200"/>
    <n v="28"/>
    <m/>
    <n v="5600"/>
    <m/>
    <n v="3.2933333333333334"/>
    <n v="0.88666666666666671"/>
    <n v="5597.5833333333339"/>
    <s v="S"/>
    <m/>
    <n v="5597.5833333333339"/>
    <n v="194.53666666666777"/>
    <n v="0"/>
    <m/>
    <m/>
    <x v="1"/>
    <n v="4.18"/>
  </r>
  <r>
    <x v="1"/>
    <x v="17"/>
    <s v="Consumo Cíclico"/>
    <n v="120205"/>
    <s v="C"/>
    <s v="CVCB3"/>
    <n v="200"/>
    <n v="27"/>
    <m/>
    <n v="5400"/>
    <m/>
    <n v="3.2933333333333334"/>
    <n v="0.88666666666666671"/>
    <n v="5403.0466666666662"/>
    <s v="S"/>
    <m/>
    <n v="-5403.0466666666662"/>
    <m/>
    <n v="0"/>
    <m/>
    <m/>
    <x v="1"/>
    <n v="4.18"/>
  </r>
  <r>
    <x v="0"/>
    <x v="18"/>
    <s v="Utilidade Pública"/>
    <n v="11097908"/>
    <s v="V"/>
    <s v="ELET3"/>
    <n v="200"/>
    <n v="45.77"/>
    <m/>
    <n v="9154"/>
    <m/>
    <n v="1.5916666666666668"/>
    <n v="0.36000000000000004"/>
    <n v="9151.41"/>
    <s v="S"/>
    <m/>
    <n v="9151.41"/>
    <n v="76.190000000000509"/>
    <n v="0"/>
    <m/>
    <m/>
    <x v="1"/>
    <n v="1.9516666666666669"/>
  </r>
  <r>
    <x v="0"/>
    <x v="18"/>
    <s v="Utilidade Pública"/>
    <n v="11097908"/>
    <s v="C"/>
    <s v="ELET3"/>
    <n v="200"/>
    <n v="45.36"/>
    <m/>
    <n v="9072"/>
    <m/>
    <n v="1.5916666666666668"/>
    <n v="0.36000000000000004"/>
    <n v="9075.2199999999993"/>
    <s v="S"/>
    <m/>
    <n v="-9075.2199999999993"/>
    <m/>
    <n v="0"/>
    <m/>
    <m/>
    <x v="1"/>
    <n v="1.9516666666666669"/>
  </r>
  <r>
    <x v="0"/>
    <x v="18"/>
    <s v="Financeiro"/>
    <n v="11097908"/>
    <s v="V"/>
    <s v="B3SA3"/>
    <n v="500"/>
    <n v="16.87"/>
    <n v="16.911999999999999"/>
    <n v="8435"/>
    <m/>
    <n v="1.5916666666666668"/>
    <n v="0.36000000000000004"/>
    <n v="8433.2474999999995"/>
    <s v="S"/>
    <m/>
    <n v="8433.2474999999995"/>
    <n v="-31.099166666667543"/>
    <n v="0"/>
    <m/>
    <m/>
    <x v="0"/>
    <n v="1.9516666666666669"/>
  </r>
  <r>
    <x v="0"/>
    <x v="18"/>
    <e v="#N/A"/>
    <n v="11097908"/>
    <s v="C"/>
    <s v="COGN3"/>
    <n v="200"/>
    <n v="4.6100000000000003"/>
    <n v="5.3283333333333331"/>
    <n v="922.00000000000011"/>
    <m/>
    <n v="1.5916666666666668"/>
    <n v="0.36000000000000004"/>
    <n v="924.38250000000016"/>
    <s v="N"/>
    <m/>
    <n v="-924.38250000000016"/>
    <m/>
    <n v="2400"/>
    <m/>
    <m/>
    <x v="0"/>
    <n v="1.9516666666666669"/>
  </r>
  <r>
    <x v="0"/>
    <x v="18"/>
    <e v="#N/A"/>
    <n v="11097908"/>
    <s v="C"/>
    <s v="HASH11"/>
    <n v="200"/>
    <n v="35.07"/>
    <n v="38.317777777777778"/>
    <n v="7014"/>
    <m/>
    <n v="1.5916666666666668"/>
    <n v="0.36000000000000004"/>
    <n v="7016.3824999999997"/>
    <s v="N"/>
    <m/>
    <n v="-7016.3824999999997"/>
    <m/>
    <n v="900"/>
    <m/>
    <m/>
    <x v="0"/>
    <n v="1.9516666666666669"/>
  </r>
  <r>
    <x v="0"/>
    <x v="18"/>
    <s v="Petróleo. Gás e Biocombustíveis"/>
    <n v="11097908"/>
    <s v="C"/>
    <s v="PETR4"/>
    <n v="300"/>
    <n v="29.09"/>
    <n v="26.683888888888887"/>
    <n v="8727"/>
    <m/>
    <n v="1.5916666666666668"/>
    <n v="0.36000000000000004"/>
    <n v="8729.3824999999997"/>
    <s v="S"/>
    <m/>
    <n v="-8729.3824999999997"/>
    <m/>
    <n v="900"/>
    <m/>
    <m/>
    <x v="0"/>
    <n v="1.9516666666666669"/>
  </r>
  <r>
    <x v="1"/>
    <x v="18"/>
    <s v="Consumo Cíclico"/>
    <n v="110207"/>
    <s v="V"/>
    <s v="CVCB3"/>
    <n v="300"/>
    <n v="27.46"/>
    <m/>
    <n v="8238"/>
    <n v="3.5666666666666664"/>
    <n v="12.28"/>
    <n v="3.41"/>
    <n v="8229.3766666666652"/>
    <s v="S"/>
    <m/>
    <n v="8229.3766666666652"/>
    <n v="135.53333333333194"/>
    <s v="x"/>
    <m/>
    <m/>
    <x v="1"/>
    <n v="19.256666666666668"/>
  </r>
  <r>
    <x v="1"/>
    <x v="18"/>
    <s v="Consumo Cíclico"/>
    <n v="110207"/>
    <s v="C"/>
    <s v="CVCB3"/>
    <n v="300"/>
    <n v="26.96"/>
    <m/>
    <n v="8088"/>
    <n v="3.5666666666666664"/>
    <m/>
    <m/>
    <n v="8093.8433333333332"/>
    <s v="S"/>
    <m/>
    <n v="-8093.8433333333332"/>
    <m/>
    <s v="x"/>
    <m/>
    <m/>
    <x v="1"/>
    <n v="3.5666666666666664"/>
  </r>
  <r>
    <x v="1"/>
    <x v="19"/>
    <s v="Utilidade Pública"/>
    <n v="100536"/>
    <s v="C"/>
    <s v="CMIG4"/>
    <n v="500"/>
    <n v="13.53"/>
    <n v="13.163333333333334"/>
    <n v="6765"/>
    <n v="3.5666666666666664"/>
    <n v="1.6166666666666665"/>
    <n v="0.39999999999999997"/>
    <n v="6771.2433333333329"/>
    <s v="N"/>
    <m/>
    <n v="-6771.2433333333329"/>
    <m/>
    <n v="2700"/>
    <m/>
    <m/>
    <x v="0"/>
    <n v="5.583333333333333"/>
  </r>
  <r>
    <x v="1"/>
    <x v="19"/>
    <s v="Utilidade Pública"/>
    <n v="100536"/>
    <s v="V"/>
    <s v="ELET3"/>
    <n v="200"/>
    <n v="44.42"/>
    <m/>
    <n v="8884"/>
    <n v="3.5666666666666664"/>
    <n v="1.6166666666666665"/>
    <n v="0.39999999999999997"/>
    <n v="8878.1333333333332"/>
    <s v="S"/>
    <m/>
    <n v="8878.1333333333332"/>
    <n v="188.45666666666693"/>
    <s v="x"/>
    <m/>
    <m/>
    <x v="1"/>
    <n v="5.583333333333333"/>
  </r>
  <r>
    <x v="1"/>
    <x v="19"/>
    <s v="Utilidade Pública"/>
    <n v="100536"/>
    <s v="C"/>
    <s v="ELET3"/>
    <n v="200"/>
    <n v="43.42"/>
    <m/>
    <n v="8684"/>
    <n v="3.5666666666666664"/>
    <n v="1.6166666666666665"/>
    <n v="0.39999999999999997"/>
    <n v="8689.6766666666663"/>
    <s v="S"/>
    <m/>
    <n v="-8689.6766666666663"/>
    <m/>
    <s v="x"/>
    <m/>
    <m/>
    <x v="1"/>
    <n v="5.583333333333333"/>
  </r>
  <r>
    <x v="1"/>
    <x v="20"/>
    <s v="Consumo Cíclico"/>
    <n v="91062"/>
    <s v="V"/>
    <s v="VVAR3"/>
    <n v="600"/>
    <n v="14.79"/>
    <n v="15.96268819655522"/>
    <n v="8874"/>
    <n v="16.5"/>
    <n v="8.0299999999999994"/>
    <n v="2.0499999999999998"/>
    <n v="8854.7000000000007"/>
    <s v="S"/>
    <m/>
    <n v="8854.7000000000007"/>
    <n v="-722.91291793313212"/>
    <n v="5000"/>
    <m/>
    <m/>
    <x v="0"/>
    <n v="26.580000000000002"/>
  </r>
  <r>
    <x v="1"/>
    <x v="21"/>
    <s v="Consumo Cíclico"/>
    <n v="82213"/>
    <s v="C"/>
    <s v="CVCB3"/>
    <n v="300"/>
    <n v="26.61"/>
    <n v="24.763033417415194"/>
    <n v="7983"/>
    <n v="4.9000000000000004"/>
    <n v="1.99"/>
    <n v="0.39"/>
    <n v="7989.67"/>
    <s v="S"/>
    <m/>
    <n v="-7989.67"/>
    <m/>
    <n v="1300"/>
    <m/>
    <m/>
    <x v="0"/>
    <n v="7.28"/>
  </r>
  <r>
    <x v="1"/>
    <x v="22"/>
    <s v="Consumo Cíclico"/>
    <n v="72672"/>
    <s v="V"/>
    <s v="CVCB3"/>
    <n v="300"/>
    <n v="26.99"/>
    <n v="24.205943442639754"/>
    <n v="8096.9999999999991"/>
    <n v="4.9000000000000004"/>
    <n v="4.93"/>
    <n v="1.2"/>
    <n v="8090.15"/>
    <s v="S"/>
    <m/>
    <n v="8090.15"/>
    <n v="828.36696720807322"/>
    <n v="1000"/>
    <m/>
    <m/>
    <x v="0"/>
    <n v="11.03"/>
  </r>
  <r>
    <x v="0"/>
    <x v="22"/>
    <s v="Financeiro"/>
    <n v="10726116"/>
    <s v="C"/>
    <s v="B3SA3"/>
    <n v="100"/>
    <n v="16.37"/>
    <n v="16.911999999999999"/>
    <n v="1637"/>
    <m/>
    <n v="7.97"/>
    <n v="2.1800000000000002"/>
    <n v="1640.5600000000002"/>
    <s v="S"/>
    <m/>
    <n v="-1640.5600000000002"/>
    <m/>
    <n v="500"/>
    <m/>
    <m/>
    <x v="0"/>
    <n v="10.15"/>
  </r>
  <r>
    <x v="0"/>
    <x v="23"/>
    <s v="Petróleo. Gás e Biocombustíveis"/>
    <n v="10633802"/>
    <s v="V"/>
    <s v="PETR4"/>
    <n v="200"/>
    <n v="28.78"/>
    <n v="25.480833333333337"/>
    <n v="5756"/>
    <m/>
    <n v="7.31"/>
    <n v="1.91"/>
    <n v="5753.34"/>
    <s v="S"/>
    <m/>
    <n v="5753.34"/>
    <n v="657.17333333333318"/>
    <n v="600"/>
    <m/>
    <m/>
    <x v="0"/>
    <n v="9.2199999999999989"/>
  </r>
  <r>
    <x v="1"/>
    <x v="23"/>
    <s v="Consumo Cíclico"/>
    <n v="63321"/>
    <s v="C"/>
    <s v="VVAR3"/>
    <n v="600"/>
    <n v="14.99"/>
    <n v="15.96268819655522"/>
    <n v="8994"/>
    <n v="4.9000000000000004"/>
    <n v="4.5533333333333337"/>
    <n v="0.98666666666666669"/>
    <n v="9001.2666666666646"/>
    <s v="N"/>
    <m/>
    <n v="-9001.2666666666646"/>
    <m/>
    <n v="5600"/>
    <m/>
    <m/>
    <x v="0"/>
    <n v="10.44"/>
  </r>
  <r>
    <x v="1"/>
    <x v="23"/>
    <s v="Consumo Cíclico"/>
    <n v="63321"/>
    <s v="C"/>
    <s v="VVAR3"/>
    <n v="1000"/>
    <n v="15.1"/>
    <n v="16.079410780141846"/>
    <n v="15100"/>
    <n v="4.9000000000000004"/>
    <n v="4.5533333333333337"/>
    <n v="0.98666666666666669"/>
    <n v="15107.266666666665"/>
    <s v="N"/>
    <m/>
    <n v="-15107.266666666665"/>
    <m/>
    <n v="5000"/>
    <m/>
    <m/>
    <x v="0"/>
    <n v="10.44"/>
  </r>
  <r>
    <x v="1"/>
    <x v="23"/>
    <e v="#N/A"/>
    <n v="63321"/>
    <s v="V"/>
    <s v="IRBR3"/>
    <n v="3000"/>
    <n v="6.08"/>
    <m/>
    <n v="18240"/>
    <n v="4.9000000000000004"/>
    <n v="4.5533333333333337"/>
    <n v="0.98666666666666669"/>
    <n v="18233.363333333331"/>
    <s v="S"/>
    <m/>
    <n v="18233.363333333331"/>
    <n v="-303.72523809523955"/>
    <n v="0"/>
    <m/>
    <m/>
    <x v="0"/>
    <n v="10.44"/>
  </r>
  <r>
    <x v="0"/>
    <x v="24"/>
    <s v="Financeiro"/>
    <n v="10527177"/>
    <s v="C"/>
    <s v="B3SA3"/>
    <n v="100"/>
    <n v="16.350000000000001"/>
    <n v="17.047499999999999"/>
    <n v="1635.0000000000002"/>
    <m/>
    <n v="4.24"/>
    <n v="0.89666666666666661"/>
    <n v="1637.2766666666671"/>
    <s v="S"/>
    <m/>
    <n v="-1637.2766666666671"/>
    <m/>
    <n v="400"/>
    <m/>
    <m/>
    <x v="0"/>
    <n v="5.1366666666666667"/>
  </r>
  <r>
    <x v="0"/>
    <x v="24"/>
    <s v="Financeiro"/>
    <n v="10527177"/>
    <s v="C"/>
    <s v="BBAS3"/>
    <n v="500"/>
    <n v="36.270000000000003"/>
    <n v="36.270000000000003"/>
    <n v="18135"/>
    <m/>
    <n v="4.24"/>
    <n v="0.89666666666666661"/>
    <n v="18137.276666666668"/>
    <s v="N"/>
    <m/>
    <n v="-18137.276666666668"/>
    <m/>
    <n v="500"/>
    <m/>
    <m/>
    <x v="0"/>
    <n v="5.1366666666666667"/>
  </r>
  <r>
    <x v="0"/>
    <x v="24"/>
    <s v="Utilidade Pública"/>
    <n v="10527177"/>
    <s v="C"/>
    <s v="ELET3"/>
    <n v="500"/>
    <n v="46.02"/>
    <n v="42.244999999999997"/>
    <n v="23010"/>
    <m/>
    <n v="4.24"/>
    <n v="0.89666666666666661"/>
    <n v="23013.566666666669"/>
    <s v="S"/>
    <m/>
    <n v="-23013.566666666669"/>
    <m/>
    <n v="1000"/>
    <m/>
    <m/>
    <x v="0"/>
    <n v="5.1366666666666667"/>
  </r>
  <r>
    <x v="1"/>
    <x v="24"/>
    <e v="#N/A"/>
    <n v="52810"/>
    <s v="V"/>
    <s v="HASH11"/>
    <n v="200"/>
    <n v="32.35"/>
    <m/>
    <n v="6470"/>
    <n v="4.9000000000000004"/>
    <n v="4.0671428571428567"/>
    <n v="1.0342857142857143"/>
    <n v="6468.2157142857141"/>
    <s v="S"/>
    <m/>
    <n v="6468.2157142857141"/>
    <n v="174.51142857142804"/>
    <s v="x"/>
    <m/>
    <m/>
    <x v="1"/>
    <n v="10.001428571428571"/>
  </r>
  <r>
    <x v="1"/>
    <x v="24"/>
    <e v="#N/A"/>
    <n v="52810"/>
    <s v="C"/>
    <s v="HASH11"/>
    <n v="200"/>
    <n v="31.45"/>
    <m/>
    <n v="6290"/>
    <n v="4.9000000000000004"/>
    <n v="4.0671428571428567"/>
    <n v="1.0342857142857143"/>
    <n v="6293.704285714286"/>
    <s v="S"/>
    <m/>
    <n v="-6293.704285714286"/>
    <m/>
    <s v="x"/>
    <m/>
    <m/>
    <x v="1"/>
    <n v="10.001428571428571"/>
  </r>
  <r>
    <x v="1"/>
    <x v="24"/>
    <s v="Consumo Cíclico"/>
    <n v="52810"/>
    <s v="V"/>
    <s v="CVCB3"/>
    <n v="500"/>
    <n v="29.45"/>
    <m/>
    <n v="14725"/>
    <n v="4.9000000000000004"/>
    <n v="4.0671428571428567"/>
    <n v="1.0342857142857143"/>
    <n v="14721.925714285713"/>
    <s v="S"/>
    <m/>
    <n v="14721.925714285713"/>
    <n v="566.89142857142724"/>
    <s v="x"/>
    <m/>
    <m/>
    <x v="1"/>
    <n v="10.001428571428571"/>
  </r>
  <r>
    <x v="1"/>
    <x v="24"/>
    <s v="Consumo Cíclico"/>
    <n v="52810"/>
    <s v="C"/>
    <s v="CVCB3"/>
    <n v="500"/>
    <n v="28.3"/>
    <m/>
    <n v="14150"/>
    <n v="4.9000000000000004"/>
    <n v="4.0671428571428567"/>
    <n v="1.0342857142857143"/>
    <n v="14155.034285714286"/>
    <s v="S"/>
    <m/>
    <n v="-14155.034285714286"/>
    <m/>
    <s v="x"/>
    <m/>
    <m/>
    <x v="1"/>
    <n v="10.001428571428571"/>
  </r>
  <r>
    <x v="1"/>
    <x v="24"/>
    <s v="Consumo Cíclico"/>
    <n v="52810"/>
    <s v="V"/>
    <s v="VVAR3"/>
    <n v="1000"/>
    <n v="15.2"/>
    <n v="16.324263475177307"/>
    <n v="15200"/>
    <n v="4.9000000000000004"/>
    <n v="4.0671428571428567"/>
    <n v="1.0342857142857143"/>
    <n v="15195.595714285713"/>
    <s v="N"/>
    <m/>
    <n v="15195.595714285713"/>
    <n v="-1128.6677608915943"/>
    <n v="4000"/>
    <m/>
    <m/>
    <x v="0"/>
    <n v="10.001428571428571"/>
  </r>
  <r>
    <x v="1"/>
    <x v="24"/>
    <e v="#N/A"/>
    <n v="52810"/>
    <s v="C"/>
    <s v="IRBR3"/>
    <n v="1000"/>
    <n v="6.11"/>
    <n v="6.1766666666666667"/>
    <n v="6110"/>
    <n v="4.9000000000000004"/>
    <n v="4.0671428571428567"/>
    <n v="1.0342857142857143"/>
    <n v="6113.5442857142862"/>
    <s v="S"/>
    <m/>
    <n v="-6113.5442857142862"/>
    <n v="0"/>
    <n v="3000"/>
    <m/>
    <m/>
    <x v="0"/>
    <n v="10.001428571428571"/>
  </r>
  <r>
    <x v="1"/>
    <x v="24"/>
    <e v="#N/A"/>
    <n v="52810"/>
    <s v="C"/>
    <s v="IRBR3"/>
    <n v="2000"/>
    <n v="6.21"/>
    <m/>
    <n v="12420"/>
    <n v="4.9000000000000004"/>
    <n v="4.0671428571428567"/>
    <n v="1.0342857142857143"/>
    <n v="12423.544285714284"/>
    <s v="S"/>
    <m/>
    <n v="-12423.544285714284"/>
    <n v="0"/>
    <n v="2000"/>
    <m/>
    <m/>
    <x v="0"/>
    <n v="10.001428571428571"/>
  </r>
  <r>
    <x v="0"/>
    <x v="25"/>
    <s v="Petróleo. Gás e Biocombustíveis"/>
    <n v="10413914"/>
    <s v="C"/>
    <s v="PETR4"/>
    <n v="300"/>
    <n v="28.33"/>
    <n v="25.480833333333337"/>
    <n v="8499"/>
    <m/>
    <m/>
    <m/>
    <n v="8501.5099999999984"/>
    <s v="S"/>
    <m/>
    <n v="-8501.5099999999984"/>
    <n v="0"/>
    <n v="800"/>
    <m/>
    <m/>
    <x v="0"/>
    <n v="0"/>
  </r>
  <r>
    <x v="0"/>
    <x v="25"/>
    <s v="Telecomunicações"/>
    <n v="10413914"/>
    <s v="C"/>
    <s v="OIBR3"/>
    <n v="2000"/>
    <n v="1.66"/>
    <m/>
    <n v="3320"/>
    <m/>
    <m/>
    <m/>
    <n v="3322.51"/>
    <s v="N"/>
    <m/>
    <n v="-3322.51"/>
    <n v="0"/>
    <n v="2000"/>
    <m/>
    <m/>
    <x v="0"/>
    <n v="0"/>
  </r>
  <r>
    <x v="0"/>
    <x v="25"/>
    <e v="#N/A"/>
    <n v="10413914"/>
    <s v="C"/>
    <s v="MODL11"/>
    <n v="200"/>
    <n v="18.079999999999998"/>
    <n v="17.996111111111112"/>
    <n v="3615.9999999999995"/>
    <m/>
    <m/>
    <m/>
    <n v="3618.5099999999998"/>
    <s v="S"/>
    <m/>
    <n v="-3618.5099999999998"/>
    <n v="0"/>
    <n v="900"/>
    <m/>
    <m/>
    <x v="0"/>
    <n v="0"/>
  </r>
  <r>
    <x v="0"/>
    <x v="25"/>
    <e v="#N/A"/>
    <n v="10413914"/>
    <s v="C"/>
    <s v="MODL11"/>
    <n v="200"/>
    <n v="17.86"/>
    <n v="17.984999999999999"/>
    <n v="3572"/>
    <m/>
    <m/>
    <m/>
    <n v="3574.51"/>
    <s v="S"/>
    <m/>
    <n v="-3574.51"/>
    <n v="0"/>
    <n v="700"/>
    <m/>
    <m/>
    <x v="0"/>
    <n v="0"/>
  </r>
  <r>
    <x v="0"/>
    <x v="25"/>
    <s v="Financeiro"/>
    <n v="10413914"/>
    <s v="C"/>
    <s v="B3SA3"/>
    <n v="300"/>
    <n v="17.28"/>
    <m/>
    <n v="5184"/>
    <m/>
    <m/>
    <m/>
    <n v="5186.51"/>
    <s v="S"/>
    <m/>
    <n v="-5186.51"/>
    <n v="0"/>
    <n v="300"/>
    <m/>
    <m/>
    <x v="0"/>
    <n v="0"/>
  </r>
  <r>
    <x v="1"/>
    <x v="25"/>
    <s v="Utilidade Pública"/>
    <n v="41431"/>
    <s v="V"/>
    <s v="ELET3"/>
    <n v="500"/>
    <n v="46.92"/>
    <m/>
    <n v="23460"/>
    <n v="4.9000000000000004"/>
    <n v="4.753333333333333"/>
    <n v="1.1633333333333333"/>
    <n v="23452.056666666664"/>
    <s v="S"/>
    <m/>
    <n v="23452.056666666664"/>
    <n v="113.4833333333263"/>
    <n v="0"/>
    <m/>
    <m/>
    <x v="1"/>
    <n v="10.816666666666666"/>
  </r>
  <r>
    <x v="1"/>
    <x v="25"/>
    <s v="Utilidade Pública"/>
    <n v="41431"/>
    <s v="C"/>
    <s v="ELET3"/>
    <n v="500"/>
    <n v="46.66"/>
    <m/>
    <n v="23330"/>
    <n v="4.9000000000000004"/>
    <n v="4.753333333333333"/>
    <n v="1.1633333333333333"/>
    <n v="23338.573333333337"/>
    <s v="S"/>
    <m/>
    <n v="-23338.573333333337"/>
    <m/>
    <n v="0"/>
    <m/>
    <m/>
    <x v="1"/>
    <n v="10.816666666666666"/>
  </r>
  <r>
    <x v="1"/>
    <x v="25"/>
    <s v="Utilidade Pública"/>
    <n v="41431"/>
    <s v="V"/>
    <s v="ELET3"/>
    <n v="500"/>
    <n v="46.77"/>
    <n v="32.58"/>
    <n v="23385"/>
    <n v="4.9000000000000004"/>
    <n v="4.753333333333333"/>
    <n v="1.1633333333333333"/>
    <n v="23377.056666666664"/>
    <s v="S"/>
    <m/>
    <n v="23377.056666666664"/>
    <n v="7087.0566666666637"/>
    <n v="0"/>
    <m/>
    <m/>
    <x v="0"/>
    <n v="10.816666666666666"/>
  </r>
  <r>
    <x v="1"/>
    <x v="26"/>
    <s v="Financeiro"/>
    <n v="18425"/>
    <s v="V"/>
    <s v="BBAS3"/>
    <n v="200"/>
    <n v="34.65"/>
    <m/>
    <n v="6930"/>
    <n v="4.9000000000000004"/>
    <n v="1.73"/>
    <n v="0.34"/>
    <n v="6922.88"/>
    <s v="S"/>
    <m/>
    <n v="6922.88"/>
    <n v="839.7163636363648"/>
    <n v="0"/>
    <m/>
    <m/>
    <x v="0"/>
    <n v="6.9700000000000006"/>
  </r>
  <r>
    <x v="0"/>
    <x v="26"/>
    <s v="Utilidade Pública"/>
    <n v="10183502"/>
    <s v="V"/>
    <s v="ELET3"/>
    <n v="100"/>
    <n v="45.46"/>
    <n v="38.47"/>
    <n v="4546"/>
    <m/>
    <n v="2.1212499999999999"/>
    <n v="0.48499999999999999"/>
    <n v="4543.6350000000002"/>
    <s v="S"/>
    <m/>
    <n v="4543.6350000000002"/>
    <n v="696.63500000000022"/>
    <n v="500"/>
    <m/>
    <m/>
    <x v="0"/>
    <n v="2.6062499999999997"/>
  </r>
  <r>
    <x v="0"/>
    <x v="26"/>
    <s v="Utilidade Pública"/>
    <n v="10183502"/>
    <s v="V"/>
    <s v="ELET3"/>
    <n v="200"/>
    <n v="44.99"/>
    <n v="38.47"/>
    <n v="8998"/>
    <m/>
    <n v="2.1212499999999999"/>
    <n v="0.48499999999999999"/>
    <n v="8995.6350000000002"/>
    <s v="S"/>
    <m/>
    <n v="8995.6350000000002"/>
    <n v="1301.6350000000002"/>
    <n v="600"/>
    <m/>
    <m/>
    <x v="0"/>
    <n v="2.6062499999999997"/>
  </r>
  <r>
    <x v="0"/>
    <x v="26"/>
    <s v="Consumo Cíclico"/>
    <n v="10183502"/>
    <s v="V"/>
    <s v="CVCB3"/>
    <n v="200"/>
    <n v="25.265000000000001"/>
    <n v="22"/>
    <n v="5053"/>
    <m/>
    <n v="2.1212499999999999"/>
    <n v="0.48499999999999999"/>
    <n v="5050.6350000000002"/>
    <s v="S"/>
    <m/>
    <n v="5050.6350000000002"/>
    <n v="650.63500000000022"/>
    <n v="0"/>
    <m/>
    <m/>
    <x v="0"/>
    <n v="2.6062499999999997"/>
  </r>
  <r>
    <x v="0"/>
    <x v="26"/>
    <s v="Consumo Cíclico"/>
    <n v="10183502"/>
    <s v="V"/>
    <s v="VVAR3"/>
    <n v="700"/>
    <n v="14.46"/>
    <n v="12.39"/>
    <n v="10122"/>
    <m/>
    <n v="2.1212499999999999"/>
    <n v="0.48499999999999999"/>
    <n v="10119.635"/>
    <s v="S"/>
    <m/>
    <n v="10119.635"/>
    <n v="1446.6350000000002"/>
    <n v="0"/>
    <m/>
    <m/>
    <x v="0"/>
    <n v="2.6062499999999997"/>
  </r>
  <r>
    <x v="0"/>
    <x v="26"/>
    <s v="Petróleo. Gás e Biocombustíveis"/>
    <n v="10183502"/>
    <s v="V"/>
    <s v="PETR4"/>
    <n v="200"/>
    <n v="27.54"/>
    <n v="23.771333333333335"/>
    <n v="5508"/>
    <m/>
    <n v="2.1212499999999999"/>
    <n v="0.48499999999999999"/>
    <n v="5505.6350000000002"/>
    <s v="S"/>
    <m/>
    <n v="5505.6350000000002"/>
    <n v="751.36833333333288"/>
    <n v="500"/>
    <m/>
    <m/>
    <x v="0"/>
    <n v="2.6062499999999997"/>
  </r>
  <r>
    <x v="0"/>
    <x v="26"/>
    <s v="Petróleo. Gás e Biocombustíveis"/>
    <n v="10183502"/>
    <s v="V"/>
    <s v="PETR4"/>
    <n v="100"/>
    <n v="27.82"/>
    <n v="23.771333333333335"/>
    <n v="2782"/>
    <m/>
    <n v="2.1212499999999999"/>
    <n v="0.48499999999999999"/>
    <n v="2779.8194444444443"/>
    <s v="S"/>
    <m/>
    <n v="2779.8194444444443"/>
    <n v="402.68611111111068"/>
    <n v="700"/>
    <m/>
    <m/>
    <x v="0"/>
    <n v="2.6062499999999997"/>
  </r>
  <r>
    <x v="0"/>
    <x v="26"/>
    <e v="#N/A"/>
    <n v="10183502"/>
    <s v="V"/>
    <s v="MODL11"/>
    <n v="200"/>
    <n v="17.86"/>
    <n v="18.035"/>
    <n v="3572"/>
    <m/>
    <n v="2.1212499999999999"/>
    <n v="0.48499999999999999"/>
    <n v="3569.8194444444443"/>
    <s v="S"/>
    <m/>
    <n v="3569.8194444444443"/>
    <n v="125.81944444444434"/>
    <n v="500"/>
    <m/>
    <m/>
    <x v="0"/>
    <n v="2.6062499999999997"/>
  </r>
  <r>
    <x v="0"/>
    <x v="26"/>
    <e v="#N/A"/>
    <n v="10183502"/>
    <s v="V"/>
    <s v="MODL11"/>
    <n v="100"/>
    <n v="17.989999999999998"/>
    <n v="18.035"/>
    <n v="1798.9999999999998"/>
    <m/>
    <n v="2.1212499999999999"/>
    <n v="0.48499999999999999"/>
    <n v="1796.8194444444443"/>
    <s v="S"/>
    <m/>
    <n v="1796.8194444444443"/>
    <n v="-6.6805555555556566"/>
    <n v="700"/>
    <m/>
    <m/>
    <x v="0"/>
    <n v="2.6062499999999997"/>
  </r>
  <r>
    <x v="1"/>
    <x v="27"/>
    <s v="Utilidade Pública"/>
    <n v="5640"/>
    <s v="V"/>
    <s v="CMIG4"/>
    <n v="587"/>
    <n v="13.72"/>
    <n v="13.08"/>
    <n v="8053.64"/>
    <n v="4.9000000000000004"/>
    <n v="3.97"/>
    <n v="0.79400000000000004"/>
    <n v="8046.2504444444448"/>
    <s v="S"/>
    <m/>
    <n v="8046.2504444444448"/>
    <n v="368.2904444444448"/>
    <n v="2200"/>
    <m/>
    <m/>
    <x v="0"/>
    <n v="9.6640000000000015"/>
  </r>
  <r>
    <x v="1"/>
    <x v="27"/>
    <s v="Consumo Cíclico"/>
    <n v="5640"/>
    <s v="C"/>
    <s v="VVAR3"/>
    <n v="300"/>
    <n v="13.88"/>
    <n v="16.17760766666667"/>
    <n v="4164"/>
    <n v="4.9000000000000004"/>
    <n v="3.97"/>
    <n v="0.79400000000000004"/>
    <n v="4172.0195555555556"/>
    <s v="N"/>
    <m/>
    <n v="-4172.0195555555556"/>
    <m/>
    <n v="5000"/>
    <m/>
    <m/>
    <x v="0"/>
    <n v="9.6640000000000015"/>
  </r>
  <r>
    <x v="1"/>
    <x v="27"/>
    <s v="Consumo Cíclico"/>
    <n v="5640"/>
    <s v="C"/>
    <s v="VVAR3"/>
    <n v="2000"/>
    <n v="13.87"/>
    <n v="16.324263475177307"/>
    <n v="27740"/>
    <n v="4.9000000000000004"/>
    <n v="3.97"/>
    <n v="0.79400000000000004"/>
    <n v="27748.019555555558"/>
    <s v="N"/>
    <m/>
    <n v="-27748.019555555558"/>
    <m/>
    <n v="4700"/>
    <m/>
    <m/>
    <x v="0"/>
    <n v="9.6640000000000015"/>
  </r>
  <r>
    <x v="1"/>
    <x v="27"/>
    <s v="Consumo Cíclico"/>
    <n v="5640"/>
    <s v="C"/>
    <s v="CVCB3"/>
    <n v="300"/>
    <n v="25.29"/>
    <n v="24.205943442639754"/>
    <n v="7587"/>
    <n v="4.9000000000000004"/>
    <n v="3.97"/>
    <n v="0.79400000000000004"/>
    <n v="7595.0195555555556"/>
    <s v="S"/>
    <m/>
    <n v="-7595.0195555555556"/>
    <m/>
    <n v="1300"/>
    <m/>
    <m/>
    <x v="0"/>
    <n v="9.6640000000000015"/>
  </r>
  <r>
    <x v="1"/>
    <x v="27"/>
    <e v="#N/A"/>
    <n v="5640"/>
    <s v="V"/>
    <s v="IRBR3"/>
    <n v="5337"/>
    <n v="5.97"/>
    <n v="13.033271751231032"/>
    <n v="31861.89"/>
    <n v="4.9000000000000004"/>
    <n v="3.97"/>
    <n v="0.79400000000000004"/>
    <n v="31854.500444444442"/>
    <s v="S"/>
    <m/>
    <n v="31854.500444444442"/>
    <n v="-37704.070891875577"/>
    <n v="800"/>
    <m/>
    <m/>
    <x v="0"/>
    <n v="9.6640000000000015"/>
  </r>
  <r>
    <x v="0"/>
    <x v="27"/>
    <s v="Utilidade Pública"/>
    <n v="10062348"/>
    <s v="V"/>
    <s v="ELET3"/>
    <n v="200"/>
    <n v="44.91"/>
    <n v="38.47"/>
    <n v="8982"/>
    <m/>
    <n v="17.93"/>
    <n v="4.79"/>
    <n v="8975.5144444444431"/>
    <s v="S"/>
    <m/>
    <n v="8975.5144444444431"/>
    <n v="1281.5144444444431"/>
    <n v="800"/>
    <m/>
    <m/>
    <x v="0"/>
    <n v="22.72"/>
  </r>
  <r>
    <x v="0"/>
    <x v="28"/>
    <s v="Consumo Cíclico"/>
    <n v="9959858"/>
    <s v="C"/>
    <s v="CVCB3"/>
    <n v="200"/>
    <n v="24.95"/>
    <m/>
    <n v="4990"/>
    <m/>
    <n v="2.835"/>
    <n v="0.68500000000000005"/>
    <n v="4993.0105555555565"/>
    <s v="S"/>
    <m/>
    <n v="-4993.0105555555565"/>
    <m/>
    <n v="200"/>
    <m/>
    <m/>
    <x v="0"/>
    <n v="3.52"/>
  </r>
  <r>
    <x v="0"/>
    <x v="28"/>
    <s v="Financeiro e Outros"/>
    <n v="9959858"/>
    <s v="V"/>
    <s v="BBDC4"/>
    <n v="200"/>
    <n v="26.44"/>
    <n v="26.32"/>
    <n v="5288"/>
    <m/>
    <n v="2.835"/>
    <n v="0.68500000000000005"/>
    <n v="5285.5483333333332"/>
    <s v="S"/>
    <m/>
    <n v="5285.5483333333332"/>
    <n v="18.878333333333103"/>
    <n v="100"/>
    <m/>
    <m/>
    <x v="0"/>
    <n v="3.52"/>
  </r>
  <r>
    <x v="0"/>
    <x v="29"/>
    <s v="Financeiro e Outros"/>
    <n v="9858764"/>
    <s v="C"/>
    <s v="BBDC4"/>
    <n v="200"/>
    <n v="26.32"/>
    <n v="26.32"/>
    <n v="5264"/>
    <m/>
    <n v="1.38"/>
    <n v="0.27333333333333332"/>
    <n v="5266.67"/>
    <s v="S"/>
    <m/>
    <n v="-5266.67"/>
    <m/>
    <n v="300"/>
    <m/>
    <m/>
    <x v="0"/>
    <n v="1.6533333333333333"/>
  </r>
  <r>
    <x v="0"/>
    <x v="29"/>
    <e v="#N/A"/>
    <n v="9858764"/>
    <s v="C"/>
    <s v="HASH11"/>
    <n v="100"/>
    <n v="37.64"/>
    <n v="39.245714285714286"/>
    <n v="3764"/>
    <m/>
    <n v="1.38"/>
    <n v="0.27333333333333332"/>
    <n v="3766.6700000000005"/>
    <s v="N"/>
    <m/>
    <n v="-3766.6700000000005"/>
    <m/>
    <n v="700"/>
    <m/>
    <m/>
    <x v="0"/>
    <n v="1.6533333333333333"/>
  </r>
  <r>
    <x v="0"/>
    <x v="29"/>
    <s v="Consumo Cíclico"/>
    <n v="9858764"/>
    <s v="V"/>
    <s v="CVCB3"/>
    <n v="300"/>
    <n v="25.2"/>
    <m/>
    <n v="7560"/>
    <m/>
    <n v="1.38"/>
    <n v="0.27333333333333332"/>
    <n v="7557.96"/>
    <s v="S"/>
    <m/>
    <n v="7557.96"/>
    <n v="205.30333333333328"/>
    <n v="0"/>
    <m/>
    <m/>
    <x v="0"/>
    <n v="1.6533333333333333"/>
  </r>
  <r>
    <x v="0"/>
    <x v="30"/>
    <e v="#N/A"/>
    <n v="9759565"/>
    <s v="V"/>
    <s v="HASH11"/>
    <n v="100"/>
    <n v="39.700000000000003"/>
    <m/>
    <n v="3970.0000000000005"/>
    <m/>
    <n v="1.3"/>
    <n v="0.26"/>
    <n v="3967.9733333333334"/>
    <s v="S"/>
    <m/>
    <n v="3967.9733333333334"/>
    <m/>
    <n v="600"/>
    <m/>
    <m/>
    <x v="0"/>
    <n v="1.56"/>
  </r>
  <r>
    <x v="0"/>
    <x v="30"/>
    <s v="Utilidade Pública"/>
    <n v="9759565"/>
    <s v="V"/>
    <s v="ELET3"/>
    <n v="100"/>
    <n v="43.14"/>
    <m/>
    <n v="4314"/>
    <m/>
    <n v="1.3"/>
    <n v="0.26"/>
    <n v="4311.9733333333334"/>
    <s v="S"/>
    <m/>
    <n v="4311.9733333333334"/>
    <m/>
    <n v="1100"/>
    <m/>
    <m/>
    <x v="0"/>
    <n v="1.56"/>
  </r>
  <r>
    <x v="0"/>
    <x v="30"/>
    <s v="Consumo Cíclico"/>
    <n v="9759565"/>
    <s v="C"/>
    <s v="CVCB3"/>
    <n v="300"/>
    <n v="24.5"/>
    <m/>
    <n v="7350"/>
    <m/>
    <n v="1.3"/>
    <n v="0.26"/>
    <n v="7352.6566666666668"/>
    <s v="S"/>
    <m/>
    <n v="-7352.6566666666668"/>
    <m/>
    <n v="300"/>
    <m/>
    <m/>
    <x v="0"/>
    <n v="1.56"/>
  </r>
  <r>
    <x v="0"/>
    <x v="31"/>
    <e v="#N/A"/>
    <n v="9670057"/>
    <s v="V"/>
    <s v="HASH11"/>
    <n v="100"/>
    <n v="39.409999999999997"/>
    <n v="39.513333333333335"/>
    <n v="3940.9999999999995"/>
    <m/>
    <m/>
    <m/>
    <n v="3939.2333333333327"/>
    <s v="N"/>
    <m/>
    <n v="3939.2333333333327"/>
    <m/>
    <n v="700"/>
    <m/>
    <m/>
    <x v="0"/>
    <n v="0"/>
  </r>
  <r>
    <x v="0"/>
    <x v="31"/>
    <s v="Utilidade Pública"/>
    <n v="9670057"/>
    <s v="C"/>
    <s v="ELET3"/>
    <n v="100"/>
    <n v="43.12"/>
    <n v="42.324545454545458"/>
    <n v="4312"/>
    <m/>
    <m/>
    <m/>
    <n v="4314.3966666666665"/>
    <s v="S"/>
    <m/>
    <n v="-4314.3966666666665"/>
    <m/>
    <n v="1200"/>
    <m/>
    <m/>
    <x v="0"/>
    <n v="0"/>
  </r>
  <r>
    <x v="0"/>
    <x v="31"/>
    <e v="#N/A"/>
    <n v="9670057"/>
    <s v="C"/>
    <s v="MODL11"/>
    <n v="200"/>
    <n v="17.12"/>
    <n v="18.035"/>
    <n v="3424"/>
    <m/>
    <m/>
    <m/>
    <n v="3426.4459999999999"/>
    <s v="S"/>
    <m/>
    <n v="-3426.4459999999999"/>
    <m/>
    <n v="800"/>
    <m/>
    <m/>
    <x v="0"/>
    <n v="0"/>
  </r>
  <r>
    <x v="0"/>
    <x v="31"/>
    <s v="Telecomunicações"/>
    <n v="9670057"/>
    <s v="V"/>
    <s v="OIBR3"/>
    <n v="1000"/>
    <n v="1.52"/>
    <n v="1.51"/>
    <n v="1520"/>
    <m/>
    <m/>
    <m/>
    <n v="1518.184"/>
    <s v="S"/>
    <m/>
    <n v="1518.184"/>
    <n v="8.1839999999999691"/>
    <n v="0"/>
    <m/>
    <m/>
    <x v="0"/>
    <n v="0"/>
  </r>
  <r>
    <x v="0"/>
    <x v="32"/>
    <e v="#N/A"/>
    <n v="9582155"/>
    <s v="C"/>
    <s v="HASH11"/>
    <n v="100"/>
    <n v="37.44"/>
    <m/>
    <n v="3744"/>
    <m/>
    <m/>
    <m/>
    <n v="3746.4459999999999"/>
    <s v="N"/>
    <m/>
    <n v="-3746.4459999999999"/>
    <m/>
    <n v="800"/>
    <m/>
    <m/>
    <x v="0"/>
    <n v="0"/>
  </r>
  <r>
    <x v="0"/>
    <x v="32"/>
    <e v="#N/A"/>
    <n v="9582155"/>
    <s v="C"/>
    <s v="HASH11"/>
    <n v="100"/>
    <n v="37.93"/>
    <m/>
    <n v="3793"/>
    <m/>
    <m/>
    <m/>
    <n v="3795.4459999999999"/>
    <s v="N"/>
    <m/>
    <n v="-3795.4459999999999"/>
    <m/>
    <n v="700"/>
    <m/>
    <m/>
    <x v="0"/>
    <n v="0"/>
  </r>
  <r>
    <x v="0"/>
    <x v="32"/>
    <e v="#N/A"/>
    <n v="9582155"/>
    <s v="V"/>
    <s v="MRFG3"/>
    <n v="300"/>
    <n v="18.55"/>
    <n v="17.559999999999999"/>
    <n v="5565"/>
    <m/>
    <m/>
    <m/>
    <n v="5563.1840000000002"/>
    <s v="S"/>
    <m/>
    <n v="5563.1840000000002"/>
    <n v="295.1840000000002"/>
    <n v="0"/>
    <m/>
    <m/>
    <x v="0"/>
    <n v="0"/>
  </r>
  <r>
    <x v="0"/>
    <x v="32"/>
    <e v="#N/A"/>
    <n v="9582155"/>
    <s v="V"/>
    <s v="MRFG3"/>
    <n v="100"/>
    <n v="18.25"/>
    <n v="17.559999999999999"/>
    <n v="1825"/>
    <m/>
    <m/>
    <m/>
    <n v="1823.184"/>
    <s v="S"/>
    <m/>
    <n v="1823.184"/>
    <n v="67.184000000000196"/>
    <n v="300"/>
    <m/>
    <m/>
    <x v="0"/>
    <n v="0"/>
  </r>
  <r>
    <x v="0"/>
    <x v="33"/>
    <s v="Consumo Cíclico"/>
    <n v="9491939"/>
    <s v="C"/>
    <s v="VVAR3"/>
    <n v="200"/>
    <n v="12.37"/>
    <m/>
    <n v="2474"/>
    <m/>
    <n v="3.2880000000000003"/>
    <n v="0.80600000000000005"/>
    <n v="2477.252"/>
    <s v="N"/>
    <m/>
    <n v="-2477.252"/>
    <m/>
    <n v="700"/>
    <m/>
    <m/>
    <x v="0"/>
    <n v="4.0940000000000003"/>
  </r>
  <r>
    <x v="0"/>
    <x v="33"/>
    <e v="#N/A"/>
    <n v="9491939"/>
    <s v="C"/>
    <s v="MRFG3"/>
    <n v="400"/>
    <n v="17.559999999999999"/>
    <m/>
    <n v="7023.9999999999991"/>
    <m/>
    <n v="3.2880000000000003"/>
    <n v="0.80600000000000005"/>
    <n v="7027.2519999999986"/>
    <s v="S"/>
    <m/>
    <n v="-7027.2519999999986"/>
    <m/>
    <n v="400"/>
    <m/>
    <m/>
    <x v="0"/>
    <n v="4.0940000000000003"/>
  </r>
  <r>
    <x v="0"/>
    <x v="33"/>
    <s v="Utilidade Pública"/>
    <n v="9491939"/>
    <s v="V"/>
    <s v="ELET3"/>
    <n v="100"/>
    <n v="42.19"/>
    <n v="38.47"/>
    <n v="4219"/>
    <m/>
    <n v="3.2880000000000003"/>
    <n v="0.80600000000000005"/>
    <n v="4216.3780000000006"/>
    <s v="S"/>
    <m/>
    <n v="4216.3780000000006"/>
    <n v="369.37800000000061"/>
    <n v="1100"/>
    <m/>
    <m/>
    <x v="0"/>
    <n v="4.0940000000000003"/>
  </r>
  <r>
    <x v="0"/>
    <x v="33"/>
    <s v="Utilidade Pública"/>
    <n v="9491939"/>
    <s v="V"/>
    <s v="ELET3"/>
    <n v="100"/>
    <n v="42.37"/>
    <n v="38.47"/>
    <n v="4237"/>
    <m/>
    <n v="3.2880000000000003"/>
    <n v="0.80600000000000005"/>
    <n v="4234.3780000000006"/>
    <s v="S"/>
    <m/>
    <n v="4234.3780000000006"/>
    <n v="387.37800000000061"/>
    <n v="1200"/>
    <m/>
    <m/>
    <x v="0"/>
    <n v="4.0940000000000003"/>
  </r>
  <r>
    <x v="0"/>
    <x v="33"/>
    <s v="Consumo Cíclico"/>
    <n v="9491939"/>
    <s v="V"/>
    <s v="CVCB3"/>
    <n v="400"/>
    <n v="23.36"/>
    <n v="24.737500000000001"/>
    <n v="9344"/>
    <m/>
    <n v="3.2880000000000003"/>
    <n v="0.80600000000000005"/>
    <n v="9341.3779999999988"/>
    <s v="S"/>
    <m/>
    <n v="9341.3779999999988"/>
    <n v="-553.62200000000121"/>
    <n v="0"/>
    <m/>
    <m/>
    <x v="0"/>
    <n v="4.0940000000000003"/>
  </r>
  <r>
    <x v="0"/>
    <x v="34"/>
    <s v="Utilidade Pública"/>
    <n v="9404483"/>
    <s v="V"/>
    <s v="ELET3"/>
    <n v="100"/>
    <n v="41.91"/>
    <n v="38.47"/>
    <n v="4191"/>
    <m/>
    <n v="2.2050000000000001"/>
    <n v="0.5"/>
    <n v="4188.6840000000002"/>
    <s v="S"/>
    <m/>
    <n v="4188.6840000000002"/>
    <n v="341.6840000000002"/>
    <n v="1300"/>
    <m/>
    <m/>
    <x v="0"/>
    <n v="2.7050000000000001"/>
  </r>
  <r>
    <x v="0"/>
    <x v="34"/>
    <s v="Utilidade Pública"/>
    <n v="9404483"/>
    <s v="V"/>
    <s v="CMIG4"/>
    <n v="500"/>
    <n v="13.01"/>
    <n v="11.867777777777778"/>
    <n v="6505"/>
    <m/>
    <n v="2.2050000000000001"/>
    <n v="0.5"/>
    <n v="6502.6840000000002"/>
    <s v="S"/>
    <m/>
    <n v="6502.6840000000002"/>
    <n v="568.7951111111106"/>
    <n v="0"/>
    <m/>
    <m/>
    <x v="0"/>
    <n v="2.7050000000000001"/>
  </r>
  <r>
    <x v="0"/>
    <x v="34"/>
    <e v="#N/A"/>
    <n v="9404483"/>
    <s v="C"/>
    <s v="HASH11"/>
    <n v="100"/>
    <n v="38.29"/>
    <n v="39.513333333333335"/>
    <n v="3829"/>
    <m/>
    <n v="2.2050000000000001"/>
    <n v="0.5"/>
    <n v="3831.9459999999999"/>
    <s v="N"/>
    <m/>
    <n v="-3831.9459999999999"/>
    <m/>
    <n v="600"/>
    <m/>
    <m/>
    <x v="0"/>
    <n v="2.7050000000000001"/>
  </r>
  <r>
    <x v="0"/>
    <x v="34"/>
    <e v="#N/A"/>
    <n v="9404483"/>
    <s v="C"/>
    <s v="HASH11"/>
    <n v="100"/>
    <n v="37.729999999999997"/>
    <n v="39.758000000000003"/>
    <n v="3772.9999999999995"/>
    <m/>
    <n v="2.2050000000000001"/>
    <n v="0.5"/>
    <n v="3775.9459999999995"/>
    <s v="N"/>
    <m/>
    <n v="-3775.9459999999995"/>
    <m/>
    <n v="500"/>
    <m/>
    <m/>
    <x v="0"/>
    <n v="2.7050000000000001"/>
  </r>
  <r>
    <x v="0"/>
    <x v="35"/>
    <s v="Financeiro e Outros"/>
    <n v="9317602"/>
    <s v="V"/>
    <s v="BBDC4"/>
    <n v="200"/>
    <n v="25.5"/>
    <n v="24.86"/>
    <n v="5100"/>
    <m/>
    <n v="3.6560000000000001"/>
    <n v="0.94600000000000006"/>
    <n v="5097.4014999999999"/>
    <s v="S"/>
    <m/>
    <n v="5097.4014999999999"/>
    <n v="125.23800000000028"/>
    <n v="100"/>
    <m/>
    <m/>
    <x v="0"/>
    <n v="4.6020000000000003"/>
  </r>
  <r>
    <x v="0"/>
    <x v="35"/>
    <e v="#N/A"/>
    <n v="9317602"/>
    <s v="V"/>
    <s v="HASH11"/>
    <n v="100"/>
    <n v="40"/>
    <m/>
    <n v="4000"/>
    <m/>
    <n v="3.6560000000000001"/>
    <n v="0.94600000000000006"/>
    <n v="3997.4014999999999"/>
    <s v="S"/>
    <m/>
    <n v="3997.4014999999999"/>
    <n v="194.00950000000012"/>
    <s v="x"/>
    <m/>
    <m/>
    <x v="1"/>
    <n v="4.6020000000000003"/>
  </r>
  <r>
    <x v="0"/>
    <x v="35"/>
    <e v="#N/A"/>
    <n v="9317602"/>
    <s v="C"/>
    <s v="HASH11"/>
    <n v="100"/>
    <n v="38"/>
    <m/>
    <n v="3800"/>
    <m/>
    <n v="3.6560000000000001"/>
    <n v="0.94600000000000006"/>
    <n v="3803.2285000000002"/>
    <s v="S"/>
    <m/>
    <n v="-3803.2285000000002"/>
    <m/>
    <s v="x"/>
    <m/>
    <m/>
    <x v="1"/>
    <n v="4.6020000000000003"/>
  </r>
  <r>
    <x v="0"/>
    <x v="35"/>
    <s v="Utilidade Pública"/>
    <n v="9317602"/>
    <s v="C"/>
    <s v="ELET3"/>
    <n v="100"/>
    <n v="41.65"/>
    <m/>
    <n v="4165"/>
    <m/>
    <m/>
    <m/>
    <n v="4167.2825000000003"/>
    <s v="S"/>
    <m/>
    <n v="-4167.2825000000003"/>
    <m/>
    <n v="1400"/>
    <m/>
    <m/>
    <x v="0"/>
    <n v="0"/>
  </r>
  <r>
    <x v="0"/>
    <x v="35"/>
    <s v="Utilidade Pública"/>
    <n v="9317602"/>
    <s v="C"/>
    <s v="ELET3"/>
    <n v="100"/>
    <n v="41.36"/>
    <m/>
    <n v="4136"/>
    <m/>
    <m/>
    <m/>
    <n v="4138.5725000000002"/>
    <s v="S"/>
    <m/>
    <n v="-4138.5725000000002"/>
    <m/>
    <n v="1300"/>
    <m/>
    <m/>
    <x v="0"/>
    <n v="0"/>
  </r>
  <r>
    <x v="0"/>
    <x v="35"/>
    <s v="Utilidade Pública"/>
    <n v="9317602"/>
    <s v="C"/>
    <s v="ELET3"/>
    <n v="100"/>
    <n v="42.13"/>
    <m/>
    <n v="4213"/>
    <m/>
    <m/>
    <m/>
    <n v="4215.5725000000002"/>
    <s v="S"/>
    <m/>
    <n v="-4215.5725000000002"/>
    <m/>
    <n v="1200"/>
    <m/>
    <m/>
    <x v="0"/>
    <n v="0"/>
  </r>
  <r>
    <x v="0"/>
    <x v="35"/>
    <s v="Utilidade Pública"/>
    <n v="9317602"/>
    <s v="V"/>
    <s v="ELET3"/>
    <n v="200"/>
    <n v="42.89"/>
    <m/>
    <n v="8578"/>
    <m/>
    <n v="3.6560000000000001"/>
    <n v="0.94600000000000006"/>
    <n v="8575.1115000000009"/>
    <s v="S"/>
    <m/>
    <n v="8575.1115000000009"/>
    <n v="350"/>
    <s v="x"/>
    <m/>
    <m/>
    <x v="1"/>
    <n v="4.6020000000000003"/>
  </r>
  <r>
    <x v="0"/>
    <x v="35"/>
    <s v="Utilidade Pública"/>
    <n v="9317602"/>
    <s v="C"/>
    <s v="ELET3"/>
    <n v="200"/>
    <n v="41.92"/>
    <m/>
    <n v="8384"/>
    <m/>
    <n v="3.6560000000000001"/>
    <n v="0.94600000000000006"/>
    <n v="8387.5184999999983"/>
    <s v="S"/>
    <m/>
    <n v="-8387.5184999999983"/>
    <m/>
    <s v="x"/>
    <m/>
    <m/>
    <x v="1"/>
    <n v="4.6020000000000003"/>
  </r>
  <r>
    <x v="1"/>
    <x v="36"/>
    <s v="Financeiro"/>
    <n v="125029"/>
    <s v="C"/>
    <s v="BBAS3"/>
    <n v="200"/>
    <n v="32.479999999999997"/>
    <m/>
    <n v="6495.9999999999991"/>
    <m/>
    <n v="1.62"/>
    <n v="0.32"/>
    <n v="6499.1636363636353"/>
    <s v="S"/>
    <m/>
    <n v="-6499.1636363636353"/>
    <m/>
    <n v="200"/>
    <m/>
    <m/>
    <x v="0"/>
    <n v="1.9400000000000002"/>
  </r>
  <r>
    <x v="0"/>
    <x v="36"/>
    <s v="Financeiro e Outros"/>
    <n v="9225274"/>
    <s v="V"/>
    <s v="BBDC4"/>
    <n v="100"/>
    <n v="25.35"/>
    <m/>
    <n v="2535"/>
    <m/>
    <m/>
    <m/>
    <n v="2532.7863636363636"/>
    <s v="S"/>
    <m/>
    <n v="2532.7863636363636"/>
    <m/>
    <n v="300"/>
    <m/>
    <m/>
    <x v="0"/>
    <n v="0"/>
  </r>
  <r>
    <x v="0"/>
    <x v="36"/>
    <s v="Telecomunicações"/>
    <n v="9225274"/>
    <s v="C"/>
    <s v="OIBR3"/>
    <n v="1000"/>
    <n v="1.51"/>
    <m/>
    <n v="1510"/>
    <m/>
    <n v="2.8955555555555552"/>
    <n v="0.72888888888888881"/>
    <n v="1513.5725252525253"/>
    <s v="N"/>
    <m/>
    <n v="-1513.5725252525253"/>
    <m/>
    <n v="1000"/>
    <m/>
    <m/>
    <x v="0"/>
    <n v="3.6244444444444439"/>
  </r>
  <r>
    <x v="0"/>
    <x v="36"/>
    <e v="#N/A"/>
    <n v="9225274"/>
    <s v="C"/>
    <s v="MODL11"/>
    <n v="100"/>
    <n v="18.3"/>
    <n v="18.34"/>
    <n v="1830"/>
    <m/>
    <n v="2.8955555555555552"/>
    <n v="0.72888888888888881"/>
    <n v="1833.5725252525253"/>
    <s v="S"/>
    <m/>
    <n v="-1833.5725252525253"/>
    <m/>
    <n v="600"/>
    <m/>
    <m/>
    <x v="0"/>
    <n v="3.6244444444444439"/>
  </r>
  <r>
    <x v="0"/>
    <x v="36"/>
    <e v="#N/A"/>
    <n v="9225274"/>
    <s v="C"/>
    <s v="HASH11"/>
    <n v="100"/>
    <n v="39.200000000000003"/>
    <n v="40.265000000000001"/>
    <n v="3920.0000000000005"/>
    <m/>
    <n v="2.8955555555555552"/>
    <n v="0.72888888888888881"/>
    <n v="3923.5725252525258"/>
    <s v="N"/>
    <m/>
    <n v="-3923.5725252525258"/>
    <m/>
    <n v="400"/>
    <m/>
    <m/>
    <x v="0"/>
    <n v="3.6244444444444439"/>
  </r>
  <r>
    <x v="0"/>
    <x v="36"/>
    <e v="#N/A"/>
    <n v="9225274"/>
    <s v="C"/>
    <s v="HASH11"/>
    <n v="200"/>
    <n v="40.6"/>
    <m/>
    <n v="8120"/>
    <m/>
    <n v="2.8955555555555552"/>
    <n v="0.72888888888888881"/>
    <n v="8123.5725252525253"/>
    <s v="N"/>
    <m/>
    <n v="-8123.5725252525253"/>
    <m/>
    <n v="300"/>
    <m/>
    <m/>
    <x v="0"/>
    <n v="3.6244444444444439"/>
  </r>
  <r>
    <x v="0"/>
    <x v="36"/>
    <e v="#N/A"/>
    <n v="9225274"/>
    <s v="C"/>
    <s v="HASH11"/>
    <n v="100"/>
    <n v="40.659999999999997"/>
    <m/>
    <n v="4065.9999999999995"/>
    <m/>
    <n v="2.8955555555555552"/>
    <n v="0.72888888888888881"/>
    <n v="4069.5725252525249"/>
    <s v="N"/>
    <m/>
    <n v="-4069.5725252525249"/>
    <m/>
    <n v="100"/>
    <m/>
    <m/>
    <x v="0"/>
    <n v="3.6244444444444439"/>
  </r>
  <r>
    <x v="0"/>
    <x v="36"/>
    <s v="Utilidade Pública"/>
    <n v="9225274"/>
    <s v="V"/>
    <s v="CMIG4"/>
    <n v="300"/>
    <n v="12.89"/>
    <n v="11.867777777777778"/>
    <n v="3867"/>
    <m/>
    <n v="2.8955555555555552"/>
    <n v="0.72888888888888881"/>
    <n v="3864.0574747474748"/>
    <s v="S"/>
    <m/>
    <n v="3864.0574747474748"/>
    <n v="303.72414141414129"/>
    <n v="500"/>
    <m/>
    <m/>
    <x v="0"/>
    <n v="3.6244444444444439"/>
  </r>
  <r>
    <x v="0"/>
    <x v="36"/>
    <s v="Utilidade Pública"/>
    <n v="9225274"/>
    <s v="V"/>
    <s v="ELET3"/>
    <n v="200"/>
    <n v="42.16"/>
    <n v="38.47"/>
    <n v="8432"/>
    <m/>
    <n v="2.8955555555555552"/>
    <n v="0.72888888888888881"/>
    <n v="8429.0574747474748"/>
    <s v="S"/>
    <m/>
    <n v="8429.0574747474748"/>
    <n v="735.05747474747477"/>
    <n v="1100"/>
    <m/>
    <m/>
    <x v="0"/>
    <n v="3.6244444444444439"/>
  </r>
  <r>
    <x v="0"/>
    <x v="36"/>
    <e v="#N/A"/>
    <n v="9225274"/>
    <s v="V"/>
    <s v="HASH11"/>
    <n v="100"/>
    <n v="41"/>
    <n v="38"/>
    <n v="4100"/>
    <m/>
    <n v="2.8955555555555552"/>
    <n v="0.72888888888888881"/>
    <n v="4097.0574747474748"/>
    <s v="S"/>
    <m/>
    <n v="4097.0574747474748"/>
    <n v="297.05747474747477"/>
    <m/>
    <m/>
    <m/>
    <x v="1"/>
    <n v="3.6244444444444439"/>
  </r>
  <r>
    <x v="0"/>
    <x v="36"/>
    <e v="#N/A"/>
    <n v="9225274"/>
    <s v="C"/>
    <s v="HASH11"/>
    <n v="100"/>
    <n v="38"/>
    <m/>
    <n v="3800"/>
    <m/>
    <n v="2.8955555555555552"/>
    <n v="0.72888888888888881"/>
    <n v="3803.5725252525253"/>
    <s v="S"/>
    <m/>
    <n v="-3803.5725252525253"/>
    <m/>
    <m/>
    <m/>
    <m/>
    <x v="1"/>
    <n v="3.6244444444444439"/>
  </r>
  <r>
    <x v="0"/>
    <x v="37"/>
    <s v="Consumo Cíclico"/>
    <n v="9130302"/>
    <s v="C"/>
    <s v="CVCB3"/>
    <n v="100"/>
    <n v="24.9"/>
    <n v="24.737500000000001"/>
    <n v="2490"/>
    <m/>
    <n v="2.9289999999999998"/>
    <n v="0.74399999999999999"/>
    <n v="2492.5740000000001"/>
    <s v="S"/>
    <m/>
    <n v="-2492.5740000000001"/>
    <m/>
    <n v="400"/>
    <m/>
    <m/>
    <x v="0"/>
    <n v="3.673"/>
  </r>
  <r>
    <x v="0"/>
    <x v="37"/>
    <s v="Consumo Cíclico"/>
    <n v="9130302"/>
    <s v="C"/>
    <s v="CVCB3"/>
    <n v="100"/>
    <n v="24.73"/>
    <n v="24.683333333333334"/>
    <n v="2473"/>
    <m/>
    <n v="2.9289999999999998"/>
    <n v="0.74399999999999999"/>
    <n v="2475.5740000000001"/>
    <s v="S"/>
    <m/>
    <n v="-2475.5740000000001"/>
    <m/>
    <n v="300"/>
    <m/>
    <m/>
    <x v="0"/>
    <n v="3.673"/>
  </r>
  <r>
    <x v="0"/>
    <x v="37"/>
    <e v="#N/A"/>
    <n v="9130302"/>
    <s v="C"/>
    <s v="MODL11"/>
    <n v="100"/>
    <n v="18.3"/>
    <n v="17.972000000000001"/>
    <n v="1830"/>
    <m/>
    <n v="2.9289999999999998"/>
    <n v="0.74399999999999999"/>
    <n v="1832.5540000000001"/>
    <s v="S"/>
    <m/>
    <n v="-1832.5540000000001"/>
    <m/>
    <n v="500"/>
    <m/>
    <m/>
    <x v="0"/>
    <n v="3.673"/>
  </r>
  <r>
    <x v="0"/>
    <x v="37"/>
    <e v="#N/A"/>
    <n v="9130302"/>
    <s v="V"/>
    <s v="CASH3"/>
    <n v="200"/>
    <n v="34.087000000000003"/>
    <n v="34.31"/>
    <n v="6817.4000000000005"/>
    <m/>
    <n v="2.9289999999999998"/>
    <n v="0.74399999999999999"/>
    <n v="6815.4760000000006"/>
    <s v="S"/>
    <m/>
    <n v="6815.4760000000006"/>
    <m/>
    <n v="0"/>
    <m/>
    <m/>
    <x v="0"/>
    <n v="3.673"/>
  </r>
  <r>
    <x v="0"/>
    <x v="37"/>
    <e v="#N/A"/>
    <n v="9130302"/>
    <s v="V"/>
    <s v="CASH3"/>
    <n v="100"/>
    <n v="33.869999999999997"/>
    <n v="34.31"/>
    <n v="3386.9999999999995"/>
    <m/>
    <n v="2.9289999999999998"/>
    <n v="0.74399999999999999"/>
    <n v="3386.2559999999994"/>
    <s v="S"/>
    <m/>
    <n v="3386.2559999999994"/>
    <m/>
    <n v="200"/>
    <m/>
    <m/>
    <x v="0"/>
    <n v="3.673"/>
  </r>
  <r>
    <x v="0"/>
    <x v="37"/>
    <s v="Consumo não Cíclico"/>
    <n v="9130302"/>
    <s v="C"/>
    <s v="JBSS3"/>
    <n v="100"/>
    <n v="29.59"/>
    <n v="31.736114285714283"/>
    <n v="2959"/>
    <m/>
    <n v="2.9289999999999998"/>
    <n v="0.74399999999999999"/>
    <n v="2962.0973333333336"/>
    <s v="N"/>
    <m/>
    <n v="-2962.0973333333336"/>
    <m/>
    <n v="1400"/>
    <m/>
    <m/>
    <x v="0"/>
    <n v="3.673"/>
  </r>
  <r>
    <x v="0"/>
    <x v="37"/>
    <s v="Utilidade Pública"/>
    <n v="9130302"/>
    <s v="V"/>
    <s v="ELET3"/>
    <n v="100"/>
    <n v="40.29"/>
    <n v="38.47"/>
    <n v="4029"/>
    <m/>
    <n v="2.9289999999999998"/>
    <n v="0.74399999999999999"/>
    <n v="4026.5326666666665"/>
    <s v="S"/>
    <m/>
    <n v="4026.5326666666665"/>
    <n v="179.04236363636346"/>
    <n v="1300"/>
    <m/>
    <m/>
    <x v="0"/>
    <n v="3.673"/>
  </r>
  <r>
    <x v="0"/>
    <x v="37"/>
    <s v="Utilidade Pública"/>
    <n v="9130302"/>
    <s v="V"/>
    <s v="ELET3"/>
    <n v="100"/>
    <n v="39.65"/>
    <n v="38.47"/>
    <n v="3965"/>
    <m/>
    <n v="2.9289999999999998"/>
    <n v="0.74399999999999999"/>
    <n v="3962.5326666666665"/>
    <s v="S"/>
    <m/>
    <n v="3962.5326666666665"/>
    <n v="116.05600000000004"/>
    <n v="1400"/>
    <m/>
    <m/>
    <x v="0"/>
    <n v="3.673"/>
  </r>
  <r>
    <x v="0"/>
    <x v="37"/>
    <s v="Consumo Cíclico"/>
    <n v="9130302"/>
    <s v="C"/>
    <s v="CVCB3"/>
    <n v="100"/>
    <n v="24.73"/>
    <n v="24.66"/>
    <n v="2473"/>
    <m/>
    <n v="2.9289999999999998"/>
    <n v="0.74399999999999999"/>
    <n v="2476.0573333333336"/>
    <s v="S"/>
    <m/>
    <n v="-2476.0573333333336"/>
    <m/>
    <n v="200"/>
    <m/>
    <m/>
    <x v="0"/>
    <n v="3.673"/>
  </r>
  <r>
    <x v="0"/>
    <x v="37"/>
    <s v="Consumo Cíclico"/>
    <n v="9130302"/>
    <s v="C"/>
    <s v="CVCB3"/>
    <n v="100"/>
    <n v="24.59"/>
    <n v="24.59"/>
    <n v="2459"/>
    <m/>
    <n v="2.9289999999999998"/>
    <n v="0.74399999999999999"/>
    <n v="2462.0573333333336"/>
    <s v="S"/>
    <m/>
    <n v="-2462.0573333333336"/>
    <m/>
    <n v="100"/>
    <m/>
    <m/>
    <x v="0"/>
    <n v="3.673"/>
  </r>
  <r>
    <x v="0"/>
    <x v="38"/>
    <s v="Utilidade Pública"/>
    <n v="9033332"/>
    <s v="V"/>
    <s v="CMIG4"/>
    <n v="100"/>
    <n v="12.37"/>
    <n v="11.867777777777778"/>
    <n v="1237"/>
    <m/>
    <n v="11.557499999999999"/>
    <n v="3.09"/>
    <n v="1232.2266666666667"/>
    <s v="S"/>
    <m/>
    <n v="1232.2266666666667"/>
    <n v="45.95222222222219"/>
    <n v="800"/>
    <m/>
    <m/>
    <x v="0"/>
    <n v="14.647499999999999"/>
  </r>
  <r>
    <x v="0"/>
    <x v="38"/>
    <s v="Utilidade Pública"/>
    <n v="9033332"/>
    <s v="V"/>
    <s v="ELET3"/>
    <n v="100"/>
    <n v="38.840000000000003"/>
    <n v="38.47"/>
    <n v="3884.0000000000005"/>
    <m/>
    <n v="11.557499999999999"/>
    <n v="3.09"/>
    <n v="3879.2680000000005"/>
    <s v="S"/>
    <m/>
    <n v="3879.2680000000005"/>
    <n v="32.730000000000473"/>
    <n v="1500"/>
    <m/>
    <m/>
    <x v="0"/>
    <n v="14.647499999999999"/>
  </r>
  <r>
    <x v="0"/>
    <x v="38"/>
    <e v="#N/A"/>
    <n v="9033332"/>
    <s v="C"/>
    <s v="CASH3"/>
    <n v="300"/>
    <n v="34.31"/>
    <m/>
    <n v="10293"/>
    <m/>
    <n v="11.557499999999999"/>
    <n v="3.09"/>
    <n v="10298.361999999999"/>
    <s v="S"/>
    <m/>
    <n v="-10298.361999999999"/>
    <m/>
    <n v="300"/>
    <m/>
    <m/>
    <x v="0"/>
    <n v="14.647499999999999"/>
  </r>
  <r>
    <x v="0"/>
    <x v="38"/>
    <s v="Petróleo. Gás e Biocombustíveis"/>
    <n v="9033332"/>
    <s v="C"/>
    <s v="PETR4"/>
    <n v="200"/>
    <n v="26.37"/>
    <n v="32.073333333333338"/>
    <n v="5274"/>
    <m/>
    <n v="11.557499999999999"/>
    <n v="3.09"/>
    <n v="5279.3620000000001"/>
    <s v="S"/>
    <m/>
    <n v="-5279.3620000000001"/>
    <m/>
    <n v="800"/>
    <m/>
    <m/>
    <x v="0"/>
    <n v="14.647499999999999"/>
  </r>
  <r>
    <x v="0"/>
    <x v="38"/>
    <e v="#N/A"/>
    <n v="9033332"/>
    <s v="C"/>
    <s v="MODL11"/>
    <n v="200"/>
    <n v="18.27"/>
    <n v="49.626249999999999"/>
    <n v="3654"/>
    <m/>
    <n v="11.557499999999999"/>
    <n v="3.09"/>
    <n v="3659.3620000000001"/>
    <s v="S"/>
    <m/>
    <n v="-3659.3620000000001"/>
    <m/>
    <n v="400"/>
    <m/>
    <m/>
    <x v="0"/>
    <n v="14.647499999999999"/>
  </r>
  <r>
    <x v="0"/>
    <x v="39"/>
    <s v="Utilidade Pública"/>
    <n v="8931392"/>
    <s v="C"/>
    <s v="ELET3"/>
    <n v="100"/>
    <n v="38.869999999999997"/>
    <n v="38.252500000000005"/>
    <n v="3886.9999999999995"/>
    <m/>
    <n v="2.649"/>
    <n v="0.61899999999999999"/>
    <n v="3889.8909999999996"/>
    <s v="S"/>
    <m/>
    <n v="-3889.8909999999996"/>
    <m/>
    <n v="1600"/>
    <m/>
    <m/>
    <x v="0"/>
    <n v="3.2679999999999998"/>
  </r>
  <r>
    <x v="0"/>
    <x v="39"/>
    <s v="Utilidade Pública"/>
    <n v="8931392"/>
    <s v="C"/>
    <s v="ELET3"/>
    <n v="100"/>
    <n v="39.69"/>
    <n v="38.211333333333336"/>
    <n v="3969"/>
    <m/>
    <n v="2.649"/>
    <n v="0.61899999999999999"/>
    <n v="3971.9032857142861"/>
    <s v="S"/>
    <m/>
    <n v="-3971.9032857142861"/>
    <m/>
    <n v="1500"/>
    <m/>
    <m/>
    <x v="0"/>
    <n v="3.2679999999999998"/>
  </r>
  <r>
    <x v="0"/>
    <x v="39"/>
    <s v="Utilidade Pública"/>
    <n v="8931392"/>
    <s v="C"/>
    <s v="ELET3"/>
    <n v="100"/>
    <n v="38.96"/>
    <n v="38.105714285714285"/>
    <n v="3896"/>
    <m/>
    <n v="2.649"/>
    <n v="0.61899999999999999"/>
    <n v="3898.9032857142861"/>
    <s v="S"/>
    <m/>
    <n v="-3898.9032857142861"/>
    <m/>
    <n v="1400"/>
    <m/>
    <m/>
    <x v="0"/>
    <n v="3.2679999999999998"/>
  </r>
  <r>
    <x v="0"/>
    <x v="39"/>
    <s v="Petróleo. Gás e Biocombustíveis"/>
    <n v="8931392"/>
    <s v="V"/>
    <s v="PETR4"/>
    <n v="300"/>
    <n v="25.76"/>
    <n v="23.771333333333335"/>
    <n v="7728.0000000000009"/>
    <m/>
    <n v="2.649"/>
    <n v="0.61899999999999999"/>
    <n v="7725.7267142857154"/>
    <s v="S"/>
    <m/>
    <n v="7725.7267142857154"/>
    <n v="591.02966666666725"/>
    <n v="600"/>
    <m/>
    <m/>
    <x v="0"/>
    <n v="3.2679999999999998"/>
  </r>
  <r>
    <x v="0"/>
    <x v="39"/>
    <s v="Petróleo. Gás e Biocombustíveis"/>
    <n v="8931392"/>
    <s v="V"/>
    <s v="PETR4"/>
    <n v="200"/>
    <n v="25.8"/>
    <n v="23.771333333333335"/>
    <n v="5160"/>
    <m/>
    <n v="2.649"/>
    <n v="0.61899999999999999"/>
    <n v="5157.7267142857145"/>
    <s v="S"/>
    <m/>
    <n v="5157.7267142857145"/>
    <n v="400.20433333333312"/>
    <n v="900"/>
    <m/>
    <m/>
    <x v="0"/>
    <n v="3.2679999999999998"/>
  </r>
  <r>
    <x v="0"/>
    <x v="39"/>
    <s v="Petróleo. Gás e Biocombustíveis"/>
    <n v="8931392"/>
    <s v="V"/>
    <s v="PETR4"/>
    <n v="200"/>
    <n v="26.03"/>
    <n v="23.771333333333335"/>
    <n v="5206"/>
    <m/>
    <n v="2.649"/>
    <n v="0.61899999999999999"/>
    <n v="5203.7267142857145"/>
    <s v="S"/>
    <m/>
    <n v="5203.7267142857145"/>
    <n v="446.20433333333312"/>
    <n v="1100"/>
    <m/>
    <m/>
    <x v="0"/>
    <n v="3.2679999999999998"/>
  </r>
  <r>
    <x v="0"/>
    <x v="39"/>
    <s v="Consumo Cíclico"/>
    <n v="8931392"/>
    <s v="C"/>
    <s v="VVAR3"/>
    <n v="500"/>
    <n v="12.39"/>
    <m/>
    <n v="6195"/>
    <m/>
    <n v="2.649"/>
    <n v="0.61899999999999999"/>
    <n v="6197.9032857142856"/>
    <s v="N"/>
    <m/>
    <n v="-6197.9032857142856"/>
    <m/>
    <n v="500"/>
    <m/>
    <m/>
    <x v="0"/>
    <n v="3.2679999999999998"/>
  </r>
  <r>
    <x v="0"/>
    <x v="39"/>
    <e v="#N/A"/>
    <n v="8931392"/>
    <s v="V"/>
    <s v="MODL11"/>
    <n v="400"/>
    <n v="18.25"/>
    <n v="17.89"/>
    <n v="7300"/>
    <m/>
    <n v="2.649"/>
    <n v="0.61899999999999999"/>
    <n v="7297.7267142857145"/>
    <s v="S"/>
    <m/>
    <n v="7297.7267142857145"/>
    <n v="138.47100000000049"/>
    <n v="200"/>
    <m/>
    <m/>
    <x v="0"/>
    <n v="3.2679999999999998"/>
  </r>
  <r>
    <x v="0"/>
    <x v="39"/>
    <s v="Financeiro e Outros"/>
    <n v="8931392"/>
    <s v="C"/>
    <s v="BBDC4"/>
    <n v="400"/>
    <n v="24.86"/>
    <m/>
    <n v="9944"/>
    <m/>
    <n v="2.649"/>
    <n v="0.61899999999999999"/>
    <n v="9946.9356666666663"/>
    <s v="S"/>
    <m/>
    <n v="-9946.9356666666663"/>
    <m/>
    <n v="400"/>
    <m/>
    <m/>
    <x v="0"/>
    <n v="3.2679999999999998"/>
  </r>
  <r>
    <x v="0"/>
    <x v="39"/>
    <s v="Financeiro"/>
    <n v="8931392"/>
    <s v="V"/>
    <s v="BBAS3"/>
    <n v="200"/>
    <n v="31.23"/>
    <n v="30.88"/>
    <n v="6246"/>
    <m/>
    <n v="2.649"/>
    <n v="0.61899999999999999"/>
    <n v="6243.6943333333338"/>
    <s v="S"/>
    <m/>
    <n v="6243.6943333333338"/>
    <n v="64.458714285714478"/>
    <n v="0"/>
    <m/>
    <m/>
    <x v="0"/>
    <n v="3.2679999999999998"/>
  </r>
  <r>
    <x v="1"/>
    <x v="40"/>
    <s v="Consumo Cíclico"/>
    <n v="85387"/>
    <s v="V"/>
    <s v="CVCB3"/>
    <n v="600"/>
    <n v="24.65"/>
    <n v="23.880726475431683"/>
    <n v="14790"/>
    <m/>
    <n v="8.8699999999999992"/>
    <n v="2.1800000000000002"/>
    <n v="14786.133333333333"/>
    <s v="S"/>
    <m/>
    <n v="14786.133333333333"/>
    <n v="457.72982902670446"/>
    <n v="1000"/>
    <m/>
    <m/>
    <x v="0"/>
    <n v="11.049999999999999"/>
  </r>
  <r>
    <x v="0"/>
    <x v="40"/>
    <e v="#N/A"/>
    <n v="8833729"/>
    <s v="C"/>
    <s v="MODL11"/>
    <n v="200"/>
    <n v="17.989999999999998"/>
    <n v="17.89"/>
    <n v="3597.9999999999995"/>
    <m/>
    <n v="1.8663636363636364"/>
    <n v="0.42818181818181816"/>
    <n v="3600.7448484848478"/>
    <s v="S"/>
    <m/>
    <n v="-3600.7448484848478"/>
    <m/>
    <n v="400"/>
    <m/>
    <m/>
    <x v="0"/>
    <n v="2.2945454545454544"/>
  </r>
  <r>
    <x v="0"/>
    <x v="40"/>
    <e v="#N/A"/>
    <n v="8833729"/>
    <s v="C"/>
    <s v="MODL11"/>
    <n v="200"/>
    <n v="17.649999999999999"/>
    <n v="17.84"/>
    <n v="3529.9999999999995"/>
    <m/>
    <n v="1.8663636363636364"/>
    <n v="0.42818181818181816"/>
    <n v="3533.1131818181811"/>
    <s v="S"/>
    <m/>
    <n v="-3533.1131818181811"/>
    <m/>
    <n v="400"/>
    <m/>
    <m/>
    <x v="0"/>
    <n v="2.2945454545454544"/>
  </r>
  <r>
    <x v="0"/>
    <x v="40"/>
    <e v="#N/A"/>
    <n v="8833729"/>
    <s v="C"/>
    <s v="MODL11"/>
    <n v="200"/>
    <n v="18.03"/>
    <n v="18.03"/>
    <n v="3606"/>
    <m/>
    <n v="1.8663636363636364"/>
    <n v="0.42818181818181816"/>
    <n v="3609.1131818181816"/>
    <s v="S"/>
    <m/>
    <n v="-3609.1131818181816"/>
    <m/>
    <n v="200"/>
    <m/>
    <m/>
    <x v="0"/>
    <n v="2.2945454545454544"/>
  </r>
  <r>
    <x v="0"/>
    <x v="40"/>
    <s v="Utilidade Pública"/>
    <n v="8833729"/>
    <s v="V"/>
    <s v="ELET3"/>
    <n v="200"/>
    <n v="39.28"/>
    <n v="38.04"/>
    <n v="7856"/>
    <m/>
    <n v="1.8663636363636364"/>
    <n v="0.42818181818181816"/>
    <n v="7853.4218181818187"/>
    <s v="S"/>
    <m/>
    <n v="7853.4218181818187"/>
    <n v="245.91753246753251"/>
    <n v="1300"/>
    <m/>
    <m/>
    <x v="0"/>
    <n v="2.2945454545454544"/>
  </r>
  <r>
    <x v="0"/>
    <x v="40"/>
    <s v="Utilidade Pública"/>
    <n v="8833729"/>
    <s v="V"/>
    <s v="ELET3"/>
    <n v="200"/>
    <n v="39.96"/>
    <n v="38.04"/>
    <n v="7992"/>
    <m/>
    <n v="1.8663636363636364"/>
    <n v="0.42818181818181816"/>
    <n v="7989.5018181818186"/>
    <s v="S"/>
    <m/>
    <n v="7989.5018181818186"/>
    <n v="381.91753246753251"/>
    <n v="1500"/>
    <m/>
    <m/>
    <x v="0"/>
    <n v="2.2945454545454544"/>
  </r>
  <r>
    <x v="0"/>
    <x v="40"/>
    <s v="Utilidade Pública"/>
    <n v="8833729"/>
    <s v="V"/>
    <s v="ELET3"/>
    <n v="200"/>
    <n v="40"/>
    <n v="38.04"/>
    <n v="8000"/>
    <m/>
    <n v="1.8663636363636364"/>
    <n v="0.42818181818181816"/>
    <n v="7997.5018181818186"/>
    <s v="S"/>
    <m/>
    <n v="7997.5018181818186"/>
    <n v="389.88515151515185"/>
    <n v="1700"/>
    <m/>
    <m/>
    <x v="0"/>
    <n v="2.2945454545454544"/>
  </r>
  <r>
    <x v="0"/>
    <x v="40"/>
    <s v="Consumo Cíclico"/>
    <n v="8833729"/>
    <s v="V"/>
    <s v="VVAR3"/>
    <n v="400"/>
    <n v="12.24"/>
    <m/>
    <n v="4896"/>
    <m/>
    <n v="1.8663636363636364"/>
    <n v="0.42818181818181816"/>
    <n v="4893.6718181818187"/>
    <s v="S"/>
    <m/>
    <n v="4893.6718181818187"/>
    <n v="147.3116098484843"/>
    <n v="0"/>
    <m/>
    <m/>
    <x v="0"/>
    <n v="2.2945454545454544"/>
  </r>
  <r>
    <x v="0"/>
    <x v="40"/>
    <s v="Financeiro"/>
    <n v="8833729"/>
    <s v="C"/>
    <s v="BBAS3"/>
    <n v="200"/>
    <n v="30.88"/>
    <m/>
    <n v="6176"/>
    <m/>
    <n v="1.8663636363636364"/>
    <n v="0.42818181818181816"/>
    <n v="6178.5198484848488"/>
    <s v="N"/>
    <m/>
    <n v="-6178.5198484848488"/>
    <m/>
    <n v="200"/>
    <m/>
    <m/>
    <x v="0"/>
    <n v="2.2945454545454544"/>
  </r>
  <r>
    <x v="0"/>
    <x v="40"/>
    <s v="Financeiro e Outros"/>
    <n v="8833729"/>
    <s v="V"/>
    <s v="BBDC4"/>
    <n v="200"/>
    <n v="24.48"/>
    <m/>
    <n v="4896"/>
    <m/>
    <n v="1.8663636363636364"/>
    <n v="0.42818181818181816"/>
    <n v="4894.1101515151513"/>
    <s v="S"/>
    <m/>
    <n v="4894.1101515151513"/>
    <n v="69.311609848484295"/>
    <n v="0"/>
    <m/>
    <m/>
    <x v="0"/>
    <n v="2.2945454545454544"/>
  </r>
  <r>
    <x v="0"/>
    <x v="40"/>
    <s v="Utilidade Pública"/>
    <n v="8833729"/>
    <s v="V"/>
    <s v="ELET3"/>
    <n v="200"/>
    <n v="37.9"/>
    <n v="38.04"/>
    <n v="7580"/>
    <m/>
    <n v="1.8663636363636364"/>
    <n v="0.42818181818181816"/>
    <n v="7578.1101515151513"/>
    <s v="S"/>
    <m/>
    <n v="7578.1101515151513"/>
    <n v="-175.596363636364"/>
    <n v="1900"/>
    <m/>
    <m/>
    <x v="1"/>
    <n v="2.2945454545454544"/>
  </r>
  <r>
    <x v="0"/>
    <x v="40"/>
    <s v="Utilidade Pública"/>
    <n v="8833729"/>
    <s v="C"/>
    <s v="ELET3"/>
    <n v="200"/>
    <n v="38.75"/>
    <n v="38.04"/>
    <n v="7750"/>
    <m/>
    <n v="1.8663636363636364"/>
    <n v="0.42818181818181816"/>
    <n v="7752.5198484848488"/>
    <s v="S"/>
    <m/>
    <n v="-7752.5198484848488"/>
    <m/>
    <n v="2100"/>
    <m/>
    <m/>
    <x v="1"/>
    <n v="2.2945454545454544"/>
  </r>
  <r>
    <x v="0"/>
    <x v="41"/>
    <s v="Utilidade Pública"/>
    <n v="8732765"/>
    <s v="C"/>
    <s v="ELET3"/>
    <n v="200"/>
    <n v="39.35"/>
    <n v="38.04"/>
    <n v="7870"/>
    <m/>
    <n v="1.98"/>
    <n v="0.481875"/>
    <n v="7872.5735416666676"/>
    <s v="S"/>
    <m/>
    <n v="-7872.5735416666676"/>
    <m/>
    <n v="1900"/>
    <m/>
    <m/>
    <x v="0"/>
    <n v="2.461875"/>
  </r>
  <r>
    <x v="0"/>
    <x v="41"/>
    <s v="Utilidade Pública"/>
    <n v="8732765"/>
    <s v="C"/>
    <s v="ELET3"/>
    <n v="100"/>
    <n v="37.65"/>
    <n v="37.061255702280917"/>
    <n v="3765"/>
    <m/>
    <n v="1.98"/>
    <n v="0.481875"/>
    <n v="3767.5735416666666"/>
    <s v="S"/>
    <m/>
    <n v="-3767.5735416666666"/>
    <m/>
    <n v="1700"/>
    <m/>
    <m/>
    <x v="0"/>
    <n v="2.461875"/>
  </r>
  <r>
    <x v="0"/>
    <x v="41"/>
    <s v="Utilidade Pública"/>
    <n v="8732765"/>
    <s v="C"/>
    <s v="ELET3"/>
    <n v="100"/>
    <n v="38.520000000000003"/>
    <n v="37.024459183673471"/>
    <n v="3852.0000000000005"/>
    <m/>
    <n v="1.98"/>
    <n v="0.481875"/>
    <n v="3855.0618750000003"/>
    <s v="S"/>
    <m/>
    <n v="-3855.0618750000003"/>
    <m/>
    <n v="1600"/>
    <m/>
    <m/>
    <x v="0"/>
    <n v="2.461875"/>
  </r>
  <r>
    <x v="0"/>
    <x v="41"/>
    <s v="Utilidade Pública"/>
    <n v="8732765"/>
    <s v="C"/>
    <s v="ELET3"/>
    <n v="200"/>
    <n v="37.83"/>
    <n v="36.921956462585037"/>
    <n v="7566"/>
    <m/>
    <n v="1.98"/>
    <n v="0.481875"/>
    <n v="7569.0618750000003"/>
    <s v="S"/>
    <m/>
    <n v="-7569.0618750000003"/>
    <m/>
    <n v="1500"/>
    <m/>
    <m/>
    <x v="0"/>
    <n v="2.461875"/>
  </r>
  <r>
    <x v="0"/>
    <x v="41"/>
    <s v="Utilidade Pública"/>
    <n v="8732765"/>
    <s v="C"/>
    <s v="ELET3"/>
    <n v="100"/>
    <n v="38.950000000000003"/>
    <n v="36.782257456828887"/>
    <n v="3895.0000000000005"/>
    <m/>
    <n v="1.98"/>
    <n v="0.481875"/>
    <n v="3896.6518750000005"/>
    <s v="S"/>
    <m/>
    <n v="-3896.6518750000005"/>
    <m/>
    <n v="1300"/>
    <m/>
    <m/>
    <x v="0"/>
    <n v="2.461875"/>
  </r>
  <r>
    <x v="0"/>
    <x v="41"/>
    <s v="Utilidade Pública"/>
    <n v="8732765"/>
    <s v="C"/>
    <s v="ELET3"/>
    <n v="200"/>
    <n v="39.450000000000003"/>
    <n v="36.601612244897957"/>
    <n v="7890.0000000000009"/>
    <m/>
    <n v="1.98"/>
    <n v="0.481875"/>
    <n v="7892.4985416666677"/>
    <s v="S"/>
    <m/>
    <n v="-7892.4985416666677"/>
    <m/>
    <n v="1200"/>
    <m/>
    <m/>
    <x v="0"/>
    <n v="2.461875"/>
  </r>
  <r>
    <x v="0"/>
    <x v="41"/>
    <s v="Consumo Cíclico"/>
    <n v="8732765"/>
    <s v="C"/>
    <s v="VVAR3"/>
    <n v="400"/>
    <n v="11.86"/>
    <m/>
    <n v="4744"/>
    <m/>
    <n v="1.98"/>
    <n v="0.481875"/>
    <n v="4746.4985416666668"/>
    <s v="S"/>
    <m/>
    <n v="-4746.4985416666668"/>
    <m/>
    <n v="400"/>
    <m/>
    <m/>
    <x v="0"/>
    <n v="2.461875"/>
  </r>
  <r>
    <x v="0"/>
    <x v="41"/>
    <s v="Consumo Cíclico"/>
    <n v="8732765"/>
    <s v="V"/>
    <s v="CVCB3"/>
    <n v="300"/>
    <n v="24.56"/>
    <m/>
    <n v="7368"/>
    <m/>
    <n v="1.98"/>
    <n v="0.481875"/>
    <n v="7366.1314583333333"/>
    <s v="S"/>
    <m/>
    <n v="7366.1314583333333"/>
    <n v="-89.065069444444816"/>
    <n v="0"/>
    <m/>
    <m/>
    <x v="0"/>
    <n v="2.461875"/>
  </r>
  <r>
    <x v="0"/>
    <x v="41"/>
    <e v="#N/A"/>
    <n v="8732765"/>
    <s v="V"/>
    <s v="MODL11"/>
    <n v="600"/>
    <n v="18.16"/>
    <m/>
    <n v="10896"/>
    <m/>
    <n v="1.98"/>
    <n v="0.481875"/>
    <n v="10894.131458333333"/>
    <s v="S"/>
    <m/>
    <n v="10894.131458333333"/>
    <n v="-90.711319444442779"/>
    <n v="0"/>
    <m/>
    <m/>
    <x v="0"/>
    <n v="2.461875"/>
  </r>
  <r>
    <x v="0"/>
    <x v="41"/>
    <s v="Financeiro e Outros"/>
    <n v="8732765"/>
    <s v="C"/>
    <s v="BBDC4"/>
    <n v="200"/>
    <n v="24.11"/>
    <m/>
    <n v="4822"/>
    <m/>
    <n v="1.98"/>
    <n v="0.481875"/>
    <n v="4824.4985416666668"/>
    <s v="S"/>
    <m/>
    <n v="-4824.4985416666668"/>
    <m/>
    <n v="200"/>
    <m/>
    <m/>
    <x v="0"/>
    <n v="2.461875"/>
  </r>
  <r>
    <x v="0"/>
    <x v="41"/>
    <s v="Utilidade Pública"/>
    <n v="8732765"/>
    <s v="V"/>
    <s v="ELET3"/>
    <n v="200"/>
    <n v="39.799999999999997"/>
    <m/>
    <n v="7959.9999999999991"/>
    <m/>
    <n v="1.98"/>
    <n v="0.481875"/>
    <n v="7958.1314583333324"/>
    <s v="S"/>
    <m/>
    <n v="7958.1314583333324"/>
    <n v="126.50624999999854"/>
    <n v="1000"/>
    <m/>
    <m/>
    <x v="1"/>
    <n v="2.461875"/>
  </r>
  <r>
    <x v="0"/>
    <x v="41"/>
    <s v="Utilidade Pública"/>
    <n v="8732765"/>
    <s v="C"/>
    <s v="ELET3"/>
    <n v="200"/>
    <n v="39.14"/>
    <m/>
    <n v="7828"/>
    <m/>
    <n v="1.98"/>
    <n v="0.481875"/>
    <n v="7830.6396527777779"/>
    <s v="S"/>
    <m/>
    <n v="-7830.6396527777779"/>
    <m/>
    <n v="1200"/>
    <m/>
    <m/>
    <x v="1"/>
    <n v="2.461875"/>
  </r>
  <r>
    <x v="0"/>
    <x v="41"/>
    <s v="Consumo Cíclico"/>
    <n v="8732765"/>
    <s v="V"/>
    <s v="CVCB3"/>
    <n v="100"/>
    <n v="25.2"/>
    <m/>
    <n v="2520"/>
    <m/>
    <n v="1.98"/>
    <n v="0.481875"/>
    <n v="2517.9903472222222"/>
    <s v="S"/>
    <m/>
    <n v="2517.9903472222222"/>
    <n v="116.47958333333327"/>
    <m/>
    <m/>
    <m/>
    <x v="1"/>
    <n v="2.461875"/>
  </r>
  <r>
    <x v="0"/>
    <x v="41"/>
    <s v="Utilidade Pública"/>
    <n v="8732765"/>
    <s v="C"/>
    <s v="CMIG4"/>
    <n v="200"/>
    <n v="11.83"/>
    <n v="11.867777777777778"/>
    <n v="2366"/>
    <m/>
    <n v="1.98"/>
    <n v="0.481875"/>
    <n v="2368.6396527777779"/>
    <s v="N"/>
    <m/>
    <n v="-2368.6396527777779"/>
    <m/>
    <n v="900"/>
    <m/>
    <m/>
    <x v="0"/>
    <n v="2.461875"/>
  </r>
  <r>
    <x v="0"/>
    <x v="41"/>
    <s v="Consumo Cíclico"/>
    <n v="8732765"/>
    <s v="C"/>
    <s v="CVCB3"/>
    <n v="100"/>
    <n v="24"/>
    <m/>
    <n v="2400"/>
    <m/>
    <n v="1.98"/>
    <n v="0.481875"/>
    <n v="2402.6396527777779"/>
    <s v="S"/>
    <m/>
    <n v="-2402.6396527777779"/>
    <m/>
    <m/>
    <m/>
    <m/>
    <x v="1"/>
    <n v="2.461875"/>
  </r>
  <r>
    <x v="0"/>
    <x v="41"/>
    <s v="Utilidade Pública"/>
    <n v="8732765"/>
    <s v="C"/>
    <s v="CMIG4"/>
    <n v="200"/>
    <n v="11.65"/>
    <n v="11.878571428571428"/>
    <n v="2330"/>
    <m/>
    <n v="1.98"/>
    <n v="0.481875"/>
    <n v="2332.6396527777779"/>
    <s v="N"/>
    <m/>
    <n v="-2332.6396527777779"/>
    <m/>
    <n v="700"/>
    <m/>
    <m/>
    <x v="0"/>
    <n v="2.461875"/>
  </r>
  <r>
    <x v="1"/>
    <x v="42"/>
    <s v="Consumo Cíclico"/>
    <n v="64146"/>
    <s v="V"/>
    <s v="CVCB3"/>
    <n v="300"/>
    <n v="25.05"/>
    <n v="24.65"/>
    <n v="7515"/>
    <n v="4.9000000000000004"/>
    <n v="1.3434999999999999"/>
    <n v="0.37"/>
    <n v="7508.2022222222231"/>
    <s v="S"/>
    <m/>
    <n v="7508.2022222222231"/>
    <n v="113.34333333333416"/>
    <s v="X"/>
    <m/>
    <m/>
    <x v="1"/>
    <n v="6.6135000000000002"/>
  </r>
  <r>
    <x v="1"/>
    <x v="42"/>
    <s v="Consumo Cíclico"/>
    <n v="64146"/>
    <s v="C"/>
    <s v="CVCB3"/>
    <n v="300"/>
    <n v="24.65"/>
    <m/>
    <n v="7395"/>
    <n v="4.9000000000000004"/>
    <n v="1.3434999999999999"/>
    <n v="0.37"/>
    <n v="7402.427777777777"/>
    <s v="S"/>
    <m/>
    <n v="-7402.427777777777"/>
    <m/>
    <s v="X"/>
    <m/>
    <m/>
    <x v="1"/>
    <n v="6.6135000000000002"/>
  </r>
  <r>
    <x v="0"/>
    <x v="42"/>
    <s v="Utilidade Pública"/>
    <n v="8635937"/>
    <s v="V"/>
    <s v="ELET3"/>
    <n v="200"/>
    <n v="39.56"/>
    <n v="36.031934693877545"/>
    <n v="7912"/>
    <m/>
    <n v="3.96"/>
    <n v="0.96375"/>
    <n v="7909.5084722222227"/>
    <s v="S"/>
    <m/>
    <n v="7909.5084722222227"/>
    <n v="703.26264455782439"/>
    <n v="1000"/>
    <m/>
    <m/>
    <x v="0"/>
    <n v="4.9237500000000001"/>
  </r>
  <r>
    <x v="0"/>
    <x v="42"/>
    <s v="Utilidade Pública"/>
    <n v="8635937"/>
    <s v="V"/>
    <s v="ELET3"/>
    <n v="300"/>
    <n v="39.659999999999997"/>
    <n v="36.031934693877545"/>
    <n v="11897.999999999998"/>
    <m/>
    <n v="3.96"/>
    <n v="0.96375"/>
    <n v="11895.50847222222"/>
    <s v="S"/>
    <m/>
    <n v="11895.50847222222"/>
    <n v="1085.9280640589568"/>
    <n v="1200"/>
    <m/>
    <m/>
    <x v="0"/>
    <n v="4.9237500000000001"/>
  </r>
  <r>
    <x v="0"/>
    <x v="42"/>
    <s v="Utilidade Pública"/>
    <n v="8635937"/>
    <s v="V"/>
    <s v="ELET3"/>
    <n v="200"/>
    <n v="39.31"/>
    <n v="36.031934693877545"/>
    <n v="7862"/>
    <m/>
    <n v="3.96"/>
    <n v="0.96375"/>
    <n v="7858.6462499999998"/>
    <s v="S"/>
    <m/>
    <n v="7858.6462499999998"/>
    <n v="653.12153344671333"/>
    <n v="1500"/>
    <m/>
    <m/>
    <x v="0"/>
    <n v="4.9237500000000001"/>
  </r>
  <r>
    <x v="0"/>
    <x v="42"/>
    <s v="Utilidade Pública"/>
    <n v="8635937"/>
    <s v="V"/>
    <s v="ELET3"/>
    <n v="100"/>
    <n v="38.49"/>
    <n v="36.031934693877545"/>
    <n v="3849"/>
    <m/>
    <n v="3.96"/>
    <n v="0.96375"/>
    <n v="3846.8095833333336"/>
    <s v="S"/>
    <m/>
    <n v="3846.8095833333336"/>
    <n v="243.31500283446758"/>
    <n v="1700"/>
    <m/>
    <m/>
    <x v="0"/>
    <n v="4.9237500000000001"/>
  </r>
  <r>
    <x v="0"/>
    <x v="42"/>
    <s v="Utilidade Pública"/>
    <n v="8635937"/>
    <s v="V"/>
    <s v="ELET3"/>
    <n v="200"/>
    <n v="38.78"/>
    <n v="36.031934693877545"/>
    <n v="7756"/>
    <m/>
    <n v="3.96"/>
    <n v="0.96375"/>
    <n v="7753.8095833333336"/>
    <s v="S"/>
    <m/>
    <n v="7753.8095833333336"/>
    <n v="547.12153344671333"/>
    <n v="1800"/>
    <m/>
    <m/>
    <x v="0"/>
    <n v="4.9237500000000001"/>
  </r>
  <r>
    <x v="0"/>
    <x v="42"/>
    <s v="Consumo não Cíclico"/>
    <n v="8635937"/>
    <s v="C"/>
    <s v="JBSS3"/>
    <n v="100"/>
    <n v="31.41"/>
    <m/>
    <n v="3141"/>
    <m/>
    <n v="3.96"/>
    <n v="0.96375"/>
    <n v="3143.8204166666665"/>
    <s v="N"/>
    <m/>
    <n v="-3143.8204166666665"/>
    <m/>
    <n v="1300"/>
    <m/>
    <m/>
    <x v="0"/>
    <n v="4.9237500000000001"/>
  </r>
  <r>
    <x v="0"/>
    <x v="42"/>
    <s v="Consumo Cíclico"/>
    <n v="8635937"/>
    <s v="C"/>
    <s v="CVCB3"/>
    <n v="300"/>
    <n v="24.84"/>
    <n v="24.84"/>
    <n v="7452"/>
    <m/>
    <n v="3.96"/>
    <n v="0.96375"/>
    <n v="7454.8204166666665"/>
    <s v="S"/>
    <m/>
    <n v="-7454.8204166666665"/>
    <m/>
    <n v="300"/>
    <m/>
    <m/>
    <x v="0"/>
    <n v="4.9237500000000001"/>
  </r>
  <r>
    <x v="0"/>
    <x v="42"/>
    <s v="Utilidade Pública"/>
    <n v="8635937"/>
    <s v="C"/>
    <s v="CMIG4"/>
    <n v="500"/>
    <n v="11.97"/>
    <n v="11.97"/>
    <n v="5985"/>
    <m/>
    <n v="3.96"/>
    <n v="0.96375"/>
    <n v="5987.8204166666665"/>
    <s v="N"/>
    <m/>
    <n v="-5987.8204166666665"/>
    <m/>
    <n v="500"/>
    <m/>
    <m/>
    <x v="0"/>
    <n v="4.9237500000000001"/>
  </r>
  <r>
    <x v="1"/>
    <x v="43"/>
    <s v="Consumo Cíclico"/>
    <n v="53877"/>
    <s v="V"/>
    <s v="CVCB3"/>
    <n v="324"/>
    <n v="25.57"/>
    <n v="23.880726475431683"/>
    <n v="8284.68"/>
    <n v="4.9000000000000004"/>
    <n v="3.96"/>
    <n v="0.96375"/>
    <n v="8277.5895833333325"/>
    <s v="S"/>
    <m/>
    <n v="8277.5895833333325"/>
    <n v="539.93309418235731"/>
    <n v="1600"/>
    <m/>
    <m/>
    <x v="0"/>
    <n v="9.8237499999999986"/>
  </r>
  <r>
    <x v="0"/>
    <x v="43"/>
    <e v="#N/A"/>
    <n v="8530410"/>
    <s v="C"/>
    <s v="MODL11"/>
    <n v="600"/>
    <n v="18.303333333333335"/>
    <n v="36.031934693877545"/>
    <n v="10982"/>
    <m/>
    <n v="2.5266666666666668"/>
    <n v="0.61"/>
    <n v="10984.869999999999"/>
    <s v="S"/>
    <m/>
    <n v="-10984.869999999999"/>
    <m/>
    <n v="600"/>
    <m/>
    <m/>
    <x v="0"/>
    <n v="3.1366666666666667"/>
  </r>
  <r>
    <x v="0"/>
    <x v="43"/>
    <s v="Utilidade Pública"/>
    <n v="8530410"/>
    <s v="C"/>
    <s v="ELET3"/>
    <n v="100"/>
    <n v="37.369999999999997"/>
    <n v="36.031934693877545"/>
    <n v="3736.9999999999995"/>
    <m/>
    <n v="2.5266666666666668"/>
    <n v="0.61"/>
    <n v="3739.87"/>
    <s v="S"/>
    <m/>
    <n v="-3739.87"/>
    <m/>
    <n v="2000"/>
    <m/>
    <m/>
    <x v="0"/>
    <n v="3.1366666666666667"/>
  </r>
  <r>
    <x v="0"/>
    <x v="43"/>
    <s v="Financeiro"/>
    <n v="8530410"/>
    <s v="V"/>
    <s v="BBAS3"/>
    <n v="200"/>
    <n v="30.13"/>
    <n v="32.119199999999999"/>
    <n v="6026"/>
    <m/>
    <n v="2.5266666666666668"/>
    <n v="0.61"/>
    <n v="6023.76"/>
    <s v="S"/>
    <m/>
    <n v="6023.76"/>
    <n v="-400.84000000000015"/>
    <n v="0"/>
    <m/>
    <m/>
    <x v="0"/>
    <n v="3.1366666666666667"/>
  </r>
  <r>
    <x v="0"/>
    <x v="43"/>
    <s v="Consumo Cíclico"/>
    <n v="8530410"/>
    <s v="V"/>
    <s v="CVCB3"/>
    <n v="300"/>
    <n v="25.61"/>
    <n v="25"/>
    <n v="7683"/>
    <m/>
    <n v="2.5266666666666668"/>
    <n v="0.61"/>
    <n v="7680.84"/>
    <s v="S"/>
    <m/>
    <n v="7680.84"/>
    <n v="181.16333333333387"/>
    <n v="0"/>
    <m/>
    <m/>
    <x v="1"/>
    <n v="3.1366666666666667"/>
  </r>
  <r>
    <x v="0"/>
    <x v="43"/>
    <s v="Consumo Cíclico"/>
    <n v="8530410"/>
    <s v="C"/>
    <s v="CVCB3"/>
    <n v="300"/>
    <n v="25"/>
    <m/>
    <n v="7500"/>
    <m/>
    <n v="2.5266666666666668"/>
    <n v="0.61"/>
    <n v="7502.9299999999994"/>
    <s v="S"/>
    <m/>
    <n v="-7502.9299999999994"/>
    <m/>
    <n v="0"/>
    <m/>
    <m/>
    <x v="1"/>
    <n v="3.1366666666666667"/>
  </r>
  <r>
    <x v="0"/>
    <x v="43"/>
    <s v="Consumo Cíclico"/>
    <n v="8530410"/>
    <s v="V"/>
    <s v="CVCB3"/>
    <n v="300"/>
    <n v="25.08"/>
    <n v="23.51"/>
    <n v="7523.9999999999991"/>
    <m/>
    <n v="2.5266666666666668"/>
    <n v="0.61"/>
    <n v="7521.7"/>
    <s v="S"/>
    <m/>
    <n v="7521.7"/>
    <n v="469.16333333333205"/>
    <n v="0"/>
    <m/>
    <m/>
    <x v="0"/>
    <n v="3.1366666666666667"/>
  </r>
  <r>
    <x v="0"/>
    <x v="44"/>
    <s v="Consumo Cíclico"/>
    <n v="8433239"/>
    <s v="C"/>
    <s v="CVCB3"/>
    <n v="300"/>
    <n v="23.51"/>
    <m/>
    <n v="7053.0000000000009"/>
    <m/>
    <n v="2.4140000000000001"/>
    <n v="0.52"/>
    <n v="7056.0666666666684"/>
    <s v="S"/>
    <m/>
    <n v="-7056.0666666666684"/>
    <m/>
    <n v="300"/>
    <m/>
    <m/>
    <x v="0"/>
    <n v="2.9340000000000002"/>
  </r>
  <r>
    <x v="0"/>
    <x v="44"/>
    <s v="Financeiro"/>
    <n v="8433239"/>
    <s v="V"/>
    <s v="BBAS3"/>
    <n v="300"/>
    <n v="29.94"/>
    <n v="32.119199999999999"/>
    <n v="8982"/>
    <m/>
    <n v="2.4140000000000001"/>
    <n v="0.52"/>
    <n v="8979.5633333333335"/>
    <s v="S"/>
    <m/>
    <n v="8979.5633333333335"/>
    <n v="-655.50666666666802"/>
    <n v="200"/>
    <m/>
    <m/>
    <x v="0"/>
    <n v="2.9340000000000002"/>
  </r>
  <r>
    <x v="0"/>
    <x v="44"/>
    <s v="Utilidade Pública"/>
    <n v="8433239"/>
    <s v="V"/>
    <s v="ELET3"/>
    <n v="200"/>
    <n v="37.700000000000003"/>
    <n v="35.961510204081634"/>
    <n v="7540.0000000000009"/>
    <m/>
    <n v="2.4140000000000001"/>
    <n v="0.52"/>
    <n v="7537.5633333333335"/>
    <s v="S"/>
    <m/>
    <n v="7537.5633333333335"/>
    <n v="345.95129251700746"/>
    <n v="1900"/>
    <m/>
    <m/>
    <x v="0"/>
    <n v="2.9340000000000002"/>
  </r>
  <r>
    <x v="0"/>
    <x v="44"/>
    <s v="Petróleo. Gás e Biocombustíveis"/>
    <n v="8433239"/>
    <s v="C"/>
    <s v="PETR4"/>
    <n v="300"/>
    <n v="23.77"/>
    <n v="23.77"/>
    <n v="7131"/>
    <m/>
    <n v="2.4140000000000001"/>
    <n v="0.52"/>
    <n v="7133.6900000000005"/>
    <s v="S"/>
    <m/>
    <n v="-7133.6900000000005"/>
    <m/>
    <n v="1300"/>
    <m/>
    <m/>
    <x v="0"/>
    <n v="2.9340000000000002"/>
  </r>
  <r>
    <x v="0"/>
    <x v="44"/>
    <e v="#N/A"/>
    <n v="8433239"/>
    <s v="V"/>
    <s v="MODL11"/>
    <n v="400"/>
    <n v="18.64"/>
    <n v="17.3"/>
    <n v="7456"/>
    <m/>
    <n v="2.4140000000000001"/>
    <n v="0.52"/>
    <n v="7453.6299999999992"/>
    <s v="S"/>
    <m/>
    <n v="7453.6299999999992"/>
    <n v="530.72999999999956"/>
    <n v="0"/>
    <m/>
    <m/>
    <x v="0"/>
    <n v="2.9340000000000002"/>
  </r>
  <r>
    <x v="1"/>
    <x v="45"/>
    <s v="Financeiro"/>
    <n v="34373"/>
    <s v="V"/>
    <s v="ITUB4"/>
    <n v="800"/>
    <n v="27.29"/>
    <n v="27.854048971861474"/>
    <n v="21832"/>
    <m/>
    <n v="5.45"/>
    <n v="1.0900000000000001"/>
    <n v="21829.06"/>
    <s v="S"/>
    <m/>
    <n v="21829.06"/>
    <n v="-453.95917748918146"/>
    <n v="0"/>
    <m/>
    <m/>
    <x v="0"/>
    <n v="6.54"/>
  </r>
  <r>
    <x v="0"/>
    <x v="45"/>
    <e v="#N/A"/>
    <n v="8345223"/>
    <s v="C"/>
    <s v="MODL11"/>
    <n v="400"/>
    <n v="17.3"/>
    <n v="17.3"/>
    <n v="6920"/>
    <m/>
    <n v="3.7028571428571433"/>
    <n v="0.86"/>
    <n v="6923.03"/>
    <s v="S"/>
    <m/>
    <n v="-6923.03"/>
    <m/>
    <n v="400"/>
    <m/>
    <m/>
    <x v="0"/>
    <n v="4.5628571428571432"/>
  </r>
  <r>
    <x v="0"/>
    <x v="45"/>
    <s v="Consumo não Cíclico"/>
    <n v="8345223"/>
    <s v="C"/>
    <s v="JBSS3"/>
    <n v="200"/>
    <n v="30.49"/>
    <n v="31.901199999999996"/>
    <n v="6098"/>
    <m/>
    <n v="3.7028571428571433"/>
    <n v="0.86"/>
    <n v="6100.17"/>
    <s v="N"/>
    <m/>
    <n v="-6100.17"/>
    <m/>
    <n v="1200"/>
    <m/>
    <m/>
    <x v="0"/>
    <n v="4.5628571428571432"/>
  </r>
  <r>
    <x v="0"/>
    <x v="45"/>
    <s v="Utilidade Pública"/>
    <n v="8345223"/>
    <s v="C"/>
    <s v="ELET3"/>
    <n v="100"/>
    <n v="37.14"/>
    <n v="35.961510204081634"/>
    <n v="3714"/>
    <m/>
    <n v="3.7028571428571433"/>
    <n v="0.86"/>
    <n v="3716.3"/>
    <s v="S"/>
    <m/>
    <n v="-3716.3"/>
    <m/>
    <n v="2100"/>
    <m/>
    <m/>
    <x v="0"/>
    <n v="4.5628571428571432"/>
  </r>
  <r>
    <x v="0"/>
    <x v="45"/>
    <s v="Utilidade Pública"/>
    <n v="8345223"/>
    <s v="C"/>
    <s v="ELET3"/>
    <n v="100"/>
    <n v="37.04"/>
    <n v="35.902585714285713"/>
    <n v="3704"/>
    <m/>
    <n v="3.7028571428571433"/>
    <n v="0.86"/>
    <n v="3706.3"/>
    <s v="S"/>
    <m/>
    <n v="-3706.3"/>
    <m/>
    <n v="2000"/>
    <m/>
    <m/>
    <x v="0"/>
    <n v="4.5628571428571432"/>
  </r>
  <r>
    <x v="0"/>
    <x v="45"/>
    <s v="Utilidade Pública"/>
    <n v="8345223"/>
    <s v="C"/>
    <s v="ELET3"/>
    <n v="500"/>
    <n v="37.35"/>
    <n v="35.842721804511278"/>
    <n v="18675"/>
    <m/>
    <n v="3.7028571428571433"/>
    <n v="0.86"/>
    <n v="18678.91"/>
    <s v="S"/>
    <m/>
    <n v="-18678.91"/>
    <m/>
    <n v="1900"/>
    <m/>
    <m/>
    <x v="0"/>
    <n v="4.5628571428571432"/>
  </r>
  <r>
    <x v="0"/>
    <x v="45"/>
    <s v="Consumo Cíclico"/>
    <n v="8345223"/>
    <s v="V"/>
    <s v="CVCB3"/>
    <n v="400"/>
    <n v="23.07"/>
    <n v="23.85"/>
    <n v="9228"/>
    <m/>
    <n v="3.7028571428571433"/>
    <n v="0.86"/>
    <n v="9226.1999999999989"/>
    <s v="S"/>
    <m/>
    <n v="9226.1999999999989"/>
    <n v="-314.77666666666664"/>
    <n v="0"/>
    <m/>
    <m/>
    <x v="0"/>
    <n v="4.5628571428571432"/>
  </r>
  <r>
    <x v="0"/>
    <x v="45"/>
    <s v="Consumo Cíclico"/>
    <n v="8345223"/>
    <s v="V"/>
    <s v="VVAR3"/>
    <n v="1000"/>
    <n v="11.82"/>
    <n v="12.62"/>
    <n v="11820"/>
    <m/>
    <n v="3.7028571428571433"/>
    <n v="0.86"/>
    <n v="11817.73"/>
    <s v="S"/>
    <m/>
    <n v="11817.73"/>
    <n v="-802.77666666666664"/>
    <n v="0"/>
    <m/>
    <m/>
    <x v="0"/>
    <n v="4.5628571428571432"/>
  </r>
  <r>
    <x v="0"/>
    <x v="46"/>
    <s v="Petróleo. Gás e Biocombustíveis"/>
    <n v="8259961"/>
    <s v="V"/>
    <s v="PETR4"/>
    <n v="500"/>
    <n v="23.79"/>
    <n v="23.771333333333335"/>
    <n v="11895"/>
    <m/>
    <n v="2.4633333333333334"/>
    <n v="0.53333333333333333"/>
    <n v="11892.706666666667"/>
    <s v="S"/>
    <m/>
    <n v="11892.706666666667"/>
    <n v="7.2599999999983993"/>
    <n v="1000"/>
    <m/>
    <m/>
    <x v="0"/>
    <n v="2.9966666666666666"/>
  </r>
  <r>
    <x v="0"/>
    <x v="46"/>
    <s v="Consumo não Cíclico"/>
    <n v="8259961"/>
    <s v="C"/>
    <s v="JBSS3"/>
    <n v="200"/>
    <n v="30.79"/>
    <n v="32.253999999999998"/>
    <n v="6158"/>
    <m/>
    <n v="2.4633333333333334"/>
    <n v="0.53333333333333333"/>
    <n v="6160.9233333333341"/>
    <s v="N"/>
    <m/>
    <n v="-6160.9233333333341"/>
    <m/>
    <n v="1000"/>
    <m/>
    <m/>
    <x v="0"/>
    <n v="2.9966666666666666"/>
  </r>
  <r>
    <x v="0"/>
    <x v="46"/>
    <s v="Consumo Cíclico"/>
    <n v="8259961"/>
    <s v="C"/>
    <s v="CVCB3"/>
    <n v="200"/>
    <n v="23.5"/>
    <n v="23.85"/>
    <n v="4700"/>
    <m/>
    <n v="2.4633333333333334"/>
    <n v="0.53333333333333333"/>
    <n v="4702.9733333333343"/>
    <s v="S"/>
    <m/>
    <n v="-4702.9733333333343"/>
    <m/>
    <n v="400"/>
    <m/>
    <m/>
    <x v="0"/>
    <n v="2.9966666666666666"/>
  </r>
  <r>
    <x v="0"/>
    <x v="47"/>
    <s v="Utilidade Pública"/>
    <n v="8162500"/>
    <s v="V"/>
    <s v="CMIG4"/>
    <n v="400"/>
    <n v="12.08"/>
    <n v="12.11"/>
    <n v="4832"/>
    <m/>
    <n v="1.5149999999999999"/>
    <n v="0.3"/>
    <n v="4830.54"/>
    <s v="S"/>
    <m/>
    <n v="4830.54"/>
    <n v="-13.840000000000146"/>
    <n v="0"/>
    <m/>
    <m/>
    <x v="0"/>
    <n v="1.8149999999999999"/>
  </r>
  <r>
    <x v="0"/>
    <x v="47"/>
    <s v="Utilidade Pública"/>
    <n v="8162500"/>
    <s v="C"/>
    <s v="ELET3"/>
    <n v="200"/>
    <n v="36.47"/>
    <n v="35.304408163265308"/>
    <n v="7294"/>
    <m/>
    <n v="1.5149999999999999"/>
    <n v="0.3"/>
    <n v="7295.84"/>
    <s v="S"/>
    <m/>
    <n v="-7295.84"/>
    <m/>
    <n v="1400"/>
    <m/>
    <m/>
    <x v="0"/>
    <n v="1.8149999999999999"/>
  </r>
  <r>
    <x v="0"/>
    <x v="48"/>
    <s v="Utilidade Pública"/>
    <n v="8061148"/>
    <s v="V"/>
    <s v="ELET3"/>
    <n v="200"/>
    <n v="36.79"/>
    <n v="35.110142857142861"/>
    <n v="7358"/>
    <m/>
    <n v="2.4049999999999998"/>
    <n v="0.54500000000000004"/>
    <n v="7356.5450000000001"/>
    <s v="S"/>
    <m/>
    <n v="7356.5450000000001"/>
    <n v="334.6164285714276"/>
    <n v="1200"/>
    <m/>
    <m/>
    <x v="0"/>
    <n v="2.9499999999999997"/>
  </r>
  <r>
    <x v="0"/>
    <x v="48"/>
    <s v="Utilidade Pública"/>
    <n v="8061148"/>
    <s v="C"/>
    <s v="CMIG4"/>
    <n v="400"/>
    <n v="12.11"/>
    <n v="12.11"/>
    <n v="4844"/>
    <m/>
    <n v="2.4049999999999998"/>
    <n v="0.54500000000000004"/>
    <n v="4847.9400000000005"/>
    <s v="S"/>
    <m/>
    <n v="-4847.9400000000005"/>
    <m/>
    <n v="400"/>
    <m/>
    <m/>
    <x v="0"/>
    <n v="2.9499999999999997"/>
  </r>
  <r>
    <x v="0"/>
    <x v="49"/>
    <s v="Consumo Cíclico"/>
    <n v="7962723"/>
    <s v="C"/>
    <s v="CVCB3"/>
    <n v="200"/>
    <n v="24.2"/>
    <n v="24.2"/>
    <n v="4840"/>
    <m/>
    <n v="6.3449999999999998"/>
    <n v="1.645"/>
    <n v="4845.0400000000009"/>
    <s v="S"/>
    <m/>
    <n v="-4845.0400000000009"/>
    <m/>
    <n v="200"/>
    <m/>
    <m/>
    <x v="0"/>
    <n v="7.99"/>
  </r>
  <r>
    <x v="0"/>
    <x v="49"/>
    <s v="Utilidade Pública"/>
    <n v="7962723"/>
    <s v="V"/>
    <s v="CMIG4"/>
    <n v="500"/>
    <n v="14.05"/>
    <n v="12.29"/>
    <n v="7025"/>
    <m/>
    <n v="6.3449999999999998"/>
    <n v="1.645"/>
    <n v="7020.5899999999992"/>
    <s v="S"/>
    <m/>
    <n v="7020.5899999999992"/>
    <n v="877.41499999999996"/>
    <n v="0"/>
    <m/>
    <m/>
    <x v="0"/>
    <n v="7.99"/>
  </r>
  <r>
    <x v="0"/>
    <x v="50"/>
    <s v="Consumo não Cíclico"/>
    <n v="7770648"/>
    <s v="C"/>
    <s v="JBSS3"/>
    <n v="800"/>
    <n v="32.619999999999997"/>
    <m/>
    <n v="26095.999999999996"/>
    <m/>
    <n v="9.6533333333333342"/>
    <n v="2.31"/>
    <n v="26101.704999999998"/>
    <s v="N"/>
    <m/>
    <n v="-26101.704999999998"/>
    <m/>
    <n v="800"/>
    <m/>
    <m/>
    <x v="0"/>
    <n v="11.963333333333335"/>
  </r>
  <r>
    <x v="0"/>
    <x v="50"/>
    <s v="Consumo Cíclico"/>
    <n v="7770648"/>
    <s v="V"/>
    <s v="CVCB3"/>
    <n v="500"/>
    <n v="24.65"/>
    <n v="20.59"/>
    <n v="12325"/>
    <m/>
    <n v="9.6533333333333342"/>
    <n v="2.31"/>
    <n v="12321.245000000001"/>
    <s v="S"/>
    <m/>
    <n v="12321.245000000001"/>
    <n v="2025.9300000000003"/>
    <n v="0"/>
    <m/>
    <m/>
    <x v="0"/>
    <n v="11.963333333333335"/>
  </r>
  <r>
    <x v="0"/>
    <x v="50"/>
    <s v="Financeiro e Outros"/>
    <n v="7770648"/>
    <s v="V"/>
    <s v="BBDC4"/>
    <n v="770"/>
    <n v="24.15"/>
    <n v="25.22"/>
    <n v="18595.5"/>
    <m/>
    <n v="9.6533333333333342"/>
    <n v="2.31"/>
    <n v="18591.744999999999"/>
    <s v="S"/>
    <m/>
    <n v="18591.744999999999"/>
    <n v="-827.96999999999753"/>
    <n v="0"/>
    <m/>
    <m/>
    <x v="0"/>
    <n v="11.963333333333335"/>
  </r>
  <r>
    <x v="0"/>
    <x v="51"/>
    <s v="Petróleo. Gás e Biocombustíveis"/>
    <n v="7310662"/>
    <s v="C"/>
    <s v="PETR4"/>
    <n v="300"/>
    <n v="24.22"/>
    <n v="23.771333333333335"/>
    <n v="7266"/>
    <m/>
    <n v="3.4550000000000001"/>
    <n v="0.84"/>
    <n v="7269.3600000000006"/>
    <s v="S"/>
    <m/>
    <n v="-7269.3600000000006"/>
    <m/>
    <n v="1200"/>
    <m/>
    <m/>
    <x v="0"/>
    <n v="4.2949999999999999"/>
  </r>
  <r>
    <x v="0"/>
    <x v="51"/>
    <s v="Petróleo. Gás e Biocombustíveis"/>
    <n v="7310662"/>
    <s v="C"/>
    <s v="PETR4"/>
    <n v="200"/>
    <n v="23.84"/>
    <m/>
    <n v="4768"/>
    <m/>
    <n v="3.4550000000000001"/>
    <n v="0.84"/>
    <n v="4771.34"/>
    <s v="S"/>
    <m/>
    <n v="-4771.34"/>
    <m/>
    <n v="1400"/>
    <m/>
    <m/>
    <x v="1"/>
    <n v="4.2949999999999999"/>
  </r>
  <r>
    <x v="0"/>
    <x v="52"/>
    <s v="Utilidade Pública"/>
    <n v="7206294"/>
    <s v="C"/>
    <s v="ELET3"/>
    <n v="200"/>
    <n v="35.1"/>
    <m/>
    <n v="7020"/>
    <m/>
    <n v="10.58"/>
    <n v="2.8"/>
    <n v="7023.43"/>
    <s v="S"/>
    <m/>
    <n v="-7023.43"/>
    <n v="176.62"/>
    <n v="1400"/>
    <m/>
    <m/>
    <x v="0"/>
    <n v="13.379999999999999"/>
  </r>
  <r>
    <x v="0"/>
    <x v="53"/>
    <s v="Consumo Cíclico"/>
    <n v="7104695"/>
    <s v="C"/>
    <s v="VVAR3"/>
    <n v="500"/>
    <n v="12.66"/>
    <n v="12.66"/>
    <n v="6330"/>
    <m/>
    <n v="3.6366666666666667"/>
    <n v="0.89"/>
    <n v="6331.52"/>
    <s v="N"/>
    <m/>
    <n v="-6331.52"/>
    <m/>
    <n v="1000"/>
    <m/>
    <m/>
    <x v="0"/>
    <n v="4.5266666666666664"/>
  </r>
  <r>
    <x v="0"/>
    <x v="53"/>
    <s v="Petróleo. Gás e Biocombustíveis"/>
    <n v="7104695"/>
    <s v="C"/>
    <s v="PETR4"/>
    <n v="200"/>
    <n v="23.06"/>
    <n v="23.623000000000001"/>
    <n v="4612"/>
    <m/>
    <n v="3.6366666666666667"/>
    <n v="0.89"/>
    <n v="4613.5200000000004"/>
    <s v="S"/>
    <m/>
    <n v="-4613.5200000000004"/>
    <m/>
    <n v="1200"/>
    <m/>
    <m/>
    <x v="0"/>
    <n v="4.5266666666666664"/>
  </r>
  <r>
    <x v="0"/>
    <x v="53"/>
    <s v="Utilidade Pública"/>
    <n v="7104695"/>
    <s v="V"/>
    <s v="ELET3"/>
    <n v="200"/>
    <n v="35.79"/>
    <n v="35.110142857142861"/>
    <n v="7158"/>
    <m/>
    <n v="3.6366666666666667"/>
    <n v="0.89"/>
    <n v="7155.94"/>
    <s v="S"/>
    <m/>
    <n v="7155.94"/>
    <n v="132.31642857142742"/>
    <n v="1200"/>
    <m/>
    <m/>
    <x v="0"/>
    <n v="4.5266666666666664"/>
  </r>
  <r>
    <x v="0"/>
    <x v="54"/>
    <e v="#N/A"/>
    <n v="7000588"/>
    <s v="C"/>
    <s v="COGN3"/>
    <n v="1000"/>
    <n v="4.22"/>
    <n v="5.3936363636363636"/>
    <n v="4220"/>
    <m/>
    <n v="1.5133333333333334"/>
    <n v="0.3"/>
    <n v="4222.1000000000004"/>
    <s v="N"/>
    <m/>
    <n v="-4222.1000000000004"/>
    <m/>
    <n v="800"/>
    <m/>
    <m/>
    <x v="0"/>
    <n v="1.8133333333333335"/>
  </r>
  <r>
    <x v="0"/>
    <x v="54"/>
    <s v="Petróleo. Gás e Biocombustíveis"/>
    <n v="7000588"/>
    <s v="C"/>
    <s v="PETR4"/>
    <n v="300"/>
    <n v="23.57"/>
    <n v="23.763750000000002"/>
    <n v="7071"/>
    <m/>
    <n v="1.5133333333333334"/>
    <n v="0.3"/>
    <n v="7073.1"/>
    <s v="S"/>
    <m/>
    <n v="-7073.1"/>
    <m/>
    <n v="1400"/>
    <m/>
    <m/>
    <x v="0"/>
    <n v="1.8133333333333335"/>
  </r>
  <r>
    <x v="0"/>
    <x v="54"/>
    <s v="Utilidade Pública"/>
    <n v="7000588"/>
    <s v="C"/>
    <s v="ELET3"/>
    <n v="200"/>
    <n v="34.36"/>
    <n v="35.110142857142861"/>
    <n v="6872"/>
    <m/>
    <n v="1.5133333333333334"/>
    <n v="0.3"/>
    <n v="6874.52"/>
    <s v="S"/>
    <m/>
    <n v="-6874.52"/>
    <m/>
    <n v="1400"/>
    <m/>
    <m/>
    <x v="0"/>
    <n v="1.8133333333333335"/>
  </r>
  <r>
    <x v="0"/>
    <x v="55"/>
    <s v="Consumo Cíclico"/>
    <n v="6897206"/>
    <s v="C"/>
    <s v="VVAR3"/>
    <n v="500"/>
    <n v="12.62"/>
    <m/>
    <n v="6310"/>
    <m/>
    <n v="3.81"/>
    <n v="0.98499999999999999"/>
    <n v="6313.2049999999999"/>
    <s v="N"/>
    <m/>
    <n v="-6313.2049999999999"/>
    <m/>
    <n v="700"/>
    <m/>
    <m/>
    <x v="0"/>
    <n v="4.7949999999999999"/>
  </r>
  <r>
    <x v="0"/>
    <x v="55"/>
    <s v="Financeiro e Outros"/>
    <n v="6897206"/>
    <s v="C"/>
    <s v="BBDC4"/>
    <n v="100"/>
    <n v="25.46"/>
    <m/>
    <n v="2546"/>
    <m/>
    <n v="3.81"/>
    <n v="0.98499999999999999"/>
    <n v="2549.2050000000004"/>
    <s v="S"/>
    <m/>
    <n v="-2549.2050000000004"/>
    <m/>
    <m/>
    <m/>
    <m/>
    <x v="0"/>
    <n v="4.7949999999999999"/>
  </r>
  <r>
    <x v="0"/>
    <x v="56"/>
    <s v="Utilidade Pública"/>
    <n v="6800169"/>
    <s v="C"/>
    <s v="ELET3"/>
    <n v="300"/>
    <n v="34.74"/>
    <n v="35.235166666666672"/>
    <n v="10422"/>
    <m/>
    <n v="44.49"/>
    <n v="12.15"/>
    <n v="10436.369999999999"/>
    <s v="S"/>
    <m/>
    <n v="-10436.369999999999"/>
    <n v="250"/>
    <n v="1200"/>
    <m/>
    <m/>
    <x v="0"/>
    <n v="56.64"/>
  </r>
  <r>
    <x v="1"/>
    <x v="57"/>
    <s v="Consumo não Cíclico"/>
    <n v="157934"/>
    <s v="C"/>
    <s v="JBSS3"/>
    <n v="1000"/>
    <n v="34.26"/>
    <n v="34.26"/>
    <n v="34260"/>
    <n v="4.9000000000000004"/>
    <n v="8.56"/>
    <n v="1.71"/>
    <n v="34267.89"/>
    <s v="N"/>
    <m/>
    <n v="-34267.89"/>
    <m/>
    <m/>
    <m/>
    <m/>
    <x v="0"/>
    <n v="15.170000000000002"/>
  </r>
  <r>
    <x v="1"/>
    <x v="57"/>
    <s v="Consumo não Cíclico"/>
    <n v="57895"/>
    <s v="V"/>
    <s v="JBSS3"/>
    <n v="700"/>
    <n v="32.270000000000003"/>
    <n v="25.973784440129027"/>
    <n v="22589.000000000004"/>
    <n v="4.9000000000000004"/>
    <n v="5.64"/>
    <n v="1.1200000000000001"/>
    <n v="22581.726000000002"/>
    <s v="S"/>
    <m/>
    <n v="22581.726000000002"/>
    <n v="4400.0768919096845"/>
    <n v="900"/>
    <m/>
    <m/>
    <x v="0"/>
    <n v="11.66"/>
  </r>
  <r>
    <x v="0"/>
    <x v="57"/>
    <s v="Utilidade Pública"/>
    <n v="6707757"/>
    <s v="C"/>
    <s v="ELET3"/>
    <n v="100"/>
    <n v="34.94"/>
    <n v="35.400222222222226"/>
    <n v="3494"/>
    <m/>
    <n v="2.6685714285714286"/>
    <n v="0.52142857142857146"/>
    <n v="3496.4054285714287"/>
    <s v="S"/>
    <m/>
    <n v="-3496.4054285714287"/>
    <m/>
    <n v="900"/>
    <m/>
    <m/>
    <x v="0"/>
    <n v="3.19"/>
  </r>
  <r>
    <x v="0"/>
    <x v="57"/>
    <s v="Utilidade Pública"/>
    <n v="6707757"/>
    <s v="C"/>
    <s v="ELET3"/>
    <n v="100"/>
    <n v="34.69"/>
    <n v="35.489000000000004"/>
    <n v="3469"/>
    <m/>
    <n v="2.6685714285714286"/>
    <n v="0.52142857142857146"/>
    <n v="3471.4054285714287"/>
    <s v="S"/>
    <m/>
    <n v="-3471.4054285714287"/>
    <m/>
    <n v="800"/>
    <m/>
    <m/>
    <x v="0"/>
    <n v="3.19"/>
  </r>
  <r>
    <x v="0"/>
    <x v="57"/>
    <s v="Utilidade Pública"/>
    <n v="6707757"/>
    <s v="C"/>
    <s v="ELET3"/>
    <n v="100"/>
    <n v="34.78"/>
    <n v="35.590285714285713"/>
    <n v="3478"/>
    <m/>
    <n v="2.6685714285714286"/>
    <n v="0.52142857142857146"/>
    <n v="3480.4054285714287"/>
    <s v="S"/>
    <m/>
    <n v="-3480.4054285714287"/>
    <m/>
    <n v="700"/>
    <m/>
    <m/>
    <x v="0"/>
    <n v="3.19"/>
  </r>
  <r>
    <x v="0"/>
    <x v="57"/>
    <s v="Utilidade Pública"/>
    <n v="6707757"/>
    <s v="C"/>
    <s v="ELET3"/>
    <n v="500"/>
    <n v="35.81"/>
    <n v="35.725333333333332"/>
    <n v="17905"/>
    <m/>
    <n v="2.6685714285714286"/>
    <n v="0.52142857142857146"/>
    <n v="17907.40542857143"/>
    <s v="S"/>
    <m/>
    <n v="-17907.40542857143"/>
    <m/>
    <n v="600"/>
    <m/>
    <m/>
    <x v="0"/>
    <n v="3.19"/>
  </r>
  <r>
    <x v="0"/>
    <x v="57"/>
    <s v="Consumo não Cíclico"/>
    <n v="6707757"/>
    <s v="V"/>
    <s v="JBSS3"/>
    <n v="700"/>
    <n v="32.25"/>
    <n v="29.762857142857143"/>
    <n v="22575"/>
    <m/>
    <n v="2.6685714285714286"/>
    <n v="0.52142857142857146"/>
    <n v="22573.468571428573"/>
    <s v="S"/>
    <m/>
    <n v="22573.468571428573"/>
    <n v="1739.3085714285735"/>
    <n v="0"/>
    <m/>
    <m/>
    <x v="0"/>
    <n v="3.19"/>
  </r>
  <r>
    <x v="0"/>
    <x v="57"/>
    <s v="Petróleo. Gás e Biocombustíveis"/>
    <n v="6707757"/>
    <s v="C"/>
    <s v="PETR4"/>
    <n v="500"/>
    <n v="23.88"/>
    <m/>
    <n v="11940"/>
    <m/>
    <n v="2.6685714285714286"/>
    <n v="0.52142857142857146"/>
    <n v="11942.921428571428"/>
    <s v="S"/>
    <m/>
    <n v="-11942.921428571428"/>
    <m/>
    <n v="500"/>
    <m/>
    <m/>
    <x v="0"/>
    <n v="3.19"/>
  </r>
  <r>
    <x v="0"/>
    <x v="57"/>
    <s v="Consumo Cíclico"/>
    <n v="6707757"/>
    <s v="C"/>
    <s v="CVCB3"/>
    <n v="500"/>
    <n v="20.59"/>
    <n v="20.59"/>
    <n v="10295"/>
    <m/>
    <n v="2.6685714285714286"/>
    <n v="0.52142857142857146"/>
    <n v="10296.151428571427"/>
    <s v="S"/>
    <m/>
    <n v="-10296.151428571427"/>
    <m/>
    <m/>
    <m/>
    <m/>
    <x v="0"/>
    <n v="3.19"/>
  </r>
  <r>
    <x v="1"/>
    <x v="58"/>
    <s v="Consumo Cíclico"/>
    <n v="49456"/>
    <s v="V"/>
    <s v="CVCB3"/>
    <n v="400"/>
    <n v="20.38"/>
    <n v="23.880726475431683"/>
    <n v="8152"/>
    <n v="4.9000000000000004"/>
    <n v="3.1333333333333333"/>
    <n v="0.62666666666666659"/>
    <n v="8145.1383333333333"/>
    <s v="S"/>
    <m/>
    <n v="8145.1383333333333"/>
    <n v="-1407.0712568393401"/>
    <m/>
    <m/>
    <m/>
    <x v="0"/>
    <n v="8.66"/>
  </r>
  <r>
    <x v="1"/>
    <x v="58"/>
    <s v="Utilidade Pública"/>
    <n v="49456"/>
    <s v="V"/>
    <s v="ELET3"/>
    <n v="300"/>
    <n v="35.61"/>
    <n v="32.407193877551016"/>
    <n v="10683"/>
    <n v="4.9000000000000004"/>
    <n v="3.1333333333333333"/>
    <n v="0.62666666666666659"/>
    <n v="10676.553333333333"/>
    <s v="S"/>
    <m/>
    <n v="10676.553333333333"/>
    <n v="954.06117006802742"/>
    <n v="500"/>
    <m/>
    <m/>
    <x v="0"/>
    <n v="8.66"/>
  </r>
  <r>
    <x v="1"/>
    <x v="58"/>
    <s v="Petróleo. Gás e Biocombustíveis"/>
    <n v="49456"/>
    <s v="V"/>
    <s v="PETR4"/>
    <n v="800"/>
    <n v="23.49"/>
    <n v="23.883749999999999"/>
    <n v="18792"/>
    <n v="4.9000000000000004"/>
    <n v="3.1333333333333333"/>
    <n v="0.62666666666666659"/>
    <n v="18785.553333333333"/>
    <s v="S"/>
    <m/>
    <n v="18785.553333333333"/>
    <n v="-321.78066666666928"/>
    <n v="100"/>
    <m/>
    <m/>
    <x v="0"/>
    <n v="8.66"/>
  </r>
  <r>
    <x v="0"/>
    <x v="58"/>
    <s v="Utilidade Pública"/>
    <n v="6620399"/>
    <s v="V"/>
    <s v="ELET3"/>
    <n v="400"/>
    <n v="35.590000000000003"/>
    <n v="35.302"/>
    <n v="14236.000000000002"/>
    <m/>
    <n v="7.5359999999999996"/>
    <n v="1.9339999999999999"/>
    <n v="14232.731000000003"/>
    <s v="S"/>
    <m/>
    <n v="14232.731000000003"/>
    <n v="111.67600000000311"/>
    <n v="100"/>
    <m/>
    <m/>
    <x v="0"/>
    <n v="9.4699999999999989"/>
  </r>
  <r>
    <x v="0"/>
    <x v="58"/>
    <s v="Financeiro e Outros"/>
    <n v="6620399"/>
    <s v="C"/>
    <s v="BBDC4"/>
    <n v="300"/>
    <n v="25.32"/>
    <n v="25.22"/>
    <n v="7596"/>
    <m/>
    <n v="7.5359999999999996"/>
    <n v="1.9339999999999999"/>
    <n v="7599.8990000000003"/>
    <s v="S"/>
    <m/>
    <n v="-7599.8990000000003"/>
    <m/>
    <n v="300"/>
    <m/>
    <m/>
    <x v="0"/>
    <n v="9.4699999999999989"/>
  </r>
  <r>
    <x v="0"/>
    <x v="58"/>
    <s v="Financeiro e Outros"/>
    <n v="6620399"/>
    <s v="C"/>
    <s v="BBDC4"/>
    <n v="300"/>
    <n v="25.12"/>
    <m/>
    <n v="7536"/>
    <m/>
    <n v="7.5359999999999996"/>
    <n v="1.9339999999999999"/>
    <n v="7541.174"/>
    <s v="S"/>
    <m/>
    <n v="-7541.174"/>
    <m/>
    <n v="0"/>
    <m/>
    <m/>
    <x v="0"/>
    <n v="9.4699999999999989"/>
  </r>
  <r>
    <x v="0"/>
    <x v="58"/>
    <s v="Petróleo. Gás e Biocombustíveis"/>
    <n v="6620399"/>
    <s v="V"/>
    <s v="PETR4"/>
    <n v="200"/>
    <n v="23.5"/>
    <n v="23.67"/>
    <n v="4700"/>
    <m/>
    <n v="7.5359999999999996"/>
    <n v="1.9339999999999999"/>
    <n v="4695.4560000000001"/>
    <s v="S"/>
    <m/>
    <n v="4695.4560000000001"/>
    <n v="-40.125333333333401"/>
    <n v="700"/>
    <m/>
    <m/>
    <x v="0"/>
    <n v="9.4699999999999989"/>
  </r>
  <r>
    <x v="0"/>
    <x v="58"/>
    <s v="Consumo não Cíclico"/>
    <n v="6620399"/>
    <s v="C"/>
    <s v="JBSS3"/>
    <n v="200"/>
    <n v="31.37"/>
    <n v="29.762857142857143"/>
    <n v="6274"/>
    <m/>
    <n v="7.5359999999999996"/>
    <n v="1.9339999999999999"/>
    <n v="6278.3740000000007"/>
    <s v="N"/>
    <m/>
    <n v="-6278.3740000000007"/>
    <m/>
    <n v="700"/>
    <m/>
    <m/>
    <x v="0"/>
    <n v="9.4699999999999989"/>
  </r>
  <r>
    <x v="0"/>
    <x v="59"/>
    <s v="Consumo não Cíclico"/>
    <n v="6526182"/>
    <s v="V"/>
    <s v="JBSS3"/>
    <n v="500"/>
    <n v="31.63"/>
    <n v="29.12458333333333"/>
    <n v="15815"/>
    <m/>
    <n v="4.46"/>
    <n v="1.0533333333333335"/>
    <n v="15813.946666666667"/>
    <s v="S"/>
    <m/>
    <n v="15813.946666666667"/>
    <n v="1250.4010000000017"/>
    <n v="500"/>
    <m/>
    <m/>
    <x v="0"/>
    <n v="5.5133333333333336"/>
  </r>
  <r>
    <x v="0"/>
    <x v="59"/>
    <s v="Petróleo. Gás e Biocombustíveis"/>
    <n v="6526182"/>
    <s v="C"/>
    <s v="PETR4"/>
    <n v="200"/>
    <n v="23.67"/>
    <n v="23.67"/>
    <n v="4734"/>
    <m/>
    <n v="4.46"/>
    <n v="1.0533333333333335"/>
    <n v="4735.6833333333334"/>
    <s v="S"/>
    <m/>
    <n v="-4735.6833333333334"/>
    <m/>
    <n v="500"/>
    <m/>
    <m/>
    <x v="0"/>
    <n v="5.5133333333333336"/>
  </r>
  <r>
    <x v="0"/>
    <x v="59"/>
    <s v="Utilidade Pública"/>
    <n v="6526182"/>
    <s v="C"/>
    <s v="ELET3"/>
    <n v="200"/>
    <n v="36.1"/>
    <n v="35.302"/>
    <n v="7220"/>
    <m/>
    <n v="4.46"/>
    <n v="1.0533333333333335"/>
    <n v="7221.6833333333334"/>
    <s v="S"/>
    <m/>
    <n v="-7221.6833333333334"/>
    <m/>
    <n v="500"/>
    <m/>
    <m/>
    <x v="0"/>
    <n v="5.5133333333333336"/>
  </r>
  <r>
    <x v="1"/>
    <x v="59"/>
    <s v="Consumo não Cíclico"/>
    <n v="40547"/>
    <s v="V"/>
    <s v="JBSS3"/>
    <n v="500"/>
    <n v="31.61"/>
    <n v="25.973784440129027"/>
    <n v="15805"/>
    <n v="4.9000000000000004"/>
    <n v="3.95"/>
    <n v="0.79"/>
    <n v="15796.029999999999"/>
    <s v="S"/>
    <m/>
    <n v="15796.029999999999"/>
    <n v="2811.4077799354855"/>
    <m/>
    <m/>
    <m/>
    <x v="1"/>
    <n v="9.64"/>
  </r>
  <r>
    <x v="1"/>
    <x v="60"/>
    <s v="Utilidade Pública"/>
    <n v="31469"/>
    <s v="V"/>
    <s v="ELET3"/>
    <n v="300"/>
    <n v="36.35"/>
    <n v="35.89"/>
    <n v="10905"/>
    <n v="4.9000000000000004"/>
    <n v="1.95"/>
    <n v="0.54"/>
    <n v="10898.5"/>
    <s v="S"/>
    <m/>
    <n v="10898.5"/>
    <n v="130.78999999999905"/>
    <s v="X"/>
    <m/>
    <m/>
    <x v="1"/>
    <n v="7.3900000000000006"/>
  </r>
  <r>
    <x v="1"/>
    <x v="60"/>
    <s v="Utilidade Pública"/>
    <n v="31469"/>
    <s v="C"/>
    <s v="ELET3"/>
    <n v="300"/>
    <n v="35.89"/>
    <m/>
    <n v="10767"/>
    <n v="4.9000000000000004"/>
    <n v="1.95"/>
    <n v="0.54"/>
    <n v="10774.825714285715"/>
    <s v="S"/>
    <m/>
    <n v="-10774.825714285715"/>
    <m/>
    <s v="X"/>
    <m/>
    <m/>
    <x v="1"/>
    <n v="7.3900000000000006"/>
  </r>
  <r>
    <x v="1"/>
    <x v="61"/>
    <s v="Petróleo. Gás e Biocombustíveis"/>
    <n v="22692"/>
    <s v="C"/>
    <s v="PETR4"/>
    <n v="300"/>
    <n v="24.23"/>
    <n v="23.883749999999999"/>
    <n v="7269"/>
    <n v="4.9000000000000004"/>
    <m/>
    <m/>
    <n v="7276.2857142857138"/>
    <s v="S"/>
    <m/>
    <n v="-7276.2857142857138"/>
    <m/>
    <n v="800"/>
    <m/>
    <m/>
    <x v="0"/>
    <n v="4.9000000000000004"/>
  </r>
  <r>
    <x v="1"/>
    <x v="61"/>
    <s v="Utilidade Pública"/>
    <n v="22692"/>
    <s v="C"/>
    <s v="ELET3"/>
    <n v="300"/>
    <n v="34.409999999999997"/>
    <n v="32.407193877551016"/>
    <n v="10322.999999999998"/>
    <n v="4.9000000000000004"/>
    <m/>
    <m/>
    <n v="10330.285714285712"/>
    <s v="S"/>
    <m/>
    <n v="-10330.285714285712"/>
    <m/>
    <n v="800"/>
    <m/>
    <m/>
    <x v="0"/>
    <n v="4.9000000000000004"/>
  </r>
  <r>
    <x v="0"/>
    <x v="61"/>
    <s v="Utilidade Pública"/>
    <n v="6344200"/>
    <s v="C"/>
    <s v="ELET3"/>
    <n v="300"/>
    <n v="34.770000000000003"/>
    <n v="34.770000000000003"/>
    <n v="10431.000000000002"/>
    <m/>
    <n v="6.36"/>
    <n v="1.56"/>
    <n v="10434.945714285715"/>
    <s v="S"/>
    <m/>
    <n v="-10434.945714285715"/>
    <m/>
    <n v="300"/>
    <m/>
    <m/>
    <x v="0"/>
    <n v="7.92"/>
  </r>
  <r>
    <x v="1"/>
    <x v="62"/>
    <s v="Utilidade Pública"/>
    <n v="13328"/>
    <s v="V"/>
    <s v="ELET3"/>
    <n v="300"/>
    <n v="34.68"/>
    <n v="31.20551020408163"/>
    <n v="10404"/>
    <n v="4.9000000000000004"/>
    <n v="2.6"/>
    <n v="0.52"/>
    <n v="10396.824285714285"/>
    <s v="S"/>
    <m/>
    <n v="10396.824285714285"/>
    <n v="1035.5919387755112"/>
    <n v="500"/>
    <m/>
    <m/>
    <x v="0"/>
    <n v="8.02"/>
  </r>
  <r>
    <x v="0"/>
    <x v="62"/>
    <s v="Utilidade Pública"/>
    <n v="6248363"/>
    <s v="V"/>
    <s v="ELET3"/>
    <n v="300"/>
    <n v="34.57"/>
    <n v="29.53"/>
    <n v="10371"/>
    <m/>
    <n v="2.59"/>
    <n v="0.51"/>
    <n v="10368.734285714285"/>
    <s v="S"/>
    <m/>
    <n v="10368.734285714285"/>
    <n v="1510.1550000000007"/>
    <n v="0"/>
    <m/>
    <m/>
    <x v="0"/>
    <n v="3.0999999999999996"/>
  </r>
  <r>
    <x v="0"/>
    <x v="63"/>
    <s v="Financeiro"/>
    <n v="5961249"/>
    <s v="C"/>
    <s v="BBAS3"/>
    <n v="200"/>
    <n v="30.27"/>
    <n v="32.119199999999999"/>
    <n v="6054"/>
    <m/>
    <n v="2.2450000000000001"/>
    <n v="0.44500000000000001"/>
    <n v="6056.8307142857138"/>
    <s v="S"/>
    <m/>
    <n v="-6056.8307142857138"/>
    <m/>
    <n v="1000"/>
    <m/>
    <m/>
    <x v="0"/>
    <n v="2.69"/>
  </r>
  <r>
    <x v="0"/>
    <x v="63"/>
    <s v="Consumo não Cíclico"/>
    <n v="5961249"/>
    <s v="V"/>
    <s v="JBSS3"/>
    <n v="400"/>
    <n v="29.81"/>
    <n v="29.12458333333333"/>
    <n v="11924"/>
    <m/>
    <n v="2.2450000000000001"/>
    <n v="0.44500000000000001"/>
    <n v="11922.0625"/>
    <s v="S"/>
    <m/>
    <n v="11922.0625"/>
    <n v="271.77166666666744"/>
    <n v="1000"/>
    <m/>
    <m/>
    <x v="0"/>
    <n v="2.69"/>
  </r>
  <r>
    <x v="1"/>
    <x v="63"/>
    <s v="Utilidade Pública"/>
    <n v="203375"/>
    <s v="C"/>
    <s v="ELET3"/>
    <n v="100"/>
    <n v="32.96"/>
    <n v="31.20551020408163"/>
    <n v="3296"/>
    <n v="4.9000000000000004"/>
    <n v="2.2749999999999999"/>
    <n v="0.45500000000000002"/>
    <n v="3303.4775"/>
    <s v="S"/>
    <m/>
    <n v="-3303.4775"/>
    <m/>
    <n v="800"/>
    <m/>
    <m/>
    <x v="0"/>
    <n v="7.6300000000000008"/>
  </r>
  <r>
    <x v="1"/>
    <x v="63"/>
    <s v="Consumo não Cíclico"/>
    <n v="203375"/>
    <s v="V"/>
    <s v="JBSS3"/>
    <n v="500"/>
    <n v="29.83"/>
    <n v="25.973784440129027"/>
    <n v="14915"/>
    <n v="4.9000000000000004"/>
    <n v="2.2749999999999999"/>
    <n v="0.45500000000000002"/>
    <n v="14908.1525"/>
    <s v="S"/>
    <m/>
    <n v="14908.1525"/>
    <n v="1921.2250021577092"/>
    <m/>
    <m/>
    <m/>
    <x v="0"/>
    <n v="7.6300000000000008"/>
  </r>
  <r>
    <x v="1"/>
    <x v="64"/>
    <s v="Consumo não Cíclico"/>
    <n v="194588"/>
    <s v="V"/>
    <s v="JBSS3"/>
    <n v="800"/>
    <n v="29.45"/>
    <n v="25.973784440129027"/>
    <n v="23560"/>
    <n v="7.35"/>
    <n v="3.77"/>
    <n v="0.84"/>
    <n v="23550.317500000001"/>
    <s v="S"/>
    <m/>
    <n v="23550.317500000001"/>
    <n v="2771.254670119004"/>
    <n v="700"/>
    <m/>
    <m/>
    <x v="0"/>
    <n v="11.959999999999999"/>
  </r>
  <r>
    <x v="1"/>
    <x v="64"/>
    <s v="Utilidade Pública"/>
    <n v="194588"/>
    <s v="C"/>
    <s v="ELET3"/>
    <n v="200"/>
    <n v="33.130000000000003"/>
    <n v="31.20551020408163"/>
    <n v="6626.0000000000009"/>
    <n v="7.35"/>
    <n v="3.77"/>
    <n v="0.84"/>
    <n v="6636.7300000000014"/>
    <s v="S"/>
    <m/>
    <n v="-6636.7300000000014"/>
    <m/>
    <n v="700"/>
    <m/>
    <m/>
    <x v="0"/>
    <n v="11.959999999999999"/>
  </r>
  <r>
    <x v="1"/>
    <x v="65"/>
    <s v="Utilidade Pública"/>
    <n v="178295"/>
    <s v="C"/>
    <s v="ELET3"/>
    <n v="300"/>
    <n v="32.53"/>
    <m/>
    <n v="9759"/>
    <n v="3.7571428571428571"/>
    <n v="1.5399999999999998"/>
    <n v="0.36428571428571427"/>
    <n v="9765.1464285714283"/>
    <s v="S"/>
    <m/>
    <n v="-9765.1464285714283"/>
    <n v="399.07158730158881"/>
    <s v="X"/>
    <m/>
    <m/>
    <x v="1"/>
    <n v="5.661428571428571"/>
  </r>
  <r>
    <x v="1"/>
    <x v="65"/>
    <s v="Utilidade Pública"/>
    <n v="178295"/>
    <s v="V"/>
    <s v="ELET3"/>
    <n v="300"/>
    <n v="33.9"/>
    <m/>
    <n v="10170"/>
    <n v="3.7571428571428571"/>
    <n v="1.5399999999999998"/>
    <n v="0.36428571428571427"/>
    <n v="10164.483571428571"/>
    <s v="S"/>
    <m/>
    <n v="10164.483571428571"/>
    <m/>
    <s v="X"/>
    <m/>
    <m/>
    <x v="1"/>
    <n v="5.661428571428571"/>
  </r>
  <r>
    <x v="1"/>
    <x v="65"/>
    <s v="Financeiro"/>
    <n v="178295"/>
    <s v="C"/>
    <s v="ITUB4"/>
    <n v="300"/>
    <n v="27.34"/>
    <n v="27.854048971861474"/>
    <n v="8202"/>
    <n v="3.7571428571428571"/>
    <n v="1.5399999999999998"/>
    <n v="0.36428571428571427"/>
    <n v="8208.1464285714283"/>
    <s v="S"/>
    <m/>
    <n v="-8208.1464285714283"/>
    <m/>
    <n v="2500"/>
    <m/>
    <m/>
    <x v="0"/>
    <n v="5.661428571428571"/>
  </r>
  <r>
    <x v="1"/>
    <x v="65"/>
    <s v="Consumo não Cíclico"/>
    <n v="178295"/>
    <s v="V"/>
    <s v="JBSS3"/>
    <n v="200"/>
    <n v="28.12"/>
    <n v="25.973784440129027"/>
    <n v="5624"/>
    <n v="3.7571428571428571"/>
    <n v="1.5399999999999998"/>
    <n v="0.36428571428571427"/>
    <n v="5618.4835714285709"/>
    <s v="S"/>
    <m/>
    <n v="5618.4835714285709"/>
    <n v="422.73168340276607"/>
    <n v="2700"/>
    <m/>
    <m/>
    <x v="0"/>
    <n v="5.661428571428571"/>
  </r>
  <r>
    <x v="1"/>
    <x v="65"/>
    <s v="Consumo não Cíclico"/>
    <n v="178295"/>
    <s v="V"/>
    <s v="JBSS3"/>
    <n v="300"/>
    <n v="28.19"/>
    <n v="25.973784440129027"/>
    <n v="8457"/>
    <n v="3.7571428571428571"/>
    <n v="1.5399999999999998"/>
    <n v="0.36428571428571427"/>
    <n v="8451.4835714285709"/>
    <s v="S"/>
    <m/>
    <n v="8451.4835714285709"/>
    <n v="659.51657272319608"/>
    <s v="X"/>
    <m/>
    <m/>
    <x v="1"/>
    <n v="5.661428571428571"/>
  </r>
  <r>
    <x v="1"/>
    <x v="65"/>
    <s v="Petróleo. Gás e Biocombustíveis"/>
    <n v="178295"/>
    <s v="C"/>
    <s v="PETR4"/>
    <n v="200"/>
    <n v="22.33"/>
    <m/>
    <n v="4466"/>
    <n v="3.7571428571428571"/>
    <n v="1.5399999999999998"/>
    <n v="0.36428571428571427"/>
    <n v="4471.7514285714287"/>
    <s v="S"/>
    <m/>
    <n v="-4471.7514285714287"/>
    <n v="112.67380952380972"/>
    <s v="X"/>
    <m/>
    <m/>
    <x v="1"/>
    <n v="5.661428571428571"/>
  </r>
  <r>
    <x v="1"/>
    <x v="65"/>
    <s v="Petróleo. Gás e Biocombustíveis"/>
    <n v="178295"/>
    <s v="V"/>
    <s v="PETR4"/>
    <n v="200"/>
    <n v="22.95"/>
    <m/>
    <n v="4590"/>
    <n v="3.7571428571428571"/>
    <n v="1.5399999999999998"/>
    <n v="0.36428571428571427"/>
    <n v="4584.8785714285714"/>
    <s v="S"/>
    <m/>
    <n v="4584.8785714285714"/>
    <m/>
    <m/>
    <m/>
    <m/>
    <x v="0"/>
    <n v="5.661428571428571"/>
  </r>
  <r>
    <x v="1"/>
    <x v="66"/>
    <s v="Consumo Cíclico"/>
    <n v="161097"/>
    <s v="C"/>
    <s v="CVCB3"/>
    <n v="100"/>
    <n v="19.57"/>
    <n v="23.880726475431683"/>
    <n v="1957"/>
    <n v="3"/>
    <n v="0.71"/>
    <n v="0.24"/>
    <n v="1961.8700000000001"/>
    <s v="S"/>
    <m/>
    <n v="-1961.8700000000001"/>
    <m/>
    <n v="3000"/>
    <m/>
    <m/>
    <x v="0"/>
    <n v="3.95"/>
  </r>
  <r>
    <x v="1"/>
    <x v="66"/>
    <s v="Consumo não Cíclico"/>
    <n v="161097"/>
    <s v="V"/>
    <s v="JBSS3"/>
    <n v="300"/>
    <n v="27.61"/>
    <n v="25.973784440129027"/>
    <n v="8283"/>
    <n v="15"/>
    <n v="8"/>
    <n v="2"/>
    <n v="8265"/>
    <s v="S"/>
    <m/>
    <n v="8265"/>
    <n v="472.6380012946247"/>
    <m/>
    <m/>
    <m/>
    <x v="0"/>
    <n v="25"/>
  </r>
  <r>
    <x v="1"/>
    <x v="66"/>
    <s v="Utilidade Pública"/>
    <n v="161097"/>
    <s v="V"/>
    <s v="ELET3"/>
    <n v="300"/>
    <n v="32.94"/>
    <n v="30.435714285714283"/>
    <n v="9882"/>
    <n v="15"/>
    <n v="8"/>
    <n v="2"/>
    <n v="9863.7933333333331"/>
    <s v="S"/>
    <m/>
    <n v="9863.7933333333331"/>
    <n v="732.65571428571639"/>
    <n v="500"/>
    <m/>
    <m/>
    <x v="0"/>
    <n v="25"/>
  </r>
  <r>
    <x v="1"/>
    <x v="67"/>
    <s v="Consumo não Cíclico"/>
    <n v="152831"/>
    <s v="C"/>
    <s v="JBSS3"/>
    <n v="500"/>
    <n v="27.73"/>
    <n v="25.973784440129027"/>
    <n v="13865"/>
    <n v="7.8"/>
    <n v="4.53"/>
    <n v="1.04"/>
    <n v="13875.676666666666"/>
    <s v="S"/>
    <m/>
    <n v="-13875.676666666666"/>
    <m/>
    <n v="3000"/>
    <m/>
    <m/>
    <x v="0"/>
    <n v="13.370000000000001"/>
  </r>
  <r>
    <x v="1"/>
    <x v="67"/>
    <s v="Consumo não Cíclico"/>
    <n v="152831"/>
    <s v="C"/>
    <s v="JBSS3"/>
    <n v="300"/>
    <n v="27.37"/>
    <n v="25.660174518723498"/>
    <n v="8211"/>
    <n v="7.8"/>
    <n v="4.53"/>
    <n v="1.04"/>
    <n v="8221.6766666666663"/>
    <s v="S"/>
    <m/>
    <n v="-8221.6766666666663"/>
    <m/>
    <n v="2500"/>
    <m/>
    <m/>
    <x v="0"/>
    <n v="13.370000000000001"/>
  </r>
  <r>
    <x v="1"/>
    <x v="68"/>
    <s v="Consumo não Cíclico"/>
    <n v="144256"/>
    <s v="V"/>
    <s v="JBSS3"/>
    <n v="300"/>
    <n v="27.51"/>
    <n v="25.454995460970316"/>
    <n v="8253"/>
    <n v="3.12"/>
    <n v="2.3280000000000003"/>
    <n v="0.54200000000000004"/>
    <n v="8248.0879999999997"/>
    <s v="S"/>
    <m/>
    <n v="8248.0879999999997"/>
    <n v="611.28936170890574"/>
    <n v="2800"/>
    <m/>
    <m/>
    <x v="0"/>
    <n v="5.99"/>
  </r>
  <r>
    <x v="1"/>
    <x v="68"/>
    <s v="Consumo não Cíclico"/>
    <n v="144256"/>
    <s v="V"/>
    <s v="JBSS3"/>
    <n v="500"/>
    <n v="27.77"/>
    <n v="25.454995460970316"/>
    <n v="13885"/>
    <n v="3.12"/>
    <n v="2.3280000000000003"/>
    <n v="0.54200000000000004"/>
    <n v="13879.088"/>
    <s v="S"/>
    <m/>
    <n v="13879.088"/>
    <n v="1152.1502695148411"/>
    <m/>
    <m/>
    <m/>
    <x v="1"/>
    <n v="5.99"/>
  </r>
  <r>
    <x v="1"/>
    <x v="68"/>
    <s v="Petróleo. Gás e Biocombustíveis"/>
    <n v="144256"/>
    <s v="C"/>
    <s v="PETR4"/>
    <n v="200"/>
    <n v="23.43"/>
    <n v="23.675999999999998"/>
    <n v="4686"/>
    <n v="3.12"/>
    <n v="2.3280000000000003"/>
    <n v="0.54200000000000004"/>
    <n v="4692.5420000000004"/>
    <s v="S"/>
    <m/>
    <n v="-4692.5420000000004"/>
    <m/>
    <s v="x"/>
    <m/>
    <m/>
    <x v="1"/>
    <n v="5.99"/>
  </r>
  <r>
    <x v="1"/>
    <x v="68"/>
    <s v="Consumo não Cíclico"/>
    <n v="144256"/>
    <s v="V"/>
    <s v="JBSS3"/>
    <n v="500"/>
    <n v="27.51"/>
    <m/>
    <n v="13755"/>
    <n v="3.12"/>
    <n v="2.3280000000000003"/>
    <n v="0.54200000000000004"/>
    <n v="13748.720499999999"/>
    <s v="S"/>
    <m/>
    <n v="13748.720499999999"/>
    <n v="38.212666666668156"/>
    <s v="x"/>
    <m/>
    <m/>
    <x v="1"/>
    <n v="5.99"/>
  </r>
  <r>
    <x v="1"/>
    <x v="68"/>
    <s v="Consumo não Cíclico"/>
    <n v="144256"/>
    <s v="C"/>
    <s v="JBSS3"/>
    <n v="500"/>
    <n v="27.41"/>
    <m/>
    <n v="13705"/>
    <n v="3.12"/>
    <n v="2.3280000000000003"/>
    <n v="0.54200000000000004"/>
    <n v="13711.9095"/>
    <s v="S"/>
    <m/>
    <n v="-13711.9095"/>
    <m/>
    <m/>
    <m/>
    <m/>
    <x v="1"/>
    <n v="5.99"/>
  </r>
  <r>
    <x v="1"/>
    <x v="69"/>
    <s v="Petróleo. Gás e Biocombustíveis"/>
    <n v="135185"/>
    <s v="C"/>
    <s v="PETR4"/>
    <n v="300"/>
    <n v="23.84"/>
    <m/>
    <n v="7152"/>
    <n v="4.9000000000000004"/>
    <n v="1.78"/>
    <n v="0.35"/>
    <n v="7160.4975000000004"/>
    <s v="S"/>
    <m/>
    <n v="-7160.4975000000004"/>
    <m/>
    <s v="x"/>
    <m/>
    <m/>
    <x v="1"/>
    <n v="7.03"/>
  </r>
  <r>
    <x v="1"/>
    <x v="70"/>
    <s v="Consumo não Cíclico"/>
    <n v="125898"/>
    <s v="V"/>
    <s v="JBSS3"/>
    <n v="300"/>
    <n v="26.92"/>
    <m/>
    <n v="8076.0000000000009"/>
    <n v="2.9"/>
    <n v="3.36"/>
    <n v="0.65"/>
    <n v="8069.8325000000013"/>
    <s v="S"/>
    <m/>
    <n v="8069.8325000000013"/>
    <n v="138.88000000000102"/>
    <s v="x"/>
    <m/>
    <m/>
    <x v="1"/>
    <n v="6.91"/>
  </r>
  <r>
    <x v="1"/>
    <x v="70"/>
    <s v="Consumo não Cíclico"/>
    <n v="125898"/>
    <s v="C"/>
    <s v="JBSS3"/>
    <n v="300"/>
    <n v="26.42"/>
    <m/>
    <n v="7926.0000000000009"/>
    <n v="2.9"/>
    <n v="3.36"/>
    <n v="0.65"/>
    <n v="7931.463333333334"/>
    <s v="S"/>
    <m/>
    <n v="-7931.463333333334"/>
    <m/>
    <m/>
    <m/>
    <m/>
    <x v="1"/>
    <n v="6.91"/>
  </r>
  <r>
    <x v="1"/>
    <x v="70"/>
    <s v="Petróleo. Gás e Biocombustíveis"/>
    <n v="125898"/>
    <s v="V"/>
    <s v="PETR4"/>
    <n v="1000"/>
    <n v="23.78"/>
    <n v="23.234999999999999"/>
    <n v="23780"/>
    <n v="2.9"/>
    <n v="3.36"/>
    <n v="0.65"/>
    <n v="23775.166666666664"/>
    <s v="S"/>
    <m/>
    <n v="23775.166666666664"/>
    <n v="539.59999999999854"/>
    <n v="500"/>
    <m/>
    <m/>
    <x v="0"/>
    <n v="6.91"/>
  </r>
  <r>
    <x v="1"/>
    <x v="70"/>
    <s v="Petróleo. Gás e Biocombustíveis"/>
    <n v="125898"/>
    <s v="C"/>
    <s v="PETR4"/>
    <n v="500"/>
    <n v="23.25"/>
    <n v="23.234999999999999"/>
    <n v="11625"/>
    <n v="2.9"/>
    <n v="3.36"/>
    <n v="0.65"/>
    <n v="11630.463333333331"/>
    <s v="S"/>
    <m/>
    <n v="-11630.463333333331"/>
    <m/>
    <n v="500"/>
    <m/>
    <m/>
    <x v="0"/>
    <n v="6.91"/>
  </r>
  <r>
    <x v="0"/>
    <x v="71"/>
    <s v="Utilidade Pública"/>
    <n v="5115218"/>
    <s v="C"/>
    <s v="CMIG4"/>
    <n v="500"/>
    <n v="12.29"/>
    <m/>
    <n v="6145"/>
    <m/>
    <n v="1.645"/>
    <n v="0.32500000000000001"/>
    <n v="6147.2383333333337"/>
    <s v="N"/>
    <m/>
    <n v="-6147.2383333333337"/>
    <m/>
    <n v="0"/>
    <m/>
    <m/>
    <x v="0"/>
    <n v="1.97"/>
  </r>
  <r>
    <x v="0"/>
    <x v="71"/>
    <s v="Petróleo. Gás e Biocombustíveis"/>
    <n v="5115218"/>
    <s v="V"/>
    <s v="PETR4"/>
    <n v="300"/>
    <n v="23.41"/>
    <m/>
    <n v="7023"/>
    <m/>
    <n v="1.645"/>
    <n v="0.32500000000000001"/>
    <n v="7021.3916666666664"/>
    <s v="S"/>
    <m/>
    <n v="7021.3916666666664"/>
    <n v="40.253333333332193"/>
    <n v="0"/>
    <m/>
    <m/>
    <x v="0"/>
    <n v="1.97"/>
  </r>
  <r>
    <x v="1"/>
    <x v="72"/>
    <s v="Financeiro"/>
    <n v="108028"/>
    <s v="V"/>
    <s v="ITUB4"/>
    <n v="300"/>
    <n v="27.08"/>
    <n v="28.162478354978358"/>
    <n v="8123.9999999999991"/>
    <n v="4.9000000000000004"/>
    <n v="2.2533333333333334"/>
    <n v="0.45"/>
    <n v="8117.3666666666659"/>
    <s v="S"/>
    <m/>
    <n v="8117.3666666666659"/>
    <n v="-330.77350649350774"/>
    <n v="500"/>
    <m/>
    <m/>
    <x v="0"/>
    <n v="7.6033333333333344"/>
  </r>
  <r>
    <x v="1"/>
    <x v="72"/>
    <s v="Consumo Cíclico"/>
    <n v="108028"/>
    <s v="V"/>
    <s v="MGLU3"/>
    <n v="300"/>
    <n v="24.37"/>
    <n v="23.956"/>
    <n v="7311"/>
    <n v="4.9000000000000004"/>
    <n v="2.2533333333333334"/>
    <n v="0.45"/>
    <n v="7304.3666666666668"/>
    <s v="S"/>
    <m/>
    <n v="7304.3666666666668"/>
    <n v="118.03999999999996"/>
    <n v="500"/>
    <m/>
    <m/>
    <x v="0"/>
    <n v="7.6033333333333344"/>
  </r>
  <r>
    <x v="1"/>
    <x v="72"/>
    <s v="Petróleo. Gás e Biocombustíveis"/>
    <n v="108028"/>
    <s v="C"/>
    <s v="PETR4"/>
    <n v="500"/>
    <n v="23.22"/>
    <n v="23.22"/>
    <n v="11610"/>
    <n v="4.9000000000000004"/>
    <n v="2.2533333333333334"/>
    <n v="0.45"/>
    <n v="11617.263333333332"/>
    <s v="S"/>
    <m/>
    <n v="-11617.263333333332"/>
    <m/>
    <n v="0"/>
    <m/>
    <m/>
    <x v="0"/>
    <n v="7.6033333333333344"/>
  </r>
  <r>
    <x v="0"/>
    <x v="72"/>
    <s v="Utilidade Pública"/>
    <n v="5013727"/>
    <s v="V"/>
    <s v="CMIG4"/>
    <n v="500"/>
    <n v="12.18"/>
    <m/>
    <n v="6090"/>
    <m/>
    <n v="1.63"/>
    <n v="0.32500000000000001"/>
    <n v="6088.3916666666664"/>
    <s v="S"/>
    <m/>
    <n v="6088.3916666666664"/>
    <n v="120.69833333333281"/>
    <n v="300"/>
    <m/>
    <m/>
    <x v="0"/>
    <n v="1.9549999999999998"/>
  </r>
  <r>
    <x v="0"/>
    <x v="72"/>
    <s v="Petróleo. Gás e Biocombustíveis"/>
    <n v="5013727"/>
    <s v="C"/>
    <s v="PETR4"/>
    <n v="300"/>
    <n v="23.26"/>
    <m/>
    <n v="6978.0000000000009"/>
    <m/>
    <n v="1.63"/>
    <n v="0.32500000000000001"/>
    <n v="6980.9150000000009"/>
    <s v="S"/>
    <m/>
    <n v="-6980.9150000000009"/>
    <m/>
    <n v="300"/>
    <m/>
    <m/>
    <x v="0"/>
    <n v="1.9549999999999998"/>
  </r>
  <r>
    <x v="0"/>
    <x v="73"/>
    <s v="Financeiro"/>
    <n v="4924531"/>
    <s v="C"/>
    <s v="BBAS3"/>
    <n v="100"/>
    <n v="30.02"/>
    <n v="33.352000000000004"/>
    <n v="3002"/>
    <m/>
    <n v="0.75"/>
    <n v="0.15"/>
    <n v="3003.8971428571431"/>
    <s v="S"/>
    <m/>
    <n v="-3003.8971428571431"/>
    <m/>
    <n v="2224"/>
    <m/>
    <m/>
    <x v="0"/>
    <n v="0.9"/>
  </r>
  <r>
    <x v="1"/>
    <x v="73"/>
    <s v="Consumo Cíclico"/>
    <n v="99550"/>
    <s v="C"/>
    <s v="CVCB3"/>
    <n v="400"/>
    <n v="17.75"/>
    <n v="24.074554104722676"/>
    <n v="7100"/>
    <n v="5.8"/>
    <n v="24.72"/>
    <n v="6.72"/>
    <n v="7114.267142857143"/>
    <s v="S"/>
    <m/>
    <n v="-7114.267142857143"/>
    <m/>
    <n v="1824"/>
    <m/>
    <m/>
    <x v="0"/>
    <n v="37.24"/>
  </r>
  <r>
    <x v="1"/>
    <x v="74"/>
    <s v="Consumo Cíclico"/>
    <n v="90564"/>
    <s v="V"/>
    <s v="CVCB3"/>
    <n v="400"/>
    <n v="17.68"/>
    <n v="25.461517724179387"/>
    <n v="7072"/>
    <n v="10.7"/>
    <n v="4.6500000000000004"/>
    <n v="1.1499999999999999"/>
    <n v="7059.0328571428581"/>
    <s v="S"/>
    <m/>
    <n v="7059.0328571428581"/>
    <n v="-3125.3970896717547"/>
    <n v="0"/>
    <m/>
    <m/>
    <x v="0"/>
    <n v="16.5"/>
  </r>
  <r>
    <x v="0"/>
    <x v="74"/>
    <s v="Petróleo. Gás e Biocombustíveis"/>
    <n v="4835666"/>
    <s v="V"/>
    <s v="PETR4"/>
    <n v="200"/>
    <n v="22.87"/>
    <m/>
    <n v="4574"/>
    <m/>
    <n v="1.1399999999999999"/>
    <n v="0.22"/>
    <n v="4572.6628571428573"/>
    <s v="S"/>
    <m/>
    <n v="4572.6628571428573"/>
    <n v="160.57999999999902"/>
    <n v="3000"/>
    <m/>
    <m/>
    <x v="0"/>
    <n v="1.3599999999999999"/>
  </r>
  <r>
    <x v="1"/>
    <x v="75"/>
    <s v="Consumo não Cíclico"/>
    <n v="80597"/>
    <s v="C"/>
    <s v="JBSS3"/>
    <n v="300"/>
    <n v="26.89"/>
    <n v="26.05707676375366"/>
    <n v="8067"/>
    <n v="10.7"/>
    <n v="4.95"/>
    <n v="1.21"/>
    <n v="8080.6571428571424"/>
    <s v="S"/>
    <m/>
    <n v="-8080.6571428571424"/>
    <m/>
    <n v="200"/>
    <m/>
    <m/>
    <x v="0"/>
    <n v="16.86"/>
  </r>
  <r>
    <x v="0"/>
    <x v="75"/>
    <s v="Petróleo. Gás e Biocombustíveis"/>
    <n v="4747378"/>
    <s v="C"/>
    <s v="PETR4"/>
    <n v="200"/>
    <n v="22.05"/>
    <m/>
    <n v="4410"/>
    <m/>
    <n v="1.1000000000000001"/>
    <n v="0.22"/>
    <n v="4411.9671428571428"/>
    <s v="S"/>
    <m/>
    <n v="-4411.9671428571428"/>
    <m/>
    <n v="300"/>
    <m/>
    <m/>
    <x v="0"/>
    <n v="1.32"/>
  </r>
  <r>
    <x v="1"/>
    <x v="76"/>
    <s v="Consumo não Cíclico"/>
    <n v="71171"/>
    <s v="V"/>
    <s v="JBSS3"/>
    <n v="300"/>
    <n v="27.8"/>
    <n v="25.454995460970316"/>
    <n v="8340"/>
    <n v="4.9000000000000004"/>
    <n v="1.63"/>
    <n v="0.32500000000000001"/>
    <n v="8333.6578571428563"/>
    <s v="S"/>
    <m/>
    <n v="8333.6578571428563"/>
    <n v="696.5163617089047"/>
    <n v="500"/>
    <m/>
    <m/>
    <x v="0"/>
    <n v="6.8550000000000004"/>
  </r>
  <r>
    <x v="1"/>
    <x v="76"/>
    <s v="Consumo Cíclico"/>
    <n v="71171"/>
    <s v="V"/>
    <s v="MGLU3"/>
    <n v="200"/>
    <n v="23.63"/>
    <n v="23.956"/>
    <n v="4726"/>
    <n v="4.9000000000000004"/>
    <n v="1.63"/>
    <n v="0.32500000000000001"/>
    <n v="4719.38"/>
    <s v="S"/>
    <m/>
    <n v="4719.38"/>
    <n v="-72.184999999999491"/>
    <n v="300"/>
    <m/>
    <m/>
    <x v="0"/>
    <n v="6.8550000000000004"/>
  </r>
  <r>
    <x v="0"/>
    <x v="76"/>
    <s v="Petróleo. Gás e Biocombustíveis"/>
    <n v="4652805"/>
    <s v="V"/>
    <s v="PETR4"/>
    <n v="200"/>
    <n v="21.91"/>
    <n v="22.13"/>
    <n v="4382"/>
    <m/>
    <n v="1.0900000000000001"/>
    <n v="0.21"/>
    <n v="4380.3949999999995"/>
    <s v="S"/>
    <m/>
    <n v="4380.3949999999995"/>
    <n v="-47.8100000000004"/>
    <n v="3300"/>
    <m/>
    <m/>
    <x v="0"/>
    <n v="1.3"/>
  </r>
  <r>
    <x v="1"/>
    <x v="77"/>
    <s v="Consumo Cíclico"/>
    <n v="60157"/>
    <s v="C"/>
    <s v="MGLU3"/>
    <n v="200"/>
    <n v="23.32"/>
    <m/>
    <n v="4664"/>
    <n v="4.9000000000000004"/>
    <n v="1.68"/>
    <n v="0.33333333333333331"/>
    <n v="4671.2583333333332"/>
    <s v="S"/>
    <m/>
    <n v="-4671.2583333333332"/>
    <m/>
    <n v="3000"/>
    <m/>
    <m/>
    <x v="0"/>
    <n v="6.9133333333333331"/>
  </r>
  <r>
    <x v="1"/>
    <x v="77"/>
    <s v="Consumo Cíclico"/>
    <n v="60157"/>
    <s v="C"/>
    <s v="MGLU3"/>
    <n v="300"/>
    <n v="24.38"/>
    <m/>
    <n v="7314"/>
    <n v="4.9000000000000004"/>
    <n v="1.68"/>
    <n v="0.33333333333333331"/>
    <n v="7321.2583333333332"/>
    <s v="S"/>
    <m/>
    <n v="-7321.2583333333332"/>
    <m/>
    <n v="200"/>
    <m/>
    <m/>
    <x v="0"/>
    <n v="6.9133333333333331"/>
  </r>
  <r>
    <x v="1"/>
    <x v="77"/>
    <s v="Consumo não Cíclico"/>
    <n v="60157"/>
    <s v="C"/>
    <s v="JBSS3"/>
    <n v="300"/>
    <n v="27.34"/>
    <n v="25.454995460970316"/>
    <n v="8202"/>
    <n v="4.9000000000000004"/>
    <n v="1.68"/>
    <n v="0.33333333333333331"/>
    <n v="8209.1333333333332"/>
    <s v="S"/>
    <m/>
    <n v="-8209.1333333333332"/>
    <m/>
    <n v="500"/>
    <m/>
    <m/>
    <x v="0"/>
    <n v="6.9133333333333331"/>
  </r>
  <r>
    <x v="0"/>
    <x v="77"/>
    <s v="Petróleo. Gás e Biocombustíveis"/>
    <n v="4544571"/>
    <s v="C"/>
    <s v="PETR4"/>
    <n v="200"/>
    <n v="22.13"/>
    <n v="22.13"/>
    <n v="4426"/>
    <m/>
    <n v="1.1000000000000001"/>
    <n v="0.22"/>
    <n v="4428.1200000000008"/>
    <s v="S"/>
    <m/>
    <n v="-4428.1200000000008"/>
    <m/>
    <n v="0"/>
    <m/>
    <m/>
    <x v="0"/>
    <n v="1.32"/>
  </r>
  <r>
    <x v="0"/>
    <x v="78"/>
    <s v="Utilidade Pública"/>
    <n v="4443177"/>
    <s v="C"/>
    <s v="CMIG4"/>
    <n v="500"/>
    <n v="11.93"/>
    <n v="11.93"/>
    <n v="5965"/>
    <m/>
    <n v="1.37"/>
    <n v="0.27"/>
    <n v="5967.5466666666671"/>
    <s v="S"/>
    <m/>
    <n v="-5967.5466666666671"/>
    <m/>
    <s v="X"/>
    <m/>
    <m/>
    <x v="1"/>
    <n v="1.6400000000000001"/>
  </r>
  <r>
    <x v="0"/>
    <x v="78"/>
    <s v="Financeiro e Outros"/>
    <n v="4443177"/>
    <s v="V"/>
    <s v="BBDC4"/>
    <n v="200"/>
    <n v="25"/>
    <n v="26.167999999999999"/>
    <n v="5000"/>
    <m/>
    <n v="1.37"/>
    <n v="0.27"/>
    <n v="4998.083333333333"/>
    <s v="S"/>
    <m/>
    <n v="4998.083333333333"/>
    <n v="-234"/>
    <n v="1400"/>
    <m/>
    <m/>
    <x v="1"/>
    <n v="1.6400000000000001"/>
  </r>
  <r>
    <x v="1"/>
    <x v="79"/>
    <s v="Consumo não Cíclico"/>
    <n v="40288"/>
    <s v="V"/>
    <s v="JBSS3"/>
    <n v="300"/>
    <n v="27.5"/>
    <n v="25.266495007067348"/>
    <n v="8250"/>
    <n v="13.6"/>
    <n v="5.54"/>
    <n v="1.37"/>
    <n v="8233.3833333333314"/>
    <s v="S"/>
    <m/>
    <n v="8233.3833333333314"/>
    <n v="654.17149787979452"/>
    <s v="X"/>
    <m/>
    <m/>
    <x v="1"/>
    <n v="20.51"/>
  </r>
  <r>
    <x v="0"/>
    <x v="79"/>
    <s v="Consumo não Cíclico"/>
    <n v="4349144"/>
    <s v="V"/>
    <s v="JBSS3"/>
    <n v="200"/>
    <n v="27.3"/>
    <n v="29.12458333333333"/>
    <n v="5460"/>
    <m/>
    <n v="1.36"/>
    <n v="0.27"/>
    <n v="5458.083333333333"/>
    <s v="S"/>
    <m/>
    <n v="5458.083333333333"/>
    <n v="-366.09666666666635"/>
    <n v="1400"/>
    <m/>
    <m/>
    <x v="0"/>
    <n v="1.6300000000000001"/>
  </r>
  <r>
    <x v="1"/>
    <x v="80"/>
    <s v="Consumo não Cíclico"/>
    <n v="29520"/>
    <s v="V"/>
    <s v="JBSS3"/>
    <n v="300"/>
    <n v="27.69"/>
    <m/>
    <n v="8307"/>
    <n v="4.9000000000000004"/>
    <n v="1.4750000000000001"/>
    <n v="0.41"/>
    <n v="8300.0433333333331"/>
    <s v="S"/>
    <m/>
    <n v="8300.0433333333331"/>
    <n v="172.22000000000116"/>
    <n v="800"/>
    <m/>
    <m/>
    <x v="0"/>
    <n v="6.7850000000000001"/>
  </r>
  <r>
    <x v="1"/>
    <x v="80"/>
    <s v="Consumo não Cíclico"/>
    <n v="29520"/>
    <s v="C"/>
    <s v="JBSS3"/>
    <n v="300"/>
    <n v="27.06"/>
    <m/>
    <n v="8118"/>
    <n v="4.9000000000000004"/>
    <n v="1.4750000000000001"/>
    <n v="0.41"/>
    <n v="8125.5866666666661"/>
    <s v="S"/>
    <s v="S"/>
    <n v="-8125.5866666666661"/>
    <m/>
    <n v="500"/>
    <m/>
    <m/>
    <x v="0"/>
    <n v="6.7850000000000001"/>
  </r>
  <r>
    <x v="1"/>
    <x v="81"/>
    <s v="Consumo não Cíclico"/>
    <n v="17471"/>
    <s v="C"/>
    <s v="JBSS3"/>
    <n v="300"/>
    <n v="26.57"/>
    <n v="25.266495007067348"/>
    <n v="7971"/>
    <n v="4.9000000000000004"/>
    <n v="2.14"/>
    <n v="0.42499999999999999"/>
    <n v="7978.5450000000001"/>
    <s v="S"/>
    <m/>
    <n v="-7978.5450000000001"/>
    <m/>
    <n v="3000"/>
    <m/>
    <m/>
    <x v="0"/>
    <n v="7.4650000000000007"/>
  </r>
  <r>
    <x v="1"/>
    <x v="81"/>
    <s v="Utilidade Pública"/>
    <n v="17471"/>
    <s v="C"/>
    <s v="ELET3"/>
    <n v="300"/>
    <n v="30.55"/>
    <n v="30.435714285714283"/>
    <n v="9165"/>
    <n v="4.9000000000000004"/>
    <n v="2.14"/>
    <n v="0.42499999999999999"/>
    <n v="9172.5449999999983"/>
    <s v="S"/>
    <m/>
    <n v="-9172.5449999999983"/>
    <m/>
    <n v="800"/>
    <m/>
    <m/>
    <x v="0"/>
    <n v="7.4650000000000007"/>
  </r>
  <r>
    <x v="1"/>
    <x v="82"/>
    <s v="Utilidade Pública"/>
    <n v="5402"/>
    <s v="V"/>
    <s v="ELET3"/>
    <n v="300"/>
    <n v="32.549999999999997"/>
    <n v="30.367142857142859"/>
    <n v="9765"/>
    <n v="4.9000000000000004"/>
    <n v="2.21"/>
    <n v="0.44"/>
    <n v="9758.07"/>
    <s v="S"/>
    <m/>
    <n v="9758.07"/>
    <n v="648.07214285714326"/>
    <n v="500"/>
    <m/>
    <m/>
    <x v="0"/>
    <n v="7.5500000000000007"/>
  </r>
  <r>
    <x v="1"/>
    <x v="82"/>
    <s v="Consumo não Cíclico"/>
    <n v="5402"/>
    <s v="V"/>
    <s v="JBSS3"/>
    <n v="300"/>
    <n v="26.39"/>
    <n v="25.136144507774084"/>
    <n v="7917"/>
    <n v="4.9000000000000004"/>
    <n v="2.21"/>
    <n v="0.44"/>
    <n v="7910.0700000000006"/>
    <s v="S"/>
    <m/>
    <n v="7910.0700000000006"/>
    <n v="369.37164766777551"/>
    <n v="0"/>
    <m/>
    <m/>
    <x v="0"/>
    <n v="7.5500000000000007"/>
  </r>
  <r>
    <x v="1"/>
    <x v="83"/>
    <s v="Utilidade Pública"/>
    <n v="184111"/>
    <s v="C"/>
    <s v="ELET3"/>
    <n v="100"/>
    <n v="32.549999999999997"/>
    <n v="30.367142857142859"/>
    <n v="3254.9999999999995"/>
    <n v="4.9000000000000004"/>
    <n v="1.7366666666666666"/>
    <n v="0.34666666666666668"/>
    <n v="3262.4666666666667"/>
    <s v="S"/>
    <m/>
    <n v="-3262.4666666666667"/>
    <m/>
    <n v="800"/>
    <m/>
    <m/>
    <x v="0"/>
    <n v="6.9833333333333334"/>
  </r>
  <r>
    <x v="1"/>
    <x v="83"/>
    <s v="Utilidade Pública"/>
    <n v="184111"/>
    <s v="C"/>
    <s v="ELET3"/>
    <n v="200"/>
    <n v="32.54"/>
    <m/>
    <n v="6508"/>
    <n v="4.9000000000000004"/>
    <n v="1.7366666666666666"/>
    <n v="0.34666666666666668"/>
    <n v="6515.5516666666663"/>
    <s v="S"/>
    <m/>
    <n v="-6515.5516666666663"/>
    <m/>
    <n v="700"/>
    <m/>
    <m/>
    <x v="0"/>
    <n v="6.9833333333333334"/>
  </r>
  <r>
    <x v="1"/>
    <x v="83"/>
    <s v="Financeiro"/>
    <n v="184111"/>
    <s v="V"/>
    <s v="B3SA3"/>
    <n v="200"/>
    <n v="55.47"/>
    <m/>
    <n v="11094"/>
    <n v="4.9000000000000004"/>
    <n v="1.7366666666666666"/>
    <n v="0.34666666666666668"/>
    <n v="11087.078333333335"/>
    <s v="S"/>
    <m/>
    <n v="11087.078333333335"/>
    <m/>
    <n v="300"/>
    <m/>
    <m/>
    <x v="0"/>
    <n v="6.9833333333333334"/>
  </r>
  <r>
    <x v="1"/>
    <x v="84"/>
    <s v="Financeiro"/>
    <n v="172196"/>
    <s v="C"/>
    <s v="B3SA3"/>
    <n v="200"/>
    <n v="55.37"/>
    <m/>
    <n v="11074"/>
    <n v="4.9000000000000004"/>
    <n v="2.76"/>
    <n v="0.55000000000000004"/>
    <n v="11081.754999999997"/>
    <s v="S"/>
    <m/>
    <n v="-11081.754999999997"/>
    <m/>
    <n v="800"/>
    <m/>
    <m/>
    <x v="0"/>
    <n v="8.2100000000000009"/>
  </r>
  <r>
    <x v="1"/>
    <x v="85"/>
    <s v="Petróleo. Gás e Biocombustíveis"/>
    <n v="147759"/>
    <s v="V"/>
    <s v="PETR4"/>
    <n v="300"/>
    <n v="23.04"/>
    <n v="22.08"/>
    <n v="6912"/>
    <n v="10.7"/>
    <n v="2.85"/>
    <n v="0.65"/>
    <n v="6898.9750000000004"/>
    <s v="S"/>
    <m/>
    <n v="6898.9750000000004"/>
    <n v="276.65000000000146"/>
    <n v="3300"/>
    <m/>
    <m/>
    <x v="0"/>
    <n v="14.2"/>
  </r>
  <r>
    <x v="1"/>
    <x v="86"/>
    <s v="Petróleo. Gás e Biocombustíveis"/>
    <n v="130436"/>
    <s v="C"/>
    <s v="PETR4"/>
    <n v="300"/>
    <n v="22.08"/>
    <n v="22.08"/>
    <n v="6623.9999999999991"/>
    <n v="4.8999999999999995"/>
    <n v="1.7"/>
    <n v="0.39600000000000002"/>
    <n v="6631.6009999999987"/>
    <s v="S"/>
    <m/>
    <n v="-6631.6009999999987"/>
    <m/>
    <m/>
    <m/>
    <m/>
    <x v="1"/>
    <n v="6.9959999999999996"/>
  </r>
  <r>
    <x v="1"/>
    <x v="86"/>
    <s v="Financeiro"/>
    <n v="130436"/>
    <s v="C"/>
    <s v="ITUB4"/>
    <n v="300"/>
    <n v="26.36"/>
    <n v="28.162478354978358"/>
    <n v="7908"/>
    <n v="4.8999999999999995"/>
    <n v="1.7"/>
    <n v="0.39600000000000002"/>
    <n v="7915.6009999999997"/>
    <s v="S"/>
    <m/>
    <n v="-7915.6009999999997"/>
    <m/>
    <m/>
    <m/>
    <m/>
    <x v="1"/>
    <n v="6.9959999999999996"/>
  </r>
  <r>
    <x v="1"/>
    <x v="86"/>
    <s v="Consumo não Cíclico"/>
    <n v="130436"/>
    <s v="V"/>
    <s v="JBSS3"/>
    <n v="200"/>
    <n v="25.75"/>
    <n v="25.136144507774084"/>
    <n v="5150"/>
    <n v="4.8999999999999995"/>
    <n v="1.7"/>
    <n v="0.39600000000000002"/>
    <n v="5142.7490000000007"/>
    <s v="S"/>
    <m/>
    <n v="5142.7490000000007"/>
    <n v="116.30509844518383"/>
    <m/>
    <m/>
    <m/>
    <x v="0"/>
    <n v="6.9959999999999996"/>
  </r>
  <r>
    <x v="1"/>
    <x v="86"/>
    <s v="Consumo não Cíclico"/>
    <n v="130436"/>
    <s v="V"/>
    <s v="JBSS3"/>
    <n v="300"/>
    <n v="25.75"/>
    <n v="25.136144507774084"/>
    <n v="7725"/>
    <n v="2.8999999999999986"/>
    <n v="1.7"/>
    <n v="0.39600000000000002"/>
    <n v="7719.7490000000007"/>
    <s v="S"/>
    <m/>
    <n v="7719.7490000000007"/>
    <n v="-101.98199999999906"/>
    <n v="3500"/>
    <m/>
    <m/>
    <x v="0"/>
    <n v="4.9959999999999987"/>
  </r>
  <r>
    <x v="1"/>
    <x v="86"/>
    <s v="Consumo não Cíclico"/>
    <n v="130436"/>
    <s v="C"/>
    <s v="JBSS3"/>
    <n v="300"/>
    <n v="26.05"/>
    <n v="25.136144507774084"/>
    <n v="7815"/>
    <n v="4.8999999999999995"/>
    <n v="1.7"/>
    <n v="0.39600000000000002"/>
    <n v="7822.2659999999996"/>
    <s v="S"/>
    <m/>
    <n v="-7822.2659999999996"/>
    <m/>
    <n v="0"/>
    <m/>
    <m/>
    <x v="0"/>
    <n v="6.9959999999999996"/>
  </r>
  <r>
    <x v="1"/>
    <x v="87"/>
    <s v="Utilidade Pública"/>
    <n v="115779"/>
    <s v="C"/>
    <s v="CMIG4"/>
    <n v="500"/>
    <n v="12.98"/>
    <n v="14.869219860908942"/>
    <n v="6490"/>
    <n v="4.8999999999999995"/>
    <n v="1.5633333333333335"/>
    <n v="0.31"/>
    <n v="6497.18"/>
    <s v="N"/>
    <m/>
    <n v="-6497.18"/>
    <m/>
    <n v="200"/>
    <m/>
    <m/>
    <x v="0"/>
    <n v="6.7733333333333325"/>
  </r>
  <r>
    <x v="1"/>
    <x v="87"/>
    <s v="Consumo não Cíclico"/>
    <n v="115779"/>
    <s v="V"/>
    <s v="JBSS3"/>
    <n v="200"/>
    <n v="26.93"/>
    <n v="25.056099751297577"/>
    <n v="5386"/>
    <n v="4.8999999999999995"/>
    <n v="1.5633333333333335"/>
    <n v="0.31"/>
    <n v="5379.3966666666665"/>
    <s v="S"/>
    <m/>
    <n v="5379.3966666666665"/>
    <n v="367.9800497404849"/>
    <n v="500"/>
    <m/>
    <m/>
    <x v="0"/>
    <n v="6.7733333333333325"/>
  </r>
  <r>
    <x v="1"/>
    <x v="87"/>
    <e v="#N/A"/>
    <n v="115779"/>
    <s v="V"/>
    <s v="CSNA3"/>
    <n v="200"/>
    <n v="34.5"/>
    <m/>
    <n v="6900"/>
    <n v="4.8999999999999995"/>
    <n v="1.5633333333333335"/>
    <n v="0.31"/>
    <n v="6893.3966666666665"/>
    <s v="S"/>
    <m/>
    <n v="6893.3966666666665"/>
    <n v="203.19999999999891"/>
    <n v="300"/>
    <m/>
    <m/>
    <x v="0"/>
    <n v="6.7733333333333325"/>
  </r>
  <r>
    <x v="1"/>
    <x v="88"/>
    <e v="#N/A"/>
    <n v="105540"/>
    <s v="V"/>
    <s v="CSNA3"/>
    <n v="100"/>
    <n v="34.28"/>
    <m/>
    <n v="3428"/>
    <n v="44.6"/>
    <n v="12.52"/>
    <n v="3.32"/>
    <n v="3378.6866666666665"/>
    <s v="S"/>
    <m/>
    <n v="3378.6866666666665"/>
    <n v="34.429999999999382"/>
    <n v="900"/>
    <m/>
    <m/>
    <x v="0"/>
    <n v="60.440000000000005"/>
  </r>
  <r>
    <x v="1"/>
    <x v="89"/>
    <s v="Financeiro"/>
    <n v="87910"/>
    <s v="V"/>
    <s v="ITUB4"/>
    <n v="400"/>
    <n v="27.53"/>
    <m/>
    <n v="11012"/>
    <n v="10.7"/>
    <n v="5.5"/>
    <n v="1.32"/>
    <n v="10998.653749999999"/>
    <s v="S"/>
    <m/>
    <n v="10998.653749999999"/>
    <m/>
    <n v="0"/>
    <m/>
    <m/>
    <x v="0"/>
    <n v="17.52"/>
  </r>
  <r>
    <x v="1"/>
    <x v="89"/>
    <e v="#N/A"/>
    <n v="87910"/>
    <s v="C"/>
    <s v="CSNA3"/>
    <n v="300"/>
    <n v="33.450000000000003"/>
    <m/>
    <n v="10035"/>
    <n v="10.7"/>
    <n v="5.5"/>
    <n v="1.32"/>
    <n v="10048.97625"/>
    <s v="S"/>
    <m/>
    <n v="-10048.97625"/>
    <m/>
    <n v="300"/>
    <m/>
    <m/>
    <x v="0"/>
    <n v="17.52"/>
  </r>
  <r>
    <x v="1"/>
    <x v="90"/>
    <s v="Financeiro"/>
    <n v="60766"/>
    <s v="C"/>
    <s v="ITUB4"/>
    <n v="400"/>
    <n v="27.94"/>
    <n v="29.207965367965368"/>
    <n v="11176"/>
    <n v="4.9000000000000004"/>
    <n v="5.95"/>
    <n v="1.44"/>
    <n v="11184.296249999999"/>
    <s v="S"/>
    <m/>
    <n v="-11184.296249999999"/>
    <m/>
    <n v="500"/>
    <m/>
    <m/>
    <x v="0"/>
    <n v="12.290000000000001"/>
  </r>
  <r>
    <x v="1"/>
    <x v="90"/>
    <e v="#N/A"/>
    <n v="60766"/>
    <s v="V"/>
    <s v="CSNA3"/>
    <n v="300"/>
    <n v="34.869999999999997"/>
    <n v="34.659999999999997"/>
    <n v="10461"/>
    <n v="4.9000000000000004"/>
    <n v="5.95"/>
    <n v="1.44"/>
    <n v="10453.33375"/>
    <s v="S"/>
    <m/>
    <n v="10453.33375"/>
    <n v="55.406000000000859"/>
    <n v="500"/>
    <m/>
    <m/>
    <x v="0"/>
    <n v="12.290000000000001"/>
  </r>
  <r>
    <x v="1"/>
    <x v="91"/>
    <e v="#N/A"/>
    <n v="51048"/>
    <s v="C"/>
    <s v="CSNA3"/>
    <n v="300"/>
    <n v="34.659999999999997"/>
    <m/>
    <n v="10397.999999999998"/>
    <n v="4.9000000000000004"/>
    <n v="2.65"/>
    <n v="0.57750000000000001"/>
    <n v="10405.433749999997"/>
    <s v="S"/>
    <m/>
    <n v="-10405.433749999997"/>
    <m/>
    <n v="3700"/>
    <m/>
    <m/>
    <x v="0"/>
    <n v="8.1275000000000013"/>
  </r>
  <r>
    <x v="1"/>
    <x v="91"/>
    <s v="Utilidade Pública"/>
    <n v="51048"/>
    <s v="V"/>
    <s v="ELET3"/>
    <n v="200"/>
    <n v="29.69"/>
    <n v="29.061428571428571"/>
    <n v="5938"/>
    <n v="4.9000000000000004"/>
    <n v="2.65"/>
    <n v="0.57750000000000001"/>
    <n v="5931.19625"/>
    <s v="S"/>
    <m/>
    <n v="5931.19625"/>
    <n v="119.22678571428514"/>
    <n v="500"/>
    <m/>
    <m/>
    <x v="0"/>
    <n v="8.1275000000000013"/>
  </r>
  <r>
    <x v="1"/>
    <x v="91"/>
    <s v="Financeiro"/>
    <n v="51048"/>
    <s v="V"/>
    <s v="ITUB4"/>
    <n v="400"/>
    <n v="27.89"/>
    <n v="30.222337662337662"/>
    <n v="11156"/>
    <n v="4.9000000000000004"/>
    <n v="2.65"/>
    <n v="0.57750000000000001"/>
    <n v="11149.196250000001"/>
    <s v="S"/>
    <m/>
    <n v="11149.196250000001"/>
    <n v="-940.18256493506487"/>
    <m/>
    <m/>
    <m/>
    <x v="0"/>
    <n v="8.1275000000000013"/>
  </r>
  <r>
    <x v="1"/>
    <x v="91"/>
    <s v="Consumo não Cíclico"/>
    <n v="51048"/>
    <s v="C"/>
    <s v="JBSS3"/>
    <n v="200"/>
    <n v="25.56"/>
    <n v="25.056099751297577"/>
    <n v="5112"/>
    <n v="4.9000000000000004"/>
    <n v="2.65"/>
    <n v="0.57750000000000001"/>
    <n v="5119.4337500000001"/>
    <s v="S"/>
    <m/>
    <n v="-5119.4337500000001"/>
    <m/>
    <m/>
    <m/>
    <m/>
    <x v="0"/>
    <n v="8.1275000000000013"/>
  </r>
  <r>
    <x v="1"/>
    <x v="92"/>
    <s v="Consumo não Cíclico"/>
    <n v="41435"/>
    <s v="V"/>
    <s v="JBSS3"/>
    <n v="200"/>
    <n v="25.15"/>
    <n v="25.056099751297577"/>
    <n v="5030"/>
    <n v="4.9000000000000004"/>
    <n v="0.93"/>
    <n v="0.18"/>
    <n v="5023.62"/>
    <s v="S"/>
    <m/>
    <n v="5023.62"/>
    <n v="12.365049740485119"/>
    <m/>
    <m/>
    <m/>
    <x v="0"/>
    <n v="6.01"/>
  </r>
  <r>
    <x v="0"/>
    <x v="93"/>
    <s v="Utilidade Pública"/>
    <n v="2410404"/>
    <s v="V"/>
    <s v="CMIG4"/>
    <n v="200"/>
    <n v="14.42"/>
    <n v="13.97"/>
    <n v="2884"/>
    <m/>
    <n v="0.72"/>
    <n v="0.14000000000000001"/>
    <n v="2882.56"/>
    <s v="S"/>
    <m/>
    <n v="2882.56"/>
    <n v="88.525000000000091"/>
    <m/>
    <m/>
    <m/>
    <x v="1"/>
    <n v="0.86"/>
  </r>
  <r>
    <x v="1"/>
    <x v="93"/>
    <s v="Utilidade Pública"/>
    <n v="32307"/>
    <s v="C"/>
    <s v="ELET3"/>
    <n v="200"/>
    <n v="29.52"/>
    <n v="29.061428571428571"/>
    <n v="5904"/>
    <n v="4.9000000000000004"/>
    <n v="0.93"/>
    <n v="0.18"/>
    <n v="5911.4470000000001"/>
    <s v="S"/>
    <m/>
    <n v="-5911.4470000000001"/>
    <m/>
    <n v="700"/>
    <m/>
    <m/>
    <x v="0"/>
    <n v="6.01"/>
  </r>
  <r>
    <x v="1"/>
    <x v="94"/>
    <e v="#N/A"/>
    <n v="13390"/>
    <s v="C"/>
    <s v="IRBR3"/>
    <n v="500"/>
    <n v="7.5"/>
    <n v="13.033271751231032"/>
    <n v="3750"/>
    <n v="4.9000000000000004"/>
    <n v="0.93"/>
    <n v="0.18"/>
    <n v="3757.4470000000001"/>
    <s v="S"/>
    <m/>
    <n v="-3757.4470000000001"/>
    <m/>
    <m/>
    <m/>
    <m/>
    <x v="0"/>
    <n v="6.01"/>
  </r>
  <r>
    <x v="0"/>
    <x v="95"/>
    <s v="Utilidade Pública"/>
    <n v="2117857"/>
    <s v="V"/>
    <s v="CMIG4"/>
    <n v="200"/>
    <n v="13.77"/>
    <m/>
    <n v="2754"/>
    <m/>
    <n v="0.67"/>
    <n v="8.5000000000000006E-2"/>
    <n v="2752.1779999999999"/>
    <s v="S"/>
    <m/>
    <n v="2752.1779999999999"/>
    <n v="-16.745000000000346"/>
    <m/>
    <m/>
    <m/>
    <x v="0"/>
    <n v="0.755"/>
  </r>
  <r>
    <x v="0"/>
    <x v="95"/>
    <s v="Utilidade Pública"/>
    <n v="2117857"/>
    <s v="C"/>
    <s v="CMIG4"/>
    <n v="200"/>
    <n v="13.83"/>
    <m/>
    <n v="2766"/>
    <m/>
    <n v="0.67"/>
    <n v="8.5000000000000006E-2"/>
    <n v="2768.4520000000002"/>
    <s v="S"/>
    <m/>
    <n v="-2768.4520000000002"/>
    <m/>
    <m/>
    <m/>
    <m/>
    <x v="0"/>
    <n v="0.755"/>
  </r>
  <r>
    <x v="0"/>
    <x v="95"/>
    <s v="Utilidade Pública"/>
    <n v="2117857"/>
    <s v="V"/>
    <s v="CMIG4"/>
    <n v="200"/>
    <n v="13.77"/>
    <n v="13.97"/>
    <n v="2754"/>
    <m/>
    <n v="0.67"/>
    <n v="8.5000000000000006E-2"/>
    <n v="2752.1779999999999"/>
    <s v="S"/>
    <m/>
    <n v="2752.1779999999999"/>
    <n v="-42.695000000000164"/>
    <n v="300"/>
    <m/>
    <m/>
    <x v="0"/>
    <n v="0.755"/>
  </r>
  <r>
    <x v="0"/>
    <x v="95"/>
    <s v="Utilidade Pública"/>
    <n v="2117857"/>
    <s v="C"/>
    <s v="ELET3"/>
    <n v="100"/>
    <n v="30.04"/>
    <n v="29.53"/>
    <n v="3004"/>
    <m/>
    <n v="0.67"/>
    <n v="8.5000000000000006E-2"/>
    <n v="3006.4520000000002"/>
    <s v="S"/>
    <m/>
    <n v="-3006.4520000000002"/>
    <m/>
    <n v="300"/>
    <m/>
    <m/>
    <x v="0"/>
    <n v="0.755"/>
  </r>
  <r>
    <x v="0"/>
    <x v="96"/>
    <s v="Utilidade Pública"/>
    <n v="2020958"/>
    <s v="C"/>
    <s v="CMIG4"/>
    <n v="400"/>
    <n v="13.97"/>
    <m/>
    <n v="5588"/>
    <m/>
    <n v="1.53"/>
    <n v="0.17"/>
    <n v="5590.5370000000003"/>
    <s v="S"/>
    <m/>
    <n v="-5590.5370000000003"/>
    <m/>
    <m/>
    <m/>
    <m/>
    <x v="0"/>
    <n v="1.7"/>
  </r>
  <r>
    <x v="0"/>
    <x v="97"/>
    <s v="Financeiro"/>
    <n v="1923025"/>
    <s v="V"/>
    <s v="BBAS3"/>
    <n v="300"/>
    <n v="34.590000000000003"/>
    <n v="35.018000000000001"/>
    <n v="10377.000000000002"/>
    <m/>
    <n v="2.23"/>
    <n v="0.25"/>
    <n v="10375.013000000003"/>
    <s v="S"/>
    <m/>
    <n v="10375.013000000003"/>
    <n v="-128.64999999999782"/>
    <n v="200"/>
    <m/>
    <m/>
    <x v="0"/>
    <n v="2.48"/>
  </r>
  <r>
    <x v="0"/>
    <x v="97"/>
    <s v="Utilidade Pública"/>
    <n v="1923025"/>
    <s v="C"/>
    <s v="ELET3"/>
    <n v="200"/>
    <n v="29.27"/>
    <m/>
    <n v="5854"/>
    <m/>
    <n v="2.23"/>
    <n v="0.25"/>
    <n v="5856.6170000000002"/>
    <s v="S"/>
    <m/>
    <n v="-5856.6170000000002"/>
    <m/>
    <n v="200"/>
    <m/>
    <m/>
    <x v="0"/>
    <n v="2.48"/>
  </r>
  <r>
    <x v="1"/>
    <x v="98"/>
    <s v="Utilidade Pública"/>
    <n v="156556"/>
    <s v="V"/>
    <s v="CMIG4"/>
    <n v="500"/>
    <n v="13.86"/>
    <n v="15.34152482613618"/>
    <n v="6930"/>
    <n v="4.9000000000000004"/>
    <n v="1.3925000000000001"/>
    <n v="0.17749999999999999"/>
    <n v="6923.1855000000005"/>
    <s v="S"/>
    <m/>
    <n v="6923.1855000000005"/>
    <n v="-745.83991306808912"/>
    <m/>
    <m/>
    <m/>
    <x v="1"/>
    <n v="6.4700000000000006"/>
  </r>
  <r>
    <x v="1"/>
    <x v="98"/>
    <s v="Utilidade Pública"/>
    <n v="156556"/>
    <s v="C"/>
    <s v="ELET3"/>
    <n v="200"/>
    <n v="26.58"/>
    <n v="28.878"/>
    <n v="5316"/>
    <n v="4.9000000000000004"/>
    <n v="1.3925000000000001"/>
    <n v="0.17749999999999999"/>
    <n v="5324.8774999999996"/>
    <s v="S"/>
    <m/>
    <n v="-5324.8774999999996"/>
    <n v="500"/>
    <n v="500"/>
    <m/>
    <m/>
    <x v="0"/>
    <n v="6.4700000000000006"/>
  </r>
  <r>
    <x v="1"/>
    <x v="98"/>
    <s v="Utilidade Pública"/>
    <n v="156556"/>
    <s v="V"/>
    <s v="ELET3"/>
    <n v="200"/>
    <n v="28.11"/>
    <m/>
    <n v="5622"/>
    <n v="4.9000000000000004"/>
    <n v="1.3925000000000001"/>
    <n v="0.17749999999999999"/>
    <n v="5613.7525000000005"/>
    <s v="S"/>
    <m/>
    <n v="5613.7525000000005"/>
    <n v="138.39928571428663"/>
    <s v="-"/>
    <m/>
    <m/>
    <x v="1"/>
    <n v="6.4700000000000006"/>
  </r>
  <r>
    <x v="1"/>
    <x v="98"/>
    <s v="Utilidade Pública"/>
    <n v="156556"/>
    <s v="C"/>
    <s v="ELET3"/>
    <n v="200"/>
    <n v="27.35"/>
    <m/>
    <n v="5470"/>
    <n v="4.9000000000000004"/>
    <n v="1.3925000000000001"/>
    <n v="0.17749999999999999"/>
    <n v="5477.7834999999995"/>
    <s v="S"/>
    <m/>
    <n v="-5477.7834999999995"/>
    <m/>
    <s v="-"/>
    <m/>
    <m/>
    <x v="1"/>
    <n v="6.4700000000000006"/>
  </r>
  <r>
    <x v="1"/>
    <x v="99"/>
    <s v="Utilidade Pública"/>
    <n v="145958"/>
    <s v="C"/>
    <s v="ELET3"/>
    <n v="300"/>
    <n v="30.41"/>
    <m/>
    <n v="9123"/>
    <n v="4.9000000000000004"/>
    <n v="1.6466666666666667"/>
    <n v="0.21666666666666667"/>
    <n v="9130.8226666666651"/>
    <s v="S"/>
    <m/>
    <n v="-9130.8226666666651"/>
    <m/>
    <n v="300"/>
    <m/>
    <m/>
    <x v="0"/>
    <n v="6.7633333333333336"/>
  </r>
  <r>
    <x v="1"/>
    <x v="99"/>
    <s v="Utilidade Pública"/>
    <n v="145958"/>
    <s v="V"/>
    <s v="ELET3"/>
    <n v="200"/>
    <n v="30.7"/>
    <m/>
    <n v="6140"/>
    <n v="4.9000000000000004"/>
    <n v="1.6466666666666667"/>
    <n v="0.21666666666666667"/>
    <n v="6132.8073333333341"/>
    <s v="S"/>
    <m/>
    <n v="6132.8073333333341"/>
    <n v="59.625238095240093"/>
    <s v="-"/>
    <m/>
    <m/>
    <x v="1"/>
    <n v="6.7633333333333336"/>
  </r>
  <r>
    <x v="1"/>
    <x v="99"/>
    <s v="Utilidade Pública"/>
    <n v="145958"/>
    <s v="C"/>
    <s v="ELET3"/>
    <n v="200"/>
    <n v="30.33"/>
    <m/>
    <n v="6066"/>
    <n v="4.9000000000000004"/>
    <n v="1.6466666666666667"/>
    <n v="0.21666666666666667"/>
    <n v="6073.822666666666"/>
    <s v="S"/>
    <m/>
    <n v="-6073.822666666666"/>
    <m/>
    <s v="-"/>
    <m/>
    <m/>
    <x v="1"/>
    <n v="6.7633333333333336"/>
  </r>
  <r>
    <x v="1"/>
    <x v="100"/>
    <s v="Utilidade Pública"/>
    <n v="135667"/>
    <s v="C"/>
    <s v="CMIG4"/>
    <n v="500"/>
    <n v="13.88"/>
    <n v="15.34152482613618"/>
    <n v="6940"/>
    <n v="4.9000000000000004"/>
    <n v="1.9"/>
    <n v="0.21"/>
    <n v="6947.8159999999998"/>
    <s v="N"/>
    <m/>
    <n v="-6947.8159999999998"/>
    <m/>
    <n v="300"/>
    <m/>
    <m/>
    <x v="1"/>
    <n v="7.0100000000000007"/>
  </r>
  <r>
    <x v="1"/>
    <x v="101"/>
    <s v="Consumo Cíclico"/>
    <n v="126178"/>
    <s v="C"/>
    <s v="CVCB3"/>
    <n v="200"/>
    <n v="19.66"/>
    <n v="25.461517724179387"/>
    <n v="3932"/>
    <n v="4.9000000000000004"/>
    <n v="1.08"/>
    <n v="0.12"/>
    <n v="3940.34"/>
    <s v="S"/>
    <m/>
    <n v="-3940.34"/>
    <m/>
    <n v="500"/>
    <m/>
    <m/>
    <x v="0"/>
    <n v="6.1000000000000005"/>
  </r>
  <r>
    <x v="0"/>
    <x v="98"/>
    <s v="Financeiro e Outros"/>
    <n v="1716033"/>
    <s v="V"/>
    <s v="BBDC4"/>
    <n v="100"/>
    <n v="25.05"/>
    <n v="26.167999999999999"/>
    <n v="2505"/>
    <m/>
    <n v="0.75"/>
    <n v="0.10375"/>
    <n v="2502.2062499999997"/>
    <s v="S"/>
    <m/>
    <n v="2502.2062499999997"/>
    <n v="-115.18375000000015"/>
    <n v="700"/>
    <m/>
    <m/>
    <x v="1"/>
    <n v="0.85375000000000001"/>
  </r>
  <r>
    <x v="0"/>
    <x v="98"/>
    <s v="Financeiro e Outros"/>
    <n v="1716033"/>
    <s v="V"/>
    <s v="BBDC4"/>
    <n v="200"/>
    <n v="24.59"/>
    <m/>
    <n v="4918"/>
    <m/>
    <n v="0.75"/>
    <n v="0.10375"/>
    <n v="4914.8862499999996"/>
    <s v="S"/>
    <m/>
    <n v="4914.8862499999996"/>
    <n v="-105.65321428571497"/>
    <n v="800"/>
    <m/>
    <m/>
    <x v="1"/>
    <n v="0.85375000000000001"/>
  </r>
  <r>
    <x v="0"/>
    <x v="98"/>
    <s v="Financeiro e Outros"/>
    <n v="1716033"/>
    <s v="V"/>
    <s v="BBDC4"/>
    <n v="200"/>
    <n v="24.55"/>
    <n v="26.167999999999999"/>
    <n v="4910"/>
    <m/>
    <n v="0.75"/>
    <n v="0.10375"/>
    <n v="4906.8862499999996"/>
    <s v="S"/>
    <m/>
    <n v="4906.8862499999996"/>
    <n v="-325.45946428571369"/>
    <n v="900"/>
    <m/>
    <m/>
    <x v="1"/>
    <n v="0.85375000000000001"/>
  </r>
  <r>
    <x v="0"/>
    <x v="98"/>
    <s v="Financeiro e Outros"/>
    <n v="1716033"/>
    <s v="V"/>
    <s v="BBDC4"/>
    <n v="100"/>
    <n v="25.05"/>
    <m/>
    <n v="2505"/>
    <m/>
    <n v="0.75"/>
    <n v="0.10375"/>
    <n v="2501.8862499999996"/>
    <s v="S"/>
    <m/>
    <n v="2501.8862499999996"/>
    <n v="36.651071428570503"/>
    <n v="800"/>
    <m/>
    <m/>
    <x v="1"/>
    <n v="0.85375000000000001"/>
  </r>
  <r>
    <x v="0"/>
    <x v="98"/>
    <s v="Financeiro e Outros"/>
    <n v="1716033"/>
    <s v="V"/>
    <s v="BBDC4"/>
    <n v="100"/>
    <n v="25.05"/>
    <m/>
    <n v="2505"/>
    <m/>
    <n v="0.75"/>
    <n v="0.10375"/>
    <n v="2501.8862499999996"/>
    <s v="S"/>
    <m/>
    <n v="2501.8862499999996"/>
    <n v="36.651071428570503"/>
    <n v="600"/>
    <m/>
    <m/>
    <x v="1"/>
    <n v="0.85375000000000001"/>
  </r>
  <r>
    <x v="0"/>
    <x v="98"/>
    <s v="Financeiro e Outros"/>
    <n v="1716033"/>
    <s v="C"/>
    <s v="BBDC4"/>
    <n v="100"/>
    <n v="24.64"/>
    <m/>
    <n v="2464"/>
    <m/>
    <n v="0.75"/>
    <n v="0.10375"/>
    <n v="2467.7437500000005"/>
    <s v="S"/>
    <m/>
    <n v="-2467.7437500000005"/>
    <m/>
    <n v="500"/>
    <m/>
    <m/>
    <x v="0"/>
    <n v="0.85375000000000001"/>
  </r>
  <r>
    <x v="0"/>
    <x v="98"/>
    <s v="Financeiro e Outros"/>
    <n v="1716033"/>
    <s v="C"/>
    <s v="BBDC4"/>
    <n v="200"/>
    <n v="25.1"/>
    <m/>
    <n v="5020"/>
    <m/>
    <n v="0.75"/>
    <n v="0.10375"/>
    <n v="5023.7437500000005"/>
    <s v="S"/>
    <m/>
    <n v="-5023.7437500000005"/>
    <m/>
    <n v="500"/>
    <m/>
    <m/>
    <x v="0"/>
    <n v="0.85375000000000001"/>
  </r>
  <r>
    <x v="0"/>
    <x v="98"/>
    <s v="Financeiro e Outros"/>
    <n v="1716033"/>
    <s v="C"/>
    <s v="BBDC4"/>
    <n v="100"/>
    <n v="24.64"/>
    <m/>
    <n v="2464"/>
    <m/>
    <n v="0.75"/>
    <n v="0.10375"/>
    <n v="2467.7437500000005"/>
    <s v="S"/>
    <m/>
    <n v="-2467.7437500000005"/>
    <m/>
    <n v="400"/>
    <m/>
    <m/>
    <x v="0"/>
    <n v="0.85375000000000001"/>
  </r>
  <r>
    <x v="0"/>
    <x v="101"/>
    <s v="Financeiro e Outros"/>
    <n v="1384609"/>
    <s v="C"/>
    <s v="BBDC4"/>
    <n v="100"/>
    <n v="25.96"/>
    <n v="26.167999999999999"/>
    <n v="2596"/>
    <m/>
    <n v="2.04"/>
    <n v="0.2"/>
    <n v="2598.61"/>
    <s v="S"/>
    <m/>
    <n v="-2598.61"/>
    <m/>
    <n v="400"/>
    <m/>
    <m/>
    <x v="1"/>
    <n v="2.2400000000000002"/>
  </r>
  <r>
    <x v="0"/>
    <x v="101"/>
    <s v="Financeiro"/>
    <n v="1384609"/>
    <s v="C"/>
    <s v="BBAS3"/>
    <n v="100"/>
    <n v="34.57"/>
    <n v="35.018000000000001"/>
    <n v="3457"/>
    <m/>
    <n v="2.04"/>
    <n v="0.35"/>
    <n v="3459.76"/>
    <s v="S"/>
    <m/>
    <n v="-3459.76"/>
    <m/>
    <m/>
    <m/>
    <m/>
    <x v="1"/>
    <n v="2.39"/>
  </r>
  <r>
    <x v="0"/>
    <x v="102"/>
    <s v="Financeiro"/>
    <n v="1277308"/>
    <s v="C"/>
    <s v="BBAS3"/>
    <n v="400"/>
    <n v="35.130000000000003"/>
    <n v="35.130000000000003"/>
    <n v="14052.000000000002"/>
    <m/>
    <n v="3.37"/>
    <n v="0.375"/>
    <n v="14054.785000000002"/>
    <s v="S"/>
    <m/>
    <n v="-14054.785000000002"/>
    <m/>
    <n v="0"/>
    <m/>
    <m/>
    <x v="1"/>
    <n v="3.7450000000000001"/>
  </r>
  <r>
    <x v="0"/>
    <x v="102"/>
    <s v="Financeiro e Outros"/>
    <n v="1277308"/>
    <s v="C"/>
    <s v="BBDC4"/>
    <n v="400"/>
    <n v="26.22"/>
    <n v="26.22"/>
    <n v="10488"/>
    <m/>
    <n v="3.37"/>
    <n v="0.375"/>
    <n v="10490.984999999999"/>
    <s v="S"/>
    <m/>
    <n v="-10490.984999999999"/>
    <m/>
    <n v="900"/>
    <m/>
    <m/>
    <x v="0"/>
    <n v="3.7450000000000001"/>
  </r>
  <r>
    <x v="1"/>
    <x v="102"/>
    <s v="Financeiro"/>
    <n v="116641"/>
    <s v="V"/>
    <s v="BBAS3"/>
    <n v="400"/>
    <n v="35.08"/>
    <m/>
    <n v="14032"/>
    <n v="3.4"/>
    <n v="1.88"/>
    <n v="0.27500000000000002"/>
    <n v="14026.385"/>
    <s v="S"/>
    <m/>
    <n v="14026.385"/>
    <n v="-380.59750000000167"/>
    <n v="400"/>
    <m/>
    <m/>
    <x v="1"/>
    <n v="5.5549999999999997"/>
  </r>
  <r>
    <x v="1"/>
    <x v="102"/>
    <s v="Financeiro e Outros"/>
    <n v="116641"/>
    <s v="V"/>
    <s v="BBDC4"/>
    <n v="400"/>
    <n v="26.34"/>
    <n v="26.35"/>
    <n v="10536"/>
    <n v="3.4"/>
    <n v="1.88"/>
    <n v="0.27500000000000002"/>
    <n v="10530.755000000001"/>
    <s v="S"/>
    <m/>
    <n v="10530.755000000001"/>
    <n v="-24.984999999998763"/>
    <n v="400"/>
    <m/>
    <m/>
    <x v="1"/>
    <n v="5.5549999999999997"/>
  </r>
  <r>
    <x v="1"/>
    <x v="102"/>
    <s v="Financeiro"/>
    <n v="116641"/>
    <s v="C"/>
    <s v="ITUB4"/>
    <n v="100"/>
    <n v="30.63"/>
    <n v="30.222337662337662"/>
    <n v="3063"/>
    <n v="3.4"/>
    <n v="1.88"/>
    <n v="0.27500000000000002"/>
    <n v="3068.8950000000004"/>
    <s v="S"/>
    <m/>
    <n v="-3068.8950000000004"/>
    <m/>
    <n v="200"/>
    <m/>
    <m/>
    <x v="1"/>
    <n v="5.5549999999999997"/>
  </r>
  <r>
    <x v="1"/>
    <x v="102"/>
    <s v="Financeiro"/>
    <n v="116641"/>
    <s v="C"/>
    <s v="BBAS3"/>
    <n v="100"/>
    <n v="35.1"/>
    <n v="36"/>
    <n v="3510"/>
    <n v="3.4"/>
    <n v="1.88"/>
    <n v="0.27500000000000002"/>
    <n v="3515.8950000000004"/>
    <s v="S"/>
    <m/>
    <n v="-3515.8950000000004"/>
    <m/>
    <n v="300"/>
    <m/>
    <m/>
    <x v="1"/>
    <n v="5.5549999999999997"/>
  </r>
  <r>
    <x v="1"/>
    <x v="102"/>
    <s v="Financeiro e Outros"/>
    <n v="116641"/>
    <s v="C"/>
    <s v="BBDC4"/>
    <n v="200"/>
    <n v="26.31"/>
    <n v="26.35"/>
    <n v="5262"/>
    <n v="3.4"/>
    <n v="1.88"/>
    <n v="0.27500000000000002"/>
    <n v="5267.8949999999995"/>
    <s v="S"/>
    <m/>
    <n v="-5267.8949999999995"/>
    <m/>
    <n v="2024"/>
    <m/>
    <m/>
    <x v="0"/>
    <n v="5.5549999999999997"/>
  </r>
  <r>
    <x v="1"/>
    <x v="102"/>
    <s v="Financeiro e Outros"/>
    <n v="116641"/>
    <s v="C"/>
    <s v="BBDC4"/>
    <n v="200"/>
    <n v="26.41"/>
    <n v="26.41"/>
    <n v="5282"/>
    <n v="3.4"/>
    <n v="1.88"/>
    <n v="0.27500000000000002"/>
    <n v="5287.8949999999995"/>
    <s v="S"/>
    <m/>
    <n v="-5287.8949999999995"/>
    <m/>
    <m/>
    <m/>
    <m/>
    <x v="1"/>
    <n v="5.5549999999999997"/>
  </r>
  <r>
    <x v="1"/>
    <x v="102"/>
    <s v="Financeiro"/>
    <n v="116641"/>
    <s v="C"/>
    <s v="BBAS3"/>
    <n v="100"/>
    <n v="35.25"/>
    <n v="36.527333333333331"/>
    <n v="3525"/>
    <n v="3.4"/>
    <n v="1.88"/>
    <n v="0.27500000000000002"/>
    <n v="3530.6883333333335"/>
    <s v="S"/>
    <m/>
    <n v="-3530.6883333333335"/>
    <m/>
    <m/>
    <m/>
    <m/>
    <x v="1"/>
    <n v="5.5549999999999997"/>
  </r>
  <r>
    <x v="1"/>
    <x v="102"/>
    <s v="Consumo Cíclico"/>
    <n v="116641"/>
    <s v="C"/>
    <s v="CVCB3"/>
    <n v="200"/>
    <n v="20.02"/>
    <m/>
    <n v="4004"/>
    <n v="3.4"/>
    <n v="1.88"/>
    <n v="0.27500000000000002"/>
    <n v="4009.6883333333335"/>
    <s v="S"/>
    <m/>
    <n v="-4009.6883333333335"/>
    <m/>
    <m/>
    <m/>
    <m/>
    <x v="1"/>
    <n v="5.5549999999999997"/>
  </r>
  <r>
    <x v="1"/>
    <x v="102"/>
    <s v="Utilidade Pública"/>
    <n v="116641"/>
    <s v="C"/>
    <s v="CMIG4"/>
    <n v="500"/>
    <n v="14.25"/>
    <m/>
    <n v="7125"/>
    <n v="3.4"/>
    <n v="1.88"/>
    <n v="0.27500000000000002"/>
    <n v="7130.6883333333326"/>
    <s v="S"/>
    <m/>
    <n v="-7130.6883333333326"/>
    <m/>
    <m/>
    <m/>
    <m/>
    <x v="1"/>
    <n v="5.5549999999999997"/>
  </r>
  <r>
    <x v="1"/>
    <x v="102"/>
    <s v="Utilidade Pública"/>
    <n v="116641"/>
    <s v="C"/>
    <s v="CMIG4"/>
    <n v="1000"/>
    <n v="14.28"/>
    <m/>
    <n v="14280"/>
    <n v="3.4"/>
    <n v="1.88"/>
    <n v="0.27500000000000002"/>
    <n v="14284.994999999999"/>
    <s v="S"/>
    <m/>
    <n v="-14284.994999999999"/>
    <m/>
    <n v="2000"/>
    <m/>
    <m/>
    <x v="0"/>
    <n v="5.5549999999999997"/>
  </r>
  <r>
    <x v="1"/>
    <x v="102"/>
    <s v="Utilidade Pública"/>
    <n v="116641"/>
    <s v="C"/>
    <s v="CMIG4"/>
    <n v="1000"/>
    <n v="14.29"/>
    <m/>
    <n v="14290"/>
    <n v="3.4"/>
    <n v="1.88"/>
    <n v="0.27500000000000002"/>
    <n v="14294.944999999998"/>
    <s v="S"/>
    <m/>
    <n v="-14294.944999999998"/>
    <m/>
    <n v="800"/>
    <m/>
    <m/>
    <x v="0"/>
    <n v="5.5549999999999997"/>
  </r>
  <r>
    <x v="1"/>
    <x v="102"/>
    <s v="Utilidade Pública"/>
    <n v="116641"/>
    <s v="V"/>
    <s v="CMIG4"/>
    <n v="2500"/>
    <n v="14.49"/>
    <m/>
    <n v="36225"/>
    <n v="3.4"/>
    <n v="1.88"/>
    <n v="0.27500000000000002"/>
    <n v="36220.751666666663"/>
    <s v="S"/>
    <m/>
    <n v="36220.751666666663"/>
    <n v="509.20333333333383"/>
    <n v="200"/>
    <m/>
    <m/>
    <x v="1"/>
    <n v="5.5549999999999997"/>
  </r>
  <r>
    <x v="1"/>
    <x v="102"/>
    <s v="Utilidade Pública"/>
    <n v="116641"/>
    <s v="V"/>
    <s v="CMIG4"/>
    <n v="61"/>
    <n v="14.51"/>
    <n v="15.706906032670226"/>
    <n v="885.11"/>
    <n v="3.4"/>
    <n v="1.88"/>
    <n v="0.27500000000000002"/>
    <n v="880.86166666666668"/>
    <s v="S"/>
    <m/>
    <n v="880.86166666666668"/>
    <n v="-77.892934659550406"/>
    <n v="400"/>
    <m/>
    <m/>
    <x v="1"/>
    <n v="5.5549999999999997"/>
  </r>
  <r>
    <x v="1"/>
    <x v="102"/>
    <s v="Financeiro"/>
    <n v="116641"/>
    <s v="C"/>
    <s v="ITUB4"/>
    <n v="200"/>
    <n v="30.9"/>
    <m/>
    <n v="6180"/>
    <n v="3.4"/>
    <n v="1.88"/>
    <n v="0.27500000000000002"/>
    <n v="6184.8783333333331"/>
    <s v="S"/>
    <m/>
    <n v="-6184.8783333333331"/>
    <m/>
    <m/>
    <m/>
    <m/>
    <x v="1"/>
    <n v="5.5549999999999997"/>
  </r>
  <r>
    <x v="1"/>
    <x v="102"/>
    <s v="Financeiro"/>
    <n v="116641"/>
    <s v="V"/>
    <s v="BBAS3"/>
    <n v="200"/>
    <n v="36.04"/>
    <m/>
    <n v="7208"/>
    <n v="3.4"/>
    <n v="1.88"/>
    <n v="0.27500000000000002"/>
    <n v="7203.6750000000011"/>
    <s v="S"/>
    <m/>
    <n v="7203.6750000000011"/>
    <m/>
    <n v="200"/>
    <m/>
    <m/>
    <x v="0"/>
    <n v="5.5549999999999997"/>
  </r>
  <r>
    <x v="1"/>
    <x v="102"/>
    <s v="Financeiro"/>
    <n v="116641"/>
    <s v="C"/>
    <s v="BBAS3"/>
    <n v="200"/>
    <n v="35.68"/>
    <m/>
    <n v="7136"/>
    <n v="3.4"/>
    <n v="1.88"/>
    <n v="0.27500000000000002"/>
    <n v="7141.8649999999998"/>
    <s v="S"/>
    <m/>
    <n v="-7141.8649999999998"/>
    <m/>
    <m/>
    <m/>
    <m/>
    <x v="1"/>
    <n v="5.5549999999999997"/>
  </r>
  <r>
    <x v="1"/>
    <x v="103"/>
    <s v="Financeiro"/>
    <n v="107330"/>
    <s v="C"/>
    <s v="BBAS3"/>
    <n v="200"/>
    <n v="36.01"/>
    <m/>
    <n v="7202"/>
    <n v="4.9000000000000004"/>
    <n v="1.6955555555555555"/>
    <n v="0.21111111111111111"/>
    <n v="7209.5211111111103"/>
    <s v="S"/>
    <m/>
    <n v="-7209.5211111111103"/>
    <m/>
    <n v="0"/>
    <m/>
    <m/>
    <x v="0"/>
    <n v="6.8066666666666675"/>
  </r>
  <r>
    <x v="1"/>
    <x v="103"/>
    <s v="Financeiro"/>
    <n v="107330"/>
    <s v="V"/>
    <s v="BBAS3"/>
    <n v="300"/>
    <n v="36.799999999999997"/>
    <n v="37.165999999999997"/>
    <n v="11040"/>
    <n v="4.9000000000000004"/>
    <n v="1.6955555555555555"/>
    <n v="0.21111111111111111"/>
    <n v="11032.918888888889"/>
    <s v="S"/>
    <m/>
    <n v="11032.918888888889"/>
    <n v="-117.52861111111088"/>
    <m/>
    <m/>
    <m/>
    <x v="1"/>
    <n v="6.8066666666666675"/>
  </r>
  <r>
    <x v="1"/>
    <x v="103"/>
    <s v="Financeiro"/>
    <n v="107330"/>
    <s v="V"/>
    <s v="BBAS3"/>
    <n v="200"/>
    <n v="36.75"/>
    <m/>
    <n v="7350"/>
    <n v="4.9000000000000004"/>
    <n v="1.6955555555555555"/>
    <n v="0.21111111111111111"/>
    <n v="7341.4688888888895"/>
    <s v="S"/>
    <m/>
    <n v="7341.4688888888895"/>
    <n v="132.28027777777879"/>
    <m/>
    <m/>
    <m/>
    <x v="1"/>
    <n v="6.8066666666666675"/>
  </r>
  <r>
    <x v="1"/>
    <x v="103"/>
    <s v="Financeiro e Outros"/>
    <n v="107330"/>
    <s v="V"/>
    <s v="BBDC4"/>
    <n v="300"/>
    <n v="26.88"/>
    <n v="27.12"/>
    <n v="8064"/>
    <n v="4.9000000000000004"/>
    <n v="1.6955555555555555"/>
    <n v="0.21111111111111111"/>
    <n v="8057.8038888888896"/>
    <s v="S"/>
    <m/>
    <n v="8057.8038888888896"/>
    <n v="-86.75861111111044"/>
    <n v="1824"/>
    <m/>
    <m/>
    <x v="0"/>
    <n v="6.8066666666666675"/>
  </r>
  <r>
    <x v="1"/>
    <x v="103"/>
    <s v="Consumo Cíclico"/>
    <n v="107330"/>
    <s v="C"/>
    <s v="CVCB3"/>
    <n v="200"/>
    <n v="20.71"/>
    <n v="26.034790226568656"/>
    <n v="4142"/>
    <n v="4.9000000000000004"/>
    <n v="1.6955555555555555"/>
    <n v="0.21111111111111111"/>
    <n v="4148.8261111111105"/>
    <s v="S"/>
    <m/>
    <n v="-4148.8261111111105"/>
    <n v="-18.753055555554965"/>
    <n v="600"/>
    <m/>
    <m/>
    <x v="0"/>
    <n v="6.8066666666666675"/>
  </r>
  <r>
    <x v="1"/>
    <x v="103"/>
    <s v="Consumo Cíclico"/>
    <n v="107330"/>
    <s v="V"/>
    <s v="CVCB3"/>
    <n v="200"/>
    <n v="20.69"/>
    <m/>
    <n v="4138"/>
    <n v="4.9000000000000004"/>
    <n v="1.6955555555555555"/>
    <n v="0.21111111111111111"/>
    <n v="4131.5988888888896"/>
    <s v="S"/>
    <m/>
    <n v="4131.5988888888896"/>
    <m/>
    <n v="800"/>
    <m/>
    <m/>
    <x v="0"/>
    <n v="6.8066666666666675"/>
  </r>
  <r>
    <x v="1"/>
    <x v="103"/>
    <s v="Consumo Cíclico"/>
    <n v="107330"/>
    <s v="V"/>
    <s v="CVCB3"/>
    <n v="500"/>
    <n v="20.68"/>
    <n v="26.618648804043289"/>
    <n v="10340"/>
    <n v="4.9000000000000004"/>
    <n v="1.6955555555555555"/>
    <n v="0.21111111111111111"/>
    <n v="10333.598888888888"/>
    <s v="S"/>
    <m/>
    <n v="10333.598888888888"/>
    <n v="-2975.7188464660885"/>
    <n v="500"/>
    <m/>
    <m/>
    <x v="0"/>
    <n v="6.8066666666666675"/>
  </r>
  <r>
    <x v="1"/>
    <x v="103"/>
    <s v="Financeiro"/>
    <n v="107330"/>
    <s v="V"/>
    <s v="ITUB4"/>
    <n v="200"/>
    <n v="31.6"/>
    <n v="30.222337662337662"/>
    <n v="6320"/>
    <n v="4.9000000000000004"/>
    <n v="1.6955555555555555"/>
    <n v="0.21111111111111111"/>
    <n v="6313.5988888888896"/>
    <s v="S"/>
    <m/>
    <n v="6313.5988888888896"/>
    <n v="269.13802308802315"/>
    <n v="300"/>
    <m/>
    <m/>
    <x v="0"/>
    <n v="6.8066666666666675"/>
  </r>
  <r>
    <x v="1"/>
    <x v="103"/>
    <s v="Financeiro"/>
    <n v="107330"/>
    <s v="V"/>
    <s v="ITUB4"/>
    <n v="100"/>
    <n v="31.67"/>
    <n v="30.222337662337662"/>
    <n v="3167"/>
    <n v="4.9000000000000004"/>
    <n v="1.6955555555555555"/>
    <n v="0.21111111111111111"/>
    <n v="3160.7238888888887"/>
    <s v="S"/>
    <m/>
    <n v="3160.7238888888887"/>
    <n v="138.37178932178904"/>
    <n v="300"/>
    <m/>
    <m/>
    <x v="0"/>
    <n v="6.8066666666666675"/>
  </r>
  <r>
    <x v="1"/>
    <x v="104"/>
    <s v="Financeiro"/>
    <n v="97829"/>
    <s v="C"/>
    <s v="BBAS3"/>
    <n v="200"/>
    <n v="36.770000000000003"/>
    <n v="37.165999999999997"/>
    <n v="7354.0000000000009"/>
    <n v="4.9000000000000004"/>
    <n v="1.7666666666666666"/>
    <n v="0.21666666666666667"/>
    <n v="7360.9116666666669"/>
    <s v="S"/>
    <m/>
    <n v="-7360.9116666666669"/>
    <m/>
    <m/>
    <m/>
    <m/>
    <x v="1"/>
    <n v="6.8833333333333337"/>
  </r>
  <r>
    <x v="1"/>
    <x v="104"/>
    <s v="Financeiro"/>
    <n v="97829"/>
    <s v="C"/>
    <s v="BBAS3"/>
    <n v="300"/>
    <n v="37.43"/>
    <m/>
    <n v="11229"/>
    <n v="4.9000000000000004"/>
    <n v="1.7666666666666666"/>
    <n v="0.21666666666666667"/>
    <n v="11235.544166666667"/>
    <s v="S"/>
    <m/>
    <n v="-11235.544166666667"/>
    <m/>
    <m/>
    <m/>
    <m/>
    <x v="1"/>
    <n v="6.8833333333333337"/>
  </r>
  <r>
    <x v="1"/>
    <x v="104"/>
    <s v="Financeiro e Outros"/>
    <n v="97829"/>
    <s v="C"/>
    <s v="BBDC4"/>
    <n v="300"/>
    <n v="27.12"/>
    <n v="27.12"/>
    <n v="8136"/>
    <n v="4.9000000000000004"/>
    <n v="1.7666666666666666"/>
    <n v="0.21666666666666667"/>
    <n v="8142.5441666666657"/>
    <s v="S"/>
    <m/>
    <n v="-8142.5441666666657"/>
    <m/>
    <m/>
    <m/>
    <m/>
    <x v="1"/>
    <n v="6.8833333333333337"/>
  </r>
  <r>
    <x v="1"/>
    <x v="104"/>
    <s v="Consumo Cíclico"/>
    <n v="97829"/>
    <s v="C"/>
    <s v="CVCB3"/>
    <n v="100"/>
    <n v="19.73"/>
    <m/>
    <n v="1973"/>
    <n v="4.9000000000000004"/>
    <n v="1.7666666666666666"/>
    <n v="0.21666666666666667"/>
    <n v="1979.5441666666668"/>
    <s v="S"/>
    <m/>
    <n v="-1979.5441666666668"/>
    <m/>
    <m/>
    <m/>
    <m/>
    <x v="1"/>
    <n v="6.8833333333333337"/>
  </r>
  <r>
    <x v="1"/>
    <x v="104"/>
    <s v="Consumo Cíclico"/>
    <n v="97829"/>
    <s v="C"/>
    <s v="CVCB3"/>
    <n v="400"/>
    <n v="19.73"/>
    <m/>
    <n v="7892"/>
    <n v="4.9000000000000004"/>
    <n v="1.7666666666666666"/>
    <n v="0.21666666666666667"/>
    <n v="7898.5441666666657"/>
    <s v="S"/>
    <m/>
    <n v="-7898.5441666666657"/>
    <m/>
    <n v="900"/>
    <m/>
    <m/>
    <x v="0"/>
    <n v="6.8833333333333337"/>
  </r>
  <r>
    <x v="1"/>
    <x v="104"/>
    <s v="Consumo Cíclico"/>
    <n v="97829"/>
    <s v="C"/>
    <s v="CVCB3"/>
    <n v="200"/>
    <n v="19.760000000000002"/>
    <n v="26.618648804043289"/>
    <n v="3952.0000000000005"/>
    <n v="4.9000000000000004"/>
    <n v="1.7666666666666666"/>
    <n v="0.21666666666666667"/>
    <n v="3961.0866666666675"/>
    <s v="S"/>
    <m/>
    <n v="-3961.0866666666675"/>
    <m/>
    <n v="700"/>
    <m/>
    <m/>
    <x v="0"/>
    <n v="6.8833333333333337"/>
  </r>
  <r>
    <x v="1"/>
    <x v="104"/>
    <s v="Consumo Cíclico"/>
    <n v="97829"/>
    <s v="V"/>
    <s v="CVCB3"/>
    <n v="500"/>
    <n v="19.71"/>
    <m/>
    <n v="9855"/>
    <n v="4.9000000000000004"/>
    <n v="1.7666666666666666"/>
    <n v="0.21666666666666667"/>
    <n v="9848.5133333333324"/>
    <s v="S"/>
    <m/>
    <n v="9848.5133333333324"/>
    <m/>
    <n v="500"/>
    <m/>
    <m/>
    <x v="1"/>
    <n v="6.8833333333333337"/>
  </r>
  <r>
    <x v="1"/>
    <x v="104"/>
    <s v="Financeiro"/>
    <n v="97829"/>
    <s v="C"/>
    <s v="ITUB4"/>
    <n v="200"/>
    <n v="31.89"/>
    <m/>
    <n v="6378"/>
    <n v="4.9000000000000004"/>
    <n v="1.7666666666666666"/>
    <n v="0.21666666666666667"/>
    <n v="6385.1166666666659"/>
    <s v="S"/>
    <m/>
    <n v="-6385.1166666666659"/>
    <m/>
    <n v="800"/>
    <m/>
    <m/>
    <x v="1"/>
    <n v="6.8833333333333337"/>
  </r>
  <r>
    <x v="1"/>
    <x v="104"/>
    <s v="Financeiro"/>
    <n v="97829"/>
    <s v="C"/>
    <s v="ITUB4"/>
    <n v="200"/>
    <n v="32.26"/>
    <m/>
    <n v="6452"/>
    <n v="4.9000000000000004"/>
    <n v="1.7666666666666666"/>
    <n v="0.21666666666666667"/>
    <n v="6459.1166666666659"/>
    <s v="S"/>
    <m/>
    <n v="-6459.1166666666659"/>
    <m/>
    <n v="0"/>
    <m/>
    <m/>
    <x v="0"/>
    <n v="6.8833333333333337"/>
  </r>
  <r>
    <x v="1"/>
    <x v="105"/>
    <s v="Financeiro"/>
    <n v="88396"/>
    <s v="V"/>
    <s v="ITUB4"/>
    <n v="300"/>
    <n v="32.61"/>
    <m/>
    <n v="9783"/>
    <n v="4.9000000000000004"/>
    <n v="1.8159999999999998"/>
    <n v="0.2573333333333333"/>
    <n v="9775.9826666666668"/>
    <s v="S"/>
    <m/>
    <n v="9775.9826666666668"/>
    <n v="103.82104761904884"/>
    <n v="0"/>
    <m/>
    <m/>
    <x v="0"/>
    <n v="6.9733333333333336"/>
  </r>
  <r>
    <x v="1"/>
    <x v="105"/>
    <s v="Financeiro"/>
    <n v="88396"/>
    <s v="C"/>
    <s v="ITUB4"/>
    <n v="300"/>
    <n v="32.22"/>
    <m/>
    <n v="9666"/>
    <n v="4.9000000000000004"/>
    <n v="1.8159999999999998"/>
    <n v="0.2573333333333333"/>
    <n v="9673.6473333333324"/>
    <s v="S"/>
    <m/>
    <n v="-9673.6473333333324"/>
    <m/>
    <n v="300"/>
    <m/>
    <m/>
    <x v="1"/>
    <n v="6.9733333333333336"/>
  </r>
  <r>
    <x v="1"/>
    <x v="105"/>
    <s v="Financeiro e Outros"/>
    <n v="88396"/>
    <s v="V"/>
    <s v="BBDC4"/>
    <n v="200"/>
    <n v="27.44"/>
    <n v="26.36"/>
    <n v="5488"/>
    <n v="4.9000000000000004"/>
    <n v="1.8159999999999998"/>
    <n v="0.2573333333333333"/>
    <n v="5480.9826666666677"/>
    <s v="S"/>
    <m/>
    <n v="5480.9826666666677"/>
    <n v="209.72552380952493"/>
    <n v="600"/>
    <m/>
    <m/>
    <x v="1"/>
    <n v="6.9733333333333336"/>
  </r>
  <r>
    <x v="1"/>
    <x v="105"/>
    <s v="Financeiro"/>
    <n v="88396"/>
    <s v="V"/>
    <s v="BBAS3"/>
    <n v="300"/>
    <n v="37.79"/>
    <n v="37.6"/>
    <n v="11337"/>
    <n v="4.9000000000000004"/>
    <n v="1.8159999999999998"/>
    <n v="0.2573333333333333"/>
    <n v="11329.272666666668"/>
    <s v="S"/>
    <m/>
    <n v="11329.272666666668"/>
    <n v="50.447666666666919"/>
    <n v="200"/>
    <m/>
    <m/>
    <x v="1"/>
    <n v="6.9733333333333336"/>
  </r>
  <r>
    <x v="1"/>
    <x v="105"/>
    <s v="Financeiro"/>
    <n v="88396"/>
    <s v="V"/>
    <s v="BBAS3"/>
    <n v="300"/>
    <n v="37.130000000000003"/>
    <m/>
    <n v="11139"/>
    <n v="4.9000000000000004"/>
    <n v="1.8159999999999998"/>
    <n v="0.2573333333333333"/>
    <n v="11130.842666666667"/>
    <s v="S"/>
    <m/>
    <n v="11130.842666666667"/>
    <n v="-55.734666666667181"/>
    <n v="400"/>
    <m/>
    <m/>
    <x v="1"/>
    <n v="6.9733333333333336"/>
  </r>
  <r>
    <x v="1"/>
    <x v="105"/>
    <s v="Financeiro"/>
    <n v="88396"/>
    <s v="C"/>
    <s v="BBAS3"/>
    <n v="300"/>
    <n v="37.270000000000003"/>
    <m/>
    <n v="11181.000000000002"/>
    <n v="4.9000000000000004"/>
    <n v="1.8159999999999998"/>
    <n v="0.2573333333333333"/>
    <n v="11189.787333333334"/>
    <s v="S"/>
    <m/>
    <n v="-11189.787333333334"/>
    <m/>
    <m/>
    <m/>
    <m/>
    <x v="1"/>
    <n v="6.9733333333333336"/>
  </r>
  <r>
    <x v="1"/>
    <x v="105"/>
    <s v="Financeiro e Outros"/>
    <n v="88396"/>
    <s v="V"/>
    <s v="BBDC4"/>
    <n v="200"/>
    <n v="26.83"/>
    <m/>
    <n v="5366"/>
    <n v="4.9000000000000004"/>
    <n v="1.8159999999999998"/>
    <n v="0.2573333333333333"/>
    <n v="5357.8426666666674"/>
    <s v="S"/>
    <m/>
    <n v="5357.8426666666674"/>
    <n v="-49.609666666666271"/>
    <m/>
    <m/>
    <m/>
    <x v="1"/>
    <n v="6.9733333333333336"/>
  </r>
  <r>
    <x v="1"/>
    <x v="105"/>
    <s v="Financeiro e Outros"/>
    <n v="88396"/>
    <s v="C"/>
    <s v="BBDC4"/>
    <n v="200"/>
    <n v="27.01"/>
    <m/>
    <n v="5402"/>
    <n v="4.9000000000000004"/>
    <n v="1.8159999999999998"/>
    <n v="0.2573333333333333"/>
    <n v="5410.7873333333328"/>
    <s v="S"/>
    <m/>
    <n v="-5410.7873333333328"/>
    <m/>
    <n v="300"/>
    <m/>
    <m/>
    <x v="1"/>
    <n v="6.9733333333333336"/>
  </r>
  <r>
    <x v="1"/>
    <x v="105"/>
    <s v="Consumo Cíclico"/>
    <n v="88396"/>
    <s v="V"/>
    <s v="CVCB3"/>
    <n v="500"/>
    <n v="19.73"/>
    <m/>
    <n v="9865"/>
    <n v="4.9000000000000004"/>
    <n v="1.8159999999999998"/>
    <n v="0.2573333333333333"/>
    <n v="9856.8426666666674"/>
    <s v="S"/>
    <m/>
    <n v="9856.8426666666674"/>
    <n v="-23.861333333332368"/>
    <n v="600"/>
    <m/>
    <m/>
    <x v="1"/>
    <n v="6.9733333333333336"/>
  </r>
  <r>
    <x v="1"/>
    <x v="105"/>
    <s v="Consumo Cíclico"/>
    <n v="88396"/>
    <s v="C"/>
    <s v="CVCB3"/>
    <n v="500"/>
    <n v="19.75"/>
    <m/>
    <n v="9875"/>
    <n v="4.9000000000000004"/>
    <n v="1.8159999999999998"/>
    <n v="0.2573333333333333"/>
    <n v="9883.7873333333318"/>
    <s v="S"/>
    <m/>
    <n v="-9883.7873333333318"/>
    <m/>
    <n v="500"/>
    <m/>
    <m/>
    <x v="1"/>
    <n v="6.9733333333333336"/>
  </r>
  <r>
    <x v="1"/>
    <x v="105"/>
    <s v="Financeiro"/>
    <n v="88396"/>
    <s v="V"/>
    <s v="BBAS3"/>
    <n v="300"/>
    <n v="37.799999999999997"/>
    <m/>
    <n v="11340"/>
    <n v="4.9000000000000004"/>
    <n v="1.8159999999999998"/>
    <n v="0.2573333333333333"/>
    <n v="11334.032666666668"/>
    <s v="S"/>
    <m/>
    <n v="11334.032666666668"/>
    <n v="208.32800000000043"/>
    <n v="2061"/>
    <m/>
    <m/>
    <x v="0"/>
    <n v="6.9733333333333336"/>
  </r>
  <r>
    <x v="1"/>
    <x v="105"/>
    <s v="Financeiro"/>
    <n v="88396"/>
    <s v="C"/>
    <s v="BBAS3"/>
    <n v="100"/>
    <n v="36.96"/>
    <m/>
    <n v="3696"/>
    <n v="4.9000000000000004"/>
    <n v="1.8159999999999998"/>
    <n v="0.2573333333333333"/>
    <n v="3703.4473333333335"/>
    <s v="S"/>
    <m/>
    <n v="-3703.4473333333335"/>
    <m/>
    <m/>
    <m/>
    <m/>
    <x v="0"/>
    <n v="6.9733333333333336"/>
  </r>
  <r>
    <x v="1"/>
    <x v="105"/>
    <s v="Financeiro"/>
    <n v="88396"/>
    <s v="C"/>
    <s v="BBAS3"/>
    <n v="200"/>
    <n v="37.07"/>
    <m/>
    <n v="7414"/>
    <n v="4.9000000000000004"/>
    <n v="1.8159999999999998"/>
    <n v="0.2573333333333333"/>
    <n v="7421.4473333333326"/>
    <s v="S"/>
    <m/>
    <n v="-7421.4473333333326"/>
    <m/>
    <n v="300"/>
    <m/>
    <m/>
    <x v="0"/>
    <n v="6.9733333333333336"/>
  </r>
  <r>
    <x v="1"/>
    <x v="105"/>
    <s v="Utilidade Pública"/>
    <n v="88396"/>
    <s v="C"/>
    <s v="CMIG4"/>
    <n v="500"/>
    <n v="15"/>
    <n v="15.706906032670226"/>
    <n v="7500"/>
    <n v="4.9000000000000004"/>
    <n v="1.8159999999999998"/>
    <n v="0.2573333333333333"/>
    <n v="7507.9873333333326"/>
    <s v="N"/>
    <m/>
    <n v="-7507.9873333333326"/>
    <m/>
    <n v="100"/>
    <m/>
    <m/>
    <x v="0"/>
    <n v="6.9733333333333336"/>
  </r>
  <r>
    <x v="1"/>
    <x v="105"/>
    <s v="Consumo Cíclico"/>
    <n v="88396"/>
    <s v="C"/>
    <s v="CVCB3"/>
    <n v="300"/>
    <n v="19.64"/>
    <n v="27.264472608567139"/>
    <n v="5892"/>
    <n v="4.9000000000000004"/>
    <n v="1.8159999999999998"/>
    <n v="0.2573333333333333"/>
    <n v="5897.7873333333328"/>
    <s v="S"/>
    <m/>
    <n v="-5897.7873333333328"/>
    <m/>
    <m/>
    <m/>
    <m/>
    <x v="0"/>
    <n v="6.9733333333333336"/>
  </r>
  <r>
    <x v="1"/>
    <x v="106"/>
    <s v="Financeiro"/>
    <n v="78793"/>
    <s v="C"/>
    <s v="BBAS3"/>
    <n v="200"/>
    <n v="37.61"/>
    <n v="37.6"/>
    <n v="7522"/>
    <n v="4.9000000000000004"/>
    <n v="1.6525000000000001"/>
    <n v="0.185"/>
    <n v="7530.8435714285715"/>
    <s v="S"/>
    <m/>
    <n v="-7530.8435714285715"/>
    <m/>
    <n v="200"/>
    <m/>
    <m/>
    <x v="0"/>
    <n v="6.7374999999999998"/>
  </r>
  <r>
    <x v="1"/>
    <x v="106"/>
    <s v="Financeiro"/>
    <n v="78793"/>
    <s v="C"/>
    <s v="BBAS3"/>
    <n v="100"/>
    <n v="37.56"/>
    <m/>
    <n v="3756"/>
    <n v="4.9000000000000004"/>
    <n v="1.6525000000000001"/>
    <n v="0.185"/>
    <n v="3764.8435714285715"/>
    <s v="S"/>
    <m/>
    <n v="-3764.8435714285715"/>
    <m/>
    <n v="0"/>
    <m/>
    <m/>
    <x v="0"/>
    <n v="6.7374999999999998"/>
  </r>
  <r>
    <x v="1"/>
    <x v="106"/>
    <s v="Consumo não Cíclico"/>
    <n v="78793"/>
    <s v="C"/>
    <s v="JBSS3"/>
    <n v="300"/>
    <n v="25.05"/>
    <n v="25.056099751297577"/>
    <n v="7515"/>
    <n v="4.9000000000000004"/>
    <n v="1.6525000000000001"/>
    <n v="0.185"/>
    <n v="7523.8435714285715"/>
    <s v="S"/>
    <m/>
    <n v="-7523.8435714285715"/>
    <m/>
    <n v="0"/>
    <m/>
    <m/>
    <x v="0"/>
    <n v="6.7374999999999998"/>
  </r>
  <r>
    <x v="1"/>
    <x v="106"/>
    <s v="Financeiro e Outros"/>
    <n v="78793"/>
    <s v="C"/>
    <s v="BBDC4"/>
    <n v="200"/>
    <n v="26.36"/>
    <n v="26.36"/>
    <n v="5272"/>
    <n v="4.9000000000000004"/>
    <n v="1.6525000000000001"/>
    <n v="0.185"/>
    <n v="5280.8435714285715"/>
    <s v="S"/>
    <m/>
    <n v="-5280.8435714285715"/>
    <m/>
    <n v="500"/>
    <m/>
    <m/>
    <x v="0"/>
    <n v="6.7374999999999998"/>
  </r>
  <r>
    <x v="1"/>
    <x v="107"/>
    <s v="Financeiro"/>
    <n v="68552"/>
    <s v="V"/>
    <s v="BBAS3"/>
    <n v="200"/>
    <n v="39.119999999999997"/>
    <n v="36.168863271256029"/>
    <n v="7823.9999999999991"/>
    <n v="4.9000000000000004"/>
    <n v="1.9424999999999999"/>
    <n v="0.2175"/>
    <n v="7815.7539285714283"/>
    <s v="S"/>
    <m/>
    <n v="7815.7539285714283"/>
    <n v="583.73734574879381"/>
    <n v="700"/>
    <m/>
    <m/>
    <x v="0"/>
    <n v="7.0600000000000005"/>
  </r>
  <r>
    <x v="1"/>
    <x v="107"/>
    <s v="Financeiro e Outros"/>
    <n v="68552"/>
    <s v="V"/>
    <s v="BBDC4"/>
    <n v="400"/>
    <n v="27.01"/>
    <n v="25.672175925925924"/>
    <n v="10804"/>
    <n v="4.9000000000000004"/>
    <n v="1.9424999999999999"/>
    <n v="0.2175"/>
    <n v="10795.753928571428"/>
    <s v="S"/>
    <m/>
    <n v="10795.753928571428"/>
    <n v="528.6396296296316"/>
    <n v="200"/>
    <m/>
    <m/>
    <x v="1"/>
    <n v="7.0600000000000005"/>
  </r>
  <r>
    <x v="1"/>
    <x v="107"/>
    <s v="Financeiro"/>
    <n v="68552"/>
    <s v="V"/>
    <s v="ITUB4"/>
    <n v="200"/>
    <n v="32.200000000000003"/>
    <n v="30.222337662337662"/>
    <n v="6440.0000000000009"/>
    <n v="4.9000000000000004"/>
    <n v="1.9424999999999999"/>
    <n v="0.2175"/>
    <n v="6431.7539285714302"/>
    <s v="S"/>
    <m/>
    <n v="6431.7539285714302"/>
    <n v="388.73996753246865"/>
    <n v="0"/>
    <m/>
    <m/>
    <x v="0"/>
    <n v="7.0600000000000005"/>
  </r>
  <r>
    <x v="1"/>
    <x v="107"/>
    <s v="Financeiro"/>
    <n v="68552"/>
    <s v="V"/>
    <s v="ITUB4"/>
    <n v="100"/>
    <n v="32.200000000000003"/>
    <n v="30.222337662337662"/>
    <n v="3220.0000000000005"/>
    <n v="4.9000000000000004"/>
    <n v="1.9424999999999999"/>
    <n v="0.2175"/>
    <n v="3212"/>
    <s v="S"/>
    <m/>
    <n v="3212"/>
    <n v="190.97373376623364"/>
    <n v="200"/>
    <m/>
    <m/>
    <x v="0"/>
    <n v="7.0600000000000005"/>
  </r>
  <r>
    <x v="1"/>
    <x v="108"/>
    <s v="Financeiro"/>
    <n v="58522"/>
    <s v="C"/>
    <s v="BBAS3"/>
    <n v="200"/>
    <n v="39.380000000000003"/>
    <m/>
    <n v="7876.0000000000009"/>
    <n v="4.9000000000000004"/>
    <n v="2.2136363636363638"/>
    <n v="0.29454545454545455"/>
    <n v="7884.7070454545456"/>
    <s v="S"/>
    <m/>
    <n v="-7884.7070454545456"/>
    <m/>
    <n v="400"/>
    <m/>
    <m/>
    <x v="1"/>
    <n v="7.4081818181818191"/>
  </r>
  <r>
    <x v="1"/>
    <x v="108"/>
    <s v="Financeiro"/>
    <n v="58522"/>
    <s v="V"/>
    <s v="BBAS3"/>
    <n v="200"/>
    <n v="38.99"/>
    <n v="36.168863271256029"/>
    <n v="7798"/>
    <n v="4.9000000000000004"/>
    <n v="2.2136363636363638"/>
    <n v="0.29454545454545455"/>
    <n v="7789.9229545454555"/>
    <s v="S"/>
    <m/>
    <n v="7789.9229545454555"/>
    <n v="557.65234574879469"/>
    <n v="400"/>
    <m/>
    <m/>
    <x v="1"/>
    <n v="7.4081818181818191"/>
  </r>
  <r>
    <x v="1"/>
    <x v="108"/>
    <s v="Financeiro"/>
    <n v="58522"/>
    <s v="V"/>
    <s v="BBAS3"/>
    <n v="200"/>
    <n v="39.32"/>
    <n v="36.168863271256029"/>
    <n v="7864"/>
    <n v="4.9000000000000004"/>
    <n v="2.2136363636363638"/>
    <n v="0.29454545454545455"/>
    <n v="7855.9229545454555"/>
    <s v="S"/>
    <m/>
    <n v="7855.9229545454555"/>
    <n v="623.65234574879469"/>
    <n v="0"/>
    <m/>
    <m/>
    <x v="1"/>
    <n v="7.4081818181818191"/>
  </r>
  <r>
    <x v="1"/>
    <x v="108"/>
    <s v="Financeiro"/>
    <n v="58522"/>
    <s v="V"/>
    <s v="BBAS3"/>
    <n v="200"/>
    <n v="39.450000000000003"/>
    <m/>
    <n v="7890.0000000000009"/>
    <n v="4.9000000000000004"/>
    <n v="2.2136363636363638"/>
    <n v="0.29454545454545455"/>
    <n v="7882.6614545454559"/>
    <s v="S"/>
    <m/>
    <n v="7882.6614545454559"/>
    <n v="0.22000000000025466"/>
    <n v="-400"/>
    <m/>
    <m/>
    <x v="0"/>
    <n v="7.4081818181818191"/>
  </r>
  <r>
    <x v="1"/>
    <x v="108"/>
    <s v="Financeiro e Outros"/>
    <n v="58522"/>
    <s v="C"/>
    <s v="BBDC4"/>
    <n v="400"/>
    <n v="27.17"/>
    <m/>
    <n v="10868"/>
    <n v="4.9000000000000004"/>
    <n v="2.2136363636363638"/>
    <n v="0.29454545454545455"/>
    <n v="10875.968545454545"/>
    <s v="S"/>
    <m/>
    <n v="-10875.968545454545"/>
    <m/>
    <n v="0"/>
    <m/>
    <m/>
    <x v="1"/>
    <n v="7.4081818181818191"/>
  </r>
  <r>
    <x v="1"/>
    <x v="108"/>
    <s v="Financeiro e Outros"/>
    <n v="58522"/>
    <s v="C"/>
    <s v="BBDC4"/>
    <n v="400"/>
    <n v="27.11"/>
    <m/>
    <n v="10844"/>
    <n v="4.9000000000000004"/>
    <n v="2.2136363636363638"/>
    <n v="0.29454545454545455"/>
    <n v="10851.968545454545"/>
    <s v="S"/>
    <m/>
    <n v="-10851.968545454545"/>
    <m/>
    <n v="400"/>
    <m/>
    <m/>
    <x v="1"/>
    <n v="7.4081818181818191"/>
  </r>
  <r>
    <x v="1"/>
    <x v="108"/>
    <s v="Financeiro e Outros"/>
    <n v="58522"/>
    <s v="V"/>
    <s v="BBDC4"/>
    <n v="400"/>
    <n v="27.01"/>
    <n v="25.672175925925924"/>
    <n v="10804"/>
    <n v="4.9000000000000004"/>
    <n v="2.2136363636363638"/>
    <n v="0.29454545454545455"/>
    <n v="10796.661454545454"/>
    <s v="S"/>
    <m/>
    <n v="10796.661454545454"/>
    <n v="528.8896296296316"/>
    <m/>
    <m/>
    <m/>
    <x v="0"/>
    <n v="7.4081818181818191"/>
  </r>
  <r>
    <x v="1"/>
    <x v="108"/>
    <s v="Financeiro e Outros"/>
    <n v="58522"/>
    <s v="V"/>
    <s v="BBDC4"/>
    <n v="400"/>
    <n v="27.04"/>
    <m/>
    <n v="10816"/>
    <n v="4.9000000000000004"/>
    <n v="2.2136363636363638"/>
    <n v="0.29454545454545455"/>
    <n v="10808.661454545454"/>
    <s v="S"/>
    <m/>
    <n v="10808.661454545454"/>
    <n v="-65.724999999998545"/>
    <n v="800"/>
    <m/>
    <m/>
    <x v="0"/>
    <n v="7.4081818181818191"/>
  </r>
  <r>
    <x v="1"/>
    <x v="108"/>
    <s v="Financeiro e Outros"/>
    <n v="58522"/>
    <s v="V"/>
    <s v="BBDC4"/>
    <n v="400"/>
    <n v="27.08"/>
    <m/>
    <n v="10832"/>
    <n v="4.9000000000000004"/>
    <n v="2.2136363636363638"/>
    <n v="0.29454545454545455"/>
    <n v="10824.295454545454"/>
    <s v="S"/>
    <m/>
    <n v="10824.295454545454"/>
    <n v="-25.77833333333183"/>
    <m/>
    <m/>
    <m/>
    <x v="0"/>
    <n v="7.4081818181818191"/>
  </r>
  <r>
    <x v="1"/>
    <x v="108"/>
    <s v="Consumo Cíclico"/>
    <n v="58522"/>
    <s v="V"/>
    <s v="CVCB3"/>
    <n v="500"/>
    <n v="19.02"/>
    <n v="28.518497708660419"/>
    <n v="9510"/>
    <n v="4.9000000000000004"/>
    <n v="2.2136363636363638"/>
    <n v="0.29454545454545455"/>
    <n v="9502.295454545454"/>
    <s v="S"/>
    <m/>
    <n v="9502.295454545454"/>
    <n v="-4755.5421876635428"/>
    <n v="800"/>
    <m/>
    <m/>
    <x v="0"/>
    <n v="7.4081818181818191"/>
  </r>
  <r>
    <x v="1"/>
    <x v="108"/>
    <s v="Financeiro"/>
    <n v="58522"/>
    <s v="V"/>
    <s v="ITUB4"/>
    <n v="300"/>
    <n v="32.01"/>
    <n v="30.222337662337662"/>
    <n v="9603"/>
    <n v="4.9000000000000004"/>
    <n v="2.2136363636363638"/>
    <n v="0.29454545454545455"/>
    <n v="9595.295454545454"/>
    <m/>
    <m/>
    <n v="9595.295454545454"/>
    <n v="530.00536796536835"/>
    <n v="600"/>
    <m/>
    <m/>
    <x v="0"/>
    <n v="7.4081818181818191"/>
  </r>
  <r>
    <x v="1"/>
    <x v="109"/>
    <s v="Consumo Cíclico"/>
    <n v="37292"/>
    <s v="C"/>
    <s v="VVAR3"/>
    <n v="200"/>
    <n v="15.75"/>
    <n v="18.14223641975309"/>
    <n v="3150"/>
    <n v="4.9000000000000004"/>
    <n v="1.2"/>
    <n v="0.13"/>
    <n v="3158.1700000000005"/>
    <s v="N"/>
    <m/>
    <n v="-3158.1700000000005"/>
    <m/>
    <m/>
    <m/>
    <m/>
    <x v="0"/>
    <n v="6.23"/>
  </r>
  <r>
    <x v="1"/>
    <x v="109"/>
    <s v="Financeiro e Outros"/>
    <n v="37292"/>
    <s v="C"/>
    <s v="BBDC4"/>
    <n v="200"/>
    <n v="27.93"/>
    <n v="25.672175925925924"/>
    <n v="5586"/>
    <n v="4.9000000000000004"/>
    <n v="1.2"/>
    <n v="0.13"/>
    <n v="5594.17"/>
    <s v="S"/>
    <m/>
    <n v="-5594.17"/>
    <m/>
    <n v="800"/>
    <m/>
    <m/>
    <x v="0"/>
    <n v="6.23"/>
  </r>
  <r>
    <x v="1"/>
    <x v="110"/>
    <s v="Financeiro e Outros"/>
    <n v="25959"/>
    <s v="V"/>
    <s v="BBDC4"/>
    <n v="200"/>
    <n v="27.19"/>
    <n v="25.672175925925924"/>
    <n v="5438"/>
    <n v="4.9000000000000004"/>
    <n v="1.18"/>
    <n v="0.13"/>
    <n v="5430.46"/>
    <s v="S"/>
    <m/>
    <n v="5430.46"/>
    <n v="272.78750000000036"/>
    <n v="600"/>
    <m/>
    <m/>
    <x v="0"/>
    <n v="6.21"/>
  </r>
  <r>
    <x v="1"/>
    <x v="110"/>
    <e v="#N/A"/>
    <n v="25959"/>
    <s v="V"/>
    <s v="CVCB11"/>
    <n v="324"/>
    <n v="9.73"/>
    <n v="0"/>
    <n v="3152.52"/>
    <n v="4.9000000000000004"/>
    <n v="1.18"/>
    <n v="0.13"/>
    <n v="3144.9799999999996"/>
    <s v="S"/>
    <m/>
    <n v="3144.9799999999996"/>
    <n v="3146.2937499999998"/>
    <n v="400"/>
    <m/>
    <m/>
    <x v="1"/>
    <n v="6.21"/>
  </r>
  <r>
    <x v="1"/>
    <x v="111"/>
    <s v="Financeiro e Outros"/>
    <n v="15214"/>
    <s v="C"/>
    <s v="BBDC4"/>
    <n v="200"/>
    <n v="25.76"/>
    <n v="25.672175925925924"/>
    <n v="5152"/>
    <n v="4.9000000000000004"/>
    <m/>
    <m/>
    <n v="5162.03"/>
    <s v="S"/>
    <m/>
    <n v="-5162.03"/>
    <m/>
    <n v="200"/>
    <m/>
    <m/>
    <x v="1"/>
    <n v="4.9000000000000004"/>
  </r>
  <r>
    <x v="1"/>
    <x v="112"/>
    <s v="Financeiro"/>
    <n v="140083"/>
    <s v="C"/>
    <s v="BBAS3"/>
    <n v="200"/>
    <n v="38.4"/>
    <n v="36.168863271256029"/>
    <n v="7680"/>
    <n v="4.9000000000000004"/>
    <n v="1.7233333333333334"/>
    <n v="0.22999999999999998"/>
    <n v="7690.2599999999993"/>
    <s v="S"/>
    <m/>
    <n v="-7690.2599999999993"/>
    <m/>
    <n v="400"/>
    <m/>
    <m/>
    <x v="1"/>
    <n v="6.8533333333333335"/>
  </r>
  <r>
    <x v="1"/>
    <x v="112"/>
    <s v="Financeiro"/>
    <n v="140083"/>
    <s v="C"/>
    <s v="BBAS3"/>
    <n v="200"/>
    <n v="38.14"/>
    <m/>
    <n v="7628"/>
    <n v="4.9000000000000004"/>
    <n v="1.7233333333333334"/>
    <n v="0.22999999999999998"/>
    <n v="7638.2599999999993"/>
    <s v="S"/>
    <m/>
    <n v="-7638.2599999999993"/>
    <m/>
    <n v="200"/>
    <m/>
    <m/>
    <x v="1"/>
    <n v="6.8533333333333335"/>
  </r>
  <r>
    <x v="1"/>
    <x v="112"/>
    <s v="Financeiro"/>
    <n v="140083"/>
    <s v="V"/>
    <s v="BBAS3"/>
    <n v="200"/>
    <n v="38.36"/>
    <m/>
    <n v="7672"/>
    <n v="4.9000000000000004"/>
    <n v="1.7233333333333334"/>
    <n v="0.22999999999999998"/>
    <n v="7664.9700000000012"/>
    <s v="S"/>
    <m/>
    <n v="7664.9700000000012"/>
    <m/>
    <n v="400"/>
    <m/>
    <m/>
    <x v="0"/>
    <n v="6.8533333333333335"/>
  </r>
  <r>
    <x v="1"/>
    <x v="113"/>
    <s v="Financeiro"/>
    <n v="121044"/>
    <s v="C"/>
    <s v="BBAS3"/>
    <n v="200"/>
    <n v="39.15"/>
    <m/>
    <n v="7830"/>
    <n v="4.9000000000000004"/>
    <n v="1.6833333333333333"/>
    <n v="0.68"/>
    <n v="7838.11"/>
    <s v="S"/>
    <m/>
    <n v="-7838.11"/>
    <m/>
    <n v="400"/>
    <m/>
    <m/>
    <x v="1"/>
    <n v="7.2633333333333336"/>
  </r>
  <r>
    <x v="1"/>
    <x v="113"/>
    <s v="Financeiro"/>
    <n v="121044"/>
    <s v="V"/>
    <s v="BBAS3"/>
    <n v="200"/>
    <n v="39.049999999999997"/>
    <m/>
    <n v="7809.9999999999991"/>
    <n v="4.9000000000000004"/>
    <n v="1.6833333333333333"/>
    <n v="0.68"/>
    <n v="7802.5199999999995"/>
    <s v="S"/>
    <m/>
    <n v="7802.5199999999995"/>
    <n v="-34.442500000001019"/>
    <n v="200"/>
    <m/>
    <m/>
    <x v="1"/>
    <n v="7.2633333333333336"/>
  </r>
  <r>
    <x v="1"/>
    <x v="113"/>
    <s v="Consumo não Cíclico"/>
    <n v="121044"/>
    <s v="C"/>
    <s v="JBSS3"/>
    <n v="300"/>
    <n v="23.41"/>
    <m/>
    <n v="7023"/>
    <n v="4.9000000000000004"/>
    <n v="1.6833333333333333"/>
    <n v="0.68"/>
    <n v="7031.11"/>
    <s v="S"/>
    <m/>
    <n v="-7031.11"/>
    <m/>
    <n v="0"/>
    <m/>
    <m/>
    <x v="1"/>
    <n v="7.2633333333333336"/>
  </r>
  <r>
    <x v="1"/>
    <x v="114"/>
    <s v="Financeiro"/>
    <n v="112389"/>
    <s v="C"/>
    <s v="BBAS3"/>
    <n v="200"/>
    <n v="39.28"/>
    <m/>
    <n v="7856"/>
    <n v="4.9000000000000004"/>
    <n v="1.6420000000000001"/>
    <n v="0.22999999999999998"/>
    <n v="7863.6599999999989"/>
    <s v="S"/>
    <m/>
    <n v="-7863.6599999999989"/>
    <m/>
    <n v="200"/>
    <m/>
    <m/>
    <x v="1"/>
    <n v="6.7720000000000002"/>
  </r>
  <r>
    <x v="1"/>
    <x v="114"/>
    <s v="Financeiro"/>
    <n v="112389"/>
    <s v="C"/>
    <s v="BBAS3"/>
    <n v="200"/>
    <n v="39.31"/>
    <m/>
    <n v="7862"/>
    <n v="4.9000000000000004"/>
    <n v="1.6420000000000001"/>
    <n v="0.22999999999999998"/>
    <n v="7869.6599999999989"/>
    <s v="S"/>
    <m/>
    <n v="-7869.6599999999989"/>
    <m/>
    <n v="200"/>
    <m/>
    <m/>
    <x v="1"/>
    <n v="6.7720000000000002"/>
  </r>
  <r>
    <x v="1"/>
    <x v="114"/>
    <s v="Financeiro"/>
    <n v="112389"/>
    <s v="V"/>
    <s v="BBAS3"/>
    <n v="200"/>
    <n v="39.32"/>
    <m/>
    <n v="7864"/>
    <n v="4.9000000000000004"/>
    <n v="1.6420000000000001"/>
    <n v="0.22999999999999998"/>
    <n v="7856.9700000000012"/>
    <s v="S"/>
    <m/>
    <n v="7856.9700000000012"/>
    <n v="-6.1849999999985812"/>
    <n v="400"/>
    <m/>
    <m/>
    <x v="1"/>
    <n v="6.7720000000000002"/>
  </r>
  <r>
    <x v="1"/>
    <x v="114"/>
    <s v="Financeiro"/>
    <n v="112389"/>
    <s v="V"/>
    <s v="BBAS3"/>
    <n v="200"/>
    <n v="39.33"/>
    <m/>
    <n v="7866"/>
    <n v="4.9000000000000004"/>
    <n v="1.6420000000000001"/>
    <n v="0.22999999999999998"/>
    <n v="7858.0400000000009"/>
    <s v="S"/>
    <m/>
    <n v="7858.0400000000009"/>
    <n v="-10.184999999998581"/>
    <n v="200"/>
    <m/>
    <m/>
    <x v="1"/>
    <n v="6.7720000000000002"/>
  </r>
  <r>
    <x v="1"/>
    <x v="114"/>
    <s v="Consumo não Cíclico"/>
    <n v="112389"/>
    <s v="V"/>
    <s v="JBSS3"/>
    <n v="300"/>
    <n v="23.41"/>
    <n v="25.056099751297577"/>
    <n v="7023"/>
    <n v="4.9000000000000004"/>
    <n v="1.6420000000000001"/>
    <n v="0.22999999999999998"/>
    <n v="7015.35"/>
    <s v="S"/>
    <m/>
    <n v="7015.35"/>
    <n v="-500.35325872260546"/>
    <n v="0"/>
    <m/>
    <m/>
    <x v="1"/>
    <n v="6.7720000000000002"/>
  </r>
  <r>
    <x v="1"/>
    <x v="115"/>
    <s v="Financeiro"/>
    <n v="103997"/>
    <s v="C"/>
    <s v="BBAS3"/>
    <n v="200"/>
    <n v="39.31"/>
    <m/>
    <n v="7862"/>
    <n v="4.9000000000000004"/>
    <n v="1.6542857142857144"/>
    <n v="0.23571428571428571"/>
    <n v="7870.2857142857147"/>
    <s v="S"/>
    <m/>
    <n v="-7870.2857142857147"/>
    <m/>
    <n v="-200"/>
    <m/>
    <m/>
    <x v="0"/>
    <n v="6.7900000000000009"/>
  </r>
  <r>
    <x v="1"/>
    <x v="115"/>
    <s v="Financeiro"/>
    <n v="103997"/>
    <s v="C"/>
    <s v="BBAS3"/>
    <n v="200"/>
    <n v="39.33"/>
    <m/>
    <n v="7866"/>
    <n v="4.9000000000000004"/>
    <n v="1.6542857142857144"/>
    <n v="0.23571428571428571"/>
    <n v="7874.2857142857147"/>
    <s v="S"/>
    <m/>
    <n v="-7874.2857142857147"/>
    <m/>
    <n v="0"/>
    <m/>
    <m/>
    <x v="1"/>
    <n v="6.7900000000000009"/>
  </r>
  <r>
    <x v="1"/>
    <x v="115"/>
    <s v="Financeiro"/>
    <n v="103997"/>
    <s v="C"/>
    <s v="BBAS3"/>
    <n v="200"/>
    <n v="39.35"/>
    <m/>
    <n v="7870"/>
    <n v="4.9000000000000004"/>
    <n v="1.6542857142857144"/>
    <n v="0.23571428571428571"/>
    <n v="7878.2857142857147"/>
    <s v="S"/>
    <m/>
    <n v="-7878.2857142857147"/>
    <m/>
    <n v="200"/>
    <m/>
    <m/>
    <x v="1"/>
    <n v="6.7900000000000009"/>
  </r>
  <r>
    <x v="1"/>
    <x v="115"/>
    <s v="Financeiro"/>
    <n v="103997"/>
    <s v="V"/>
    <s v="BBAS3"/>
    <n v="200"/>
    <n v="39.28"/>
    <n v="35.053294906884034"/>
    <n v="7856"/>
    <n v="4.9000000000000004"/>
    <n v="1.6542857142857144"/>
    <n v="0.23571428571428571"/>
    <n v="7848.3442857142854"/>
    <s v="S"/>
    <m/>
    <n v="7848.3442857142854"/>
    <n v="838.87905433747892"/>
    <n v="400"/>
    <m/>
    <m/>
    <x v="1"/>
    <n v="6.7900000000000009"/>
  </r>
  <r>
    <x v="1"/>
    <x v="115"/>
    <s v="Financeiro"/>
    <n v="103997"/>
    <s v="V"/>
    <s v="BBAS3"/>
    <n v="200"/>
    <n v="39.130000000000003"/>
    <m/>
    <n v="7826.0000000000009"/>
    <n v="4.9000000000000004"/>
    <n v="1.6542857142857144"/>
    <n v="0.23571428571428571"/>
    <n v="7818.0342857142869"/>
    <s v="S"/>
    <m/>
    <n v="7818.0342857142869"/>
    <n v="-49.621011904760962"/>
    <n v="600"/>
    <m/>
    <m/>
    <x v="1"/>
    <n v="6.7900000000000009"/>
  </r>
  <r>
    <x v="1"/>
    <x v="115"/>
    <s v="Financeiro"/>
    <n v="103997"/>
    <s v="V"/>
    <s v="BBAS3"/>
    <n v="200"/>
    <n v="39.29"/>
    <m/>
    <n v="7858"/>
    <n v="4.9000000000000004"/>
    <n v="1.6542857142857144"/>
    <n v="0.23571428571428571"/>
    <n v="7850.0342857142859"/>
    <s v="S"/>
    <m/>
    <n v="7850.0342857142859"/>
    <n v="-21.621011904761872"/>
    <n v="800"/>
    <m/>
    <m/>
    <x v="1"/>
    <n v="6.7900000000000009"/>
  </r>
  <r>
    <x v="1"/>
    <x v="115"/>
    <s v="Financeiro"/>
    <n v="103997"/>
    <s v="V"/>
    <s v="BBAS3"/>
    <n v="200"/>
    <n v="39.33"/>
    <m/>
    <n v="7866"/>
    <n v="4.9000000000000004"/>
    <n v="1.6542857142857144"/>
    <n v="0.23571428571428571"/>
    <n v="7858.0342857142859"/>
    <s v="S"/>
    <m/>
    <n v="7858.0342857142859"/>
    <n v="-17.621011904761872"/>
    <n v="1000"/>
    <m/>
    <m/>
    <x v="1"/>
    <n v="6.7900000000000009"/>
  </r>
  <r>
    <x v="1"/>
    <x v="116"/>
    <s v="Financeiro"/>
    <n v="85476"/>
    <s v="V"/>
    <s v="BBAS3"/>
    <n v="200"/>
    <n v="37.74"/>
    <n v="35.053294906884034"/>
    <n v="7548"/>
    <n v="4.9000000000000004"/>
    <n v="1.6866666666666665"/>
    <n v="0.22333333333333336"/>
    <n v="7540.0466666666671"/>
    <s v="S"/>
    <m/>
    <n v="7540.0466666666671"/>
    <n v="530.89143528986006"/>
    <n v="600"/>
    <m/>
    <m/>
    <x v="0"/>
    <n v="6.8100000000000005"/>
  </r>
  <r>
    <x v="1"/>
    <x v="117"/>
    <s v="Financeiro"/>
    <n v="75205"/>
    <s v="V"/>
    <s v="BBAS3"/>
    <n v="200"/>
    <n v="36.49"/>
    <m/>
    <n v="7298"/>
    <n v="4.9000000000000004"/>
    <n v="1.6866666666666665"/>
    <n v="0.22333333333333336"/>
    <n v="7290.0466666666671"/>
    <s v="S"/>
    <m/>
    <n v="7290.0466666666671"/>
    <n v="-47.529166666665333"/>
    <n v="800"/>
    <m/>
    <m/>
    <x v="0"/>
    <n v="6.8100000000000005"/>
  </r>
  <r>
    <x v="1"/>
    <x v="117"/>
    <s v="Financeiro"/>
    <n v="75205"/>
    <s v="C"/>
    <s v="BBAS3"/>
    <n v="200"/>
    <n v="36.659999999999997"/>
    <m/>
    <n v="7331.9999999999991"/>
    <n v="4.9000000000000004"/>
    <n v="1.6866666666666665"/>
    <n v="0.22333333333333336"/>
    <n v="7340.5833333333321"/>
    <s v="S"/>
    <m/>
    <n v="-7340.5833333333321"/>
    <m/>
    <n v="300"/>
    <m/>
    <m/>
    <x v="0"/>
    <n v="6.8100000000000005"/>
  </r>
  <r>
    <x v="1"/>
    <x v="117"/>
    <s v="Financeiro e Outros"/>
    <n v="75205"/>
    <s v="C"/>
    <s v="BBDC4"/>
    <n v="300"/>
    <n v="26.03"/>
    <n v="25.672175925925924"/>
    <n v="7809"/>
    <n v="4.9000000000000004"/>
    <n v="1.6866666666666665"/>
    <n v="0.22333333333333336"/>
    <n v="7817.583333333333"/>
    <s v="S"/>
    <m/>
    <n v="-7817.583333333333"/>
    <m/>
    <n v="600"/>
    <m/>
    <m/>
    <x v="0"/>
    <n v="6.8100000000000005"/>
  </r>
  <r>
    <x v="1"/>
    <x v="118"/>
    <s v="Financeiro"/>
    <n v="65465"/>
    <s v="C"/>
    <s v="BBAS3"/>
    <n v="200"/>
    <n v="36.06"/>
    <n v="35.053294906884034"/>
    <n v="7212"/>
    <n v="4.9000000000000004"/>
    <n v="2.0550000000000002"/>
    <n v="0.22500000000000001"/>
    <n v="7220.585"/>
    <s v="S"/>
    <m/>
    <n v="-7220.585"/>
    <m/>
    <n v="600"/>
    <m/>
    <m/>
    <x v="0"/>
    <n v="7.18"/>
  </r>
  <r>
    <x v="1"/>
    <x v="118"/>
    <s v="Financeiro e Outros"/>
    <n v="65465"/>
    <s v="V"/>
    <s v="BBDC4"/>
    <n v="300"/>
    <n v="25.79"/>
    <n v="25.314351851851853"/>
    <n v="7737"/>
    <n v="4.9000000000000004"/>
    <n v="2.0550000000000002"/>
    <n v="0.22500000000000001"/>
    <n v="7729.0450000000001"/>
    <s v="S"/>
    <m/>
    <n v="7729.0450000000001"/>
    <n v="136.26944444444416"/>
    <n v="300"/>
    <m/>
    <m/>
    <x v="0"/>
    <n v="7.18"/>
  </r>
  <r>
    <x v="1"/>
    <x v="119"/>
    <s v="Financeiro e Outros"/>
    <n v="56493"/>
    <s v="C"/>
    <s v="BBDC4"/>
    <n v="300"/>
    <n v="26.16"/>
    <n v="25.314351851851853"/>
    <n v="7848"/>
    <n v="4.9000000000000004"/>
    <n v="2.15"/>
    <n v="0.23"/>
    <n v="7856.5899999999992"/>
    <s v="S"/>
    <m/>
    <n v="-7856.5899999999992"/>
    <m/>
    <n v="500"/>
    <m/>
    <m/>
    <x v="0"/>
    <n v="7.2800000000000011"/>
  </r>
  <r>
    <x v="1"/>
    <x v="120"/>
    <s v="Financeiro"/>
    <n v="46598"/>
    <s v="V"/>
    <s v="BBAS3"/>
    <n v="200"/>
    <n v="36.369999999999997"/>
    <n v="34.717726542512047"/>
    <n v="7273.9999999999991"/>
    <n v="4.9000000000000004"/>
    <n v="2.0699999999999998"/>
    <n v="0.38"/>
    <n v="7265.8899999999994"/>
    <s v="S"/>
    <m/>
    <n v="7265.8899999999994"/>
    <n v="323.43769149759009"/>
    <n v="600"/>
    <m/>
    <m/>
    <x v="0"/>
    <n v="7.3500000000000005"/>
  </r>
  <r>
    <x v="1"/>
    <x v="120"/>
    <s v="Financeiro e Outros"/>
    <n v="46598"/>
    <s v="V"/>
    <s v="BBDC4"/>
    <n v="300"/>
    <n v="25.97"/>
    <n v="24.468703703703703"/>
    <n v="7791"/>
    <n v="4.9000000000000004"/>
    <n v="2.0699999999999998"/>
    <n v="0.38"/>
    <n v="7782.89"/>
    <s v="S"/>
    <m/>
    <n v="7782.89"/>
    <n v="443.37188888888886"/>
    <n v="500"/>
    <m/>
    <m/>
    <x v="0"/>
    <n v="7.3500000000000005"/>
  </r>
  <r>
    <x v="1"/>
    <x v="121"/>
    <s v="Consumo não Cíclico"/>
    <n v="26142"/>
    <s v="C"/>
    <s v="JBSS3"/>
    <n v="300"/>
    <n v="23.11"/>
    <n v="25.056099751297577"/>
    <n v="6933"/>
    <n v="4.9000000000000004"/>
    <n v="1.9"/>
    <n v="0.2"/>
    <n v="6940.3533333333326"/>
    <s v="S"/>
    <m/>
    <n v="-6940.3533333333326"/>
    <m/>
    <n v="700"/>
    <m/>
    <m/>
    <x v="1"/>
    <n v="7.0000000000000009"/>
  </r>
  <r>
    <x v="1"/>
    <x v="122"/>
    <s v="Financeiro e Outros"/>
    <n v="5036"/>
    <s v="V"/>
    <s v="BBDC4"/>
    <n v="300"/>
    <n v="24.85"/>
    <n v="24.468703703703703"/>
    <n v="7455"/>
    <n v="4.9000000000000004"/>
    <n v="1.4616666666666667"/>
    <n v="0.19166666666666665"/>
    <n v="7448.2850000000008"/>
    <s v="S"/>
    <m/>
    <n v="7448.2850000000008"/>
    <n v="107.56022222222236"/>
    <n v="500"/>
    <m/>
    <m/>
    <x v="1"/>
    <n v="6.5533333333333337"/>
  </r>
  <r>
    <x v="1"/>
    <x v="122"/>
    <s v="Consumo não Cíclico"/>
    <n v="5036"/>
    <s v="V"/>
    <s v="JBSS3"/>
    <n v="300"/>
    <n v="23.65"/>
    <n v="25.244431985294113"/>
    <n v="7095"/>
    <n v="4.9000000000000004"/>
    <n v="1.4616666666666667"/>
    <n v="0.19166666666666665"/>
    <n v="7088.2850000000008"/>
    <s v="S"/>
    <m/>
    <n v="7088.2850000000008"/>
    <n v="-485.15826225490036"/>
    <n v="700"/>
    <m/>
    <m/>
    <x v="0"/>
    <n v="6.5533333333333337"/>
  </r>
  <r>
    <x v="1"/>
    <x v="122"/>
    <s v="Consumo não Cíclico"/>
    <n v="5036"/>
    <s v="V"/>
    <s v="JBSS3"/>
    <n v="300"/>
    <n v="23.87"/>
    <m/>
    <n v="7161"/>
    <n v="4.9000000000000004"/>
    <n v="1.4616666666666667"/>
    <n v="0.19166666666666665"/>
    <n v="7153.0583333333334"/>
    <s v="S"/>
    <m/>
    <n v="7153.0583333333334"/>
    <n v="-2.2873333333318442"/>
    <n v="500"/>
    <m/>
    <m/>
    <x v="0"/>
    <n v="6.5533333333333337"/>
  </r>
  <r>
    <x v="1"/>
    <x v="122"/>
    <s v="Consumo não Cíclico"/>
    <n v="5036"/>
    <s v="C"/>
    <s v="JBSS3"/>
    <n v="300"/>
    <n v="23.83"/>
    <m/>
    <n v="7148.9999999999991"/>
    <n v="4.9000000000000004"/>
    <n v="1.4616666666666667"/>
    <n v="0.19166666666666665"/>
    <n v="7157.5716666666658"/>
    <s v="S"/>
    <m/>
    <n v="-7157.5716666666658"/>
    <m/>
    <n v="900"/>
    <m/>
    <m/>
    <x v="0"/>
    <n v="6.5533333333333337"/>
  </r>
  <r>
    <x v="1"/>
    <x v="122"/>
    <s v="Consumo Cíclico"/>
    <n v="5036"/>
    <s v="C"/>
    <s v="VVAR3"/>
    <n v="200"/>
    <n v="17.420000000000002"/>
    <n v="18.333615333333334"/>
    <n v="3484.0000000000005"/>
    <n v="4.9000000000000004"/>
    <n v="1.4616666666666667"/>
    <n v="0.19166666666666665"/>
    <n v="3492.5716666666672"/>
    <s v="N"/>
    <m/>
    <n v="-3492.5716666666672"/>
    <m/>
    <n v="500"/>
    <m/>
    <m/>
    <x v="0"/>
    <n v="6.5533333333333337"/>
  </r>
  <r>
    <x v="1"/>
    <x v="122"/>
    <s v="Consumo Cíclico"/>
    <n v="5036"/>
    <s v="C"/>
    <s v="VVAR3"/>
    <n v="200"/>
    <n v="17.39"/>
    <m/>
    <n v="3478"/>
    <n v="4.9000000000000004"/>
    <n v="1.4616666666666667"/>
    <n v="0.19166666666666665"/>
    <n v="3486.5716666666667"/>
    <s v="N"/>
    <m/>
    <n v="-3486.5716666666667"/>
    <m/>
    <n v="700"/>
    <m/>
    <m/>
    <x v="0"/>
    <n v="6.5533333333333337"/>
  </r>
  <r>
    <x v="1"/>
    <x v="123"/>
    <s v="Financeiro e Outros"/>
    <n v="174095"/>
    <s v="C"/>
    <s v="BBDC4"/>
    <n v="300"/>
    <n v="24.49"/>
    <n v="24.468703703703703"/>
    <n v="7346.9999999999991"/>
    <n v="4.9000000000000004"/>
    <n v="1.95"/>
    <n v="0.23"/>
    <n v="7355.6099999999988"/>
    <s v="S"/>
    <m/>
    <n v="-7355.6099999999988"/>
    <m/>
    <n v="800"/>
    <m/>
    <m/>
    <x v="0"/>
    <n v="7.080000000000001"/>
  </r>
  <r>
    <x v="1"/>
    <x v="123"/>
    <e v="#N/A"/>
    <n v="174095"/>
    <s v="C"/>
    <s v="IRBR3"/>
    <n v="1000"/>
    <n v="6.86"/>
    <n v="13.605245262832337"/>
    <n v="6860"/>
    <n v="4.9000000000000004"/>
    <n v="1.95"/>
    <n v="0.23"/>
    <n v="6868.61"/>
    <s v="S"/>
    <m/>
    <n v="-6868.61"/>
    <m/>
    <n v="700"/>
    <m/>
    <m/>
    <x v="0"/>
    <n v="7.080000000000001"/>
  </r>
  <r>
    <x v="0"/>
    <x v="124"/>
    <e v="#N/A"/>
    <n v="22681248"/>
    <s v="C"/>
    <s v="COGN3"/>
    <n v="400"/>
    <n v="4.9400000000000004"/>
    <n v="6.371666666666667"/>
    <n v="1976.0000000000002"/>
    <m/>
    <n v="0.54"/>
    <n v="0.06"/>
    <n v="1979.761666666667"/>
    <s v="N"/>
    <m/>
    <n v="-1979.761666666667"/>
    <m/>
    <n v="600"/>
    <m/>
    <m/>
    <x v="0"/>
    <n v="0.60000000000000009"/>
  </r>
  <r>
    <x v="1"/>
    <x v="125"/>
    <s v="Financeiro"/>
    <n v="147082"/>
    <s v="C"/>
    <s v="BBAS3"/>
    <n v="100"/>
    <n v="35.08"/>
    <n v="34.763010724698042"/>
    <n v="3508"/>
    <n v="4.9000000000000004"/>
    <n v="1.3866666666666667"/>
    <n v="0.16333333333333333"/>
    <n v="3516.7650000000003"/>
    <s v="S"/>
    <m/>
    <n v="-3516.7650000000003"/>
    <m/>
    <n v="600"/>
    <m/>
    <m/>
    <x v="0"/>
    <n v="6.45"/>
  </r>
  <r>
    <x v="1"/>
    <x v="125"/>
    <s v="Financeiro"/>
    <n v="147082"/>
    <s v="C"/>
    <s v="BBAS3"/>
    <n v="100"/>
    <n v="35.21"/>
    <n v="34.717726542512047"/>
    <n v="3521"/>
    <n v="4.9000000000000004"/>
    <n v="1.3866666666666667"/>
    <n v="0.16333333333333333"/>
    <n v="3529.7650000000003"/>
    <s v="S"/>
    <m/>
    <n v="-3529.7650000000003"/>
    <m/>
    <n v="400"/>
    <m/>
    <m/>
    <x v="0"/>
    <n v="6.45"/>
  </r>
  <r>
    <x v="1"/>
    <x v="125"/>
    <s v="Financeiro"/>
    <n v="147082"/>
    <s v="C"/>
    <s v="BBAS3"/>
    <n v="300"/>
    <n v="35.39"/>
    <n v="34.635680966264054"/>
    <n v="10617"/>
    <n v="4.9000000000000004"/>
    <n v="1.3866666666666667"/>
    <n v="0.16333333333333333"/>
    <n v="10625.764999999999"/>
    <s v="S"/>
    <m/>
    <n v="-10625.764999999999"/>
    <m/>
    <n v="300"/>
    <m/>
    <m/>
    <x v="0"/>
    <n v="6.45"/>
  </r>
  <r>
    <x v="1"/>
    <x v="125"/>
    <s v="Financeiro e Outros"/>
    <n v="147082"/>
    <s v="C"/>
    <s v="BBDC4"/>
    <n v="200"/>
    <n v="25.24"/>
    <n v="24.458055555555553"/>
    <n v="5048"/>
    <n v="4.9000000000000004"/>
    <n v="1.3866666666666667"/>
    <n v="0.16333333333333333"/>
    <n v="5056.7649999999994"/>
    <s v="S"/>
    <m/>
    <n v="-5056.7649999999994"/>
    <m/>
    <n v="300"/>
    <m/>
    <m/>
    <x v="1"/>
    <n v="6.45"/>
  </r>
  <r>
    <x v="1"/>
    <x v="125"/>
    <s v="Financeiro e Outros"/>
    <n v="147082"/>
    <s v="C"/>
    <s v="BBDC4"/>
    <n v="200"/>
    <n v="25.38"/>
    <n v="24.067083333333329"/>
    <n v="5076"/>
    <n v="4.9000000000000004"/>
    <n v="1.3866666666666667"/>
    <n v="0.16333333333333333"/>
    <n v="5084.7649999999994"/>
    <s v="S"/>
    <m/>
    <n v="-5084.7649999999994"/>
    <m/>
    <n v="500"/>
    <m/>
    <m/>
    <x v="1"/>
    <n v="6.45"/>
  </r>
  <r>
    <x v="1"/>
    <x v="125"/>
    <e v="#N/A"/>
    <n v="147082"/>
    <s v="C"/>
    <s v="COGN3"/>
    <n v="500"/>
    <n v="4.99"/>
    <n v="6.7823076923076924"/>
    <n v="2495"/>
    <n v="4.9000000000000004"/>
    <n v="1.3866666666666667"/>
    <n v="0.16333333333333333"/>
    <n v="2502.586666666667"/>
    <s v="N"/>
    <m/>
    <n v="-2502.586666666667"/>
    <m/>
    <n v="700"/>
    <m/>
    <m/>
    <x v="1"/>
    <n v="6.45"/>
  </r>
  <r>
    <x v="1"/>
    <x v="126"/>
    <s v="Financeiro"/>
    <n v="136874"/>
    <s v="V"/>
    <s v="BBAS3"/>
    <n v="200"/>
    <n v="34.99"/>
    <m/>
    <n v="6998"/>
    <n v="4.9000000000000004"/>
    <n v="1.5277777777777777"/>
    <n v="0.20666666666666667"/>
    <n v="6991"/>
    <s v="S"/>
    <m/>
    <n v="6991"/>
    <n v="-100.86333333333278"/>
    <n v="500"/>
    <m/>
    <m/>
    <x v="1"/>
    <n v="6.634444444444445"/>
  </r>
  <r>
    <x v="1"/>
    <x v="126"/>
    <s v="Financeiro"/>
    <n v="136874"/>
    <s v="V"/>
    <s v="BBAS3"/>
    <n v="200"/>
    <n v="35.58"/>
    <m/>
    <n v="7116"/>
    <n v="4.9000000000000004"/>
    <n v="1.5277777777777777"/>
    <n v="0.20666666666666667"/>
    <n v="7109"/>
    <s v="S"/>
    <m/>
    <n v="7109"/>
    <n v="29.136666666666315"/>
    <n v="300"/>
    <m/>
    <m/>
    <x v="0"/>
    <n v="6.634444444444445"/>
  </r>
  <r>
    <x v="1"/>
    <x v="126"/>
    <s v="Financeiro"/>
    <n v="136874"/>
    <s v="C"/>
    <s v="BBAS3"/>
    <n v="200"/>
    <n v="35.409999999999997"/>
    <m/>
    <n v="7081.9999999999991"/>
    <n v="4.9000000000000004"/>
    <n v="1.5277777777777777"/>
    <n v="0.20666666666666667"/>
    <n v="7090.0926666666655"/>
    <s v="S"/>
    <m/>
    <n v="-7090.0926666666655"/>
    <m/>
    <n v="500"/>
    <m/>
    <m/>
    <x v="0"/>
    <n v="6.634444444444445"/>
  </r>
  <r>
    <x v="1"/>
    <x v="126"/>
    <s v="Financeiro"/>
    <n v="136874"/>
    <s v="C"/>
    <s v="BBAS3"/>
    <n v="200"/>
    <n v="35.35"/>
    <m/>
    <n v="7070"/>
    <n v="4.9000000000000004"/>
    <n v="1.5277777777777777"/>
    <n v="0.20666666666666667"/>
    <n v="7078.0926666666664"/>
    <s v="S"/>
    <m/>
    <n v="-7078.0926666666664"/>
    <m/>
    <n v="200"/>
    <m/>
    <m/>
    <x v="0"/>
    <n v="6.634444444444445"/>
  </r>
  <r>
    <x v="1"/>
    <x v="126"/>
    <s v="Financeiro"/>
    <n v="136874"/>
    <s v="V"/>
    <s v="BBAS3"/>
    <n v="200"/>
    <n v="35.92"/>
    <n v="33.881361932528115"/>
    <n v="7184"/>
    <n v="4.9000000000000004"/>
    <n v="1.5277777777777777"/>
    <n v="0.20666666666666667"/>
    <n v="7176.5373333333337"/>
    <s v="S"/>
    <m/>
    <n v="7176.5373333333337"/>
    <n v="399.61094682770999"/>
    <n v="400"/>
    <m/>
    <m/>
    <x v="0"/>
    <n v="6.634444444444445"/>
  </r>
  <r>
    <x v="1"/>
    <x v="126"/>
    <s v="Financeiro"/>
    <n v="136874"/>
    <s v="V"/>
    <s v="BBAS3"/>
    <n v="200"/>
    <n v="35.29"/>
    <n v="33.881361932528115"/>
    <n v="7058"/>
    <n v="4.9000000000000004"/>
    <n v="1.5277777777777777"/>
    <n v="0.20666666666666667"/>
    <n v="7050.5373333333337"/>
    <s v="S"/>
    <m/>
    <n v="7050.5373333333337"/>
    <n v="273.61094682770999"/>
    <n v="600"/>
    <m/>
    <m/>
    <x v="0"/>
    <n v="6.634444444444445"/>
  </r>
  <r>
    <x v="1"/>
    <x v="126"/>
    <s v="Financeiro e Outros"/>
    <n v="136874"/>
    <s v="V"/>
    <s v="BBDC4"/>
    <n v="200"/>
    <n v="25.02"/>
    <n v="22.754166666666666"/>
    <n v="5004"/>
    <n v="4.9000000000000004"/>
    <n v="1.5277777777777777"/>
    <n v="0.20666666666666667"/>
    <n v="4996.5373333333337"/>
    <s v="S"/>
    <m/>
    <n v="4996.5373333333337"/>
    <n v="445.05000000000018"/>
    <n v="1100"/>
    <m/>
    <m/>
    <x v="0"/>
    <n v="6.634444444444445"/>
  </r>
  <r>
    <x v="1"/>
    <x v="126"/>
    <s v="Financeiro e Outros"/>
    <n v="136874"/>
    <s v="V"/>
    <s v="BBDC4"/>
    <n v="200"/>
    <n v="25.24"/>
    <n v="22.754166666666666"/>
    <n v="5048"/>
    <n v="4.9000000000000004"/>
    <n v="1.5277777777777777"/>
    <n v="0.20666666666666667"/>
    <n v="5040.3033333333333"/>
    <s v="S"/>
    <m/>
    <n v="5040.3033333333333"/>
    <n v="490.28000000000065"/>
    <n v="700"/>
    <m/>
    <m/>
    <x v="0"/>
    <n v="6.634444444444445"/>
  </r>
  <r>
    <x v="1"/>
    <x v="126"/>
    <s v="Financeiro e Outros"/>
    <n v="136874"/>
    <s v="V"/>
    <s v="BBDC4"/>
    <n v="200"/>
    <n v="25.84"/>
    <n v="22.754166666666666"/>
    <n v="5168"/>
    <n v="4.9000000000000004"/>
    <n v="1.5277777777777777"/>
    <n v="0.20666666666666667"/>
    <n v="5160.3033333333333"/>
    <s v="S"/>
    <m/>
    <n v="5160.3033333333333"/>
    <n v="610.28000000000065"/>
    <n v="800"/>
    <m/>
    <m/>
    <x v="0"/>
    <n v="6.634444444444445"/>
  </r>
  <r>
    <x v="1"/>
    <x v="127"/>
    <s v="Financeiro"/>
    <n v="126932"/>
    <s v="C"/>
    <s v="ITUB4"/>
    <n v="300"/>
    <n v="29"/>
    <n v="30.222337662337662"/>
    <n v="8700"/>
    <n v="4.9000000000000004"/>
    <n v="2.39"/>
    <n v="0.28000000000000003"/>
    <n v="8708.4"/>
    <s v="S"/>
    <m/>
    <n v="-8708.4"/>
    <m/>
    <n v="600"/>
    <m/>
    <m/>
    <x v="1"/>
    <n v="7.5700000000000012"/>
  </r>
  <r>
    <x v="1"/>
    <x v="128"/>
    <s v="Financeiro"/>
    <n v="118712"/>
    <s v="C"/>
    <s v="BBAS3"/>
    <n v="200"/>
    <n v="34.6"/>
    <n v="33.881361932528115"/>
    <n v="6920"/>
    <n v="4.9000000000000004"/>
    <n v="1.2266666666666668"/>
    <n v="0.17500000000000002"/>
    <n v="6928.2950000000001"/>
    <s v="S"/>
    <m/>
    <n v="-6928.2950000000001"/>
    <m/>
    <n v="800"/>
    <m/>
    <m/>
    <x v="1"/>
    <n v="6.3016666666666667"/>
  </r>
  <r>
    <x v="1"/>
    <x v="128"/>
    <s v="Financeiro e Outros"/>
    <n v="118712"/>
    <s v="C"/>
    <s v="BBDC4"/>
    <n v="200"/>
    <n v="24.63"/>
    <n v="22.754166666666666"/>
    <n v="4926"/>
    <n v="4.9000000000000004"/>
    <n v="1.2266666666666668"/>
    <n v="0.17500000000000002"/>
    <n v="4934.2950000000001"/>
    <s v="S"/>
    <m/>
    <n v="-4934.2950000000001"/>
    <m/>
    <n v="600"/>
    <m/>
    <m/>
    <x v="1"/>
    <n v="6.3016666666666667"/>
  </r>
  <r>
    <x v="1"/>
    <x v="128"/>
    <s v="Financeiro e Outros"/>
    <n v="118712"/>
    <s v="V"/>
    <s v="BBDC4"/>
    <n v="200"/>
    <n v="24.63"/>
    <m/>
    <n v="4926"/>
    <n v="4.9000000000000004"/>
    <n v="1.2266666666666668"/>
    <n v="0.17500000000000002"/>
    <n v="4918.335"/>
    <s v="S"/>
    <m/>
    <n v="4918.335"/>
    <n v="-30.289999999999054"/>
    <n v="400"/>
    <m/>
    <m/>
    <x v="1"/>
    <n v="6.3016666666666667"/>
  </r>
  <r>
    <x v="1"/>
    <x v="128"/>
    <s v="Financeiro e Outros"/>
    <n v="118712"/>
    <s v="C"/>
    <s v="BBDC4"/>
    <n v="200"/>
    <n v="24.71"/>
    <m/>
    <n v="4942"/>
    <n v="4.9000000000000004"/>
    <n v="1.2266666666666668"/>
    <n v="0.17500000000000002"/>
    <n v="4950.2950000000001"/>
    <s v="S"/>
    <m/>
    <n v="-4950.2950000000001"/>
    <m/>
    <n v="500"/>
    <m/>
    <m/>
    <x v="0"/>
    <n v="6.3016666666666667"/>
  </r>
  <r>
    <x v="1"/>
    <x v="128"/>
    <s v="Consumo Cíclico"/>
    <n v="118712"/>
    <s v="V"/>
    <s v="VVAR3"/>
    <n v="300"/>
    <n v="18.010000000000002"/>
    <m/>
    <n v="5403.0000000000009"/>
    <n v="4.9000000000000004"/>
    <n v="1.2266666666666668"/>
    <n v="0.17500000000000002"/>
    <n v="5395.3350000000009"/>
    <s v="S"/>
    <m/>
    <n v="5395.3350000000009"/>
    <n v="-10.959999999999127"/>
    <n v="600"/>
    <m/>
    <m/>
    <x v="0"/>
    <n v="6.3016666666666667"/>
  </r>
  <r>
    <x v="1"/>
    <x v="128"/>
    <s v="Consumo Cíclico"/>
    <n v="118712"/>
    <s v="C"/>
    <s v="VVAR3"/>
    <n v="300"/>
    <n v="18"/>
    <m/>
    <n v="5400"/>
    <n v="4.9000000000000004"/>
    <n v="1.2266666666666668"/>
    <n v="0.17500000000000002"/>
    <n v="5408.2950000000001"/>
    <s v="S"/>
    <m/>
    <n v="-5408.2950000000001"/>
    <m/>
    <n v="900"/>
    <m/>
    <m/>
    <x v="0"/>
    <n v="6.3016666666666667"/>
  </r>
  <r>
    <x v="1"/>
    <x v="129"/>
    <s v="Financeiro"/>
    <n v="111134"/>
    <s v="V"/>
    <s v="BBAS3"/>
    <n v="200"/>
    <n v="34.42"/>
    <n v="33.593906705539361"/>
    <n v="6884"/>
    <n v="4.9000000000000004"/>
    <n v="1.63"/>
    <n v="0.18999999999999997"/>
    <n v="6876.7200000000012"/>
    <s v="S"/>
    <m/>
    <n v="6876.7200000000012"/>
    <n v="158.5386588921283"/>
    <n v="1200"/>
    <m/>
    <m/>
    <x v="0"/>
    <n v="6.7200000000000006"/>
  </r>
  <r>
    <x v="1"/>
    <x v="129"/>
    <s v="Financeiro e Outros"/>
    <n v="111134"/>
    <s v="V"/>
    <s v="BBDC4"/>
    <n v="300"/>
    <n v="24.77"/>
    <n v="22.128888888888888"/>
    <n v="7431"/>
    <n v="4.9000000000000004"/>
    <n v="1.63"/>
    <n v="0.18999999999999997"/>
    <n v="7423.7200000000012"/>
    <s v="S"/>
    <m/>
    <n v="7423.7200000000012"/>
    <n v="785.65333333333456"/>
    <n v="1100"/>
    <m/>
    <m/>
    <x v="0"/>
    <n v="6.7200000000000006"/>
  </r>
  <r>
    <x v="1"/>
    <x v="129"/>
    <s v="Consumo Cíclico"/>
    <n v="111134"/>
    <s v="C"/>
    <s v="VVAR3"/>
    <n v="200"/>
    <n v="17.420000000000002"/>
    <n v="18.510494444444447"/>
    <n v="3484.0000000000005"/>
    <n v="4.9000000000000004"/>
    <n v="1.63"/>
    <n v="0.18999999999999997"/>
    <n v="3491.4050000000007"/>
    <s v="N"/>
    <m/>
    <n v="-3491.4050000000007"/>
    <m/>
    <n v="700"/>
    <m/>
    <m/>
    <x v="0"/>
    <n v="6.7200000000000006"/>
  </r>
  <r>
    <x v="1"/>
    <x v="130"/>
    <s v="Consumo Cíclico"/>
    <n v="66911"/>
    <s v="C"/>
    <s v="VVAR3"/>
    <n v="300"/>
    <n v="18.86"/>
    <n v="18.625283333333336"/>
    <n v="5658"/>
    <n v="4.9000000000000004"/>
    <n v="1.55"/>
    <n v="0.18"/>
    <n v="5665.3950000000004"/>
    <s v="N"/>
    <m/>
    <n v="-5665.3950000000004"/>
    <m/>
    <n v="500"/>
    <m/>
    <m/>
    <x v="0"/>
    <n v="6.63"/>
  </r>
  <r>
    <x v="1"/>
    <x v="130"/>
    <s v="Consumo Cíclico"/>
    <n v="57969"/>
    <s v="V"/>
    <s v="VVAR3"/>
    <n v="300"/>
    <n v="18.600000000000001"/>
    <n v="18.625283333333336"/>
    <n v="5580"/>
    <n v="4.9000000000000004"/>
    <n v="1.69"/>
    <n v="0.19500000000000001"/>
    <n v="5573.0750000000007"/>
    <s v="S"/>
    <m/>
    <n v="5573.0750000000007"/>
    <n v="-14.063333333333503"/>
    <n v="1200"/>
    <m/>
    <m/>
    <x v="0"/>
    <n v="6.7850000000000001"/>
  </r>
  <r>
    <x v="1"/>
    <x v="130"/>
    <s v="Financeiro"/>
    <n v="57969"/>
    <s v="C"/>
    <s v="BBAS3"/>
    <n v="200"/>
    <n v="33.619999999999997"/>
    <n v="33.593906705539361"/>
    <n v="6723.9999999999991"/>
    <n v="4.9000000000000004"/>
    <n v="1.69"/>
    <n v="0.19500000000000001"/>
    <n v="6731.5549999999985"/>
    <s v="S"/>
    <m/>
    <n v="-6731.5549999999985"/>
    <m/>
    <n v="800"/>
    <m/>
    <m/>
    <x v="0"/>
    <n v="6.7850000000000001"/>
  </r>
  <r>
    <x v="1"/>
    <x v="131"/>
    <s v="Financeiro"/>
    <n v="47473"/>
    <s v="V"/>
    <s v="BBAS3"/>
    <n v="200"/>
    <n v="34.299999999999997"/>
    <n v="33.583469387755102"/>
    <n v="6859.9999999999991"/>
    <n v="12"/>
    <n v="1.9166666666666667"/>
    <n v="0.25666666666666665"/>
    <n v="6845.913333333332"/>
    <s v="S"/>
    <m/>
    <n v="6845.913333333332"/>
    <n v="130.35945578231167"/>
    <m/>
    <m/>
    <m/>
    <x v="0"/>
    <n v="14.173333333333332"/>
  </r>
  <r>
    <x v="1"/>
    <x v="131"/>
    <s v="Consumo Cíclico"/>
    <n v="47473"/>
    <s v="C"/>
    <s v="VVAR3"/>
    <n v="300"/>
    <n v="18.16"/>
    <n v="18.625283333333336"/>
    <n v="5448"/>
    <n v="12"/>
    <n v="1.9166666666666667"/>
    <n v="0.25666666666666665"/>
    <n v="5462.7166666666672"/>
    <s v="S"/>
    <m/>
    <n v="-5462.7166666666672"/>
    <m/>
    <n v="1100"/>
    <m/>
    <m/>
    <x v="0"/>
    <n v="14.173333333333332"/>
  </r>
  <r>
    <x v="1"/>
    <x v="131"/>
    <s v="Financeiro"/>
    <n v="47473"/>
    <s v="V"/>
    <s v="ITUB4"/>
    <n v="300"/>
    <n v="28.76"/>
    <n v="30.680714285714284"/>
    <n v="8628"/>
    <n v="12"/>
    <n v="1.9166666666666667"/>
    <n v="0.25666666666666665"/>
    <n v="8613.5458333333336"/>
    <s v="S"/>
    <m/>
    <n v="8613.5458333333336"/>
    <n v="-589.04428571428434"/>
    <m/>
    <m/>
    <m/>
    <x v="0"/>
    <n v="14.173333333333332"/>
  </r>
  <r>
    <x v="1"/>
    <x v="132"/>
    <s v="Consumo Cíclico"/>
    <n v="25188"/>
    <s v="C"/>
    <s v="VVAR3"/>
    <n v="300"/>
    <n v="18.71"/>
    <n v="18.625283333333336"/>
    <n v="5613"/>
    <n v="12"/>
    <n v="1.54"/>
    <n v="0.18"/>
    <n v="5628.0075000000006"/>
    <s v="N"/>
    <m/>
    <n v="-5628.0075000000006"/>
    <m/>
    <m/>
    <m/>
    <m/>
    <x v="0"/>
    <n v="13.719999999999999"/>
  </r>
  <r>
    <x v="1"/>
    <x v="133"/>
    <s v="Financeiro"/>
    <n v="18019"/>
    <s v="V"/>
    <s v="ITUB4"/>
    <n v="300"/>
    <n v="25.85"/>
    <n v="30.680714285714284"/>
    <n v="7755"/>
    <n v="12"/>
    <n v="1.85"/>
    <n v="0.215"/>
    <n v="7740.5874999999996"/>
    <s v="S"/>
    <m/>
    <n v="7740.5874999999996"/>
    <n v="-1462.0026190476183"/>
    <m/>
    <m/>
    <m/>
    <x v="0"/>
    <n v="14.065"/>
  </r>
  <r>
    <x v="1"/>
    <x v="133"/>
    <s v="Consumo Cíclico"/>
    <n v="18019"/>
    <s v="V"/>
    <s v="VVAR3"/>
    <n v="300"/>
    <n v="19"/>
    <n v="18.605733333333333"/>
    <n v="5700"/>
    <n v="12"/>
    <n v="1.85"/>
    <n v="0.215"/>
    <n v="5685.5874999999996"/>
    <s v="S"/>
    <m/>
    <n v="5685.5874999999996"/>
    <n v="105.41499999999996"/>
    <m/>
    <m/>
    <m/>
    <x v="0"/>
    <n v="14.065"/>
  </r>
  <r>
    <x v="1"/>
    <x v="134"/>
    <s v="Consumo Cíclico"/>
    <n v="133878"/>
    <s v="C"/>
    <s v="VVAR3"/>
    <n v="300"/>
    <n v="18.75"/>
    <m/>
    <n v="5625"/>
    <n v="12"/>
    <n v="1.54"/>
    <n v="0.18"/>
    <n v="5641.3070000000007"/>
    <s v="S"/>
    <m/>
    <n v="-5641.3070000000007"/>
    <m/>
    <m/>
    <m/>
    <m/>
    <x v="0"/>
    <n v="13.719999999999999"/>
  </r>
  <r>
    <x v="1"/>
    <x v="135"/>
    <e v="#N/A"/>
    <n v="110375"/>
    <s v="C"/>
    <s v="COGN3"/>
    <n v="500"/>
    <n v="4.9800000000000004"/>
    <n v="7.0458823529411765"/>
    <n v="2490"/>
    <n v="12"/>
    <n v="0.68"/>
    <n v="0.08"/>
    <n v="2506.2069999999999"/>
    <s v="N"/>
    <m/>
    <n v="-2506.2069999999999"/>
    <m/>
    <m/>
    <m/>
    <m/>
    <x v="0"/>
    <n v="12.76"/>
  </r>
  <r>
    <x v="0"/>
    <x v="136"/>
    <e v="#N/A"/>
    <n v="19887691"/>
    <s v="C"/>
    <s v="COGN3"/>
    <n v="300"/>
    <n v="4.9000000000000004"/>
    <n v="7.0875000000000004"/>
    <n v="1470"/>
    <m/>
    <n v="0.81"/>
    <n v="0.09"/>
    <n v="1474.2170000000001"/>
    <s v="N"/>
    <m/>
    <n v="-1474.2170000000001"/>
    <m/>
    <m/>
    <m/>
    <m/>
    <x v="0"/>
    <n v="0.9"/>
  </r>
  <r>
    <x v="0"/>
    <x v="136"/>
    <s v="Consumo não Cíclico"/>
    <n v="19887691"/>
    <s v="C"/>
    <s v="JBSS3"/>
    <n v="200"/>
    <n v="22.11"/>
    <n v="29.12458333333333"/>
    <n v="4422"/>
    <m/>
    <n v="0.81"/>
    <n v="0.09"/>
    <n v="4426.2170000000006"/>
    <s v="S"/>
    <m/>
    <n v="-4426.2170000000006"/>
    <m/>
    <n v="1600"/>
    <m/>
    <m/>
    <x v="0"/>
    <n v="0.9"/>
  </r>
  <r>
    <x v="1"/>
    <x v="137"/>
    <s v="Consumo não Cíclico"/>
    <n v="87670"/>
    <s v="C"/>
    <s v="JBSS3"/>
    <n v="400"/>
    <n v="22.04"/>
    <n v="25.244431985294113"/>
    <n v="8816"/>
    <n v="12"/>
    <n v="2.42"/>
    <n v="0.28000000000000003"/>
    <n v="8832.4069999999992"/>
    <s v="S"/>
    <m/>
    <n v="-8832.4069999999992"/>
    <m/>
    <m/>
    <m/>
    <m/>
    <x v="0"/>
    <n v="14.7"/>
  </r>
  <r>
    <x v="1"/>
    <x v="138"/>
    <s v="Consumo Cíclico"/>
    <n v="169382"/>
    <s v="V"/>
    <s v="VVAR3"/>
    <n v="200"/>
    <n v="17.149999999999999"/>
    <n v="18.605733333333333"/>
    <n v="3429.9999999999995"/>
    <n v="12"/>
    <n v="0.94"/>
    <n v="0.1"/>
    <n v="3414.4029999999998"/>
    <s v="S"/>
    <m/>
    <n v="3414.4029999999998"/>
    <n v="-304.33166666666693"/>
    <m/>
    <m/>
    <m/>
    <x v="0"/>
    <n v="13.04"/>
  </r>
  <r>
    <x v="1"/>
    <x v="139"/>
    <s v="Consumo Cíclico"/>
    <n v="154115"/>
    <s v="C"/>
    <s v="VVAR3"/>
    <n v="300"/>
    <n v="17.149999999999999"/>
    <n v="18.605733333333333"/>
    <n v="5145"/>
    <n v="12"/>
    <n v="1.41"/>
    <n v="0.16"/>
    <n v="5161.2870000000003"/>
    <s v="S"/>
    <m/>
    <n v="-5161.2870000000003"/>
    <m/>
    <m/>
    <m/>
    <m/>
    <x v="0"/>
    <n v="13.57"/>
  </r>
  <r>
    <x v="1"/>
    <x v="140"/>
    <s v="Materiais Básicos"/>
    <n v="140276"/>
    <s v="V"/>
    <s v="BRKM5"/>
    <n v="300"/>
    <n v="21.44"/>
    <m/>
    <n v="6432"/>
    <n v="12"/>
    <n v="1.76"/>
    <n v="0.2"/>
    <n v="6416.3029999999999"/>
    <s v="S"/>
    <m/>
    <n v="6416.3029999999999"/>
    <n v="-21.610000000000582"/>
    <n v="900"/>
    <m/>
    <m/>
    <x v="0"/>
    <n v="13.959999999999999"/>
  </r>
  <r>
    <x v="1"/>
    <x v="141"/>
    <s v="Materiais Básicos"/>
    <n v="132326"/>
    <s v="C"/>
    <s v="BRKM5"/>
    <n v="300"/>
    <n v="21.42"/>
    <m/>
    <n v="6426.0000000000009"/>
    <n v="12"/>
    <n v="1.76"/>
    <n v="0.2"/>
    <n v="6442.3270000000011"/>
    <s v="S"/>
    <m/>
    <n v="-6442.3270000000011"/>
    <m/>
    <m/>
    <m/>
    <m/>
    <x v="0"/>
    <n v="13.959999999999999"/>
  </r>
  <r>
    <x v="1"/>
    <x v="142"/>
    <s v="Materiais Básicos"/>
    <n v="85136"/>
    <s v="V"/>
    <s v="BRKM5"/>
    <n v="300"/>
    <n v="22.06"/>
    <m/>
    <n v="6618"/>
    <n v="12"/>
    <n v="1.81"/>
    <n v="0.2"/>
    <n v="6602.3029999999999"/>
    <s v="S"/>
    <m/>
    <n v="6602.3029999999999"/>
    <n v="-59.647500000000036"/>
    <m/>
    <m/>
    <m/>
    <x v="0"/>
    <n v="14.01"/>
  </r>
  <r>
    <x v="1"/>
    <x v="143"/>
    <s v="Financeiro e Outros"/>
    <n v="57391"/>
    <s v="C"/>
    <s v="BBDC4"/>
    <n v="200"/>
    <n v="21.14"/>
    <n v="22.128888888888888"/>
    <n v="4228"/>
    <n v="12"/>
    <n v="1.1599999999999999"/>
    <n v="0.13"/>
    <n v="4244.6819999999998"/>
    <s v="S"/>
    <m/>
    <n v="-4244.6819999999998"/>
    <m/>
    <m/>
    <m/>
    <m/>
    <x v="0"/>
    <n v="13.290000000000001"/>
  </r>
  <r>
    <x v="1"/>
    <x v="144"/>
    <e v="#N/A"/>
    <n v="49425"/>
    <s v="C"/>
    <s v="COGN3"/>
    <n v="500"/>
    <n v="6.08"/>
    <n v="7.4020689655172411"/>
    <n v="3040"/>
    <n v="12"/>
    <n v="0.91"/>
    <n v="0.1"/>
    <n v="3056.652"/>
    <s v="N"/>
    <m/>
    <n v="-3056.652"/>
    <m/>
    <n v="700"/>
    <m/>
    <m/>
    <x v="0"/>
    <n v="13.01"/>
  </r>
  <r>
    <x v="1"/>
    <x v="144"/>
    <s v="Consumo Cíclico"/>
    <n v="49425"/>
    <s v="C"/>
    <s v="CVCB3"/>
    <n v="200"/>
    <n v="17.95"/>
    <n v="28.518497708660419"/>
    <n v="3590"/>
    <n v="12"/>
    <n v="0.91"/>
    <n v="0.1"/>
    <n v="3606.652"/>
    <s v="S"/>
    <m/>
    <n v="-3606.652"/>
    <m/>
    <m/>
    <m/>
    <m/>
    <x v="0"/>
    <n v="13.01"/>
  </r>
  <r>
    <x v="1"/>
    <x v="145"/>
    <e v="#N/A"/>
    <n v="41271"/>
    <s v="V"/>
    <s v="AZUL4"/>
    <n v="900"/>
    <n v="25.79"/>
    <n v="24.14875"/>
    <n v="23211"/>
    <n v="12"/>
    <n v="2.7650000000000001"/>
    <n v="0.3125"/>
    <n v="23194.765500000001"/>
    <s v="S"/>
    <m/>
    <n v="23194.765500000001"/>
    <n v="-545.59799999999996"/>
    <m/>
    <m/>
    <m/>
    <x v="0"/>
    <n v="15.077500000000001"/>
  </r>
  <r>
    <x v="1"/>
    <x v="145"/>
    <s v="Financeiro"/>
    <n v="41271"/>
    <s v="C"/>
    <s v="BBAS3"/>
    <n v="200"/>
    <n v="33.409999999999997"/>
    <n v="33.583469387755102"/>
    <n v="6681.9999999999991"/>
    <n v="12"/>
    <n v="2.7650000000000001"/>
    <n v="0.3125"/>
    <n v="6698.8644999999988"/>
    <s v="S"/>
    <m/>
    <n v="-6698.8644999999988"/>
    <m/>
    <n v="500"/>
    <m/>
    <m/>
    <x v="0"/>
    <n v="15.077500000000001"/>
  </r>
  <r>
    <x v="1"/>
    <x v="145"/>
    <s v="Materiais Básicos"/>
    <n v="41271"/>
    <s v="C"/>
    <s v="BRKM5"/>
    <n v="300"/>
    <n v="22.16"/>
    <m/>
    <n v="6648"/>
    <n v="12"/>
    <n v="2.7650000000000001"/>
    <n v="0.3125"/>
    <n v="6668.3358333333335"/>
    <s v="S"/>
    <m/>
    <n v="-6668.3358333333335"/>
    <m/>
    <m/>
    <m/>
    <m/>
    <x v="0"/>
    <n v="15.077500000000001"/>
  </r>
  <r>
    <x v="1"/>
    <x v="145"/>
    <s v="Consumo Cíclico"/>
    <n v="41271"/>
    <s v="C"/>
    <s v="VVAR3"/>
    <n v="200"/>
    <n v="18.45"/>
    <n v="18.969666666666669"/>
    <n v="3690"/>
    <n v="12"/>
    <n v="2.7650000000000001"/>
    <n v="0.3125"/>
    <n v="3710.3358333333335"/>
    <s v="N"/>
    <m/>
    <n v="-3710.3358333333335"/>
    <m/>
    <m/>
    <m/>
    <m/>
    <x v="0"/>
    <n v="15.077500000000001"/>
  </r>
  <r>
    <x v="1"/>
    <x v="146"/>
    <s v="Financeiro"/>
    <n v="32841"/>
    <s v="V"/>
    <s v="BBAS3"/>
    <n v="200"/>
    <n v="34.340000000000003"/>
    <n v="33.652857142857144"/>
    <n v="6868.0000000000009"/>
    <n v="12"/>
    <n v="1.4450000000000001"/>
    <n v="0.16"/>
    <n v="6848.4466666666676"/>
    <s v="S"/>
    <m/>
    <n v="6848.4466666666676"/>
    <n v="123.89857142857272"/>
    <m/>
    <m/>
    <m/>
    <x v="0"/>
    <n v="13.605"/>
  </r>
  <r>
    <x v="1"/>
    <x v="146"/>
    <s v="Consumo Cíclico"/>
    <n v="32841"/>
    <s v="C"/>
    <s v="VVAR3"/>
    <n v="200"/>
    <n v="18.260000000000002"/>
    <n v="19.073600000000003"/>
    <n v="3652.0000000000005"/>
    <n v="12"/>
    <n v="1.4450000000000001"/>
    <n v="0.16"/>
    <n v="3667.7657142857147"/>
    <s v="N"/>
    <m/>
    <n v="-3667.7657142857147"/>
    <m/>
    <m/>
    <m/>
    <m/>
    <x v="0"/>
    <n v="13.605"/>
  </r>
  <r>
    <x v="1"/>
    <x v="147"/>
    <s v="Materiais Básicos"/>
    <n v="164954"/>
    <s v="V"/>
    <s v="BRKM5"/>
    <n v="300"/>
    <n v="22.97"/>
    <n v="22.78"/>
    <n v="6891"/>
    <n v="12"/>
    <n v="1.89"/>
    <n v="0.21"/>
    <n v="6875.8142857142857"/>
    <s v="S"/>
    <m/>
    <n v="6875.8142857142857"/>
    <n v="28.230000000000473"/>
    <m/>
    <m/>
    <m/>
    <x v="0"/>
    <n v="14.100000000000001"/>
  </r>
  <r>
    <x v="1"/>
    <x v="148"/>
    <s v="Materiais Básicos"/>
    <n v="156727"/>
    <s v="C"/>
    <s v="BRKM5"/>
    <n v="300"/>
    <n v="22.78"/>
    <n v="22.78"/>
    <n v="6834"/>
    <n v="12"/>
    <n v="1.87"/>
    <n v="0.21"/>
    <n v="6849.8157142857144"/>
    <s v="S"/>
    <m/>
    <n v="-6849.8157142857144"/>
    <m/>
    <m/>
    <m/>
    <m/>
    <x v="0"/>
    <n v="14.080000000000002"/>
  </r>
  <r>
    <x v="1"/>
    <x v="149"/>
    <s v="Consumo Cíclico"/>
    <s v="SUBSC"/>
    <s v="C"/>
    <s v="CVCB3"/>
    <n v="7"/>
    <n v="12.84"/>
    <n v="26.969080358638841"/>
    <n v="89.88"/>
    <m/>
    <m/>
    <m/>
    <n v="93.48571428571428"/>
    <s v="S"/>
    <m/>
    <n v="-93.48571428571428"/>
    <m/>
    <m/>
    <m/>
    <m/>
    <x v="0"/>
    <n v="0"/>
  </r>
  <r>
    <x v="1"/>
    <x v="149"/>
    <s v="Consumo Cíclico"/>
    <s v="SUBSC"/>
    <s v="C"/>
    <s v="CVCB3"/>
    <n v="34"/>
    <n v="12.84"/>
    <n v="26.969080358638841"/>
    <n v="436.56"/>
    <m/>
    <m/>
    <m/>
    <n v="440.16571428571427"/>
    <s v="S"/>
    <m/>
    <n v="-440.16571428571427"/>
    <m/>
    <m/>
    <m/>
    <m/>
    <x v="0"/>
    <n v="0"/>
  </r>
  <r>
    <x v="1"/>
    <x v="150"/>
    <e v="#N/A"/>
    <s v="SUBSC"/>
    <s v="C"/>
    <s v="IRBR3"/>
    <n v="103"/>
    <n v="6.93"/>
    <n v="15.363192946656246"/>
    <n v="713.79"/>
    <m/>
    <m/>
    <m/>
    <n v="717.39571428571423"/>
    <s v="S"/>
    <m/>
    <n v="-717.39571428571423"/>
    <m/>
    <m/>
    <m/>
    <m/>
    <x v="0"/>
    <n v="0"/>
  </r>
  <r>
    <x v="1"/>
    <x v="151"/>
    <e v="#N/A"/>
    <n v="132433"/>
    <s v="C"/>
    <s v="COGN3"/>
    <n v="500"/>
    <n v="6.28"/>
    <n v="7.6775000000000002"/>
    <n v="3140"/>
    <n v="12"/>
    <n v="1.17"/>
    <n v="0.13333333333333333"/>
    <n v="3155.7390476190476"/>
    <s v="N"/>
    <m/>
    <n v="-3155.7390476190476"/>
    <m/>
    <m/>
    <m/>
    <m/>
    <x v="1"/>
    <n v="13.303333333333333"/>
  </r>
  <r>
    <x v="1"/>
    <x v="151"/>
    <e v="#N/A"/>
    <n v="132433"/>
    <s v="C"/>
    <s v="COGN3"/>
    <n v="500"/>
    <n v="6.27"/>
    <n v="7.6775000000000002"/>
    <n v="3135"/>
    <n v="12"/>
    <n v="1.17"/>
    <n v="0.13333333333333333"/>
    <n v="3151.7933333333335"/>
    <s v="N"/>
    <m/>
    <n v="-3151.7933333333335"/>
    <m/>
    <m/>
    <m/>
    <m/>
    <x v="1"/>
    <n v="13.303333333333333"/>
  </r>
  <r>
    <x v="1"/>
    <x v="151"/>
    <s v="Utilidade Pública"/>
    <n v="132433"/>
    <s v="V"/>
    <s v="ELET3"/>
    <n v="200"/>
    <n v="32.47"/>
    <m/>
    <n v="6494"/>
    <n v="12"/>
    <n v="1.17"/>
    <n v="0.13333333333333333"/>
    <n v="6474.8926666666666"/>
    <s v="S"/>
    <m/>
    <n v="6474.8926666666666"/>
    <n v="297.01916666666693"/>
    <n v="0"/>
    <m/>
    <m/>
    <x v="0"/>
    <n v="13.303333333333333"/>
  </r>
  <r>
    <x v="1"/>
    <x v="152"/>
    <s v="Materiais Básicos"/>
    <n v="124856"/>
    <s v="V"/>
    <s v="UNIP6"/>
    <n v="300"/>
    <n v="28.83"/>
    <m/>
    <n v="8649"/>
    <n v="12"/>
    <n v="1.59"/>
    <n v="0.2175"/>
    <n v="8629.8084999999992"/>
    <s v="S"/>
    <m/>
    <n v="8629.8084999999992"/>
    <n v="355.93499999999949"/>
    <m/>
    <m/>
    <m/>
    <x v="0"/>
    <n v="13.807499999999999"/>
  </r>
  <r>
    <x v="1"/>
    <x v="152"/>
    <s v="Materiais Básicos"/>
    <n v="124856"/>
    <s v="C"/>
    <s v="UNIP6"/>
    <n v="300"/>
    <n v="27.54"/>
    <m/>
    <n v="8262"/>
    <n v="12"/>
    <n v="1.59"/>
    <n v="0.2175"/>
    <n v="8281.8215"/>
    <s v="S"/>
    <m/>
    <n v="-8281.8215"/>
    <m/>
    <m/>
    <m/>
    <m/>
    <x v="0"/>
    <n v="13.807499999999999"/>
  </r>
  <r>
    <x v="1"/>
    <x v="152"/>
    <s v="Utilidade Pública"/>
    <n v="124856"/>
    <s v="C"/>
    <s v="ELET3"/>
    <n v="200"/>
    <n v="30.83"/>
    <n v="30.86"/>
    <n v="6166"/>
    <n v="12"/>
    <n v="1.59"/>
    <n v="0.2175"/>
    <n v="6185.8215"/>
    <s v="S"/>
    <m/>
    <n v="-6185.8215"/>
    <m/>
    <n v="200"/>
    <m/>
    <m/>
    <x v="0"/>
    <n v="13.807499999999999"/>
  </r>
  <r>
    <x v="1"/>
    <x v="152"/>
    <s v="Materiais Básicos"/>
    <n v="124856"/>
    <s v="V"/>
    <s v="BRKM5"/>
    <n v="200"/>
    <n v="23.48"/>
    <n v="23.414999999999999"/>
    <n v="4696"/>
    <n v="12"/>
    <n v="1.59"/>
    <n v="0.2175"/>
    <n v="4676.8085000000001"/>
    <s v="S"/>
    <m/>
    <n v="4676.8085000000001"/>
    <n v="-17.651499999999942"/>
    <m/>
    <m/>
    <m/>
    <x v="0"/>
    <n v="13.807499999999999"/>
  </r>
  <r>
    <x v="1"/>
    <x v="153"/>
    <s v="Materiais Básicos"/>
    <n v="108309"/>
    <s v="V"/>
    <s v="BRKM5"/>
    <n v="100"/>
    <n v="23.81"/>
    <n v="23.414999999999999"/>
    <n v="2381"/>
    <n v="12"/>
    <n v="0.65"/>
    <n v="7.0000000000000007E-2"/>
    <n v="2365.4899999999998"/>
    <s v="S"/>
    <m/>
    <n v="2365.4899999999998"/>
    <n v="12.829999999999927"/>
    <m/>
    <m/>
    <m/>
    <x v="0"/>
    <n v="12.72"/>
  </r>
  <r>
    <x v="1"/>
    <x v="154"/>
    <s v="Materiais Básicos"/>
    <n v="98313"/>
    <s v="C"/>
    <s v="BRKM5"/>
    <n v="100"/>
    <n v="23.41"/>
    <n v="23.414999999999999"/>
    <n v="2341"/>
    <n v="12"/>
    <n v="1.254"/>
    <n v="0.14399999999999999"/>
    <n v="2359.8440000000001"/>
    <s v="S"/>
    <m/>
    <n v="-2359.8440000000001"/>
    <m/>
    <m/>
    <m/>
    <m/>
    <x v="0"/>
    <n v="13.398"/>
  </r>
  <r>
    <x v="1"/>
    <x v="154"/>
    <s v="Materiais Básicos"/>
    <n v="98313"/>
    <s v="C"/>
    <s v="BRKM5"/>
    <n v="200"/>
    <n v="23.42"/>
    <m/>
    <n v="4684"/>
    <n v="12"/>
    <n v="1.254"/>
    <n v="0.14399999999999999"/>
    <n v="4701.2090000000007"/>
    <s v="S"/>
    <m/>
    <n v="-4701.2090000000007"/>
    <m/>
    <m/>
    <m/>
    <m/>
    <x v="0"/>
    <n v="13.398"/>
  </r>
  <r>
    <x v="1"/>
    <x v="154"/>
    <s v="Consumo não Cíclico"/>
    <n v="98313"/>
    <s v="V"/>
    <s v="JBSS3"/>
    <n v="200"/>
    <n v="24.11"/>
    <n v="25.671689583333333"/>
    <n v="4822"/>
    <n v="12"/>
    <n v="1.254"/>
    <n v="0.14399999999999999"/>
    <n v="4805.4209999999994"/>
    <s v="S"/>
    <m/>
    <n v="4805.4209999999994"/>
    <n v="-326.14191666666648"/>
    <m/>
    <m/>
    <m/>
    <x v="0"/>
    <n v="13.398"/>
  </r>
  <r>
    <x v="1"/>
    <x v="154"/>
    <s v="Consumo não Cíclico"/>
    <n v="98313"/>
    <s v="V"/>
    <s v="JBSS3"/>
    <n v="300"/>
    <n v="24.14"/>
    <n v="25.671689583333333"/>
    <n v="7242"/>
    <n v="12"/>
    <n v="1.254"/>
    <n v="0.14399999999999999"/>
    <n v="7225.3859999999995"/>
    <s v="S"/>
    <m/>
    <n v="7225.3859999999995"/>
    <n v="-473.85087500000009"/>
    <m/>
    <m/>
    <m/>
    <x v="0"/>
    <n v="13.398"/>
  </r>
  <r>
    <x v="1"/>
    <x v="154"/>
    <s v="Consumo Cíclico"/>
    <n v="98313"/>
    <s v="V"/>
    <s v="VVAR3"/>
    <n v="200"/>
    <n v="18.579999999999998"/>
    <n v="19.277000000000001"/>
    <n v="3715.9999999999995"/>
    <n v="12"/>
    <n v="1.254"/>
    <n v="0.14399999999999999"/>
    <n v="3699.386"/>
    <s v="S"/>
    <m/>
    <n v="3699.386"/>
    <m/>
    <m/>
    <m/>
    <m/>
    <x v="0"/>
    <n v="13.398"/>
  </r>
  <r>
    <x v="1"/>
    <x v="155"/>
    <s v="Consumo Cíclico"/>
    <n v="88574"/>
    <s v="C"/>
    <s v="VVAR3"/>
    <n v="200"/>
    <n v="18.43"/>
    <n v="19.277000000000001"/>
    <n v="3686"/>
    <n v="12"/>
    <n v="1.01"/>
    <n v="0.11"/>
    <n v="3703.2675000000004"/>
    <s v="S"/>
    <m/>
    <n v="-3703.2675000000004"/>
    <m/>
    <m/>
    <m/>
    <m/>
    <x v="0"/>
    <n v="13.12"/>
  </r>
  <r>
    <x v="1"/>
    <x v="156"/>
    <e v="#N/A"/>
    <n v="79157"/>
    <s v="V"/>
    <s v="LJQQ3"/>
    <n v="500"/>
    <n v="12.9"/>
    <m/>
    <n v="6450"/>
    <n v="12"/>
    <n v="1.77"/>
    <n v="0.2"/>
    <n v="6433.2725"/>
    <s v="S"/>
    <m/>
    <n v="6433.2725"/>
    <n v="-27.825714285714184"/>
    <m/>
    <m/>
    <m/>
    <x v="0"/>
    <n v="13.969999999999999"/>
  </r>
  <r>
    <x v="1"/>
    <x v="156"/>
    <s v="Consumo Cíclico"/>
    <s v="SUBSC"/>
    <s v="C"/>
    <s v="CVCB3"/>
    <n v="283"/>
    <n v="12.84"/>
    <n v="27.179500302657118"/>
    <n v="3633.72"/>
    <m/>
    <m/>
    <m/>
    <n v="3638.8775000000001"/>
    <s v="S"/>
    <m/>
    <n v="-3638.8775000000001"/>
    <m/>
    <m/>
    <m/>
    <m/>
    <x v="0"/>
    <n v="0"/>
  </r>
  <r>
    <x v="1"/>
    <x v="157"/>
    <e v="#N/A"/>
    <s v="SUBSC"/>
    <s v="C"/>
    <s v="IRBR3"/>
    <n v="934"/>
    <n v="6.93"/>
    <n v="15.597069864670678"/>
    <n v="6472.62"/>
    <m/>
    <n v="1.335"/>
    <n v="0.15"/>
    <n v="6477.9274999999998"/>
    <s v="S"/>
    <m/>
    <n v="-6477.9274999999998"/>
    <m/>
    <m/>
    <m/>
    <m/>
    <x v="0"/>
    <n v="1.4849999999999999"/>
  </r>
  <r>
    <x v="1"/>
    <x v="158"/>
    <e v="#N/A"/>
    <s v="SUBSC"/>
    <s v="C"/>
    <s v="LJQQ3"/>
    <n v="242"/>
    <n v="12.65"/>
    <n v="12.861560000000001"/>
    <n v="3061.3"/>
    <m/>
    <n v="0.92"/>
    <n v="0.1"/>
    <n v="3066.8880000000004"/>
    <s v="S"/>
    <m/>
    <n v="-3066.8880000000004"/>
    <m/>
    <m/>
    <m/>
    <m/>
    <x v="0"/>
    <n v="1.02"/>
  </r>
  <r>
    <x v="1"/>
    <x v="158"/>
    <e v="#N/A"/>
    <n v="51136"/>
    <s v="C"/>
    <s v="LJQQ3"/>
    <n v="258"/>
    <n v="13.06"/>
    <n v="13.06"/>
    <n v="3369.48"/>
    <n v="12"/>
    <n v="0.92"/>
    <n v="0.1"/>
    <n v="3387.0680000000002"/>
    <s v="S"/>
    <m/>
    <n v="-3387.0680000000002"/>
    <m/>
    <m/>
    <m/>
    <m/>
    <x v="0"/>
    <n v="13.02"/>
  </r>
  <r>
    <x v="1"/>
    <x v="159"/>
    <s v="Consumo Cíclico"/>
    <n v="42685"/>
    <s v="C"/>
    <s v="VVAR3"/>
    <n v="200"/>
    <n v="18.96"/>
    <n v="19.48875"/>
    <n v="3792"/>
    <n v="12"/>
    <n v="1.335"/>
    <n v="0.15"/>
    <n v="3809.6380000000004"/>
    <s v="N"/>
    <m/>
    <n v="-3809.6380000000004"/>
    <m/>
    <m/>
    <m/>
    <m/>
    <x v="0"/>
    <n v="13.485000000000001"/>
  </r>
  <r>
    <x v="1"/>
    <x v="159"/>
    <s v="Consumo Cíclico"/>
    <n v="42685"/>
    <s v="C"/>
    <s v="VVAR3"/>
    <n v="300"/>
    <n v="19.739999999999998"/>
    <m/>
    <n v="5921.9999999999991"/>
    <n v="12"/>
    <n v="1.335"/>
    <n v="0.15"/>
    <n v="5939.637999999999"/>
    <s v="N"/>
    <m/>
    <n v="-5939.637999999999"/>
    <m/>
    <m/>
    <m/>
    <m/>
    <x v="0"/>
    <n v="13.485000000000001"/>
  </r>
  <r>
    <x v="1"/>
    <x v="160"/>
    <s v="Consumo Cíclico"/>
    <n v="34013"/>
    <s v="C"/>
    <s v="VVAR3"/>
    <n v="300"/>
    <n v="19.59"/>
    <n v="19.59"/>
    <n v="5877"/>
    <n v="12"/>
    <n v="2.61"/>
    <n v="0.3"/>
    <n v="5894.7880000000005"/>
    <s v="N"/>
    <m/>
    <n v="-5894.7880000000005"/>
    <m/>
    <n v="1561"/>
    <m/>
    <m/>
    <x v="0"/>
    <n v="14.91"/>
  </r>
  <r>
    <x v="1"/>
    <x v="160"/>
    <e v="#N/A"/>
    <n v="34013"/>
    <s v="V"/>
    <s v="CSNA3"/>
    <n v="1000"/>
    <n v="13.13"/>
    <n v="14.463333333333333"/>
    <n v="13130"/>
    <n v="12"/>
    <n v="2.61"/>
    <n v="0.3"/>
    <n v="13112.666666666668"/>
    <s v="S"/>
    <m/>
    <n v="13112.666666666668"/>
    <n v="-2032.1429999999964"/>
    <n v="1400"/>
    <m/>
    <m/>
    <x v="0"/>
    <n v="14.91"/>
  </r>
  <r>
    <x v="1"/>
    <x v="161"/>
    <e v="#N/A"/>
    <n v="25187"/>
    <s v="V"/>
    <s v="CSNA3"/>
    <n v="500"/>
    <n v="13.19"/>
    <n v="14.463333333333333"/>
    <n v="6595"/>
    <n v="12"/>
    <n v="1.81"/>
    <n v="0.2"/>
    <n v="6577.7666666666664"/>
    <s v="S"/>
    <m/>
    <n v="6577.7666666666664"/>
    <m/>
    <n v="700"/>
    <m/>
    <m/>
    <x v="0"/>
    <n v="14.01"/>
  </r>
  <r>
    <x v="1"/>
    <x v="162"/>
    <s v="Utilidade Pública"/>
    <s v="BONIFIC"/>
    <s v="C"/>
    <s v="CMIG4"/>
    <n v="61"/>
    <n v="0"/>
    <n v="30.680714285714284"/>
    <n v="0"/>
    <n v="12"/>
    <m/>
    <m/>
    <n v="17.66333333333333"/>
    <s v="N"/>
    <m/>
    <n v="-17.66333333333333"/>
    <m/>
    <m/>
    <m/>
    <m/>
    <x v="0"/>
    <n v="12"/>
  </r>
  <r>
    <x v="1"/>
    <x v="162"/>
    <s v="Financeiro"/>
    <n v="15285"/>
    <s v="C"/>
    <s v="ITUB4"/>
    <n v="300"/>
    <n v="26.21"/>
    <n v="30.680714285714284"/>
    <n v="7863"/>
    <n v="12"/>
    <m/>
    <m/>
    <n v="7881.76"/>
    <s v="S"/>
    <m/>
    <n v="-7881.76"/>
    <m/>
    <m/>
    <m/>
    <m/>
    <x v="0"/>
    <n v="12"/>
  </r>
  <r>
    <x v="1"/>
    <x v="162"/>
    <s v="Financeiro e Outros"/>
    <n v="15285"/>
    <s v="C"/>
    <s v="BBDC4"/>
    <n v="200"/>
    <n v="21.5"/>
    <n v="22.411428571428573"/>
    <n v="4300"/>
    <n v="12"/>
    <m/>
    <m/>
    <n v="4319.7700000000004"/>
    <s v="S"/>
    <m/>
    <n v="-4319.7700000000004"/>
    <m/>
    <m/>
    <m/>
    <m/>
    <x v="0"/>
    <n v="12"/>
  </r>
  <r>
    <x v="1"/>
    <x v="163"/>
    <s v="Consumo Cíclico"/>
    <n v="4933"/>
    <s v="V"/>
    <s v="VVAR3"/>
    <n v="600"/>
    <n v="19.93"/>
    <n v="19.645"/>
    <n v="11958"/>
    <n v="12"/>
    <n v="3.28"/>
    <n v="0.36"/>
    <n v="11940.369999999999"/>
    <s v="S"/>
    <m/>
    <n v="11940.369999999999"/>
    <n v="126.67785714285492"/>
    <n v="700"/>
    <m/>
    <m/>
    <x v="0"/>
    <n v="15.639999999999999"/>
  </r>
  <r>
    <x v="0"/>
    <x v="163"/>
    <s v="Consumo Cíclico"/>
    <n v="14081149"/>
    <s v="V"/>
    <s v="VVAR3"/>
    <n v="200"/>
    <n v="19.43"/>
    <n v="19.37"/>
    <n v="3886"/>
    <m/>
    <n v="1.06"/>
    <n v="0.12"/>
    <n v="3882.08"/>
    <s v="S"/>
    <m/>
    <n v="3882.08"/>
    <n v="6.4284999999999854"/>
    <n v="500"/>
    <m/>
    <m/>
    <x v="0"/>
    <n v="1.1800000000000002"/>
  </r>
  <r>
    <x v="1"/>
    <x v="164"/>
    <e v="#N/A"/>
    <n v="227474"/>
    <s v="C"/>
    <s v="COGN3"/>
    <n v="300"/>
    <n v="8.7799999999999994"/>
    <n v="8.6792857142857152"/>
    <n v="2634"/>
    <n v="12"/>
    <n v="1.7557142857142856"/>
    <n v="0.19714285714285712"/>
    <n v="2652.0971428571429"/>
    <s v="N"/>
    <m/>
    <n v="-2652.0971428571429"/>
    <m/>
    <n v="300"/>
    <m/>
    <m/>
    <x v="0"/>
    <n v="13.952857142857143"/>
  </r>
  <r>
    <x v="1"/>
    <x v="164"/>
    <s v="Financeiro"/>
    <n v="227474"/>
    <s v="C"/>
    <s v="BBAS3"/>
    <n v="200"/>
    <n v="34.21"/>
    <n v="33.652857142857144"/>
    <n v="6842"/>
    <n v="12"/>
    <n v="1.7557142857142856"/>
    <n v="0.19714285714285712"/>
    <n v="6860.0971428571438"/>
    <s v="S"/>
    <m/>
    <n v="-6860.0971428571438"/>
    <m/>
    <m/>
    <m/>
    <m/>
    <x v="0"/>
    <n v="13.952857142857143"/>
  </r>
  <r>
    <x v="1"/>
    <x v="164"/>
    <s v="Financeiro e Outros"/>
    <n v="227474"/>
    <s v="C"/>
    <s v="BBDC4"/>
    <n v="200"/>
    <n v="22.53"/>
    <n v="22.776"/>
    <n v="4506"/>
    <n v="12"/>
    <n v="1.7557142857142856"/>
    <n v="0.19714285714285712"/>
    <n v="4524.9071428571433"/>
    <s v="S"/>
    <m/>
    <n v="-4524.9071428571433"/>
    <m/>
    <m/>
    <m/>
    <m/>
    <x v="0"/>
    <n v="13.952857142857143"/>
  </r>
  <r>
    <x v="1"/>
    <x v="164"/>
    <s v="Financeiro e Outros"/>
    <n v="227474"/>
    <s v="C"/>
    <s v="BBDC4"/>
    <n v="300"/>
    <n v="22.94"/>
    <m/>
    <n v="6882"/>
    <n v="12"/>
    <n v="1.7557142857142856"/>
    <n v="0.19714285714285712"/>
    <n v="6898.0421428571435"/>
    <s v="S"/>
    <m/>
    <n v="-6898.0421428571435"/>
    <m/>
    <m/>
    <m/>
    <m/>
    <x v="0"/>
    <n v="13.952857142857143"/>
  </r>
  <r>
    <x v="1"/>
    <x v="164"/>
    <s v=" Utilidade Pública"/>
    <n v="227474"/>
    <s v="V"/>
    <s v="TRPL4"/>
    <n v="400"/>
    <n v="22.76"/>
    <n v="23.333333333333332"/>
    <n v="9104"/>
    <n v="12"/>
    <n v="1.7557142857142856"/>
    <n v="0.19714285714285712"/>
    <n v="9088.5878571428566"/>
    <s v="S"/>
    <m/>
    <n v="9088.5878571428566"/>
    <m/>
    <m/>
    <m/>
    <m/>
    <x v="0"/>
    <n v="13.952857142857143"/>
  </r>
  <r>
    <x v="1"/>
    <x v="164"/>
    <s v=" Utilidade Pública"/>
    <n v="227474"/>
    <s v="V"/>
    <s v="TRPL4"/>
    <n v="400"/>
    <n v="22.31"/>
    <n v="23.333333333333332"/>
    <n v="8924"/>
    <n v="12"/>
    <n v="1.7557142857142856"/>
    <n v="0.19714285714285712"/>
    <n v="8908.5878571428566"/>
    <s v="S"/>
    <m/>
    <n v="8908.5878571428566"/>
    <m/>
    <m/>
    <m/>
    <m/>
    <x v="0"/>
    <n v="13.952857142857143"/>
  </r>
  <r>
    <x v="1"/>
    <x v="164"/>
    <s v="Consumo Cíclico"/>
    <n v="227474"/>
    <s v="C"/>
    <s v="VVAR3"/>
    <n v="300"/>
    <n v="19.420000000000002"/>
    <n v="19.645"/>
    <n v="5826.0000000000009"/>
    <n v="12"/>
    <n v="1.7557142857142856"/>
    <n v="0.19714285714285712"/>
    <n v="5842.0421428571444"/>
    <s v="S"/>
    <m/>
    <n v="-5842.0421428571444"/>
    <m/>
    <m/>
    <m/>
    <m/>
    <x v="0"/>
    <n v="13.952857142857143"/>
  </r>
  <r>
    <x v="0"/>
    <x v="164"/>
    <e v="#N/A"/>
    <n v="13936705"/>
    <s v="C"/>
    <s v="COGN3"/>
    <n v="200"/>
    <n v="8.34"/>
    <n v="8.4"/>
    <n v="1668"/>
    <m/>
    <n v="1.4924999999999999"/>
    <n v="0.16750000000000001"/>
    <n v="1673.4875000000002"/>
    <s v="N"/>
    <m/>
    <n v="-1673.4875000000002"/>
    <m/>
    <m/>
    <m/>
    <m/>
    <x v="0"/>
    <n v="1.66"/>
  </r>
  <r>
    <x v="0"/>
    <x v="164"/>
    <e v="#N/A"/>
    <n v="13936705"/>
    <s v="C"/>
    <s v="COGN3"/>
    <n v="300"/>
    <n v="8.44"/>
    <n v="8.44"/>
    <n v="2532"/>
    <m/>
    <n v="1.4924999999999999"/>
    <n v="0.16750000000000001"/>
    <n v="2537.4875000000002"/>
    <s v="N"/>
    <m/>
    <n v="-2537.4875000000002"/>
    <m/>
    <n v="500"/>
    <m/>
    <m/>
    <x v="0"/>
    <n v="1.66"/>
  </r>
  <r>
    <x v="0"/>
    <x v="164"/>
    <s v="Consumo Cíclico"/>
    <n v="13936705"/>
    <s v="C"/>
    <s v="VVAR3"/>
    <n v="200"/>
    <n v="19.37"/>
    <n v="19.37"/>
    <n v="3874"/>
    <m/>
    <n v="1.4924999999999999"/>
    <n v="0.16750000000000001"/>
    <n v="3879.4875000000002"/>
    <s v="S"/>
    <m/>
    <n v="-3879.4875000000002"/>
    <m/>
    <m/>
    <m/>
    <m/>
    <x v="0"/>
    <n v="1.66"/>
  </r>
  <r>
    <x v="0"/>
    <x v="164"/>
    <s v=" Utilidade Pública"/>
    <n v="13936705"/>
    <s v="V"/>
    <s v="TRPL4"/>
    <n v="600"/>
    <n v="22.76"/>
    <n v="23.295000000000002"/>
    <n v="13656.000000000002"/>
    <m/>
    <n v="1.4924999999999999"/>
    <n v="0.16750000000000001"/>
    <n v="13651.142500000002"/>
    <s v="S"/>
    <m/>
    <n v="13651.142500000002"/>
    <n v="-323.67749999999978"/>
    <n v="700"/>
    <m/>
    <m/>
    <x v="1"/>
    <n v="1.66"/>
  </r>
  <r>
    <x v="1"/>
    <x v="165"/>
    <s v="Financeiro"/>
    <n v="187259"/>
    <s v="V"/>
    <s v="BBAS3"/>
    <n v="200"/>
    <n v="34.799999999999997"/>
    <n v="33.43"/>
    <n v="6959.9999999999991"/>
    <n v="12"/>
    <n v="1.91"/>
    <n v="0.21"/>
    <n v="6943.0999999999995"/>
    <s v="S"/>
    <m/>
    <n v="6943.0999999999995"/>
    <n v="259.30499999999847"/>
    <n v="1000"/>
    <m/>
    <m/>
    <x v="1"/>
    <n v="14.120000000000001"/>
  </r>
  <r>
    <x v="1"/>
    <x v="165"/>
    <s v=" Utilidade Pública"/>
    <n v="177416"/>
    <s v="V"/>
    <s v="TRPL4"/>
    <n v="300"/>
    <n v="21.03"/>
    <n v="23.333333333333332"/>
    <n v="6309"/>
    <n v="12"/>
    <n v="1.3949999999999998"/>
    <n v="0.18500000000000003"/>
    <n v="6291.15"/>
    <s v="S"/>
    <m/>
    <n v="6291.15"/>
    <n v="-707.6850000000004"/>
    <n v="700"/>
    <m/>
    <m/>
    <x v="0"/>
    <n v="13.58"/>
  </r>
  <r>
    <x v="1"/>
    <x v="165"/>
    <s v="Financeiro"/>
    <n v="177416"/>
    <s v="V"/>
    <s v="BBAS3"/>
    <n v="300"/>
    <n v="34.31"/>
    <m/>
    <n v="10293"/>
    <n v="12"/>
    <n v="1.3949999999999998"/>
    <n v="0.18500000000000003"/>
    <n v="10275.15"/>
    <s v="S"/>
    <m/>
    <n v="10275.15"/>
    <n v="65.000000000003638"/>
    <m/>
    <m/>
    <m/>
    <x v="0"/>
    <n v="13.58"/>
  </r>
  <r>
    <x v="1"/>
    <x v="165"/>
    <s v="Financeiro"/>
    <n v="177416"/>
    <s v="C"/>
    <s v="BBAS3"/>
    <n v="300"/>
    <n v="33.979999999999997"/>
    <m/>
    <n v="10193.999999999998"/>
    <n v="12"/>
    <n v="1.3949999999999998"/>
    <n v="0.18500000000000003"/>
    <n v="10212.154999999997"/>
    <s v="S"/>
    <m/>
    <n v="-10212.154999999997"/>
    <m/>
    <m/>
    <m/>
    <m/>
    <x v="0"/>
    <n v="13.58"/>
  </r>
  <r>
    <x v="1"/>
    <x v="165"/>
    <s v="Financeiro"/>
    <n v="177416"/>
    <s v="C"/>
    <s v="BBAS3"/>
    <n v="200"/>
    <n v="34.03"/>
    <n v="33.601428571428571"/>
    <n v="6806"/>
    <m/>
    <n v="1.3949999999999998"/>
    <n v="0.18500000000000003"/>
    <n v="6810.4850000000006"/>
    <s v="S"/>
    <m/>
    <n v="-6810.4850000000006"/>
    <m/>
    <m/>
    <m/>
    <m/>
    <x v="0"/>
    <n v="1.5799999999999998"/>
  </r>
  <r>
    <x v="1"/>
    <x v="165"/>
    <e v="#N/A"/>
    <n v="177416"/>
    <s v="C"/>
    <s v="COGN3"/>
    <n v="300"/>
    <n v="8.26"/>
    <n v="8.6518181818181823"/>
    <n v="2478"/>
    <n v="12"/>
    <n v="1.3949999999999998"/>
    <n v="0.18500000000000003"/>
    <n v="2494.5149999999999"/>
    <s v="N"/>
    <m/>
    <n v="-2494.5149999999999"/>
    <m/>
    <m/>
    <m/>
    <m/>
    <x v="0"/>
    <n v="13.58"/>
  </r>
  <r>
    <x v="1"/>
    <x v="166"/>
    <e v="#N/A"/>
    <n v="166316"/>
    <s v="C"/>
    <s v="COGN3"/>
    <n v="300"/>
    <n v="8.7799999999999994"/>
    <m/>
    <n v="2634"/>
    <n v="12"/>
    <n v="1"/>
    <n v="0.1125"/>
    <n v="2651.2145000000005"/>
    <s v="N"/>
    <m/>
    <n v="-2651.2145000000005"/>
    <m/>
    <m/>
    <m/>
    <m/>
    <x v="0"/>
    <n v="13.112500000000001"/>
  </r>
  <r>
    <x v="1"/>
    <x v="166"/>
    <e v="#N/A"/>
    <n v="166316"/>
    <s v="C"/>
    <s v="COGN3"/>
    <n v="500"/>
    <n v="8.81"/>
    <m/>
    <n v="4405"/>
    <n v="12"/>
    <n v="1"/>
    <n v="0.1125"/>
    <n v="4422.2145"/>
    <s v="N"/>
    <m/>
    <n v="-4422.2145"/>
    <m/>
    <m/>
    <m/>
    <m/>
    <x v="0"/>
    <n v="13.112500000000001"/>
  </r>
  <r>
    <x v="1"/>
    <x v="166"/>
    <e v="#N/A"/>
    <n v="166316"/>
    <s v="C"/>
    <s v="IRBR3"/>
    <n v="200"/>
    <n v="7.88"/>
    <n v="18.488156740957255"/>
    <n v="1576"/>
    <n v="12"/>
    <n v="1"/>
    <n v="0.1125"/>
    <n v="1593.2145"/>
    <s v="S"/>
    <m/>
    <n v="-1593.2145"/>
    <m/>
    <m/>
    <m/>
    <m/>
    <x v="0"/>
    <n v="13.112500000000001"/>
  </r>
  <r>
    <x v="1"/>
    <x v="166"/>
    <s v="Consumo Cíclico"/>
    <n v="166316"/>
    <s v="C"/>
    <s v="VVAR3"/>
    <n v="300"/>
    <n v="19.87"/>
    <n v="19.87"/>
    <n v="5961"/>
    <n v="12"/>
    <n v="1"/>
    <n v="0.1125"/>
    <n v="5978.2145"/>
    <s v="S"/>
    <m/>
    <n v="-5978.2145"/>
    <m/>
    <m/>
    <m/>
    <m/>
    <x v="0"/>
    <n v="13.112500000000001"/>
  </r>
  <r>
    <x v="1"/>
    <x v="167"/>
    <e v="#N/A"/>
    <n v="70784"/>
    <s v="V"/>
    <s v="IRBR3"/>
    <n v="300"/>
    <n v="9.2100000000000009"/>
    <n v="19.304168797953967"/>
    <n v="2763.0000000000005"/>
    <n v="12"/>
    <n v="1.2066666666666668"/>
    <n v="1.3333333333333333"/>
    <n v="2745.1946666666668"/>
    <s v="S"/>
    <m/>
    <n v="2745.1946666666668"/>
    <n v="-3043.4839727195235"/>
    <m/>
    <m/>
    <m/>
    <x v="0"/>
    <n v="14.540000000000001"/>
  </r>
  <r>
    <x v="1"/>
    <x v="167"/>
    <s v="Consumo Cíclico"/>
    <n v="70784"/>
    <s v="V"/>
    <s v="CVCB3"/>
    <n v="200"/>
    <n v="20.87"/>
    <n v="29.433988405797098"/>
    <n v="4174"/>
    <n v="12"/>
    <n v="1.2066666666666668"/>
    <n v="1.3333333333333333"/>
    <n v="4156.166666666667"/>
    <s v="S"/>
    <m/>
    <n v="4156.166666666667"/>
    <n v="-1728.9610144927528"/>
    <m/>
    <m/>
    <m/>
    <x v="0"/>
    <n v="14.540000000000001"/>
  </r>
  <r>
    <x v="1"/>
    <x v="167"/>
    <s v="Consumo Cíclico"/>
    <n v="70784"/>
    <s v="V"/>
    <s v="CVCB3"/>
    <n v="300"/>
    <n v="20.79"/>
    <n v="29.433988405797098"/>
    <n v="6237"/>
    <n v="12"/>
    <n v="1.2066666666666668"/>
    <n v="1.3333333333333333"/>
    <n v="6219.2766666666666"/>
    <s v="S"/>
    <m/>
    <n v="6219.2766666666666"/>
    <n v="-2609.0498550724633"/>
    <n v="500"/>
    <m/>
    <m/>
    <x v="0"/>
    <n v="14.540000000000001"/>
  </r>
  <r>
    <x v="1"/>
    <x v="167"/>
    <e v="#N/A"/>
    <n v="61360"/>
    <s v="V"/>
    <s v="IRBR3"/>
    <n v="500"/>
    <n v="9.1199999999999992"/>
    <n v="19.304168797953967"/>
    <n v="4560"/>
    <n v="12"/>
    <n v="1.25"/>
    <n v="0.14000000000000001"/>
    <n v="4542.5099999999993"/>
    <s v="S"/>
    <m/>
    <n v="4542.5099999999993"/>
    <n v="-5106.7443989769845"/>
    <n v="300"/>
    <m/>
    <m/>
    <x v="0"/>
    <n v="13.39"/>
  </r>
  <r>
    <x v="1"/>
    <x v="168"/>
    <s v="Utilidade Pública"/>
    <n v="23271"/>
    <s v="V"/>
    <s v="ELET3"/>
    <n v="300"/>
    <n v="32.479999999999997"/>
    <m/>
    <n v="9743.9999999999982"/>
    <n v="12"/>
    <n v="2.25"/>
    <n v="0.25"/>
    <n v="9728.9349999999977"/>
    <s v="S"/>
    <m/>
    <n v="9728.9349999999977"/>
    <n v="-9.5224999999991269"/>
    <n v="0"/>
    <m/>
    <m/>
    <x v="0"/>
    <n v="14.5"/>
  </r>
  <r>
    <x v="1"/>
    <x v="168"/>
    <s v="Financeiro"/>
    <n v="23271"/>
    <s v="C"/>
    <s v="BBAS3"/>
    <n v="200"/>
    <n v="33.159999999999997"/>
    <n v="33.43"/>
    <n v="6631.9999999999991"/>
    <n v="12"/>
    <n v="2.25"/>
    <n v="0.25"/>
    <n v="6647.6949999999988"/>
    <s v="S"/>
    <m/>
    <n v="-6647.6949999999988"/>
    <m/>
    <m/>
    <m/>
    <m/>
    <x v="0"/>
    <n v="14.5"/>
  </r>
  <r>
    <x v="1"/>
    <x v="169"/>
    <s v="Financeiro"/>
    <n v="14264"/>
    <s v="C"/>
    <s v="BBAS3"/>
    <n v="300"/>
    <n v="33.61"/>
    <m/>
    <n v="10083"/>
    <n v="12"/>
    <n v="2.6175000000000002"/>
    <n v="0.29249999999999998"/>
    <n v="10098.832499999999"/>
    <s v="S"/>
    <m/>
    <n v="-10098.832499999999"/>
    <m/>
    <m/>
    <m/>
    <m/>
    <x v="0"/>
    <n v="14.91"/>
  </r>
  <r>
    <x v="1"/>
    <x v="169"/>
    <s v="Utilidade Pública"/>
    <n v="14264"/>
    <s v="C"/>
    <s v="ELET3"/>
    <n v="300"/>
    <n v="32.409999999999997"/>
    <m/>
    <n v="9722.9999999999982"/>
    <n v="12"/>
    <n v="2.6175000000000002"/>
    <n v="0.29249999999999998"/>
    <n v="9738.8324999999968"/>
    <s v="S"/>
    <m/>
    <n v="-9738.8324999999968"/>
    <m/>
    <n v="300"/>
    <m/>
    <m/>
    <x v="0"/>
    <n v="14.91"/>
  </r>
  <r>
    <x v="1"/>
    <x v="169"/>
    <s v=" Utilidade Pública"/>
    <n v="14264"/>
    <s v="V"/>
    <s v="TRPL4"/>
    <n v="400"/>
    <n v="21.33"/>
    <n v="23.333333333333332"/>
    <n v="8532"/>
    <n v="12"/>
    <n v="2.6175000000000002"/>
    <n v="0.29249999999999998"/>
    <n v="8516.7975000000006"/>
    <s v="S"/>
    <m/>
    <n v="8516.7975000000006"/>
    <n v="-816.45583333333161"/>
    <m/>
    <m/>
    <m/>
    <x v="0"/>
    <n v="14.91"/>
  </r>
  <r>
    <x v="1"/>
    <x v="169"/>
    <s v="Materiais Básicos"/>
    <n v="14264"/>
    <s v="V"/>
    <s v="UNIP6"/>
    <n v="400"/>
    <n v="24.37"/>
    <n v="24.497879464285713"/>
    <n v="9748"/>
    <n v="12"/>
    <n v="2.6175000000000002"/>
    <n v="0.29249999999999998"/>
    <n v="9732.7975000000006"/>
    <s v="S"/>
    <m/>
    <n v="9732.7975000000006"/>
    <n v="-66.274285714283906"/>
    <m/>
    <m/>
    <m/>
    <x v="0"/>
    <n v="14.91"/>
  </r>
  <r>
    <x v="1"/>
    <x v="170"/>
    <e v="#N/A"/>
    <n v="215633"/>
    <s v="C"/>
    <s v="IRBR3"/>
    <n v="300"/>
    <n v="11.01"/>
    <n v="19.304168797953967"/>
    <n v="3303"/>
    <n v="12"/>
    <n v="1.2833333333333334"/>
    <n v="0.19555555555555557"/>
    <n v="3318.7355555555555"/>
    <s v="S"/>
    <m/>
    <n v="-3318.7355555555555"/>
    <m/>
    <m/>
    <m/>
    <m/>
    <x v="1"/>
    <n v="13.478888888888889"/>
  </r>
  <r>
    <x v="1"/>
    <x v="170"/>
    <e v="#N/A"/>
    <n v="215633"/>
    <s v="C"/>
    <s v="IRBR3"/>
    <n v="200"/>
    <n v="11.01"/>
    <n v="20.817152875175317"/>
    <n v="2202"/>
    <n v="12"/>
    <n v="1.2833333333333334"/>
    <n v="0.19555555555555557"/>
    <n v="2217.6655555555558"/>
    <s v="S"/>
    <m/>
    <n v="-2217.6655555555558"/>
    <m/>
    <m/>
    <m/>
    <m/>
    <x v="1"/>
    <n v="13.478888888888889"/>
  </r>
  <r>
    <x v="1"/>
    <x v="170"/>
    <s v="Materiais Básicos"/>
    <n v="215633"/>
    <s v="C"/>
    <s v="UNIP6"/>
    <n v="200"/>
    <n v="23.6"/>
    <n v="24.497879464285713"/>
    <n v="4720"/>
    <n v="12"/>
    <n v="1.2833333333333334"/>
    <n v="0.19555555555555557"/>
    <n v="4736.2305555555558"/>
    <s v="S"/>
    <m/>
    <n v="-4736.2305555555558"/>
    <m/>
    <m/>
    <m/>
    <m/>
    <x v="1"/>
    <n v="13.478888888888889"/>
  </r>
  <r>
    <x v="1"/>
    <x v="170"/>
    <e v="#N/A"/>
    <n v="215633"/>
    <s v="V"/>
    <s v="AZUL4"/>
    <n v="300"/>
    <n v="20.38"/>
    <m/>
    <n v="6114"/>
    <n v="12"/>
    <n v="1.2833333333333334"/>
    <n v="0.19555555555555557"/>
    <n v="6098.3994444444443"/>
    <s v="S"/>
    <m/>
    <n v="6098.3994444444443"/>
    <n v="-12.587777777778683"/>
    <m/>
    <m/>
    <m/>
    <x v="1"/>
    <n v="13.478888888888889"/>
  </r>
  <r>
    <x v="1"/>
    <x v="170"/>
    <e v="#N/A"/>
    <n v="215633"/>
    <s v="C"/>
    <s v="AZUL4"/>
    <n v="300"/>
    <n v="20.329999999999998"/>
    <m/>
    <n v="6098.9999999999991"/>
    <n v="12"/>
    <n v="1.2833333333333334"/>
    <n v="0.19555555555555557"/>
    <n v="6114.2855555555552"/>
    <s v="S"/>
    <m/>
    <n v="-6114.2855555555552"/>
    <m/>
    <m/>
    <m/>
    <m/>
    <x v="1"/>
    <n v="13.478888888888889"/>
  </r>
  <r>
    <x v="1"/>
    <x v="170"/>
    <s v="Utilidade Pública"/>
    <n v="215633"/>
    <s v="V"/>
    <s v="ELET3"/>
    <n v="300"/>
    <n v="31.14"/>
    <m/>
    <n v="9342"/>
    <n v="12"/>
    <n v="1.2833333333333334"/>
    <n v="0.19555555555555557"/>
    <n v="9327.3444444444449"/>
    <s v="S"/>
    <m/>
    <n v="9327.3444444444449"/>
    <n v="-162.58777777777686"/>
    <s v="-"/>
    <m/>
    <m/>
    <x v="1"/>
    <n v="13.478888888888889"/>
  </r>
  <r>
    <x v="1"/>
    <x v="170"/>
    <s v="Utilidade Pública"/>
    <n v="215633"/>
    <s v="C"/>
    <s v="ELET3"/>
    <n v="300"/>
    <n v="31.59"/>
    <m/>
    <n v="9477"/>
    <n v="12"/>
    <n v="1.2833333333333334"/>
    <n v="0.19555555555555557"/>
    <n v="9492.485555555555"/>
    <s v="S"/>
    <m/>
    <n v="-9492.485555555555"/>
    <m/>
    <s v="-"/>
    <m/>
    <m/>
    <x v="1"/>
    <n v="13.478888888888889"/>
  </r>
  <r>
    <x v="1"/>
    <x v="170"/>
    <s v=" Utilidade Pública"/>
    <n v="215633"/>
    <s v="V"/>
    <s v="TRPL4"/>
    <n v="300"/>
    <n v="20.9"/>
    <m/>
    <n v="6270"/>
    <n v="12"/>
    <n v="1.2833333333333334"/>
    <n v="0.19555555555555557"/>
    <n v="6254.7131944444436"/>
    <s v="S"/>
    <m/>
    <n v="6254.7131944444436"/>
    <n v="-69.587777777779593"/>
    <m/>
    <m/>
    <m/>
    <x v="1"/>
    <n v="13.478888888888889"/>
  </r>
  <r>
    <x v="1"/>
    <x v="170"/>
    <s v=" Utilidade Pública"/>
    <n v="215633"/>
    <s v="C"/>
    <s v="TRPL4"/>
    <n v="300"/>
    <n v="21.04"/>
    <m/>
    <n v="6312"/>
    <n v="12"/>
    <n v="1.2833333333333334"/>
    <n v="0.19555555555555557"/>
    <n v="6327.9168055555565"/>
    <s v="S"/>
    <m/>
    <n v="-6327.9168055555565"/>
    <m/>
    <m/>
    <m/>
    <m/>
    <x v="1"/>
    <n v="13.478888888888889"/>
  </r>
  <r>
    <x v="1"/>
    <x v="171"/>
    <s v="Materiais Básicos"/>
    <n v="4277"/>
    <s v="V"/>
    <s v="UNIP6"/>
    <n v="300"/>
    <n v="23.85"/>
    <n v="24.497879464285713"/>
    <n v="7155"/>
    <n v="12"/>
    <n v="1.96"/>
    <n v="0.23"/>
    <n v="7139.67875"/>
    <s v="S"/>
    <m/>
    <n v="7139.67875"/>
    <n v="-209.42383928571326"/>
    <m/>
    <m/>
    <m/>
    <x v="0"/>
    <n v="14.190000000000001"/>
  </r>
  <r>
    <x v="1"/>
    <x v="171"/>
    <e v="#N/A"/>
    <n v="207578"/>
    <s v="V"/>
    <s v="AZUL4"/>
    <n v="300"/>
    <n v="19.8"/>
    <m/>
    <n v="5940"/>
    <n v="12"/>
    <n v="1.1171428571428572"/>
    <n v="0.16999999999999998"/>
    <n v="5924.7387499999995"/>
    <s v="S"/>
    <m/>
    <n v="5924.7387499999995"/>
    <n v="49.783333333333758"/>
    <m/>
    <m/>
    <m/>
    <x v="1"/>
    <n v="13.287142857142857"/>
  </r>
  <r>
    <x v="1"/>
    <x v="171"/>
    <e v="#N/A"/>
    <n v="207578"/>
    <s v="C"/>
    <s v="AZUL4"/>
    <n v="300"/>
    <n v="19.54"/>
    <m/>
    <n v="5862"/>
    <n v="12"/>
    <n v="1.1171428571428572"/>
    <n v="0.16999999999999998"/>
    <n v="5877.8912500000006"/>
    <s v="S"/>
    <m/>
    <n v="-5877.8912500000006"/>
    <m/>
    <m/>
    <m/>
    <m/>
    <x v="1"/>
    <n v="13.287142857142857"/>
  </r>
  <r>
    <x v="1"/>
    <x v="171"/>
    <s v="Consumo Cíclico"/>
    <n v="207578"/>
    <s v="V"/>
    <s v="VVAR3"/>
    <n v="300"/>
    <n v="15.23"/>
    <m/>
    <n v="4569"/>
    <n v="12"/>
    <n v="1.1171428571428572"/>
    <n v="0.16999999999999998"/>
    <n v="4553.7387499999995"/>
    <s v="S"/>
    <m/>
    <n v="4553.7387499999995"/>
    <n v="231.55666666666639"/>
    <m/>
    <m/>
    <m/>
    <x v="1"/>
    <n v="13.287142857142857"/>
  </r>
  <r>
    <x v="1"/>
    <x v="171"/>
    <s v="Consumo Cíclico"/>
    <n v="207578"/>
    <s v="V"/>
    <s v="VVAR3"/>
    <n v="300"/>
    <n v="14.21"/>
    <m/>
    <n v="4263"/>
    <n v="12"/>
    <n v="1.1171428571428572"/>
    <n v="0.16999999999999998"/>
    <n v="4247.7387499999995"/>
    <s v="S"/>
    <m/>
    <n v="4247.7387499999995"/>
    <n v="-12.670000000000982"/>
    <m/>
    <m/>
    <m/>
    <x v="1"/>
    <n v="13.287142857142857"/>
  </r>
  <r>
    <x v="1"/>
    <x v="171"/>
    <s v="Consumo Cíclico"/>
    <n v="207578"/>
    <s v="C"/>
    <s v="VVAR3"/>
    <n v="300"/>
    <n v="14.36"/>
    <m/>
    <n v="4308"/>
    <n v="12"/>
    <n v="1.1171428571428572"/>
    <n v="0.16999999999999998"/>
    <n v="4324.6900000000005"/>
    <s v="S"/>
    <m/>
    <n v="-4324.6900000000005"/>
    <m/>
    <m/>
    <m/>
    <m/>
    <x v="0"/>
    <n v="13.287142857142857"/>
  </r>
  <r>
    <x v="1"/>
    <x v="171"/>
    <s v="Consumo Cíclico"/>
    <n v="207578"/>
    <s v="C"/>
    <s v="VVAR3"/>
    <n v="300"/>
    <n v="14.15"/>
    <m/>
    <n v="4245"/>
    <n v="12"/>
    <n v="1.1171428571428572"/>
    <n v="0.16999999999999998"/>
    <n v="4259.4783333333335"/>
    <s v="S"/>
    <m/>
    <n v="-4259.4783333333335"/>
    <m/>
    <m/>
    <m/>
    <m/>
    <x v="0"/>
    <n v="13.287142857142857"/>
  </r>
  <r>
    <x v="1"/>
    <x v="171"/>
    <s v="Consumo Cíclico"/>
    <n v="207578"/>
    <s v="V"/>
    <s v="VVAR3"/>
    <n v="500"/>
    <n v="14.42"/>
    <n v="14.42"/>
    <n v="7210"/>
    <n v="12"/>
    <n v="1.1171428571428572"/>
    <n v="0.16999999999999998"/>
    <n v="7196.1516666666666"/>
    <s v="S"/>
    <m/>
    <n v="7196.1516666666666"/>
    <n v="-46.390000000000327"/>
    <m/>
    <m/>
    <m/>
    <x v="1"/>
    <n v="13.287142857142857"/>
  </r>
  <r>
    <x v="1"/>
    <x v="172"/>
    <s v="Consumo Cíclico"/>
    <n v="199425"/>
    <s v="C"/>
    <s v="VVAR3"/>
    <n v="200"/>
    <n v="14.21"/>
    <n v="14.42"/>
    <n v="2842"/>
    <n v="12"/>
    <n v="1.395"/>
    <n v="0.20499999999999999"/>
    <n v="2856.5133333333333"/>
    <s v="S"/>
    <m/>
    <n v="-2856.5133333333333"/>
    <m/>
    <m/>
    <m/>
    <m/>
    <x v="1"/>
    <n v="13.6"/>
  </r>
  <r>
    <x v="1"/>
    <x v="172"/>
    <s v="Consumo Cíclico"/>
    <n v="199425"/>
    <s v="C"/>
    <s v="VVAR3"/>
    <n v="300"/>
    <n v="14.56"/>
    <m/>
    <n v="4368"/>
    <n v="12"/>
    <n v="1.395"/>
    <n v="0.20499999999999999"/>
    <n v="4382.5133333333333"/>
    <s v="S"/>
    <m/>
    <n v="-4382.5133333333333"/>
    <m/>
    <m/>
    <m/>
    <m/>
    <x v="1"/>
    <n v="13.6"/>
  </r>
  <r>
    <x v="1"/>
    <x v="172"/>
    <s v="Utilidade Pública"/>
    <n v="199425"/>
    <s v="V"/>
    <s v="ELET3"/>
    <n v="300"/>
    <n v="30.22"/>
    <m/>
    <n v="9066"/>
    <n v="12"/>
    <n v="1.395"/>
    <n v="0.20499999999999999"/>
    <n v="9052.1166666666668"/>
    <s v="S"/>
    <m/>
    <n v="9052.1166666666668"/>
    <n v="101.17000000000007"/>
    <s v="-"/>
    <m/>
    <m/>
    <x v="1"/>
    <n v="13.6"/>
  </r>
  <r>
    <x v="1"/>
    <x v="172"/>
    <s v="Utilidade Pública"/>
    <n v="199425"/>
    <s v="C"/>
    <s v="ELET3"/>
    <n v="300"/>
    <n v="29.79"/>
    <m/>
    <n v="8937"/>
    <n v="12"/>
    <n v="1.395"/>
    <n v="0.20499999999999999"/>
    <n v="8951.5133333333324"/>
    <s v="S"/>
    <m/>
    <n v="-8951.5133333333324"/>
    <m/>
    <s v="-"/>
    <m/>
    <m/>
    <x v="1"/>
    <n v="13.6"/>
  </r>
  <r>
    <x v="1"/>
    <x v="173"/>
    <e v="#N/A"/>
    <n v="191645"/>
    <s v="V"/>
    <s v="AZUL4"/>
    <n v="300"/>
    <n v="21.14"/>
    <m/>
    <n v="6342"/>
    <n v="12"/>
    <n v="1.27"/>
    <n v="0.21"/>
    <n v="6326.67"/>
    <s v="S"/>
    <m/>
    <n v="6326.67"/>
    <n v="-48.580000000000837"/>
    <m/>
    <m/>
    <m/>
    <x v="1"/>
    <n v="13.48"/>
  </r>
  <r>
    <x v="1"/>
    <x v="173"/>
    <e v="#N/A"/>
    <n v="191645"/>
    <s v="C"/>
    <s v="AZUL4"/>
    <n v="300"/>
    <n v="21.21"/>
    <m/>
    <n v="6363"/>
    <n v="12"/>
    <n v="1.27"/>
    <n v="0.2"/>
    <n v="6378.95"/>
    <s v="S"/>
    <m/>
    <n v="-6378.95"/>
    <m/>
    <n v="1100"/>
    <m/>
    <m/>
    <x v="0"/>
    <n v="13.469999999999999"/>
  </r>
  <r>
    <x v="1"/>
    <x v="174"/>
    <e v="#N/A"/>
    <n v="182770"/>
    <s v="V"/>
    <s v="AZUL4"/>
    <n v="300"/>
    <n v="21.19"/>
    <m/>
    <n v="6357"/>
    <n v="12"/>
    <n v="1.6466666666666667"/>
    <n v="0.23499999999999999"/>
    <n v="6341.6450000000004"/>
    <s v="S"/>
    <m/>
    <n v="6341.6450000000004"/>
    <n v="-43.243333333332885"/>
    <n v="0"/>
    <m/>
    <m/>
    <x v="0"/>
    <n v="13.881666666666666"/>
  </r>
  <r>
    <x v="1"/>
    <x v="174"/>
    <e v="#N/A"/>
    <n v="182770"/>
    <s v="C"/>
    <s v="AZUL4"/>
    <n v="300"/>
    <n v="21.23"/>
    <m/>
    <n v="6369"/>
    <n v="12"/>
    <n v="1.6466666666666667"/>
    <n v="0.23499999999999999"/>
    <n v="6384.9849999999997"/>
    <s v="S"/>
    <m/>
    <n v="-6384.9849999999997"/>
    <m/>
    <m/>
    <m/>
    <m/>
    <x v="1"/>
    <n v="13.881666666666666"/>
  </r>
  <r>
    <x v="1"/>
    <x v="174"/>
    <s v="Financeiro"/>
    <n v="182770"/>
    <s v="C"/>
    <s v="ITUB4"/>
    <n v="300"/>
    <n v="25.78"/>
    <n v="31.9"/>
    <n v="7734"/>
    <n v="12"/>
    <n v="1.6466666666666667"/>
    <n v="0.23499999999999999"/>
    <n v="7749.9849999999997"/>
    <s v="S"/>
    <m/>
    <n v="-7749.9849999999997"/>
    <m/>
    <m/>
    <m/>
    <m/>
    <x v="1"/>
    <n v="13.881666666666666"/>
  </r>
  <r>
    <x v="1"/>
    <x v="174"/>
    <s v="Financeiro e Outros"/>
    <n v="182770"/>
    <s v="V"/>
    <s v="BBDC4"/>
    <n v="400"/>
    <n v="20.85"/>
    <m/>
    <n v="8340"/>
    <n v="12"/>
    <n v="1.6466666666666667"/>
    <n v="0.23499999999999999"/>
    <n v="8324.6449999999986"/>
    <s v="S"/>
    <m/>
    <n v="8324.6449999999986"/>
    <n v="686.02016666666532"/>
    <m/>
    <m/>
    <m/>
    <x v="0"/>
    <n v="13.881666666666666"/>
  </r>
  <r>
    <x v="1"/>
    <x v="174"/>
    <s v="Materiais Básicos"/>
    <n v="182770"/>
    <s v="V"/>
    <s v="UNIP6"/>
    <n v="300"/>
    <n v="24.06"/>
    <m/>
    <n v="7218"/>
    <n v="12"/>
    <n v="1.6466666666666667"/>
    <n v="0.23499999999999999"/>
    <n v="7202.6450000000004"/>
    <s v="S"/>
    <m/>
    <n v="7202.6450000000004"/>
    <n v="-202.88666666666631"/>
    <m/>
    <m/>
    <m/>
    <x v="0"/>
    <n v="13.881666666666666"/>
  </r>
  <r>
    <x v="1"/>
    <x v="174"/>
    <s v="Materiais Básicos"/>
    <n v="182770"/>
    <s v="C"/>
    <s v="UNIP6"/>
    <n v="300"/>
    <n v="24.64"/>
    <m/>
    <n v="7392"/>
    <n v="12"/>
    <n v="1.6466666666666667"/>
    <n v="0.23499999999999999"/>
    <n v="7407.9849999999997"/>
    <s v="S"/>
    <m/>
    <n v="-7407.9849999999997"/>
    <m/>
    <m/>
    <m/>
    <m/>
    <x v="1"/>
    <n v="13.881666666666666"/>
  </r>
  <r>
    <x v="1"/>
    <x v="175"/>
    <s v="Consumo Cíclico"/>
    <n v="173335"/>
    <s v="C"/>
    <s v="CVCB3"/>
    <n v="300"/>
    <n v="19.75"/>
    <n v="29.433988405797098"/>
    <n v="5925"/>
    <n v="12"/>
    <n v="1.59"/>
    <n v="0.21200000000000002"/>
    <n v="5940.9620000000004"/>
    <s v="S"/>
    <m/>
    <n v="-5940.9620000000004"/>
    <m/>
    <m/>
    <m/>
    <m/>
    <x v="1"/>
    <n v="13.802"/>
  </r>
  <r>
    <x v="1"/>
    <x v="175"/>
    <s v="Materiais Básicos"/>
    <n v="173335"/>
    <s v="V"/>
    <s v="UNIP6"/>
    <n v="300"/>
    <n v="24.47"/>
    <n v="24.857031249999999"/>
    <n v="7341"/>
    <n v="12"/>
    <n v="1.59"/>
    <n v="0.21200000000000002"/>
    <n v="7323.5279999999993"/>
    <s v="S"/>
    <m/>
    <n v="7323.5279999999993"/>
    <n v="-130.67737500000021"/>
    <m/>
    <m/>
    <m/>
    <x v="0"/>
    <n v="13.802"/>
  </r>
  <r>
    <x v="1"/>
    <x v="175"/>
    <e v="#N/A"/>
    <n v="173335"/>
    <s v="V"/>
    <s v="AZUL4"/>
    <n v="300"/>
    <n v="20.89"/>
    <m/>
    <n v="6267"/>
    <n v="12"/>
    <n v="1.59"/>
    <n v="0.21200000000000002"/>
    <n v="6252.1959999999999"/>
    <s v="S"/>
    <m/>
    <n v="6252.1959999999999"/>
    <n v="-59.765999999999622"/>
    <m/>
    <m/>
    <m/>
    <x v="0"/>
    <n v="13.802"/>
  </r>
  <r>
    <x v="1"/>
    <x v="175"/>
    <e v="#N/A"/>
    <n v="173335"/>
    <s v="C"/>
    <s v="AZUL4"/>
    <n v="300"/>
    <n v="20.99"/>
    <m/>
    <n v="6296.9999999999991"/>
    <n v="12"/>
    <n v="1.59"/>
    <n v="0.21200000000000002"/>
    <n v="6312.4339999999993"/>
    <s v="S"/>
    <m/>
    <n v="-6312.4339999999993"/>
    <m/>
    <m/>
    <m/>
    <m/>
    <x v="0"/>
    <n v="13.802"/>
  </r>
  <r>
    <x v="1"/>
    <x v="175"/>
    <e v="#N/A"/>
    <n v="173335"/>
    <s v="V"/>
    <s v="AZUL4"/>
    <n v="300"/>
    <n v="21.83"/>
    <n v="24.14875"/>
    <n v="6548.9999999999991"/>
    <n v="12"/>
    <n v="1.59"/>
    <n v="0.21200000000000002"/>
    <n v="6534.195999999999"/>
    <s v="S"/>
    <m/>
    <n v="6534.195999999999"/>
    <n v="-710.19300000000112"/>
    <m/>
    <m/>
    <m/>
    <x v="1"/>
    <n v="13.802"/>
  </r>
  <r>
    <x v="1"/>
    <x v="176"/>
    <e v="#N/A"/>
    <n v="163545"/>
    <s v="C"/>
    <s v="AZUL4"/>
    <n v="300"/>
    <n v="20.7"/>
    <n v="24.14875"/>
    <n v="6210"/>
    <n v="12"/>
    <n v="1.675"/>
    <n v="0.24666666666666667"/>
    <n v="6225.4686666666666"/>
    <s v="S"/>
    <m/>
    <n v="-6225.4686666666666"/>
    <m/>
    <m/>
    <m/>
    <m/>
    <x v="1"/>
    <n v="13.921666666666667"/>
  </r>
  <r>
    <x v="1"/>
    <x v="176"/>
    <s v="Materiais Básicos"/>
    <n v="163545"/>
    <s v="C"/>
    <s v="UNIP6"/>
    <n v="300"/>
    <n v="23.8"/>
    <n v="24.857031249999999"/>
    <n v="7140"/>
    <n v="12"/>
    <n v="1.675"/>
    <n v="0.24666666666666667"/>
    <n v="7155.4686666666666"/>
    <s v="S"/>
    <m/>
    <n v="-7155.4686666666666"/>
    <m/>
    <m/>
    <m/>
    <m/>
    <x v="1"/>
    <n v="13.921666666666667"/>
  </r>
  <r>
    <x v="1"/>
    <x v="176"/>
    <s v="Utilidade Pública"/>
    <n v="163545"/>
    <s v="V"/>
    <s v="CESP6"/>
    <n v="300"/>
    <n v="29.4"/>
    <m/>
    <n v="8820"/>
    <n v="12"/>
    <n v="1.675"/>
    <n v="0.24666666666666667"/>
    <n v="8805.4687179487191"/>
    <s v="S"/>
    <m/>
    <n v="8805.4687179487191"/>
    <n v="-51.303333333331466"/>
    <m/>
    <m/>
    <m/>
    <x v="1"/>
    <n v="13.921666666666667"/>
  </r>
  <r>
    <x v="1"/>
    <x v="176"/>
    <s v="Utilidade Pública"/>
    <n v="163545"/>
    <s v="C"/>
    <s v="CESP6"/>
    <n v="300"/>
    <n v="29.47"/>
    <m/>
    <n v="8841"/>
    <n v="12"/>
    <n v="1.675"/>
    <n v="0.24666666666666667"/>
    <n v="8856.1612820512801"/>
    <s v="S"/>
    <m/>
    <n v="-8856.1612820512801"/>
    <m/>
    <m/>
    <m/>
    <m/>
    <x v="0"/>
    <n v="13.921666666666667"/>
  </r>
  <r>
    <x v="1"/>
    <x v="176"/>
    <s v="Materiais Básicos"/>
    <n v="163545"/>
    <s v="V"/>
    <s v="UNIP6"/>
    <n v="300"/>
    <n v="23.79"/>
    <m/>
    <n v="7137"/>
    <n v="12"/>
    <n v="1.675"/>
    <n v="0.24666666666666667"/>
    <n v="7122.4687179487173"/>
    <s v="S"/>
    <m/>
    <n v="7122.4687179487173"/>
    <n v="-15.303333333333285"/>
    <m/>
    <m/>
    <m/>
    <x v="0"/>
    <n v="13.921666666666667"/>
  </r>
  <r>
    <x v="1"/>
    <x v="176"/>
    <s v="Materiais Básicos"/>
    <n v="163545"/>
    <s v="C"/>
    <s v="UNIP6"/>
    <n v="300"/>
    <n v="23.74"/>
    <m/>
    <n v="7121.9999999999991"/>
    <n v="12"/>
    <n v="1.675"/>
    <n v="0.24666666666666667"/>
    <n v="7137.1612820512819"/>
    <s v="S"/>
    <m/>
    <n v="-7137.1612820512819"/>
    <m/>
    <m/>
    <m/>
    <m/>
    <x v="1"/>
    <n v="13.921666666666667"/>
  </r>
  <r>
    <x v="1"/>
    <x v="177"/>
    <s v="Materiais Básicos"/>
    <n v="154058"/>
    <s v="V"/>
    <s v="UNIP6"/>
    <n v="300"/>
    <n v="25"/>
    <n v="25.491250000000001"/>
    <n v="7500"/>
    <n v="12"/>
    <n v="1.9550000000000001"/>
    <n v="0.23"/>
    <n v="7485.4853846153846"/>
    <s v="S"/>
    <m/>
    <n v="7485.4853846153846"/>
    <n v="-162.19499999999971"/>
    <m/>
    <m/>
    <m/>
    <x v="1"/>
    <n v="14.185"/>
  </r>
  <r>
    <x v="1"/>
    <x v="177"/>
    <e v="#N/A"/>
    <n v="154058"/>
    <s v="V"/>
    <s v="AZUL4"/>
    <n v="300"/>
    <n v="22.43"/>
    <n v="25.298333333333332"/>
    <n v="6729"/>
    <n v="12"/>
    <n v="1.9550000000000001"/>
    <n v="0.23"/>
    <n v="6714.4853846153846"/>
    <s v="S"/>
    <m/>
    <n v="6714.4853846153846"/>
    <n v="-875.31999999999971"/>
    <m/>
    <m/>
    <m/>
    <x v="0"/>
    <n v="14.185"/>
  </r>
  <r>
    <x v="1"/>
    <x v="178"/>
    <e v="#N/A"/>
    <n v="144935"/>
    <s v="V"/>
    <s v="AZUL4"/>
    <n v="300"/>
    <n v="22.31"/>
    <m/>
    <n v="6693"/>
    <n v="12"/>
    <n v="1.34"/>
    <n v="0.22"/>
    <n v="6678.495384615384"/>
    <s v="S"/>
    <m/>
    <n v="6678.495384615384"/>
    <m/>
    <m/>
    <m/>
    <m/>
    <x v="1"/>
    <n v="13.56"/>
  </r>
  <r>
    <x v="1"/>
    <x v="178"/>
    <e v="#N/A"/>
    <n v="144935"/>
    <s v="C"/>
    <s v="AZUL4"/>
    <n v="300"/>
    <n v="22.44"/>
    <m/>
    <n v="6732"/>
    <n v="12"/>
    <n v="1.34"/>
    <n v="0.22"/>
    <n v="6747.1346153846162"/>
    <s v="S"/>
    <m/>
    <n v="-6747.1346153846162"/>
    <m/>
    <m/>
    <m/>
    <m/>
    <x v="1"/>
    <n v="13.56"/>
  </r>
  <r>
    <x v="1"/>
    <x v="178"/>
    <e v="#N/A"/>
    <n v="136121"/>
    <s v="C"/>
    <s v="AZUL4"/>
    <n v="300"/>
    <n v="22.21"/>
    <n v="25.298333333333332"/>
    <n v="6663"/>
    <n v="12"/>
    <n v="1.3933333333333333"/>
    <n v="0.19666666666666666"/>
    <n v="6678.1112820512826"/>
    <s v="S"/>
    <m/>
    <n v="-6678.1112820512826"/>
    <m/>
    <m/>
    <m/>
    <m/>
    <x v="1"/>
    <n v="13.59"/>
  </r>
  <r>
    <x v="1"/>
    <x v="178"/>
    <s v="Consumo Cíclico"/>
    <n v="136121"/>
    <s v="V"/>
    <s v="CVCB3"/>
    <n v="300"/>
    <n v="19.329999999999998"/>
    <m/>
    <n v="5798.9999999999991"/>
    <n v="12"/>
    <n v="1.3933333333333333"/>
    <n v="0.19666666666666666"/>
    <n v="5784.5187179487166"/>
    <s v="S"/>
    <m/>
    <n v="5784.5187179487166"/>
    <n v="-208.39333333333525"/>
    <m/>
    <m/>
    <m/>
    <x v="1"/>
    <n v="13.59"/>
  </r>
  <r>
    <x v="1"/>
    <x v="178"/>
    <s v="Consumo Cíclico"/>
    <n v="136121"/>
    <s v="C"/>
    <s v="CVCB3"/>
    <n v="300"/>
    <n v="19.93"/>
    <m/>
    <n v="5979"/>
    <n v="12"/>
    <n v="1.3933333333333333"/>
    <n v="0.19666666666666666"/>
    <n v="5994.1112820512826"/>
    <s v="S"/>
    <m/>
    <n v="-5994.1112820512826"/>
    <m/>
    <m/>
    <m/>
    <m/>
    <x v="1"/>
    <n v="13.59"/>
  </r>
  <r>
    <x v="1"/>
    <x v="179"/>
    <e v="#N/A"/>
    <n v="116582"/>
    <s v="V"/>
    <s v="AZUL4"/>
    <n v="300"/>
    <n v="21.99"/>
    <m/>
    <n v="6596.9999999999991"/>
    <n v="12"/>
    <n v="1.3262499999999999"/>
    <n v="0.2175"/>
    <n v="6582.4978846153836"/>
    <s v="S"/>
    <m/>
    <n v="6582.4978846153836"/>
    <n v="-103.72499999999945"/>
    <m/>
    <m/>
    <m/>
    <x v="1"/>
    <n v="13.543749999999999"/>
  </r>
  <r>
    <x v="1"/>
    <x v="179"/>
    <e v="#N/A"/>
    <n v="116582"/>
    <s v="V"/>
    <s v="AZUL4"/>
    <n v="300"/>
    <n v="22.38"/>
    <m/>
    <n v="6714"/>
    <n v="12"/>
    <n v="1.3262499999999999"/>
    <n v="0.2175"/>
    <n v="6699.4978846153845"/>
    <s v="S"/>
    <m/>
    <n v="6699.4978846153845"/>
    <n v="76.275000000000546"/>
    <m/>
    <m/>
    <m/>
    <x v="1"/>
    <n v="13.543749999999999"/>
  </r>
  <r>
    <x v="1"/>
    <x v="179"/>
    <e v="#N/A"/>
    <n v="116582"/>
    <s v="C"/>
    <s v="AZUL4"/>
    <n v="300"/>
    <n v="22.24"/>
    <m/>
    <n v="6671.9999999999991"/>
    <n v="12"/>
    <n v="1.3262499999999999"/>
    <n v="0.2175"/>
    <n v="6687.7574999999988"/>
    <s v="S"/>
    <m/>
    <n v="-6687.7574999999988"/>
    <m/>
    <m/>
    <m/>
    <m/>
    <x v="1"/>
    <n v="13.543749999999999"/>
  </r>
  <r>
    <x v="1"/>
    <x v="179"/>
    <e v="#N/A"/>
    <n v="116582"/>
    <s v="C"/>
    <s v="AZUL4"/>
    <n v="300"/>
    <n v="22.03"/>
    <m/>
    <n v="6609"/>
    <n v="12"/>
    <n v="1.3262499999999999"/>
    <n v="0.2175"/>
    <n v="6625.9674999999997"/>
    <s v="S"/>
    <m/>
    <n v="-6625.9674999999997"/>
    <m/>
    <m/>
    <m/>
    <m/>
    <x v="1"/>
    <n v="13.543749999999999"/>
  </r>
  <r>
    <x v="1"/>
    <x v="179"/>
    <s v="Consumo Cíclico"/>
    <n v="116582"/>
    <s v="V"/>
    <s v="CVCB3"/>
    <n v="400"/>
    <n v="19.16"/>
    <m/>
    <n v="7664"/>
    <n v="12"/>
    <n v="1.3262499999999999"/>
    <n v="0.2175"/>
    <n v="7647.6625000000004"/>
    <s v="S"/>
    <m/>
    <n v="7647.6625000000004"/>
    <n v="-61.459999999999127"/>
    <m/>
    <m/>
    <m/>
    <x v="1"/>
    <n v="13.543749999999999"/>
  </r>
  <r>
    <x v="1"/>
    <x v="179"/>
    <s v="Consumo Cíclico"/>
    <n v="116582"/>
    <s v="V"/>
    <s v="CVCB3"/>
    <n v="300"/>
    <n v="19.95"/>
    <m/>
    <n v="5985"/>
    <n v="12"/>
    <n v="1.3262499999999999"/>
    <n v="0.2175"/>
    <n v="5968.6625000000004"/>
    <s v="S"/>
    <m/>
    <n v="5968.6625000000004"/>
    <n v="240.53999999999996"/>
    <m/>
    <m/>
    <m/>
    <x v="1"/>
    <n v="13.543749999999999"/>
  </r>
  <r>
    <x v="1"/>
    <x v="179"/>
    <s v="Consumo Cíclico"/>
    <n v="116582"/>
    <s v="C"/>
    <s v="CVCB3"/>
    <n v="300"/>
    <n v="19.05"/>
    <m/>
    <n v="5715"/>
    <n v="12"/>
    <n v="1.3262499999999999"/>
    <n v="0.2175"/>
    <n v="5730.6274999999996"/>
    <s v="S"/>
    <m/>
    <n v="-5730.6274999999996"/>
    <m/>
    <m/>
    <m/>
    <m/>
    <x v="1"/>
    <n v="13.543749999999999"/>
  </r>
  <r>
    <x v="1"/>
    <x v="179"/>
    <s v="Consumo Cíclico"/>
    <n v="116582"/>
    <s v="C"/>
    <s v="CVCB3"/>
    <n v="400"/>
    <n v="19.239999999999998"/>
    <m/>
    <n v="7695.9999999999991"/>
    <n v="12"/>
    <n v="1.3262499999999999"/>
    <n v="0.2175"/>
    <n v="7711.6974999999993"/>
    <s v="S"/>
    <m/>
    <n v="-7711.6974999999993"/>
    <m/>
    <m/>
    <m/>
    <m/>
    <x v="0"/>
    <n v="13.543749999999999"/>
  </r>
  <r>
    <x v="1"/>
    <x v="180"/>
    <s v="Consumo não Cíclico"/>
    <n v="92223"/>
    <s v="V"/>
    <s v="JBSS3"/>
    <n v="300"/>
    <n v="21.74"/>
    <m/>
    <n v="6521.9999999999991"/>
    <n v="12"/>
    <n v="1.3"/>
    <n v="0.21"/>
    <n v="6509.7899999999991"/>
    <s v="S"/>
    <m/>
    <n v="6509.7899999999991"/>
    <n v="-11.044000000002598"/>
    <m/>
    <m/>
    <m/>
    <x v="0"/>
    <n v="13.510000000000002"/>
  </r>
  <r>
    <x v="1"/>
    <x v="180"/>
    <s v="Consumo não Cíclico"/>
    <n v="92223"/>
    <s v="C"/>
    <s v="JBSS3"/>
    <n v="300"/>
    <n v="21.67"/>
    <m/>
    <n v="6501.0000000000009"/>
    <n v="12"/>
    <n v="1.3"/>
    <n v="0.21"/>
    <n v="6516.6600000000008"/>
    <s v="S"/>
    <m/>
    <n v="-6516.6600000000008"/>
    <m/>
    <m/>
    <m/>
    <m/>
    <x v="0"/>
    <n v="13.510000000000002"/>
  </r>
  <r>
    <x v="1"/>
    <x v="181"/>
    <e v="#N/A"/>
    <n v="78990"/>
    <s v="C"/>
    <s v="AZUL4"/>
    <n v="200"/>
    <n v="25.26"/>
    <n v="26.327777777777779"/>
    <n v="5052"/>
    <n v="12"/>
    <n v="1.7370000000000001"/>
    <n v="0.255"/>
    <n v="5072.5950000000003"/>
    <s v="S"/>
    <m/>
    <n v="-5072.5950000000003"/>
    <m/>
    <m/>
    <m/>
    <m/>
    <x v="0"/>
    <n v="13.992000000000001"/>
  </r>
  <r>
    <x v="1"/>
    <x v="181"/>
    <e v="#N/A"/>
    <n v="78990"/>
    <s v="C"/>
    <s v="AZUL4"/>
    <n v="200"/>
    <n v="25.96"/>
    <m/>
    <n v="5192"/>
    <n v="12"/>
    <n v="1.7370000000000001"/>
    <n v="0.255"/>
    <n v="5209.6850000000004"/>
    <s v="S"/>
    <m/>
    <n v="-5209.6850000000004"/>
    <m/>
    <m/>
    <m/>
    <m/>
    <x v="1"/>
    <n v="13.992000000000001"/>
  </r>
  <r>
    <x v="1"/>
    <x v="181"/>
    <e v="#N/A"/>
    <n v="78990"/>
    <s v="C"/>
    <s v="AZUL4"/>
    <n v="200"/>
    <n v="26.39"/>
    <m/>
    <n v="5278"/>
    <n v="12"/>
    <n v="1.7370000000000001"/>
    <n v="0.255"/>
    <n v="5295.6850000000004"/>
    <s v="S"/>
    <m/>
    <n v="-5295.6850000000004"/>
    <m/>
    <m/>
    <m/>
    <m/>
    <x v="1"/>
    <n v="13.992000000000001"/>
  </r>
  <r>
    <x v="1"/>
    <x v="181"/>
    <e v="#N/A"/>
    <n v="78990"/>
    <s v="C"/>
    <s v="AZUL4"/>
    <n v="300"/>
    <n v="27.21"/>
    <m/>
    <n v="8163"/>
    <n v="12"/>
    <n v="1.7370000000000001"/>
    <n v="0.255"/>
    <n v="8178.9750000000004"/>
    <s v="S"/>
    <m/>
    <n v="-8178.9750000000004"/>
    <m/>
    <m/>
    <m/>
    <m/>
    <x v="1"/>
    <n v="13.992000000000001"/>
  </r>
  <r>
    <x v="1"/>
    <x v="181"/>
    <s v="Consumo não Cíclico"/>
    <n v="78990"/>
    <s v="V"/>
    <s v="JBSS3"/>
    <n v="300"/>
    <n v="22.33"/>
    <m/>
    <n v="6698.9999999999991"/>
    <n v="12"/>
    <n v="1.7370000000000001"/>
    <n v="0.255"/>
    <n v="6683.8592857142849"/>
    <s v="S"/>
    <m/>
    <n v="6683.8592857142849"/>
    <n v="-41.134000000001834"/>
    <m/>
    <m/>
    <m/>
    <x v="1"/>
    <n v="13.992000000000001"/>
  </r>
  <r>
    <x v="1"/>
    <x v="181"/>
    <s v="Consumo não Cíclico"/>
    <n v="78990"/>
    <s v="C"/>
    <s v="JBSS3"/>
    <n v="300"/>
    <n v="22.36"/>
    <m/>
    <n v="6708"/>
    <n v="12"/>
    <n v="1.7370000000000001"/>
    <n v="0.255"/>
    <n v="6723.7707142857143"/>
    <s v="S"/>
    <m/>
    <n v="-6723.7707142857143"/>
    <m/>
    <m/>
    <m/>
    <m/>
    <x v="1"/>
    <n v="13.992000000000001"/>
  </r>
  <r>
    <x v="1"/>
    <x v="181"/>
    <e v="#N/A"/>
    <n v="78990"/>
    <s v="V"/>
    <s v="COGN3"/>
    <n v="1000"/>
    <n v="6.98"/>
    <m/>
    <n v="6980"/>
    <n v="12"/>
    <n v="1.7370000000000001"/>
    <n v="0.255"/>
    <n v="6964.8592857142858"/>
    <s v="S"/>
    <m/>
    <n v="6964.8592857142858"/>
    <n v="277.86599999999908"/>
    <m/>
    <m/>
    <m/>
    <x v="1"/>
    <n v="13.992000000000001"/>
  </r>
  <r>
    <x v="1"/>
    <x v="181"/>
    <e v="#N/A"/>
    <n v="78990"/>
    <s v="C"/>
    <s v="COGN3"/>
    <n v="1000"/>
    <n v="6.67"/>
    <m/>
    <n v="6670"/>
    <n v="12"/>
    <n v="1.7370000000000001"/>
    <n v="0.255"/>
    <n v="6685.7707142857143"/>
    <s v="S"/>
    <m/>
    <n v="-6685.7707142857143"/>
    <m/>
    <m/>
    <m/>
    <m/>
    <x v="0"/>
    <n v="13.992000000000001"/>
  </r>
  <r>
    <x v="1"/>
    <x v="181"/>
    <e v="#N/A"/>
    <n v="78990"/>
    <s v="V"/>
    <s v="AZUL4"/>
    <n v="500"/>
    <n v="27.41"/>
    <m/>
    <n v="13705"/>
    <n v="12"/>
    <n v="1.7370000000000001"/>
    <n v="0.255"/>
    <n v="13689.859285714287"/>
    <s v="S"/>
    <m/>
    <n v="13689.859285714287"/>
    <n v="132.01600000000144"/>
    <m/>
    <m/>
    <m/>
    <x v="0"/>
    <n v="13.992000000000001"/>
  </r>
  <r>
    <x v="1"/>
    <x v="181"/>
    <e v="#N/A"/>
    <n v="78990"/>
    <s v="C"/>
    <s v="AZUL4"/>
    <n v="500"/>
    <n v="27.08"/>
    <m/>
    <n v="13540"/>
    <n v="12"/>
    <n v="1.7370000000000001"/>
    <n v="0.255"/>
    <n v="13555.770714285713"/>
    <s v="S"/>
    <m/>
    <n v="-13555.770714285713"/>
    <m/>
    <m/>
    <m/>
    <m/>
    <x v="1"/>
    <n v="13.992000000000001"/>
  </r>
  <r>
    <x v="1"/>
    <x v="182"/>
    <e v="#N/A"/>
    <n v="66066"/>
    <s v="V"/>
    <s v="AZUL4"/>
    <n v="500"/>
    <n v="24.71"/>
    <m/>
    <n v="12355"/>
    <n v="12"/>
    <n v="3.17"/>
    <n v="0.375"/>
    <n v="12339.739285714286"/>
    <s v="S"/>
    <m/>
    <n v="12339.739285714286"/>
    <n v="3132.6187142857143"/>
    <m/>
    <m/>
    <m/>
    <x v="1"/>
    <n v="15.545"/>
  </r>
  <r>
    <x v="1"/>
    <x v="182"/>
    <s v="Consumo não Cíclico"/>
    <n v="66066"/>
    <s v="V"/>
    <s v="JBSS3"/>
    <n v="500"/>
    <n v="21.41"/>
    <n v="25.671689583333333"/>
    <n v="10705"/>
    <n v="12"/>
    <n v="3.17"/>
    <n v="0.375"/>
    <n v="10687.673000000001"/>
    <s v="S"/>
    <m/>
    <n v="10687.673000000001"/>
    <n v="-2147.1417916666669"/>
    <m/>
    <m/>
    <m/>
    <x v="1"/>
    <n v="15.545"/>
  </r>
  <r>
    <x v="1"/>
    <x v="183"/>
    <e v="#N/A"/>
    <n v="53139"/>
    <s v="V"/>
    <s v="AZUL4"/>
    <n v="500"/>
    <n v="20.94"/>
    <m/>
    <n v="10470"/>
    <n v="12"/>
    <n v="2.0760000000000001"/>
    <n v="0.32200000000000001"/>
    <n v="10452.726000000001"/>
    <s v="S"/>
    <m/>
    <n v="10452.726000000001"/>
    <n v="158.41066666666666"/>
    <m/>
    <m/>
    <m/>
    <x v="1"/>
    <n v="14.398"/>
  </r>
  <r>
    <x v="1"/>
    <x v="183"/>
    <e v="#N/A"/>
    <n v="53139"/>
    <s v="C"/>
    <s v="AZUL4"/>
    <n v="500"/>
    <n v="20.55"/>
    <m/>
    <n v="10275"/>
    <n v="12"/>
    <n v="2.0760000000000001"/>
    <n v="0.32200000000000001"/>
    <n v="10292.903999999999"/>
    <s v="S"/>
    <m/>
    <n v="-10292.903999999999"/>
    <m/>
    <m/>
    <m/>
    <m/>
    <x v="0"/>
    <n v="14.398"/>
  </r>
  <r>
    <x v="1"/>
    <x v="183"/>
    <e v="#N/A"/>
    <n v="53139"/>
    <s v="V"/>
    <s v="AZUL4"/>
    <n v="500"/>
    <n v="21.43"/>
    <m/>
    <n v="10715"/>
    <n v="12"/>
    <n v="2.0760000000000001"/>
    <n v="0.32200000000000001"/>
    <n v="10697.726000000001"/>
    <s v="S"/>
    <m/>
    <n v="10697.726000000001"/>
    <n v="-65.060666666666293"/>
    <m/>
    <m/>
    <m/>
    <x v="1"/>
    <n v="14.398"/>
  </r>
  <r>
    <x v="1"/>
    <x v="183"/>
    <e v="#N/A"/>
    <n v="53139"/>
    <s v="C"/>
    <s v="AZUL4"/>
    <n v="500"/>
    <n v="21.48"/>
    <m/>
    <n v="10740"/>
    <n v="12"/>
    <n v="2.0760000000000001"/>
    <n v="0.32200000000000001"/>
    <n v="10757.903999999999"/>
    <s v="S"/>
    <m/>
    <n v="-10757.903999999999"/>
    <m/>
    <m/>
    <m/>
    <m/>
    <x v="1"/>
    <n v="14.398"/>
  </r>
  <r>
    <x v="1"/>
    <x v="183"/>
    <e v="#N/A"/>
    <n v="53139"/>
    <s v="V"/>
    <s v="COGN3"/>
    <n v="1000"/>
    <n v="7.08"/>
    <m/>
    <n v="7080"/>
    <n v="12"/>
    <n v="2.0760000000000001"/>
    <n v="0.32200000000000001"/>
    <n v="7064.7337142857141"/>
    <s v="S"/>
    <m/>
    <n v="7064.7337142857141"/>
    <n v="2274.5896190476183"/>
    <m/>
    <m/>
    <m/>
    <x v="0"/>
    <n v="14.398"/>
  </r>
  <r>
    <x v="1"/>
    <x v="184"/>
    <e v="#N/A"/>
    <n v="40746"/>
    <s v="V"/>
    <s v="COGN3"/>
    <n v="1000"/>
    <n v="6.68"/>
    <m/>
    <n v="6680"/>
    <n v="12"/>
    <n v="2.69"/>
    <n v="0.22"/>
    <n v="6664.8357142857139"/>
    <s v="S"/>
    <m/>
    <n v="6664.8357142857139"/>
    <n v="-161.02142857142917"/>
    <m/>
    <m/>
    <m/>
    <x v="1"/>
    <n v="14.91"/>
  </r>
  <r>
    <x v="1"/>
    <x v="184"/>
    <e v="#N/A"/>
    <n v="40746"/>
    <s v="C"/>
    <s v="COGN3"/>
    <n v="1000"/>
    <n v="6.81"/>
    <m/>
    <n v="6810"/>
    <n v="12"/>
    <n v="2.69"/>
    <n v="0.22"/>
    <n v="6825.7942857142862"/>
    <s v="S"/>
    <m/>
    <n v="-6825.7942857142862"/>
    <m/>
    <m/>
    <m/>
    <m/>
    <x v="1"/>
    <n v="14.91"/>
  </r>
  <r>
    <x v="1"/>
    <x v="185"/>
    <e v="#N/A"/>
    <n v="27534"/>
    <s v="C"/>
    <s v="AZUL4"/>
    <n v="500"/>
    <n v="18.38"/>
    <m/>
    <n v="9190"/>
    <n v="12"/>
    <n v="3.0100000000000002"/>
    <n v="0.47857142857142859"/>
    <n v="9206.0528571428567"/>
    <s v="S"/>
    <m/>
    <n v="-9206.0528571428567"/>
    <m/>
    <m/>
    <m/>
    <m/>
    <x v="1"/>
    <n v="15.488571428571428"/>
  </r>
  <r>
    <x v="1"/>
    <x v="185"/>
    <e v="#N/A"/>
    <n v="27534"/>
    <s v="V"/>
    <s v="AZUL4"/>
    <n v="1500"/>
    <n v="18.489999999999998"/>
    <m/>
    <n v="27734.999999999996"/>
    <n v="24"/>
    <n v="3.0100000000000002"/>
    <n v="0.47857142857142859"/>
    <n v="27707.577142857139"/>
    <s v="S"/>
    <m/>
    <n v="27707.577142857139"/>
    <n v="-159.62285714286554"/>
    <m/>
    <m/>
    <m/>
    <x v="1"/>
    <n v="27.488571428571429"/>
  </r>
  <r>
    <x v="1"/>
    <x v="185"/>
    <e v="#N/A"/>
    <n v="27534"/>
    <s v="C"/>
    <s v="AZUL4"/>
    <n v="500"/>
    <n v="18.37"/>
    <m/>
    <n v="9185"/>
    <n v="12"/>
    <n v="3.0100000000000002"/>
    <n v="0.47857142857142859"/>
    <n v="9201.0528571428567"/>
    <s v="S"/>
    <m/>
    <n v="-9201.0528571428567"/>
    <m/>
    <m/>
    <m/>
    <m/>
    <x v="1"/>
    <n v="15.488571428571428"/>
  </r>
  <r>
    <x v="1"/>
    <x v="185"/>
    <e v="#N/A"/>
    <n v="27534"/>
    <s v="C"/>
    <s v="AZUL4"/>
    <n v="1000"/>
    <n v="18.649999999999999"/>
    <m/>
    <n v="18650"/>
    <n v="12"/>
    <n v="3.0100000000000002"/>
    <n v="0.47857142857142859"/>
    <n v="18666.052857142859"/>
    <s v="S"/>
    <m/>
    <n v="-18666.052857142859"/>
    <m/>
    <m/>
    <m/>
    <m/>
    <x v="1"/>
    <n v="15.488571428571428"/>
  </r>
  <r>
    <x v="1"/>
    <x v="185"/>
    <e v="#N/A"/>
    <n v="27534"/>
    <s v="V"/>
    <s v="AZUL4"/>
    <n v="1000"/>
    <n v="18.88"/>
    <m/>
    <n v="18880"/>
    <n v="12"/>
    <n v="3.0100000000000002"/>
    <n v="0.47857142857142859"/>
    <n v="18864.837142857141"/>
    <s v="S"/>
    <m/>
    <n v="18864.837142857141"/>
    <n v="498.32628571428722"/>
    <m/>
    <m/>
    <m/>
    <x v="0"/>
    <n v="15.488571428571428"/>
  </r>
  <r>
    <x v="1"/>
    <x v="185"/>
    <e v="#N/A"/>
    <n v="27534"/>
    <s v="C"/>
    <s v="AZUL4"/>
    <n v="500"/>
    <n v="18.350000000000001"/>
    <m/>
    <n v="9175"/>
    <n v="12"/>
    <n v="3.0100000000000002"/>
    <n v="0.47857142857142859"/>
    <n v="9190.7928571428565"/>
    <s v="S"/>
    <m/>
    <n v="-9190.7928571428565"/>
    <m/>
    <m/>
    <m/>
    <m/>
    <x v="0"/>
    <n v="15.488571428571428"/>
  </r>
  <r>
    <x v="1"/>
    <x v="185"/>
    <e v="#N/A"/>
    <n v="27534"/>
    <s v="C"/>
    <s v="AZUL4"/>
    <n v="500"/>
    <n v="18.3"/>
    <m/>
    <n v="9150"/>
    <n v="12"/>
    <n v="3.0100000000000002"/>
    <n v="0.47857142857142859"/>
    <n v="9165.7928571428565"/>
    <s v="S"/>
    <m/>
    <n v="-9165.7928571428565"/>
    <m/>
    <m/>
    <m/>
    <m/>
    <x v="1"/>
    <n v="15.488571428571428"/>
  </r>
  <r>
    <x v="1"/>
    <x v="186"/>
    <s v="Consumo Cíclico"/>
    <n v="4350"/>
    <s v="V"/>
    <s v="CVCB3"/>
    <n v="500"/>
    <n v="15.24"/>
    <n v="30.886586666666663"/>
    <n v="7620"/>
    <n v="12"/>
    <n v="1.78"/>
    <n v="0.2475"/>
    <n v="7605.068214285714"/>
    <s v="S"/>
    <m/>
    <n v="7605.068214285714"/>
    <n v="-7842.5973333333313"/>
    <m/>
    <m/>
    <m/>
    <x v="0"/>
    <n v="14.0275"/>
  </r>
  <r>
    <x v="1"/>
    <x v="186"/>
    <s v="Consumo Cíclico"/>
    <n v="4350"/>
    <s v="C"/>
    <s v="CVCB3"/>
    <n v="500"/>
    <n v="15.18"/>
    <m/>
    <n v="7590"/>
    <n v="12"/>
    <n v="1.78"/>
    <n v="0.2475"/>
    <n v="7605.5617857142861"/>
    <s v="S"/>
    <m/>
    <n v="-7605.5617857142861"/>
    <m/>
    <m/>
    <m/>
    <m/>
    <x v="0"/>
    <n v="14.0275"/>
  </r>
  <r>
    <x v="1"/>
    <x v="186"/>
    <s v="Consumo Cíclico"/>
    <n v="4350"/>
    <s v="V"/>
    <s v="CVCB3"/>
    <n v="500"/>
    <n v="14.24"/>
    <m/>
    <n v="7120"/>
    <n v="12"/>
    <n v="1.78"/>
    <n v="0.2475"/>
    <n v="7105.068214285714"/>
    <s v="S"/>
    <m/>
    <n v="7105.068214285714"/>
    <n v="-509.23800000000028"/>
    <m/>
    <m/>
    <m/>
    <x v="0"/>
    <n v="14.0275"/>
  </r>
  <r>
    <x v="1"/>
    <x v="187"/>
    <s v="Consumo Cíclico"/>
    <n v="172993"/>
    <s v="C"/>
    <s v="CVCB3"/>
    <n v="500"/>
    <n v="14.41"/>
    <n v="30.886586666666663"/>
    <n v="7205"/>
    <n v="12"/>
    <n v="1.98"/>
    <n v="0.24"/>
    <n v="7220.5542857142855"/>
    <s v="S"/>
    <m/>
    <n v="-7220.5542857142855"/>
    <m/>
    <m/>
    <m/>
    <m/>
    <x v="0"/>
    <n v="14.22"/>
  </r>
  <r>
    <x v="1"/>
    <x v="188"/>
    <s v="Consumo Cíclico"/>
    <n v="155011"/>
    <s v="V"/>
    <s v="CVCB3"/>
    <n v="500"/>
    <n v="14.17"/>
    <n v="35.005733333333332"/>
    <n v="7085"/>
    <n v="12"/>
    <n v="1.94"/>
    <n v="0.23"/>
    <n v="7063.7000000000007"/>
    <s v="S"/>
    <m/>
    <n v="7063.7000000000007"/>
    <n v="-10436.166666666664"/>
    <m/>
    <m/>
    <m/>
    <x v="0"/>
    <n v="14.17"/>
  </r>
  <r>
    <x v="1"/>
    <x v="189"/>
    <s v=" Utilidade Pública"/>
    <n v="84798"/>
    <s v="V"/>
    <s v="TRPL4"/>
    <n v="300"/>
    <n v="19.05"/>
    <n v="23.333333333333332"/>
    <n v="5715"/>
    <n v="12"/>
    <n v="1.57"/>
    <n v="0.19"/>
    <n v="5699.1900000000005"/>
    <s v="S"/>
    <m/>
    <n v="5699.1900000000005"/>
    <n v="-1301.625"/>
    <m/>
    <m/>
    <m/>
    <x v="0"/>
    <n v="13.76"/>
  </r>
  <r>
    <x v="1"/>
    <x v="190"/>
    <s v="Consumo não Cíclico"/>
    <n v="76755"/>
    <s v="C"/>
    <s v="JBSS3"/>
    <n v="200"/>
    <n v="24.38"/>
    <n v="25.671689583333333"/>
    <n v="4876"/>
    <n v="12"/>
    <n v="1.59"/>
    <n v="0.22500000000000001"/>
    <n v="4892.4750000000004"/>
    <s v="S"/>
    <m/>
    <n v="-4892.4750000000004"/>
    <m/>
    <m/>
    <m/>
    <m/>
    <x v="0"/>
    <n v="13.815"/>
  </r>
  <r>
    <x v="1"/>
    <x v="190"/>
    <s v="Consumo não Cíclico"/>
    <n v="76755"/>
    <s v="C"/>
    <s v="JBSS3"/>
    <n v="300"/>
    <n v="24.83"/>
    <m/>
    <n v="7448.9999999999991"/>
    <n v="12"/>
    <n v="1.59"/>
    <n v="0.22500000000000001"/>
    <n v="7465.4749999999995"/>
    <s v="S"/>
    <m/>
    <n v="-7465.4749999999995"/>
    <m/>
    <m/>
    <m/>
    <m/>
    <x v="0"/>
    <n v="13.815"/>
  </r>
  <r>
    <x v="1"/>
    <x v="190"/>
    <s v="Consumo não Cíclico"/>
    <n v="76755"/>
    <s v="V"/>
    <s v="JBSS3"/>
    <n v="300"/>
    <n v="24.86"/>
    <m/>
    <n v="7458"/>
    <n v="12"/>
    <n v="1.59"/>
    <n v="0.22500000000000001"/>
    <n v="7441.8549999999996"/>
    <s v="S"/>
    <m/>
    <n v="7441.8549999999996"/>
    <n v="-56.1200000000008"/>
    <m/>
    <m/>
    <m/>
    <x v="0"/>
    <n v="13.815"/>
  </r>
  <r>
    <x v="1"/>
    <x v="190"/>
    <s v="Consumo não Cíclico"/>
    <n v="76755"/>
    <s v="C"/>
    <s v="JBSS3"/>
    <n v="300"/>
    <n v="24.94"/>
    <m/>
    <n v="7482"/>
    <n v="12"/>
    <n v="1.59"/>
    <n v="0.22500000000000001"/>
    <n v="7498.211666666667"/>
    <s v="S"/>
    <m/>
    <n v="-7498.211666666667"/>
    <m/>
    <m/>
    <m/>
    <m/>
    <x v="0"/>
    <n v="13.815"/>
  </r>
  <r>
    <x v="1"/>
    <x v="191"/>
    <s v="Consumo não Cíclico"/>
    <n v="67784"/>
    <s v="V"/>
    <s v="JBSS3"/>
    <n v="500"/>
    <n v="25.37"/>
    <n v="25.671689583333333"/>
    <n v="12685"/>
    <n v="12"/>
    <n v="1.3833333333333335"/>
    <n v="0.16666666666666666"/>
    <n v="12669.476666666667"/>
    <s v="S"/>
    <m/>
    <n v="12669.476666666667"/>
    <n v="-167.53895833333263"/>
    <m/>
    <m/>
    <m/>
    <x v="0"/>
    <n v="13.549999999999999"/>
  </r>
  <r>
    <x v="1"/>
    <x v="191"/>
    <e v="#N/A"/>
    <n v="67784"/>
    <s v="C"/>
    <s v="IRBR3"/>
    <n v="100"/>
    <n v="7.86"/>
    <n v="20.734197901049477"/>
    <n v="786"/>
    <n v="12"/>
    <n v="1.3833333333333335"/>
    <n v="0.16666666666666666"/>
    <n v="802.15333333333331"/>
    <s v="S"/>
    <m/>
    <n v="-802.15333333333331"/>
    <m/>
    <m/>
    <m/>
    <m/>
    <x v="0"/>
    <n v="13.549999999999999"/>
  </r>
  <r>
    <x v="1"/>
    <x v="191"/>
    <e v="#N/A"/>
    <n v="67784"/>
    <s v="C"/>
    <s v="IRBR3"/>
    <n v="200"/>
    <n v="8.19"/>
    <n v="20.734197901049477"/>
    <n v="1638"/>
    <n v="12"/>
    <n v="1.3833333333333335"/>
    <n v="0.16666666666666666"/>
    <n v="1655.9816666666668"/>
    <s v="S"/>
    <m/>
    <n v="-1655.9816666666668"/>
    <m/>
    <m/>
    <m/>
    <m/>
    <x v="0"/>
    <n v="13.549999999999999"/>
  </r>
  <r>
    <x v="1"/>
    <x v="192"/>
    <e v="#N/A"/>
    <n v="58049"/>
    <s v="V"/>
    <s v="IRBR3"/>
    <n v="300"/>
    <n v="8.3699999999999992"/>
    <n v="20.734197901049477"/>
    <n v="2510.9999999999995"/>
    <n v="12"/>
    <n v="0.69"/>
    <n v="0.08"/>
    <n v="2493.7349999999997"/>
    <s v="S"/>
    <m/>
    <n v="2493.7349999999997"/>
    <n v="-3725.8668703148437"/>
    <m/>
    <m/>
    <m/>
    <x v="0"/>
    <n v="12.77"/>
  </r>
  <r>
    <x v="1"/>
    <x v="193"/>
    <e v="#N/A"/>
    <n v="49584"/>
    <s v="C"/>
    <s v="IRBR3"/>
    <n v="300"/>
    <n v="7.77"/>
    <n v="20.734197901049477"/>
    <n v="2331"/>
    <n v="12"/>
    <n v="0.64"/>
    <n v="7.0000000000000007E-2"/>
    <n v="2346.7150000000001"/>
    <s v="S"/>
    <m/>
    <n v="-2346.7150000000001"/>
    <m/>
    <m/>
    <m/>
    <m/>
    <x v="0"/>
    <n v="12.71"/>
  </r>
  <r>
    <x v="1"/>
    <x v="193"/>
    <s v="Consumo Cíclico"/>
    <n v="31256"/>
    <s v="C"/>
    <s v="CVCB3"/>
    <n v="200"/>
    <n v="10.83"/>
    <n v="35.005733333333332"/>
    <n v="2166"/>
    <n v="12"/>
    <n v="0.57333333333333336"/>
    <n v="6.6666666666666666E-2"/>
    <n v="2181.7116666666666"/>
    <s v="S"/>
    <m/>
    <n v="-2181.7116666666666"/>
    <m/>
    <m/>
    <m/>
    <m/>
    <x v="0"/>
    <n v="12.64"/>
  </r>
  <r>
    <x v="1"/>
    <x v="193"/>
    <e v="#N/A"/>
    <n v="31256"/>
    <s v="C"/>
    <s v="IRBR3"/>
    <n v="200"/>
    <n v="8.67"/>
    <n v="22.230066889632109"/>
    <n v="1734"/>
    <n v="12"/>
    <n v="0.57333333333333336"/>
    <n v="6.6666666666666666E-2"/>
    <n v="1749.5366666666666"/>
    <s v="S"/>
    <m/>
    <n v="-1749.5366666666666"/>
    <m/>
    <m/>
    <m/>
    <m/>
    <x v="0"/>
    <n v="12.64"/>
  </r>
  <r>
    <x v="1"/>
    <x v="193"/>
    <e v="#N/A"/>
    <n v="31256"/>
    <s v="C"/>
    <s v="COGN3"/>
    <n v="500"/>
    <n v="4.76"/>
    <m/>
    <n v="2380"/>
    <n v="12"/>
    <n v="0.57333333333333336"/>
    <n v="6.6666666666666666E-2"/>
    <n v="2396.5766666666668"/>
    <s v="S"/>
    <m/>
    <n v="-2396.5766666666668"/>
    <m/>
    <n v="400"/>
    <m/>
    <m/>
    <x v="0"/>
    <n v="12.64"/>
  </r>
  <r>
    <x v="1"/>
    <x v="194"/>
    <e v="#N/A"/>
    <n v="21695"/>
    <s v="C"/>
    <s v="COGN3"/>
    <n v="500"/>
    <n v="4.75"/>
    <m/>
    <n v="2375"/>
    <n v="12"/>
    <n v="0.65"/>
    <n v="7.0000000000000007E-2"/>
    <n v="2390.5400000000004"/>
    <s v="S"/>
    <m/>
    <n v="-2390.5400000000004"/>
    <m/>
    <m/>
    <m/>
    <m/>
    <x v="0"/>
    <n v="12.72"/>
  </r>
  <r>
    <x v="1"/>
    <x v="195"/>
    <s v=" Utilidade Pública"/>
    <n v="4392"/>
    <s v="C"/>
    <s v="TRPL4"/>
    <n v="300"/>
    <n v="19"/>
    <n v="23.333333333333332"/>
    <n v="5700"/>
    <n v="12"/>
    <n v="1.56"/>
    <n v="0.17"/>
    <n v="5716.1500000000005"/>
    <s v="S"/>
    <m/>
    <n v="-5716.1500000000005"/>
    <m/>
    <m/>
    <m/>
    <m/>
    <x v="0"/>
    <n v="13.73"/>
  </r>
  <r>
    <x v="1"/>
    <x v="196"/>
    <s v="Financeiro e Outros"/>
    <n v="4350"/>
    <s v="C"/>
    <s v="BBDC4"/>
    <n v="400"/>
    <n v="19.05"/>
    <m/>
    <n v="7620"/>
    <n v="12"/>
    <n v="1.78"/>
    <n v="0.2475"/>
    <n v="7637.0575000000008"/>
    <s v="S"/>
    <m/>
    <n v="-7637.0575000000008"/>
    <m/>
    <m/>
    <m/>
    <m/>
    <x v="0"/>
    <n v="14.0275"/>
  </r>
  <r>
    <x v="1"/>
    <x v="197"/>
    <s v="Materiais Básicos"/>
    <n v="177930"/>
    <s v="C"/>
    <s v="UNIP6"/>
    <n v="300"/>
    <n v="23.94"/>
    <n v="25.491250000000001"/>
    <n v="7182"/>
    <n v="12"/>
    <n v="1.97"/>
    <n v="0.21"/>
    <n v="7199.02"/>
    <s v="S"/>
    <m/>
    <n v="-7199.02"/>
    <m/>
    <n v="2300"/>
    <m/>
    <m/>
    <x v="0"/>
    <n v="14.180000000000001"/>
  </r>
  <r>
    <x v="1"/>
    <x v="198"/>
    <e v="#N/A"/>
    <n v="158142"/>
    <s v="V"/>
    <s v="MRFG3"/>
    <n v="1000"/>
    <n v="12.44"/>
    <m/>
    <n v="12440"/>
    <n v="12"/>
    <n v="3.42"/>
    <n v="0.37"/>
    <n v="12423.449999999999"/>
    <s v="S"/>
    <m/>
    <n v="12423.449999999999"/>
    <n v="1039.230333333333"/>
    <n v="2400"/>
    <m/>
    <m/>
    <x v="0"/>
    <n v="15.79"/>
  </r>
  <r>
    <x v="1"/>
    <x v="199"/>
    <s v="Consumo Cíclico"/>
    <n v="48988"/>
    <s v="V"/>
    <s v="VVAR3"/>
    <n v="1000"/>
    <n v="4.54"/>
    <m/>
    <n v="4540"/>
    <n v="12"/>
    <n v="1.085"/>
    <n v="0.115"/>
    <n v="4523.7049999999999"/>
    <s v="S"/>
    <m/>
    <n v="4523.7049999999999"/>
    <n v="473.35166666666646"/>
    <m/>
    <m/>
    <m/>
    <x v="0"/>
    <n v="13.200000000000001"/>
  </r>
  <r>
    <x v="1"/>
    <x v="199"/>
    <s v="Consumo Cíclico"/>
    <n v="48988"/>
    <s v="C"/>
    <s v="CVCB3"/>
    <n v="300"/>
    <n v="11.28"/>
    <n v="37.107971014492755"/>
    <n v="3384"/>
    <n v="12"/>
    <n v="1.085"/>
    <m/>
    <n v="3400.81"/>
    <s v="S"/>
    <m/>
    <n v="-3400.81"/>
    <m/>
    <m/>
    <m/>
    <m/>
    <x v="0"/>
    <n v="13.085000000000001"/>
  </r>
  <r>
    <x v="1"/>
    <x v="200"/>
    <e v="#N/A"/>
    <n v="40405"/>
    <s v="C"/>
    <s v="IRBR3"/>
    <n v="300"/>
    <n v="10.38"/>
    <n v="23.358405797101451"/>
    <n v="3114.0000000000005"/>
    <n v="12"/>
    <n v="1.29"/>
    <n v="0.13999999999999999"/>
    <n v="3137.1900000000005"/>
    <s v="S"/>
    <m/>
    <n v="-3137.1900000000005"/>
    <m/>
    <n v="2100"/>
    <m/>
    <m/>
    <x v="0"/>
    <n v="13.43"/>
  </r>
  <r>
    <x v="1"/>
    <x v="200"/>
    <s v="Consumo não Cíclico"/>
    <n v="40405"/>
    <s v="C"/>
    <s v="JBSS3"/>
    <n v="200"/>
    <n v="21.44"/>
    <n v="25.671689583333333"/>
    <n v="4288"/>
    <n v="12"/>
    <n v="1.29"/>
    <n v="0.13999999999999999"/>
    <n v="4305.9866666666667"/>
    <s v="S"/>
    <m/>
    <n v="-4305.9866666666667"/>
    <m/>
    <m/>
    <m/>
    <m/>
    <x v="0"/>
    <n v="13.43"/>
  </r>
  <r>
    <x v="1"/>
    <x v="200"/>
    <s v="Consumo não Cíclico"/>
    <n v="40405"/>
    <s v="C"/>
    <s v="JBSS3"/>
    <n v="300"/>
    <n v="22.29"/>
    <m/>
    <n v="6687"/>
    <n v="12"/>
    <n v="1.29"/>
    <n v="0.13999999999999999"/>
    <n v="6704.9866666666667"/>
    <s v="S"/>
    <m/>
    <n v="-6704.9866666666667"/>
    <m/>
    <m/>
    <m/>
    <m/>
    <x v="0"/>
    <n v="13.43"/>
  </r>
  <r>
    <x v="1"/>
    <x v="201"/>
    <e v="#N/A"/>
    <n v="31568"/>
    <s v="V"/>
    <s v="IRBR3"/>
    <n v="200"/>
    <n v="9.8800000000000008"/>
    <n v="25.212463768115942"/>
    <n v="1976.0000000000002"/>
    <n v="12"/>
    <n v="1.165"/>
    <n v="0.125"/>
    <n v="1958.6583333333335"/>
    <s v="S"/>
    <m/>
    <n v="1958.6583333333335"/>
    <n v="-3085.7577536231879"/>
    <m/>
    <m/>
    <m/>
    <x v="0"/>
    <n v="13.29"/>
  </r>
  <r>
    <x v="1"/>
    <x v="201"/>
    <s v="Consumo não Cíclico"/>
    <n v="31568"/>
    <s v="V"/>
    <s v="JBSS3"/>
    <n v="300"/>
    <n v="21.67"/>
    <n v="25.68"/>
    <n v="6501.0000000000009"/>
    <n v="12"/>
    <n v="1.165"/>
    <n v="0.125"/>
    <n v="6482.5550000000012"/>
    <s v="S"/>
    <m/>
    <n v="6482.5550000000012"/>
    <n v="-1220.3949999999995"/>
    <n v="2300"/>
    <m/>
    <m/>
    <x v="0"/>
    <n v="13.29"/>
  </r>
  <r>
    <x v="1"/>
    <x v="202"/>
    <s v="Consumo Cíclico"/>
    <n v="22554"/>
    <s v="C"/>
    <s v="VVAR3"/>
    <n v="500"/>
    <n v="4.0199999999999996"/>
    <n v="4.0149999999999997"/>
    <n v="2009.9999999999998"/>
    <n v="12"/>
    <n v="0.79749999999999999"/>
    <n v="8.5000000000000006E-2"/>
    <n v="2025.7183333333332"/>
    <s v="S"/>
    <m/>
    <n v="-2025.7183333333332"/>
    <m/>
    <m/>
    <m/>
    <m/>
    <x v="0"/>
    <n v="12.8825"/>
  </r>
  <r>
    <x v="1"/>
    <x v="202"/>
    <s v="Consumo Cíclico"/>
    <n v="22554"/>
    <s v="C"/>
    <s v="VVAR3"/>
    <n v="500"/>
    <n v="4.01"/>
    <m/>
    <n v="2005"/>
    <n v="12"/>
    <n v="0.79749999999999999"/>
    <n v="8.5000000000000006E-2"/>
    <n v="2020.7183333333335"/>
    <s v="S"/>
    <m/>
    <n v="-2020.7183333333335"/>
    <m/>
    <m/>
    <m/>
    <m/>
    <x v="0"/>
    <n v="12.8825"/>
  </r>
  <r>
    <x v="1"/>
    <x v="202"/>
    <e v="#N/A"/>
    <n v="22554"/>
    <s v="C"/>
    <s v="IRBR3"/>
    <n v="200"/>
    <n v="8.58"/>
    <n v="25.212463768115942"/>
    <n v="1716"/>
    <n v="12"/>
    <n v="0.79749999999999999"/>
    <n v="8.5000000000000006E-2"/>
    <n v="1731.7183333333335"/>
    <s v="S"/>
    <m/>
    <n v="-1731.7183333333335"/>
    <m/>
    <m/>
    <m/>
    <m/>
    <x v="0"/>
    <n v="12.8825"/>
  </r>
  <r>
    <x v="1"/>
    <x v="202"/>
    <s v="Consumo não Cíclico"/>
    <n v="22554"/>
    <s v="C"/>
    <s v="JBSS3"/>
    <n v="300"/>
    <n v="19.64"/>
    <n v="26.203359523809524"/>
    <n v="5892"/>
    <n v="12"/>
    <n v="0.79749999999999999"/>
    <n v="8.5000000000000006E-2"/>
    <n v="5912.2150000000001"/>
    <s v="S"/>
    <m/>
    <n v="-5912.2150000000001"/>
    <m/>
    <m/>
    <m/>
    <m/>
    <x v="0"/>
    <n v="12.8825"/>
  </r>
  <r>
    <x v="1"/>
    <x v="203"/>
    <s v="Consumo não Cíclico"/>
    <n v="199858"/>
    <s v="V"/>
    <s v="JBSS3"/>
    <n v="500"/>
    <n v="24.3"/>
    <n v="26.203359523809524"/>
    <n v="12150"/>
    <n v="12"/>
    <n v="3.34"/>
    <n v="0.39"/>
    <n v="12134.657500000001"/>
    <s v="S"/>
    <m/>
    <n v="12134.657500000001"/>
    <n v="-967.28476190476249"/>
    <m/>
    <m/>
    <m/>
    <x v="0"/>
    <n v="15.73"/>
  </r>
  <r>
    <x v="1"/>
    <x v="203"/>
    <s v="Consumo não Cíclico"/>
    <n v="37336"/>
    <s v="C"/>
    <s v="JBSS3"/>
    <n v="200"/>
    <n v="20.88"/>
    <n v="26.203359523809524"/>
    <n v="4176"/>
    <n v="12"/>
    <n v="1.37"/>
    <n v="0.16"/>
    <n v="4191.7425000000003"/>
    <s v="S"/>
    <m/>
    <n v="-4191.7425000000003"/>
    <m/>
    <m/>
    <m/>
    <m/>
    <x v="0"/>
    <n v="13.530000000000001"/>
  </r>
  <r>
    <x v="1"/>
    <x v="203"/>
    <e v="#N/A"/>
    <n v="37336"/>
    <s v="C"/>
    <s v="MRFG3"/>
    <n v="500"/>
    <n v="11.19"/>
    <n v="11.35"/>
    <n v="5595"/>
    <n v="12"/>
    <n v="1.37"/>
    <n v="0.16"/>
    <n v="5610.7425000000003"/>
    <s v="S"/>
    <m/>
    <n v="-5610.7425000000003"/>
    <m/>
    <m/>
    <m/>
    <m/>
    <x v="0"/>
    <n v="13.530000000000001"/>
  </r>
  <r>
    <x v="1"/>
    <x v="203"/>
    <s v="Materiais Básicos"/>
    <n v="37336"/>
    <s v="C"/>
    <s v="UNIP6"/>
    <n v="200"/>
    <n v="25.93"/>
    <n v="26.422000000000001"/>
    <n v="5186"/>
    <n v="12"/>
    <n v="1.37"/>
    <n v="0.16"/>
    <n v="5201.7425000000003"/>
    <s v="S"/>
    <m/>
    <n v="-5201.7425000000003"/>
    <m/>
    <m/>
    <m/>
    <m/>
    <x v="0"/>
    <n v="13.530000000000001"/>
  </r>
  <r>
    <x v="1"/>
    <x v="204"/>
    <s v="Consumo não Cíclico"/>
    <n v="27820"/>
    <s v="C"/>
    <s v="JBSS3"/>
    <n v="300"/>
    <n v="21.8"/>
    <n v="26.483536340852133"/>
    <n v="6540"/>
    <n v="12"/>
    <n v="1.86"/>
    <n v="0.21666666666666667"/>
    <n v="6557.4066666666668"/>
    <s v="S"/>
    <m/>
    <n v="-6557.4066666666668"/>
    <m/>
    <m/>
    <m/>
    <m/>
    <x v="1"/>
    <n v="14.076666666666666"/>
  </r>
  <r>
    <x v="1"/>
    <x v="204"/>
    <e v="#N/A"/>
    <n v="27820"/>
    <s v="C"/>
    <s v="MRFG3"/>
    <n v="500"/>
    <n v="11.51"/>
    <m/>
    <n v="5755"/>
    <n v="12"/>
    <n v="1.86"/>
    <n v="0.21666666666666667"/>
    <n v="5772.4066666666668"/>
    <s v="S"/>
    <m/>
    <n v="-5772.4066666666668"/>
    <m/>
    <n v="2100"/>
    <m/>
    <m/>
    <x v="0"/>
    <n v="14.076666666666666"/>
  </r>
  <r>
    <x v="1"/>
    <x v="204"/>
    <s v="Materiais Básicos"/>
    <n v="27820"/>
    <s v="C"/>
    <s v="UNIP6"/>
    <n v="300"/>
    <n v="26.75"/>
    <m/>
    <n v="8025"/>
    <n v="12"/>
    <n v="1.86"/>
    <n v="0.21666666666666667"/>
    <n v="8042.4066666666668"/>
    <s v="S"/>
    <m/>
    <n v="-8042.4066666666668"/>
    <m/>
    <n v="1600"/>
    <m/>
    <m/>
    <x v="0"/>
    <n v="14.076666666666666"/>
  </r>
  <r>
    <x v="0"/>
    <x v="204"/>
    <s v=" Utilidade Pública"/>
    <n v="3052207"/>
    <s v="V"/>
    <s v="TRPL4"/>
    <n v="400"/>
    <n v="23.44"/>
    <n v="23.295000000000002"/>
    <n v="9376"/>
    <m/>
    <n v="2.57"/>
    <n v="0.3"/>
    <n v="9372.630000000001"/>
    <s v="S"/>
    <m/>
    <n v="9372.630000000001"/>
    <n v="51.380000000001019"/>
    <m/>
    <m/>
    <m/>
    <x v="1"/>
    <n v="2.8699999999999997"/>
  </r>
  <r>
    <x v="1"/>
    <x v="205"/>
    <e v="#N/A"/>
    <n v="20013"/>
    <s v="C"/>
    <s v="IRBR3"/>
    <n v="500"/>
    <n v="21.1"/>
    <n v="26.796507936507936"/>
    <n v="10550"/>
    <n v="12"/>
    <n v="3"/>
    <n v="0.45333333333333337"/>
    <n v="10566.153333333332"/>
    <s v="S"/>
    <m/>
    <n v="-10566.153333333332"/>
    <m/>
    <m/>
    <m/>
    <m/>
    <x v="1"/>
    <n v="15.453333333333333"/>
  </r>
  <r>
    <x v="1"/>
    <x v="205"/>
    <e v="#N/A"/>
    <n v="20013"/>
    <s v="C"/>
    <s v="IRBR3"/>
    <n v="300"/>
    <n v="18.59"/>
    <n v="34.100648958333338"/>
    <n v="5577"/>
    <n v="12"/>
    <n v="3"/>
    <n v="0.45333333333333337"/>
    <n v="5593.1533333333327"/>
    <s v="S"/>
    <m/>
    <n v="-5593.1533333333327"/>
    <m/>
    <m/>
    <m/>
    <m/>
    <x v="1"/>
    <n v="15.453333333333333"/>
  </r>
  <r>
    <x v="1"/>
    <x v="205"/>
    <e v="#N/A"/>
    <n v="20013"/>
    <s v="V"/>
    <s v="MRFG3"/>
    <n v="2000"/>
    <n v="12.48"/>
    <m/>
    <n v="24960"/>
    <n v="12"/>
    <n v="3"/>
    <n v="0.45333333333333337"/>
    <n v="24944.941666666666"/>
    <s v="S"/>
    <m/>
    <n v="24944.941666666666"/>
    <n v="-476.86666666667224"/>
    <m/>
    <m/>
    <m/>
    <x v="1"/>
    <n v="15.453333333333333"/>
  </r>
  <r>
    <x v="1"/>
    <x v="205"/>
    <e v="#N/A"/>
    <n v="20013"/>
    <s v="C"/>
    <s v="MRFG3"/>
    <n v="2000"/>
    <n v="12.7"/>
    <m/>
    <n v="25400"/>
    <n v="12"/>
    <n v="3"/>
    <n v="0.45333333333333337"/>
    <n v="25415.688333333335"/>
    <s v="S"/>
    <m/>
    <n v="-25415.688333333335"/>
    <m/>
    <m/>
    <m/>
    <m/>
    <x v="0"/>
    <n v="15.453333333333333"/>
  </r>
  <r>
    <x v="1"/>
    <x v="205"/>
    <s v="Materiais Básicos"/>
    <n v="20013"/>
    <s v="V"/>
    <s v="UNIP6"/>
    <n v="300"/>
    <n v="29.25"/>
    <n v="29.2"/>
    <n v="8775"/>
    <n v="12"/>
    <n v="3"/>
    <n v="0.45333333333333337"/>
    <n v="8759.9416666666675"/>
    <s v="S"/>
    <m/>
    <n v="8759.9416666666675"/>
    <n v="-19.54666666666526"/>
    <n v="1300"/>
    <m/>
    <m/>
    <x v="0"/>
    <n v="15.453333333333333"/>
  </r>
  <r>
    <x v="1"/>
    <x v="205"/>
    <s v="Materiais Básicos"/>
    <n v="20013"/>
    <s v="C"/>
    <s v="UNIP6"/>
    <n v="300"/>
    <n v="29.2"/>
    <n v="29.2"/>
    <n v="8760"/>
    <n v="12"/>
    <n v="3"/>
    <n v="0.45333333333333337"/>
    <n v="8775.6883333333317"/>
    <s v="S"/>
    <m/>
    <n v="-8775.6883333333317"/>
    <m/>
    <m/>
    <m/>
    <m/>
    <x v="0"/>
    <n v="15.453333333333333"/>
  </r>
  <r>
    <x v="1"/>
    <x v="205"/>
    <s v="Materiais Básicos"/>
    <n v="12250"/>
    <s v="V"/>
    <s v="UNIP6"/>
    <n v="100"/>
    <n v="29.77"/>
    <n v="26.72"/>
    <n v="2977"/>
    <n v="12"/>
    <n v="0.81"/>
    <n v="0.09"/>
    <n v="2960.45"/>
    <s v="S"/>
    <m/>
    <n v="2960.45"/>
    <n v="289.21000000000004"/>
    <m/>
    <m/>
    <m/>
    <x v="0"/>
    <n v="12.9"/>
  </r>
  <r>
    <x v="1"/>
    <x v="206"/>
    <e v="#N/A"/>
    <n v="3966"/>
    <s v="C"/>
    <s v="IRBR3"/>
    <n v="200"/>
    <n v="30.72"/>
    <n v="35.171282051282049"/>
    <n v="6144"/>
    <n v="12"/>
    <n v="1.66"/>
    <n v="0.21"/>
    <n v="6161.3"/>
    <s v="S"/>
    <m/>
    <n v="-6161.3"/>
    <m/>
    <n v="1100"/>
    <m/>
    <m/>
    <x v="0"/>
    <n v="13.870000000000001"/>
  </r>
  <r>
    <x v="1"/>
    <x v="206"/>
    <s v="Materiais Básicos"/>
    <n v="3966"/>
    <s v="V"/>
    <s v="UNIP6"/>
    <n v="200"/>
    <n v="29.77"/>
    <n v="26.72"/>
    <n v="5954"/>
    <n v="12"/>
    <n v="1.66"/>
    <n v="0.2"/>
    <n v="5937.37"/>
    <s v="S"/>
    <m/>
    <n v="5937.37"/>
    <n v="593.32800000000043"/>
    <m/>
    <m/>
    <m/>
    <x v="0"/>
    <n v="13.86"/>
  </r>
  <r>
    <x v="1"/>
    <x v="207"/>
    <s v="Materiais Básicos"/>
    <n v="120375"/>
    <s v="C"/>
    <s v="UNIP6"/>
    <n v="300"/>
    <n v="26.72"/>
    <m/>
    <n v="8016"/>
    <n v="12"/>
    <n v="2.2000000000000002"/>
    <n v="0.27"/>
    <n v="8032.4266666666672"/>
    <s v="S"/>
    <m/>
    <n v="-8032.4266666666672"/>
    <m/>
    <n v="900"/>
    <m/>
    <m/>
    <x v="0"/>
    <n v="14.469999999999999"/>
  </r>
  <r>
    <x v="1"/>
    <x v="207"/>
    <e v="#N/A"/>
    <n v="94849"/>
    <s v="C"/>
    <s v="IRBR3"/>
    <n v="200"/>
    <n v="32.76"/>
    <n v="35.980606060606057"/>
    <n v="6552"/>
    <n v="12"/>
    <m/>
    <m/>
    <n v="6568.1566666666668"/>
    <s v="S"/>
    <m/>
    <n v="-6568.1566666666668"/>
    <m/>
    <m/>
    <m/>
    <m/>
    <x v="0"/>
    <n v="12"/>
  </r>
  <r>
    <x v="1"/>
    <x v="208"/>
    <s v="Consumo não Cíclico"/>
    <n v="88219"/>
    <s v="V"/>
    <s v="BEEF3"/>
    <n v="2000"/>
    <n v="12.39"/>
    <n v="12.696071428571429"/>
    <n v="24780"/>
    <n v="12"/>
    <n v="3.1285714285714286"/>
    <n v="0.45"/>
    <n v="24764.023333333331"/>
    <s v="S"/>
    <m/>
    <n v="24764.023333333331"/>
    <n v="-629.064857142861"/>
    <n v="600"/>
    <m/>
    <m/>
    <x v="1"/>
    <n v="15.578571428571427"/>
  </r>
  <r>
    <x v="1"/>
    <x v="208"/>
    <e v="#N/A"/>
    <n v="88219"/>
    <s v="C"/>
    <s v="IRBR3"/>
    <n v="300"/>
    <n v="34.619999999999997"/>
    <n v="36.696296296296296"/>
    <n v="10386"/>
    <n v="12"/>
    <n v="3.1285714285714286"/>
    <n v="0.45"/>
    <n v="10402.386666666667"/>
    <s v="S"/>
    <m/>
    <n v="-10402.386666666667"/>
    <m/>
    <n v="900"/>
    <m/>
    <m/>
    <x v="1"/>
    <n v="15.578571428571427"/>
  </r>
  <r>
    <x v="1"/>
    <x v="208"/>
    <s v="Consumo não Cíclico"/>
    <n v="88219"/>
    <s v="C"/>
    <s v="JBSS3"/>
    <n v="300"/>
    <n v="25.69"/>
    <n v="28.753553741496599"/>
    <n v="7707"/>
    <n v="12"/>
    <n v="3.1285714285714286"/>
    <n v="0.45"/>
    <n v="7723.3866666666663"/>
    <s v="S"/>
    <m/>
    <n v="-7723.3866666666663"/>
    <m/>
    <n v="600"/>
    <m/>
    <m/>
    <x v="0"/>
    <n v="15.578571428571427"/>
  </r>
  <r>
    <x v="1"/>
    <x v="208"/>
    <e v="#N/A"/>
    <n v="88219"/>
    <s v="V"/>
    <s v="IRBR3"/>
    <n v="300"/>
    <n v="35.1"/>
    <m/>
    <n v="10530"/>
    <n v="12"/>
    <n v="3.1285714285714286"/>
    <n v="0.45"/>
    <n v="10514.243333333332"/>
    <s v="S"/>
    <m/>
    <n v="10514.243333333332"/>
    <n v="-15.695000000001528"/>
    <m/>
    <m/>
    <m/>
    <x v="0"/>
    <n v="15.578571428571427"/>
  </r>
  <r>
    <x v="1"/>
    <x v="208"/>
    <e v="#N/A"/>
    <n v="88219"/>
    <s v="C"/>
    <s v="IRBR3"/>
    <n v="300"/>
    <n v="35.04"/>
    <m/>
    <n v="10512"/>
    <n v="12"/>
    <n v="3.1285714285714286"/>
    <n v="0.45"/>
    <n v="10527.868"/>
    <s v="S"/>
    <m/>
    <n v="-10527.868"/>
    <m/>
    <m/>
    <m/>
    <m/>
    <x v="0"/>
    <n v="15.578571428571427"/>
  </r>
  <r>
    <x v="1"/>
    <x v="208"/>
    <e v="#N/A"/>
    <n v="88219"/>
    <s v="V"/>
    <s v="IRBR3"/>
    <n v="300"/>
    <n v="37.03"/>
    <n v="37.734444444444442"/>
    <n v="11109"/>
    <n v="12"/>
    <n v="3.1285714285714286"/>
    <n v="0.45"/>
    <n v="11093.761999999999"/>
    <s v="S"/>
    <m/>
    <n v="11093.761999999999"/>
    <n v="-226.59833333333336"/>
    <n v="900"/>
    <m/>
    <m/>
    <x v="0"/>
    <n v="15.578571428571427"/>
  </r>
  <r>
    <x v="1"/>
    <x v="208"/>
    <s v="Materiais Básicos"/>
    <n v="88219"/>
    <s v="V"/>
    <s v="BRKM5"/>
    <n v="500"/>
    <n v="32.5"/>
    <m/>
    <n v="16250"/>
    <n v="12"/>
    <n v="3.1285714285714286"/>
    <n v="0.45"/>
    <n v="16234.761999999999"/>
    <s v="S"/>
    <m/>
    <n v="16234.761999999999"/>
    <n v="-100.90589743589499"/>
    <n v="600"/>
    <m/>
    <m/>
    <x v="0"/>
    <n v="15.578571428571427"/>
  </r>
  <r>
    <x v="1"/>
    <x v="209"/>
    <s v="Consumo não Cíclico"/>
    <n v="82137"/>
    <s v="V"/>
    <s v="JBSS3"/>
    <n v="300"/>
    <n v="26.61"/>
    <n v="29.040761904761908"/>
    <n v="7983"/>
    <n v="12"/>
    <n v="2.8824999999999998"/>
    <n v="0.36249999999999999"/>
    <n v="7967.8495000000003"/>
    <s v="S"/>
    <m/>
    <n v="7967.8495000000003"/>
    <n v="-744.50107142857178"/>
    <n v="400"/>
    <m/>
    <m/>
    <x v="0"/>
    <n v="15.245000000000001"/>
  </r>
  <r>
    <x v="1"/>
    <x v="209"/>
    <e v="#N/A"/>
    <n v="82137"/>
    <s v="C"/>
    <s v="IRBR3"/>
    <n v="300"/>
    <n v="37.01"/>
    <n v="37.734444444444442"/>
    <n v="11103"/>
    <n v="12"/>
    <n v="2.8824999999999998"/>
    <n v="0.36249999999999999"/>
    <n v="11118.780499999999"/>
    <s v="S"/>
    <m/>
    <n v="-11118.780499999999"/>
    <m/>
    <n v="0"/>
    <m/>
    <m/>
    <x v="1"/>
    <n v="15.245000000000001"/>
  </r>
  <r>
    <x v="1"/>
    <x v="209"/>
    <e v="#N/A"/>
    <n v="82137"/>
    <s v="C"/>
    <s v="IRBR3"/>
    <n v="200"/>
    <n v="37.85"/>
    <m/>
    <n v="7570"/>
    <n v="12"/>
    <n v="2.8824999999999998"/>
    <n v="0.36249999999999999"/>
    <n v="7588.4324999999999"/>
    <s v="S"/>
    <m/>
    <n v="-7588.4324999999999"/>
    <m/>
    <n v="300"/>
    <m/>
    <m/>
    <x v="1"/>
    <n v="15.245000000000001"/>
  </r>
  <r>
    <x v="1"/>
    <x v="209"/>
    <e v="#N/A"/>
    <n v="82137"/>
    <s v="C"/>
    <s v="IRBR3"/>
    <n v="400"/>
    <n v="38.22"/>
    <m/>
    <n v="15288"/>
    <n v="12"/>
    <n v="2.8824999999999998"/>
    <s v="S"/>
    <n v="15306.432499999999"/>
    <s v="S"/>
    <m/>
    <n v="-15306.432499999999"/>
    <m/>
    <n v="700"/>
    <m/>
    <m/>
    <x v="1"/>
    <n v="14.8825"/>
  </r>
  <r>
    <x v="1"/>
    <x v="210"/>
    <e v="#N/A"/>
    <n v="75791"/>
    <s v="V"/>
    <s v="IRBR3"/>
    <n v="300"/>
    <n v="36.08"/>
    <m/>
    <n v="10824"/>
    <n v="12"/>
    <n v="2.1440000000000001"/>
    <n v="0.35"/>
    <n v="10806.21"/>
    <s v="S"/>
    <m/>
    <n v="10806.21"/>
    <n v="-46.575000000000728"/>
    <n v="600"/>
    <m/>
    <m/>
    <x v="1"/>
    <n v="14.494"/>
  </r>
  <r>
    <x v="1"/>
    <x v="210"/>
    <e v="#N/A"/>
    <n v="75791"/>
    <s v="V"/>
    <s v="IRBR3"/>
    <n v="400"/>
    <n v="36.340000000000003"/>
    <m/>
    <n v="14536.000000000002"/>
    <n v="12"/>
    <n v="2.1440000000000001"/>
    <n v="0.35"/>
    <n v="14518.948333333336"/>
    <s v="S"/>
    <m/>
    <n v="14518.948333333336"/>
    <n v="40.165000000002692"/>
    <n v="300"/>
    <m/>
    <m/>
    <x v="1"/>
    <n v="14.494"/>
  </r>
  <r>
    <x v="1"/>
    <x v="210"/>
    <e v="#N/A"/>
    <n v="75791"/>
    <s v="C"/>
    <s v="IRBR3"/>
    <n v="100"/>
    <n v="36.07"/>
    <m/>
    <n v="3607"/>
    <n v="12"/>
    <n v="2.1440000000000001"/>
    <n v="0.35"/>
    <n v="3624.6816666666668"/>
    <s v="S"/>
    <m/>
    <n v="-3624.6816666666668"/>
    <m/>
    <m/>
    <m/>
    <m/>
    <x v="0"/>
    <n v="14.494"/>
  </r>
  <r>
    <x v="1"/>
    <x v="210"/>
    <e v="#N/A"/>
    <n v="75791"/>
    <s v="C"/>
    <s v="IRBR3"/>
    <n v="300"/>
    <n v="36.130000000000003"/>
    <m/>
    <n v="10839"/>
    <n v="12"/>
    <n v="2.1440000000000001"/>
    <n v="0.35"/>
    <n v="10856.681666666665"/>
    <s v="S"/>
    <m/>
    <n v="-10856.681666666665"/>
    <m/>
    <m/>
    <m/>
    <m/>
    <x v="1"/>
    <n v="14.494"/>
  </r>
  <r>
    <x v="1"/>
    <x v="210"/>
    <e v="#N/A"/>
    <n v="75791"/>
    <s v="C"/>
    <s v="IRBR3"/>
    <n v="300"/>
    <n v="36.14"/>
    <m/>
    <n v="10842"/>
    <n v="12"/>
    <n v="2.1440000000000001"/>
    <n v="0.35"/>
    <n v="10859.681666666665"/>
    <s v="S"/>
    <m/>
    <n v="-10859.681666666665"/>
    <m/>
    <m/>
    <m/>
    <m/>
    <x v="1"/>
    <n v="14.494"/>
  </r>
  <r>
    <x v="1"/>
    <x v="211"/>
    <s v=" Utilidade Pública"/>
    <n v="69565"/>
    <s v="V"/>
    <s v="TRPL4"/>
    <n v="500"/>
    <n v="22.75"/>
    <n v="24.2"/>
    <n v="11375"/>
    <n v="12"/>
    <n v="2.5100000000000002"/>
    <n v="0.41285714285714287"/>
    <n v="11357.885476190477"/>
    <s v="S"/>
    <m/>
    <n v="11357.885476190477"/>
    <n v="8.9930357142875437"/>
    <n v="0"/>
    <m/>
    <m/>
    <x v="1"/>
    <n v="14.922857142857143"/>
  </r>
  <r>
    <x v="1"/>
    <x v="211"/>
    <s v=" Utilidade Pública"/>
    <n v="69565"/>
    <s v="V"/>
    <s v="TRPL4"/>
    <n v="500"/>
    <n v="22.67"/>
    <n v="24.2"/>
    <n v="11335"/>
    <n v="12"/>
    <n v="2.5100000000000002"/>
    <n v="0.41285714285714287"/>
    <n v="11317.885476190477"/>
    <s v="S"/>
    <m/>
    <n v="11317.885476190477"/>
    <n v="-780.50410714285681"/>
    <n v="400"/>
    <m/>
    <m/>
    <x v="1"/>
    <n v="14.922857142857143"/>
  </r>
  <r>
    <x v="1"/>
    <x v="211"/>
    <s v=" Utilidade Pública"/>
    <n v="69565"/>
    <s v="C"/>
    <s v="TRPL4"/>
    <n v="500"/>
    <n v="22.67"/>
    <m/>
    <n v="11335"/>
    <n v="12"/>
    <n v="2.5100000000000002"/>
    <n v="0.41285714285714287"/>
    <n v="11351.322857142857"/>
    <s v="S"/>
    <m/>
    <n v="-11351.322857142857"/>
    <m/>
    <n v="0"/>
    <m/>
    <m/>
    <x v="1"/>
    <n v="14.922857142857143"/>
  </r>
  <r>
    <x v="1"/>
    <x v="211"/>
    <e v="#N/A"/>
    <n v="69565"/>
    <s v="V"/>
    <s v="IRBR3"/>
    <n v="400"/>
    <n v="36.51"/>
    <m/>
    <n v="14604"/>
    <n v="12"/>
    <n v="2.5100000000000002"/>
    <n v="0.41285714285714287"/>
    <n v="14588.307142857142"/>
    <s v="S"/>
    <m/>
    <n v="14588.307142857142"/>
    <n v="368.36178571428718"/>
    <n v="300"/>
    <m/>
    <m/>
    <x v="1"/>
    <n v="14.922857142857143"/>
  </r>
  <r>
    <x v="1"/>
    <x v="211"/>
    <e v="#N/A"/>
    <n v="69565"/>
    <s v="C"/>
    <s v="IRBR3"/>
    <n v="400"/>
    <n v="35.51"/>
    <m/>
    <n v="14204"/>
    <n v="12"/>
    <n v="2.5100000000000002"/>
    <n v="0.41285714285714287"/>
    <n v="14220.322857142857"/>
    <s v="S"/>
    <m/>
    <n v="-14220.322857142857"/>
    <m/>
    <n v="800"/>
    <m/>
    <m/>
    <x v="0"/>
    <n v="14.922857142857143"/>
  </r>
  <r>
    <x v="1"/>
    <x v="211"/>
    <e v="#N/A"/>
    <n v="69565"/>
    <s v="V"/>
    <s v="IRBR3"/>
    <n v="300"/>
    <n v="35.04"/>
    <m/>
    <n v="10512"/>
    <n v="12"/>
    <n v="2.5100000000000002"/>
    <n v="0.41285714285714287"/>
    <n v="10496.307142857142"/>
    <s v="S"/>
    <m/>
    <n v="10496.307142857142"/>
    <n v="184.36178571428718"/>
    <m/>
    <m/>
    <m/>
    <x v="0"/>
    <n v="14.922857142857143"/>
  </r>
  <r>
    <x v="1"/>
    <x v="211"/>
    <e v="#N/A"/>
    <n v="69565"/>
    <s v="C"/>
    <s v="IRBR3"/>
    <n v="300"/>
    <n v="34.32"/>
    <m/>
    <n v="10296"/>
    <n v="12"/>
    <n v="2.5100000000000002"/>
    <n v="0.41285714285714287"/>
    <n v="10312.322857142857"/>
    <s v="S"/>
    <m/>
    <n v="-10312.322857142857"/>
    <m/>
    <n v="0"/>
    <m/>
    <m/>
    <x v="0"/>
    <n v="14.922857142857143"/>
  </r>
  <r>
    <x v="1"/>
    <x v="212"/>
    <s v="Financeiro"/>
    <n v="63626"/>
    <s v="C"/>
    <s v="ITUB4"/>
    <n v="300"/>
    <n v="33.97"/>
    <n v="34.195"/>
    <n v="10191"/>
    <n v="12"/>
    <n v="4.5"/>
    <n v="0.56666666666666665"/>
    <n v="10207.476666666667"/>
    <s v="S"/>
    <m/>
    <n v="-10207.476666666667"/>
    <m/>
    <m/>
    <m/>
    <m/>
    <x v="0"/>
    <n v="17.066666666666666"/>
  </r>
  <r>
    <x v="1"/>
    <x v="212"/>
    <s v="Consumo não Cíclico"/>
    <n v="63626"/>
    <s v="C"/>
    <s v="JBSS3"/>
    <n v="300"/>
    <n v="25.76"/>
    <m/>
    <n v="7728.0000000000009"/>
    <n v="12"/>
    <n v="4.5"/>
    <n v="0.56666666666666665"/>
    <n v="7744.8000000000011"/>
    <s v="S"/>
    <m/>
    <n v="-7744.8000000000011"/>
    <m/>
    <m/>
    <m/>
    <m/>
    <x v="1"/>
    <n v="17.066666666666666"/>
  </r>
  <r>
    <x v="1"/>
    <x v="212"/>
    <e v="#N/A"/>
    <n v="63626"/>
    <s v="V"/>
    <s v="IRBR3"/>
    <n v="900"/>
    <n v="34.869999999999997"/>
    <n v="33.689629629629628"/>
    <n v="31382.999999999996"/>
    <n v="12"/>
    <n v="4.5"/>
    <n v="0.56666666666666665"/>
    <n v="31366.829999999998"/>
    <s v="S"/>
    <m/>
    <n v="31366.829999999998"/>
    <n v="1048.0883333333331"/>
    <m/>
    <m/>
    <m/>
    <x v="1"/>
    <n v="17.066666666666666"/>
  </r>
  <r>
    <x v="1"/>
    <x v="213"/>
    <s v="Consumo não Cíclico"/>
    <n v="57231"/>
    <s v="V"/>
    <s v="JBSS3"/>
    <n v="300"/>
    <n v="25.56"/>
    <n v="29.040761904761908"/>
    <n v="7668"/>
    <n v="12"/>
    <n v="1.9000000000000001"/>
    <n v="0.26285714285714284"/>
    <n v="7652.1338095238098"/>
    <s v="S"/>
    <m/>
    <n v="7652.1338095238098"/>
    <n v="-1058.1697619047618"/>
    <n v="500"/>
    <m/>
    <m/>
    <x v="0"/>
    <n v="14.162857142857144"/>
  </r>
  <r>
    <x v="1"/>
    <x v="213"/>
    <s v="Materiais Básicos"/>
    <n v="57231"/>
    <s v="V"/>
    <s v="UNIP6"/>
    <n v="300"/>
    <n v="31.59"/>
    <m/>
    <n v="9477"/>
    <n v="12"/>
    <n v="1.9000000000000001"/>
    <n v="0.26285714285714284"/>
    <n v="9461.1338095238098"/>
    <s v="S"/>
    <m/>
    <n v="9461.1338095238098"/>
    <n v="16.487619047618864"/>
    <n v="300"/>
    <m/>
    <m/>
    <x v="0"/>
    <n v="14.162857142857144"/>
  </r>
  <r>
    <x v="1"/>
    <x v="213"/>
    <s v="Materiais Básicos"/>
    <n v="57231"/>
    <s v="C"/>
    <s v="UNIP6"/>
    <n v="300"/>
    <n v="31.44"/>
    <m/>
    <n v="9432"/>
    <n v="12"/>
    <n v="1.9000000000000001"/>
    <n v="0.26285714285714284"/>
    <n v="9448.4961904761894"/>
    <s v="S"/>
    <m/>
    <n v="-9448.4961904761894"/>
    <m/>
    <n v="900"/>
    <m/>
    <m/>
    <x v="0"/>
    <n v="14.162857142857144"/>
  </r>
  <r>
    <x v="1"/>
    <x v="213"/>
    <s v="Financeiro"/>
    <n v="57231"/>
    <s v="C"/>
    <s v="ITUB4"/>
    <n v="200"/>
    <n v="34.33"/>
    <m/>
    <n v="6866"/>
    <n v="12"/>
    <n v="1.9000000000000001"/>
    <n v="0.26285714285714284"/>
    <n v="6882.4961904761903"/>
    <s v="S"/>
    <m/>
    <n v="-6882.4961904761903"/>
    <m/>
    <n v="800"/>
    <m/>
    <m/>
    <x v="0"/>
    <n v="14.162857142857144"/>
  </r>
  <r>
    <x v="1"/>
    <x v="213"/>
    <s v="Financeiro"/>
    <n v="57231"/>
    <s v="C"/>
    <s v="ITUB4"/>
    <n v="300"/>
    <n v="34.33"/>
    <m/>
    <n v="10299"/>
    <n v="12"/>
    <n v="1.9000000000000001"/>
    <n v="0.26285714285714284"/>
    <n v="10315.349523809524"/>
    <s v="S"/>
    <m/>
    <n v="-10315.349523809524"/>
    <m/>
    <n v="600"/>
    <m/>
    <m/>
    <x v="0"/>
    <n v="14.162857142857144"/>
  </r>
  <r>
    <x v="1"/>
    <x v="213"/>
    <e v="#N/A"/>
    <n v="57231"/>
    <s v="C"/>
    <s v="IRBR3"/>
    <n v="100"/>
    <n v="32.43"/>
    <n v="33.689629629629628"/>
    <n v="3243"/>
    <n v="12"/>
    <n v="1.9000000000000001"/>
    <n v="0.26285714285714284"/>
    <n v="3259.3495238095238"/>
    <s v="S"/>
    <m/>
    <n v="-3259.3495238095238"/>
    <m/>
    <m/>
    <m/>
    <m/>
    <x v="0"/>
    <n v="14.162857142857144"/>
  </r>
  <r>
    <x v="1"/>
    <x v="213"/>
    <e v="#N/A"/>
    <n v="57231"/>
    <s v="C"/>
    <s v="IRBR3"/>
    <n v="200"/>
    <n v="32.840000000000003"/>
    <n v="33.84708333333333"/>
    <n v="6568.0000000000009"/>
    <n v="12"/>
    <n v="1.9000000000000001"/>
    <n v="0.26285714285714284"/>
    <n v="6584.3495238095247"/>
    <s v="S"/>
    <m/>
    <n v="-6584.3495238095247"/>
    <m/>
    <m/>
    <m/>
    <m/>
    <x v="0"/>
    <n v="14.162857142857144"/>
  </r>
  <r>
    <x v="1"/>
    <x v="214"/>
    <e v="#N/A"/>
    <n v="50209"/>
    <s v="C"/>
    <s v="IRBR3"/>
    <n v="300"/>
    <n v="34.42"/>
    <n v="34.166111111111107"/>
    <n v="10326"/>
    <n v="12"/>
    <n v="2.83"/>
    <n v="0.35"/>
    <n v="10343.02"/>
    <s v="S"/>
    <m/>
    <n v="-10343.02"/>
    <m/>
    <m/>
    <m/>
    <m/>
    <x v="0"/>
    <n v="15.18"/>
  </r>
  <r>
    <x v="1"/>
    <x v="215"/>
    <s v="Consumo não Cíclico"/>
    <n v="43910"/>
    <s v="V"/>
    <s v="BEEF3"/>
    <n v="500"/>
    <n v="11.46"/>
    <n v="12.696071428571429"/>
    <n v="5730"/>
    <n v="12"/>
    <n v="2.52"/>
    <n v="0.316"/>
    <n v="5713.6440000000002"/>
    <s v="S"/>
    <m/>
    <n v="5713.6440000000002"/>
    <n v="-633.47171428571437"/>
    <n v="300"/>
    <m/>
    <m/>
    <x v="0"/>
    <n v="14.836"/>
  </r>
  <r>
    <x v="1"/>
    <x v="215"/>
    <s v="Materiais Básicos"/>
    <n v="43910"/>
    <s v="V"/>
    <s v="UNIP6"/>
    <n v="300"/>
    <n v="32.1"/>
    <n v="31.664999999999999"/>
    <n v="9630"/>
    <n v="12"/>
    <n v="2.52"/>
    <n v="0.316"/>
    <n v="9613.6439999999984"/>
    <s v="S"/>
    <m/>
    <n v="9613.6439999999984"/>
    <n v="115.06399999999849"/>
    <n v="600"/>
    <m/>
    <m/>
    <x v="0"/>
    <n v="14.836"/>
  </r>
  <r>
    <x v="1"/>
    <x v="215"/>
    <s v="Materiais Básicos"/>
    <m/>
    <s v="V"/>
    <s v="UNIP6"/>
    <n v="300"/>
    <n v="32.25"/>
    <n v="31.664999999999999"/>
    <n v="9675"/>
    <n v="12"/>
    <n v="2.52"/>
    <n v="0.316"/>
    <n v="9658.6439999999984"/>
    <s v="S"/>
    <m/>
    <n v="9658.6439999999984"/>
    <n v="160.06399999999849"/>
    <n v="900"/>
    <m/>
    <m/>
    <x v="0"/>
    <n v="14.836"/>
  </r>
  <r>
    <x v="1"/>
    <x v="215"/>
    <e v="#N/A"/>
    <n v="43910"/>
    <s v="V"/>
    <s v="IRBR3"/>
    <n v="300"/>
    <n v="34.96"/>
    <n v="33.912222222222219"/>
    <n v="10488"/>
    <n v="12"/>
    <n v="2.52"/>
    <n v="0.316"/>
    <n v="10471.643999999998"/>
    <s v="S"/>
    <m/>
    <n v="10471.643999999998"/>
    <n v="298.89733333333243"/>
    <n v="700"/>
    <m/>
    <m/>
    <x v="0"/>
    <n v="14.836"/>
  </r>
  <r>
    <x v="1"/>
    <x v="215"/>
    <e v="#N/A"/>
    <n v="43910"/>
    <s v="V"/>
    <s v="IRBR3"/>
    <n v="300"/>
    <n v="34.39"/>
    <n v="33.912222222222219"/>
    <n v="10317"/>
    <n v="12"/>
    <n v="2.52"/>
    <n v="0.316"/>
    <n v="10299.864"/>
    <s v="S"/>
    <m/>
    <n v="10299.864"/>
    <n v="127.89733333333243"/>
    <n v="600"/>
    <m/>
    <m/>
    <x v="0"/>
    <n v="14.836"/>
  </r>
  <r>
    <x v="1"/>
    <x v="216"/>
    <e v="#N/A"/>
    <n v="37344"/>
    <s v="C"/>
    <s v="IRBR3"/>
    <n v="200"/>
    <n v="32.840000000000003"/>
    <n v="33.912222222222219"/>
    <n v="6568.0000000000009"/>
    <n v="12"/>
    <n v="2.83"/>
    <n v="0.63083333333333336"/>
    <n v="6586.0808333333343"/>
    <s v="S"/>
    <m/>
    <n v="-6586.0808333333343"/>
    <m/>
    <n v="300"/>
    <m/>
    <m/>
    <x v="0"/>
    <n v="15.460833333333333"/>
  </r>
  <r>
    <x v="1"/>
    <x v="216"/>
    <e v="#N/A"/>
    <n v="37344"/>
    <s v="C"/>
    <s v="IRBR3"/>
    <n v="100"/>
    <n v="34.03"/>
    <m/>
    <n v="3403"/>
    <n v="12"/>
    <n v="2.83"/>
    <n v="0.63083333333333336"/>
    <n v="3421.0808333333334"/>
    <s v="S"/>
    <m/>
    <n v="-3421.0808333333334"/>
    <m/>
    <m/>
    <m/>
    <m/>
    <x v="0"/>
    <n v="15.460833333333333"/>
  </r>
  <r>
    <x v="1"/>
    <x v="216"/>
    <e v="#N/A"/>
    <n v="37344"/>
    <s v="C"/>
    <s v="IRBR3"/>
    <n v="300"/>
    <n v="34.33"/>
    <m/>
    <n v="10299"/>
    <n v="12"/>
    <n v="2.83"/>
    <n v="0.63083333333333336"/>
    <n v="10317.080833333332"/>
    <s v="S"/>
    <m/>
    <n v="-10317.080833333332"/>
    <m/>
    <n v="200"/>
    <m/>
    <m/>
    <x v="0"/>
    <n v="15.460833333333333"/>
  </r>
  <r>
    <x v="1"/>
    <x v="216"/>
    <e v="#N/A"/>
    <n v="37344"/>
    <s v="C"/>
    <s v="IRBR3"/>
    <n v="100"/>
    <n v="35.03"/>
    <m/>
    <n v="3503"/>
    <n v="12"/>
    <n v="2.83"/>
    <n v="0.63083333333333336"/>
    <n v="3519.7775000000001"/>
    <s v="S"/>
    <m/>
    <n v="-3519.7775000000001"/>
    <m/>
    <n v="0"/>
    <m/>
    <m/>
    <x v="1"/>
    <n v="15.460833333333333"/>
  </r>
  <r>
    <x v="1"/>
    <x v="216"/>
    <s v="Materiais Básicos"/>
    <n v="37344"/>
    <s v="C"/>
    <s v="UNIP6"/>
    <n v="300"/>
    <n v="30.83"/>
    <n v="31.664999999999999"/>
    <n v="9249"/>
    <n v="12"/>
    <n v="2.83"/>
    <n v="0.63083333333333336"/>
    <n v="9265.7774999999983"/>
    <s v="S"/>
    <m/>
    <n v="-9265.7774999999983"/>
    <m/>
    <n v="500"/>
    <m/>
    <m/>
    <x v="1"/>
    <n v="15.460833333333333"/>
  </r>
  <r>
    <x v="1"/>
    <x v="216"/>
    <e v="#N/A"/>
    <m/>
    <s v="C"/>
    <s v="IRBR3"/>
    <n v="200"/>
    <n v="33.74"/>
    <n v="33.74"/>
    <n v="6748"/>
    <n v="12"/>
    <n v="2.83"/>
    <n v="0.63083333333333336"/>
    <n v="6764.7775000000001"/>
    <s v="S"/>
    <m/>
    <n v="-6764.7775000000001"/>
    <m/>
    <n v="300"/>
    <m/>
    <m/>
    <x v="1"/>
    <n v="15.460833333333333"/>
  </r>
  <r>
    <x v="1"/>
    <x v="216"/>
    <e v="#N/A"/>
    <n v="37344"/>
    <s v="V"/>
    <s v="IRBR3"/>
    <n v="500"/>
    <n v="35.32"/>
    <m/>
    <n v="17660"/>
    <n v="12"/>
    <n v="2.83"/>
    <n v="0.63083333333333336"/>
    <n v="17643.852500000001"/>
    <s v="S"/>
    <m/>
    <n v="17643.852500000001"/>
    <n v="-575.62111538461613"/>
    <m/>
    <m/>
    <m/>
    <x v="0"/>
    <n v="15.460833333333333"/>
  </r>
  <r>
    <x v="1"/>
    <x v="216"/>
    <e v="#N/A"/>
    <m/>
    <s v="C"/>
    <s v="IRBR3"/>
    <n v="200"/>
    <n v="35.31"/>
    <m/>
    <n v="7062"/>
    <n v="12"/>
    <n v="2.83"/>
    <n v="0.63083333333333336"/>
    <n v="7078.7775000000001"/>
    <s v="S"/>
    <m/>
    <n v="-7078.7775000000001"/>
    <m/>
    <n v="0"/>
    <m/>
    <m/>
    <x v="0"/>
    <n v="15.460833333333333"/>
  </r>
  <r>
    <x v="1"/>
    <x v="216"/>
    <e v="#N/A"/>
    <n v="37344"/>
    <s v="C"/>
    <s v="IRBR3"/>
    <n v="300"/>
    <n v="37.090000000000003"/>
    <m/>
    <n v="11127.000000000002"/>
    <n v="12"/>
    <n v="2.83"/>
    <n v="0.63083333333333336"/>
    <n v="11143.7775"/>
    <s v="S"/>
    <m/>
    <n v="-11143.7775"/>
    <m/>
    <n v="1000"/>
    <m/>
    <m/>
    <x v="0"/>
    <n v="15.460833333333333"/>
  </r>
  <r>
    <x v="1"/>
    <x v="216"/>
    <s v="Materiais Básicos"/>
    <n v="37344"/>
    <s v="C"/>
    <s v="UNIP6"/>
    <n v="300"/>
    <n v="32.5"/>
    <m/>
    <n v="9750"/>
    <n v="12"/>
    <n v="2.83"/>
    <n v="0.63083333333333336"/>
    <n v="9767.0408333333326"/>
    <s v="S"/>
    <m/>
    <n v="-9767.0408333333326"/>
    <m/>
    <m/>
    <m/>
    <m/>
    <x v="0"/>
    <n v="15.460833333333333"/>
  </r>
  <r>
    <x v="1"/>
    <x v="216"/>
    <s v="Financeiro"/>
    <n v="37344"/>
    <s v="V"/>
    <s v="ITUB4"/>
    <n v="1000"/>
    <n v="34.24"/>
    <n v="34.052857142857142"/>
    <n v="34240"/>
    <n v="12"/>
    <n v="2.83"/>
    <n v="0.63083333333333336"/>
    <n v="34223.589166666665"/>
    <s v="S"/>
    <m/>
    <n v="34223.589166666665"/>
    <n v="-240.86073443223722"/>
    <n v="2000"/>
    <m/>
    <m/>
    <x v="0"/>
    <n v="15.460833333333333"/>
  </r>
  <r>
    <x v="1"/>
    <x v="216"/>
    <s v="Financeiro"/>
    <n v="37344"/>
    <s v="V"/>
    <s v="ITUB4"/>
    <n v="400"/>
    <n v="34.24"/>
    <n v="34.052857142857142"/>
    <n v="13696"/>
    <n v="12"/>
    <n v="2.83"/>
    <n v="0.63083333333333336"/>
    <n v="13679.589166666667"/>
    <s v="S"/>
    <m/>
    <n v="13679.589166666667"/>
    <n v="441.1650869963396"/>
    <m/>
    <m/>
    <m/>
    <x v="0"/>
    <n v="15.460833333333333"/>
  </r>
  <r>
    <x v="1"/>
    <x v="217"/>
    <s v="Consumo não Cíclico"/>
    <n v="30629"/>
    <s v="C"/>
    <s v="BEEF3"/>
    <n v="500"/>
    <n v="11.24"/>
    <m/>
    <n v="5620"/>
    <n v="12"/>
    <n v="1.6233333333333333"/>
    <n v="0.63"/>
    <n v="5637.04"/>
    <s v="S"/>
    <m/>
    <n v="-5637.04"/>
    <m/>
    <m/>
    <m/>
    <m/>
    <x v="0"/>
    <n v="14.253333333333334"/>
  </r>
  <r>
    <x v="1"/>
    <x v="217"/>
    <s v="Consumo Cíclico"/>
    <n v="30629"/>
    <s v="C"/>
    <s v="CVCB3"/>
    <n v="200"/>
    <n v="34.909999999999997"/>
    <n v="40.982166666666664"/>
    <n v="6981.9999999999991"/>
    <n v="12"/>
    <n v="1.6233333333333333"/>
    <n v="0.63"/>
    <n v="7000.1588888888882"/>
    <s v="S"/>
    <m/>
    <n v="-7000.1588888888882"/>
    <m/>
    <m/>
    <m/>
    <m/>
    <x v="0"/>
    <n v="14.253333333333334"/>
  </r>
  <r>
    <x v="1"/>
    <x v="217"/>
    <s v="Consumo não Cíclico"/>
    <n v="30629"/>
    <s v="C"/>
    <s v="JBSS3"/>
    <n v="200"/>
    <n v="25.63"/>
    <n v="29.040761904761908"/>
    <n v="5126"/>
    <n v="12"/>
    <n v="1.6233333333333333"/>
    <n v="0.63"/>
    <n v="5144.1588888888891"/>
    <s v="S"/>
    <m/>
    <n v="-5144.1588888888891"/>
    <m/>
    <n v="1500"/>
    <m/>
    <m/>
    <x v="0"/>
    <n v="14.253333333333334"/>
  </r>
  <r>
    <x v="1"/>
    <x v="218"/>
    <s v="Materiais Básicos"/>
    <n v="23845"/>
    <s v="C"/>
    <s v="BRKM5"/>
    <n v="200"/>
    <n v="32.159999999999997"/>
    <m/>
    <n v="6431.9999999999991"/>
    <n v="12"/>
    <n v="2.85"/>
    <n v="0.35833333333333334"/>
    <n v="6449.8872222222217"/>
    <s v="S"/>
    <m/>
    <n v="-6449.8872222222217"/>
    <m/>
    <n v="1800"/>
    <m/>
    <m/>
    <x v="0"/>
    <n v="15.208333333333332"/>
  </r>
  <r>
    <x v="1"/>
    <x v="218"/>
    <s v="Materiais Básicos"/>
    <n v="23845"/>
    <s v="C"/>
    <s v="BRKM5"/>
    <n v="300"/>
    <n v="32.909999999999997"/>
    <m/>
    <n v="9872.9999999999982"/>
    <n v="12"/>
    <n v="2.85"/>
    <n v="0.35833333333333334"/>
    <n v="9890.8872222222199"/>
    <s v="S"/>
    <m/>
    <n v="-9890.8872222222199"/>
    <m/>
    <n v="1000"/>
    <m/>
    <m/>
    <x v="0"/>
    <n v="15.208333333333332"/>
  </r>
  <r>
    <x v="1"/>
    <x v="218"/>
    <s v="Utilidade Pública"/>
    <n v="23845"/>
    <s v="C"/>
    <s v="CMIG4"/>
    <n v="500"/>
    <n v="15.88"/>
    <n v="15.933333333333334"/>
    <n v="7940"/>
    <n v="12"/>
    <n v="2.85"/>
    <n v="0.35833333333333334"/>
    <n v="7957.8872222222226"/>
    <s v="N"/>
    <m/>
    <n v="-7957.8872222222226"/>
    <m/>
    <m/>
    <m/>
    <m/>
    <x v="0"/>
    <n v="15.208333333333332"/>
  </r>
  <r>
    <x v="1"/>
    <x v="218"/>
    <s v="Consumo Cíclico"/>
    <n v="23845"/>
    <s v="C"/>
    <s v="CVCB3"/>
    <n v="200"/>
    <n v="36.26"/>
    <n v="41.656851851851847"/>
    <n v="7252"/>
    <n v="12"/>
    <n v="2.85"/>
    <n v="0.35833333333333334"/>
    <n v="7269.8872222222226"/>
    <s v="S"/>
    <m/>
    <n v="-7269.8872222222226"/>
    <m/>
    <m/>
    <m/>
    <m/>
    <x v="0"/>
    <n v="15.208333333333332"/>
  </r>
  <r>
    <x v="1"/>
    <x v="218"/>
    <s v="Utilidade Pública"/>
    <n v="23845"/>
    <s v="C"/>
    <s v="CMIG4"/>
    <n v="1000"/>
    <n v="15.96"/>
    <n v="15.96"/>
    <n v="15960"/>
    <n v="12"/>
    <n v="2.85"/>
    <n v="0.35833333333333334"/>
    <n v="15977.887222222222"/>
    <s v="N"/>
    <m/>
    <n v="-15977.887222222222"/>
    <m/>
    <n v="0"/>
    <m/>
    <m/>
    <x v="1"/>
    <n v="15.208333333333332"/>
  </r>
  <r>
    <x v="1"/>
    <x v="218"/>
    <s v="Petróleo. Gás e Biocombustíveis"/>
    <n v="23845"/>
    <s v="V"/>
    <s v="PETR4"/>
    <n v="500"/>
    <n v="29.48"/>
    <n v="28.743636363636362"/>
    <n v="14740"/>
    <n v="12"/>
    <n v="2.85"/>
    <n v="0.35833333333333334"/>
    <n v="14722.742777777778"/>
    <s v="S"/>
    <m/>
    <n v="14722.742777777778"/>
    <n v="104.41176556776736"/>
    <m/>
    <m/>
    <m/>
    <x v="1"/>
    <n v="15.208333333333332"/>
  </r>
  <r>
    <x v="1"/>
    <x v="219"/>
    <s v="Consumo não Cíclico"/>
    <n v="16810"/>
    <s v="C"/>
    <s v="JBSS3"/>
    <n v="300"/>
    <n v="27.18"/>
    <e v="#VALUE!"/>
    <n v="8154"/>
    <n v="12"/>
    <n v="3.0716666666666668"/>
    <n v="0.49"/>
    <n v="8172.0188888888888"/>
    <s v="S"/>
    <m/>
    <n v="-8172.0188888888888"/>
    <m/>
    <n v="0"/>
    <m/>
    <m/>
    <x v="0"/>
    <n v="15.561666666666667"/>
  </r>
  <r>
    <x v="1"/>
    <x v="219"/>
    <s v="Utilidade Pública"/>
    <n v="16810"/>
    <s v="V"/>
    <s v="CMIG4"/>
    <n v="1500"/>
    <n v="15.87"/>
    <m/>
    <n v="23805"/>
    <n v="12"/>
    <n v="3.0716666666666668"/>
    <n v="0.49"/>
    <n v="23788.89"/>
    <s v="S"/>
    <m/>
    <n v="23788.89"/>
    <n v="537.41999999999825"/>
    <m/>
    <m/>
    <m/>
    <x v="1"/>
    <n v="15.561666666666667"/>
  </r>
  <r>
    <x v="1"/>
    <x v="219"/>
    <s v="Materiais Básicos"/>
    <n v="16810"/>
    <s v="V"/>
    <s v="UNIP6"/>
    <n v="300"/>
    <n v="33.58"/>
    <m/>
    <n v="10074"/>
    <n v="12"/>
    <n v="3.0716666666666668"/>
    <n v="0.49"/>
    <n v="10057.89"/>
    <s v="S"/>
    <m/>
    <n v="10057.89"/>
    <n v="180.48999999999978"/>
    <m/>
    <m/>
    <m/>
    <x v="1"/>
    <n v="15.561666666666667"/>
  </r>
  <r>
    <x v="1"/>
    <x v="219"/>
    <s v="Financeiro"/>
    <n v="16810"/>
    <s v="V"/>
    <s v="BBAS3"/>
    <n v="200"/>
    <n v="50.89"/>
    <m/>
    <n v="10178"/>
    <n v="12"/>
    <n v="3.0716666666666668"/>
    <n v="0.49"/>
    <n v="10161.89"/>
    <s v="S"/>
    <m/>
    <n v="10161.89"/>
    <n v="-102.81528571428498"/>
    <m/>
    <m/>
    <m/>
    <x v="1"/>
    <n v="15.561666666666667"/>
  </r>
  <r>
    <x v="1"/>
    <x v="219"/>
    <s v="Materiais Básicos"/>
    <n v="16810"/>
    <s v="C"/>
    <s v="UNIP6"/>
    <n v="300"/>
    <n v="32.869999999999997"/>
    <m/>
    <n v="9861"/>
    <n v="12"/>
    <n v="3.0716666666666668"/>
    <n v="0.49"/>
    <n v="9876.1149999999998"/>
    <s v="S"/>
    <m/>
    <n v="-9876.1149999999998"/>
    <m/>
    <m/>
    <m/>
    <m/>
    <x v="1"/>
    <n v="15.561666666666667"/>
  </r>
  <r>
    <x v="1"/>
    <x v="219"/>
    <s v="Utilidade Pública"/>
    <n v="16810"/>
    <s v="C"/>
    <s v="CMIG4"/>
    <n v="1500"/>
    <n v="15.49"/>
    <m/>
    <n v="23235"/>
    <n v="12"/>
    <n v="3.0716666666666668"/>
    <n v="0.49"/>
    <n v="23250.115000000002"/>
    <s v="S"/>
    <m/>
    <n v="-23250.115000000002"/>
    <m/>
    <m/>
    <m/>
    <m/>
    <x v="0"/>
    <n v="15.561666666666667"/>
  </r>
  <r>
    <x v="1"/>
    <x v="220"/>
    <s v="Consumo não Cíclico"/>
    <n v="10080"/>
    <s v="V"/>
    <s v="JBSS3"/>
    <n v="300"/>
    <n v="27.49"/>
    <m/>
    <n v="8247"/>
    <n v="12"/>
    <n v="1.8933333333333333"/>
    <n v="0.28666666666666668"/>
    <n v="8231.3933333333334"/>
    <s v="S"/>
    <m/>
    <n v="8231.3933333333334"/>
    <n v="-109.02333333333263"/>
    <n v="1600"/>
    <m/>
    <m/>
    <x v="0"/>
    <n v="14.18"/>
  </r>
  <r>
    <x v="1"/>
    <x v="220"/>
    <s v="Consumo não Cíclico"/>
    <n v="10080"/>
    <s v="C"/>
    <s v="JBSS3"/>
    <n v="300"/>
    <n v="27.76"/>
    <m/>
    <n v="8328"/>
    <n v="12"/>
    <n v="1.8933333333333333"/>
    <n v="0.28666666666666668"/>
    <n v="8344.2366666666658"/>
    <s v="S"/>
    <m/>
    <n v="-8344.2366666666658"/>
    <m/>
    <m/>
    <m/>
    <m/>
    <x v="0"/>
    <n v="14.18"/>
  </r>
  <r>
    <x v="1"/>
    <x v="220"/>
    <s v="Petróleo. Gás e Biocombustíveis"/>
    <n v="10080"/>
    <s v="V"/>
    <s v="PETR4"/>
    <n v="300"/>
    <n v="28.76"/>
    <n v="28.743636363636362"/>
    <n v="8628"/>
    <n v="12"/>
    <n v="1.8933333333333333"/>
    <n v="0.28666666666666668"/>
    <n v="8613.2633333333324"/>
    <s v="S"/>
    <m/>
    <n v="8613.2633333333324"/>
    <m/>
    <m/>
    <m/>
    <m/>
    <x v="0"/>
    <n v="14.18"/>
  </r>
  <r>
    <x v="1"/>
    <x v="221"/>
    <s v="Consumo Cíclico"/>
    <n v="3746"/>
    <s v="V"/>
    <s v="CVCB3"/>
    <n v="200"/>
    <n v="36.99"/>
    <n v="42.330208333333331"/>
    <n v="7398"/>
    <n v="12"/>
    <n v="2.3559999999999999"/>
    <n v="0.35799999999999998"/>
    <n v="7383.192"/>
    <s v="S"/>
    <m/>
    <n v="7383.192"/>
    <n v="-1085.1996666666664"/>
    <n v="0"/>
    <m/>
    <m/>
    <x v="1"/>
    <n v="14.714"/>
  </r>
  <r>
    <x v="1"/>
    <x v="221"/>
    <s v="Consumo não Cíclico"/>
    <n v="3746"/>
    <s v="V"/>
    <s v="JBSS3"/>
    <n v="300"/>
    <n v="28.44"/>
    <n v="29.247474747474747"/>
    <n v="8532"/>
    <n v="12"/>
    <n v="2.3559999999999999"/>
    <n v="0.35799999999999998"/>
    <n v="8517.1919999999991"/>
    <s v="S"/>
    <m/>
    <n v="8517.1919999999991"/>
    <n v="-259.40042424242347"/>
    <n v="300"/>
    <m/>
    <m/>
    <x v="1"/>
    <n v="14.714"/>
  </r>
  <r>
    <x v="1"/>
    <x v="221"/>
    <s v="Materiais Básicos"/>
    <n v="3746"/>
    <s v="V"/>
    <s v="UNIP6"/>
    <n v="300"/>
    <n v="33.71"/>
    <m/>
    <n v="10113"/>
    <n v="12"/>
    <n v="2.3559999999999999"/>
    <n v="0.35799999999999998"/>
    <n v="10098.191999999999"/>
    <s v="S"/>
    <m/>
    <n v="10098.191999999999"/>
    <n v="69.713071428572221"/>
    <m/>
    <m/>
    <m/>
    <x v="0"/>
    <n v="14.714"/>
  </r>
  <r>
    <x v="1"/>
    <x v="221"/>
    <e v="#N/A"/>
    <n v="3746"/>
    <s v="V"/>
    <s v="IRBR3"/>
    <n v="300"/>
    <n v="38.83"/>
    <m/>
    <n v="11649"/>
    <n v="12"/>
    <n v="2.3559999999999999"/>
    <n v="0.35799999999999998"/>
    <n v="11634.191999999999"/>
    <s v="S"/>
    <m/>
    <n v="11634.191999999999"/>
    <n v="136.88257142857037"/>
    <n v="1400"/>
    <m/>
    <m/>
    <x v="0"/>
    <n v="14.714"/>
  </r>
  <r>
    <x v="1"/>
    <x v="221"/>
    <e v="#N/A"/>
    <n v="3746"/>
    <s v="C"/>
    <s v="IRBR3"/>
    <n v="300"/>
    <n v="38.270000000000003"/>
    <m/>
    <n v="11481.000000000002"/>
    <n v="12"/>
    <n v="2.3559999999999999"/>
    <n v="0.35799999999999998"/>
    <n v="11496.538"/>
    <s v="S"/>
    <m/>
    <n v="-11496.538"/>
    <m/>
    <m/>
    <m/>
    <m/>
    <x v="0"/>
    <n v="14.714"/>
  </r>
  <r>
    <x v="1"/>
    <x v="222"/>
    <s v="Petróleo. Gás e Biocombustíveis"/>
    <n v="153002"/>
    <s v="C"/>
    <s v="PETR4"/>
    <n v="300"/>
    <n v="28.59"/>
    <n v="28.743636363636362"/>
    <n v="8577"/>
    <n v="12"/>
    <n v="2.59"/>
    <n v="0.40375"/>
    <n v="8592.583749999998"/>
    <s v="S"/>
    <m/>
    <n v="-8592.583749999998"/>
    <m/>
    <m/>
    <m/>
    <m/>
    <x v="0"/>
    <n v="14.99375"/>
  </r>
  <r>
    <x v="1"/>
    <x v="222"/>
    <s v="Financeiro"/>
    <n v="153002"/>
    <s v="C"/>
    <s v="ITUB4"/>
    <n v="400"/>
    <n v="33.06"/>
    <n v="34.052857142857142"/>
    <n v="13224"/>
    <n v="12"/>
    <n v="2.59"/>
    <n v="0.40375"/>
    <n v="13239.583749999998"/>
    <s v="S"/>
    <m/>
    <n v="-13239.583749999998"/>
    <m/>
    <m/>
    <m/>
    <m/>
    <x v="1"/>
    <n v="14.99375"/>
  </r>
  <r>
    <x v="1"/>
    <x v="222"/>
    <s v="Materiais Básicos"/>
    <n v="153002"/>
    <s v="C"/>
    <s v="UNIP6"/>
    <n v="100"/>
    <n v="33.619999999999997"/>
    <n v="33.359999999999992"/>
    <n v="3361.9999999999995"/>
    <m/>
    <n v="2.59"/>
    <n v="0.40375"/>
    <n v="3365.5837499999998"/>
    <s v="S"/>
    <m/>
    <n v="-3365.5837499999998"/>
    <m/>
    <m/>
    <m/>
    <m/>
    <x v="1"/>
    <n v="2.9937499999999999"/>
  </r>
  <r>
    <x v="1"/>
    <x v="222"/>
    <s v="Materiais Básicos"/>
    <n v="153002"/>
    <s v="C"/>
    <s v="UNIP6"/>
    <n v="200"/>
    <n v="33.229999999999997"/>
    <n v="33.229999999999997"/>
    <n v="6645.9999999999991"/>
    <n v="12"/>
    <n v="2.59"/>
    <n v="0.40375"/>
    <n v="6661.5837499999998"/>
    <s v="S"/>
    <m/>
    <n v="-6661.5837499999998"/>
    <m/>
    <m/>
    <m/>
    <m/>
    <x v="1"/>
    <n v="14.99375"/>
  </r>
  <r>
    <x v="1"/>
    <x v="222"/>
    <s v="Materiais Básicos"/>
    <n v="153002"/>
    <s v="V"/>
    <s v="UNIP6"/>
    <n v="200"/>
    <n v="33.619999999999997"/>
    <m/>
    <n v="6723.9999999999991"/>
    <n v="12"/>
    <n v="2.59"/>
    <n v="0.40375"/>
    <n v="6709.0462499999985"/>
    <s v="S"/>
    <m/>
    <n v="6709.0462499999985"/>
    <n v="38.791071428569012"/>
    <m/>
    <m/>
    <m/>
    <x v="1"/>
    <n v="14.99375"/>
  </r>
  <r>
    <x v="1"/>
    <x v="222"/>
    <s v="Materiais Básicos"/>
    <n v="153002"/>
    <s v="C"/>
    <s v="UNIP6"/>
    <n v="200"/>
    <n v="33.270000000000003"/>
    <m/>
    <n v="6654.0000000000009"/>
    <n v="12"/>
    <n v="2.59"/>
    <n v="0.40375"/>
    <n v="6669.5837500000016"/>
    <s v="S"/>
    <m/>
    <n v="-6669.5837500000016"/>
    <m/>
    <m/>
    <m/>
    <m/>
    <x v="0"/>
    <n v="14.99375"/>
  </r>
  <r>
    <x v="1"/>
    <x v="222"/>
    <s v="Materiais Básicos"/>
    <n v="153002"/>
    <s v="V"/>
    <s v="UNIP6"/>
    <n v="500"/>
    <n v="34.479999999999997"/>
    <m/>
    <n v="17240"/>
    <n v="12"/>
    <n v="2.59"/>
    <n v="0.40375"/>
    <n v="17225.046249999999"/>
    <s v="S"/>
    <m/>
    <n v="17225.046249999999"/>
    <n v="538.79107142856446"/>
    <m/>
    <m/>
    <m/>
    <x v="0"/>
    <n v="14.99375"/>
  </r>
  <r>
    <x v="1"/>
    <x v="222"/>
    <s v="Materiais Básicos"/>
    <n v="153002"/>
    <s v="C"/>
    <s v="UNIP6"/>
    <n v="500"/>
    <n v="33.340000000000003"/>
    <m/>
    <n v="16670"/>
    <n v="12"/>
    <n v="2.59"/>
    <n v="0.40375"/>
    <n v="16685.583750000002"/>
    <s v="S"/>
    <m/>
    <n v="-16685.583750000002"/>
    <m/>
    <n v="1800"/>
    <m/>
    <m/>
    <x v="0"/>
    <n v="14.99375"/>
  </r>
  <r>
    <x v="1"/>
    <x v="222"/>
    <s v="Consumo não Cíclico"/>
    <m/>
    <s v="V"/>
    <s v="BEEF3"/>
    <n v="800"/>
    <n v="11.51"/>
    <n v="12.696071428571429"/>
    <n v="9208"/>
    <n v="12"/>
    <n v="2.59"/>
    <n v="0.40375"/>
    <n v="9193.0462500000012"/>
    <s v="S"/>
    <m/>
    <n v="9193.0462500000012"/>
    <n v="-15.28946428571362"/>
    <m/>
    <m/>
    <m/>
    <x v="0"/>
    <n v="14.99375"/>
  </r>
  <r>
    <x v="1"/>
    <x v="223"/>
    <s v="Consumo não Cíclico"/>
    <n v="145989"/>
    <s v="C"/>
    <s v="BEEF3"/>
    <n v="800"/>
    <n v="10.98"/>
    <n v="12.696071428571429"/>
    <n v="8784"/>
    <n v="12"/>
    <n v="2.19"/>
    <n v="0.28999999999999998"/>
    <n v="8799.4840000000004"/>
    <s v="S"/>
    <m/>
    <n v="-8799.4840000000004"/>
    <m/>
    <m/>
    <m/>
    <m/>
    <x v="0"/>
    <n v="14.479999999999999"/>
  </r>
  <r>
    <x v="1"/>
    <x v="223"/>
    <s v="Consumo Cíclico"/>
    <n v="145989"/>
    <s v="C"/>
    <s v="CVCB3"/>
    <n v="200"/>
    <n v="35.770000000000003"/>
    <n v="42.330208333333331"/>
    <n v="7154.0000000000009"/>
    <n v="12"/>
    <n v="2.19"/>
    <n v="0.28999999999999998"/>
    <n v="7169.4840000000013"/>
    <s v="S"/>
    <m/>
    <n v="-7169.4840000000013"/>
    <m/>
    <m/>
    <m/>
    <m/>
    <x v="0"/>
    <n v="14.479999999999999"/>
  </r>
  <r>
    <x v="1"/>
    <x v="224"/>
    <s v="Consumo não Cíclico"/>
    <n v="139677"/>
    <s v="V"/>
    <s v="JBSS3"/>
    <n v="300"/>
    <n v="28.57"/>
    <n v="29.247474747474747"/>
    <n v="8571"/>
    <n v="12"/>
    <n v="1.6850000000000001"/>
    <n v="0.30499999999999999"/>
    <n v="8556.1309999999994"/>
    <s v="S"/>
    <m/>
    <n v="8556.1309999999994"/>
    <n v="216.85600000000159"/>
    <m/>
    <m/>
    <m/>
    <x v="1"/>
    <n v="13.99"/>
  </r>
  <r>
    <x v="1"/>
    <x v="224"/>
    <s v="Consumo não Cíclico"/>
    <n v="139677"/>
    <s v="C"/>
    <s v="JBSS3"/>
    <n v="300"/>
    <n v="27.73"/>
    <n v="29.247474747474747"/>
    <n v="8319"/>
    <n v="12"/>
    <n v="1.6850000000000001"/>
    <n v="0.30499999999999999"/>
    <n v="8334.4989999999998"/>
    <s v="S"/>
    <m/>
    <n v="-8334.4989999999998"/>
    <m/>
    <m/>
    <m/>
    <m/>
    <x v="1"/>
    <n v="13.99"/>
  </r>
  <r>
    <x v="1"/>
    <x v="225"/>
    <s v="Petróleo. Gás e Biocombustíveis"/>
    <n v="133395"/>
    <s v="V"/>
    <s v="PETR4"/>
    <n v="300"/>
    <n v="28.97"/>
    <n v="28.80125"/>
    <n v="8691"/>
    <n v="12"/>
    <n v="1.83"/>
    <n v="0.28249999999999997"/>
    <n v="8676.1535000000003"/>
    <s v="S"/>
    <m/>
    <n v="8676.1535000000003"/>
    <n v="33.39"/>
    <m/>
    <m/>
    <m/>
    <x v="0"/>
    <n v="14.112500000000001"/>
  </r>
  <r>
    <x v="1"/>
    <x v="225"/>
    <s v="Consumo não Cíclico"/>
    <n v="133395"/>
    <s v="V"/>
    <s v="JBSS3"/>
    <n v="300"/>
    <n v="28.54"/>
    <m/>
    <n v="8562"/>
    <n v="12"/>
    <n v="1.83"/>
    <n v="0.28249999999999997"/>
    <n v="8545.8675000000003"/>
    <s v="S"/>
    <m/>
    <n v="8545.8675000000003"/>
    <n v="222.90100000000348"/>
    <m/>
    <m/>
    <m/>
    <x v="0"/>
    <n v="14.112500000000001"/>
  </r>
  <r>
    <x v="1"/>
    <x v="225"/>
    <s v="Consumo não Cíclico"/>
    <n v="133395"/>
    <s v="C"/>
    <s v="JBSS3"/>
    <n v="300"/>
    <n v="27.68"/>
    <m/>
    <n v="8304"/>
    <n v="12"/>
    <n v="1.83"/>
    <n v="0.28249999999999997"/>
    <n v="8320.7624999999989"/>
    <s v="S"/>
    <m/>
    <n v="-8320.7624999999989"/>
    <m/>
    <m/>
    <m/>
    <m/>
    <x v="0"/>
    <n v="14.112500000000001"/>
  </r>
  <r>
    <x v="1"/>
    <x v="225"/>
    <s v="Consumo não Cíclico"/>
    <n v="133395"/>
    <s v="V"/>
    <s v="JBSS3"/>
    <n v="200"/>
    <n v="28.54"/>
    <n v="29.125333333333334"/>
    <n v="5708"/>
    <n v="12"/>
    <n v="1.83"/>
    <n v="0.28249999999999997"/>
    <n v="5691.8674999999994"/>
    <s v="S"/>
    <m/>
    <n v="5691.8674999999994"/>
    <n v="-132.29345238095266"/>
    <m/>
    <m/>
    <m/>
    <x v="0"/>
    <n v="14.112500000000001"/>
  </r>
  <r>
    <x v="1"/>
    <x v="226"/>
    <s v="Consumo não Cíclico"/>
    <n v="126074"/>
    <s v="C"/>
    <s v="JBSS3"/>
    <n v="200"/>
    <n v="27.11"/>
    <n v="29.125333333333334"/>
    <n v="5422"/>
    <n v="12"/>
    <n v="2.1974999999999998"/>
    <n v="0.29249999999999998"/>
    <n v="5438.7725"/>
    <s v="S"/>
    <m/>
    <n v="-5438.7725"/>
    <m/>
    <m/>
    <m/>
    <m/>
    <x v="0"/>
    <n v="14.49"/>
  </r>
  <r>
    <x v="1"/>
    <x v="226"/>
    <s v="Consumo não Cíclico"/>
    <n v="126074"/>
    <s v="C"/>
    <s v="JBSS3"/>
    <n v="300"/>
    <n v="27.7"/>
    <n v="29.247474747474747"/>
    <n v="8310"/>
    <n v="12"/>
    <n v="2.1974999999999998"/>
    <n v="0.29249999999999998"/>
    <n v="8326.7724999999991"/>
    <s v="S"/>
    <m/>
    <n v="-8326.7724999999991"/>
    <m/>
    <n v="200"/>
    <m/>
    <m/>
    <x v="0"/>
    <n v="14.49"/>
  </r>
  <r>
    <x v="1"/>
    <x v="226"/>
    <s v="Petróleo. Gás e Biocombustíveis"/>
    <n v="126074"/>
    <s v="C"/>
    <s v="PETR4"/>
    <n v="300"/>
    <n v="28.12"/>
    <n v="28.80125"/>
    <n v="8436"/>
    <n v="12"/>
    <n v="2.1974999999999998"/>
    <n v="0.29249999999999998"/>
    <n v="8452.7724999999991"/>
    <s v="S"/>
    <m/>
    <n v="-8452.7724999999991"/>
    <m/>
    <m/>
    <m/>
    <m/>
    <x v="0"/>
    <n v="14.49"/>
  </r>
  <r>
    <x v="1"/>
    <x v="226"/>
    <e v="#N/A"/>
    <n v="126074"/>
    <s v="C"/>
    <s v="CSNA3"/>
    <n v="700"/>
    <n v="14.01"/>
    <n v="14.463333333333333"/>
    <n v="9807"/>
    <n v="12"/>
    <n v="2.1974999999999998"/>
    <n v="0.29249999999999998"/>
    <n v="9823.7724999999991"/>
    <s v="S"/>
    <m/>
    <n v="-9823.7724999999991"/>
    <m/>
    <m/>
    <m/>
    <m/>
    <x v="0"/>
    <n v="14.49"/>
  </r>
  <r>
    <x v="1"/>
    <x v="227"/>
    <s v="Financeiro"/>
    <n v="118808"/>
    <s v="C"/>
    <s v="BBAS3"/>
    <n v="200"/>
    <n v="51.24"/>
    <m/>
    <n v="10248"/>
    <n v="12"/>
    <n v="3.4969999999999999"/>
    <n v="0.63100000000000001"/>
    <n v="10265.110999999999"/>
    <s v="S"/>
    <m/>
    <n v="-10265.110999999999"/>
    <m/>
    <m/>
    <m/>
    <m/>
    <x v="0"/>
    <n v="16.128"/>
  </r>
  <r>
    <x v="1"/>
    <x v="227"/>
    <e v="#N/A"/>
    <n v="118808"/>
    <s v="C"/>
    <s v="CSNA3"/>
    <n v="800"/>
    <n v="14.86"/>
    <m/>
    <n v="11888"/>
    <n v="12"/>
    <n v="3.4969999999999999"/>
    <n v="0.63100000000000001"/>
    <n v="11905.110999999999"/>
    <s v="S"/>
    <m/>
    <n v="-11905.110999999999"/>
    <m/>
    <m/>
    <m/>
    <m/>
    <x v="0"/>
    <n v="16.128"/>
  </r>
  <r>
    <x v="1"/>
    <x v="227"/>
    <s v="Consumo não Cíclico"/>
    <n v="118808"/>
    <s v="C"/>
    <s v="JBSS3"/>
    <n v="500"/>
    <n v="29.15"/>
    <n v="29.402222222222225"/>
    <n v="14575"/>
    <n v="12"/>
    <n v="3.4969999999999999"/>
    <n v="0.63100000000000001"/>
    <n v="14592.110999999999"/>
    <s v="S"/>
    <m/>
    <n v="-14592.110999999999"/>
    <m/>
    <n v="1000"/>
    <m/>
    <m/>
    <x v="0"/>
    <n v="16.128"/>
  </r>
  <r>
    <x v="1"/>
    <x v="227"/>
    <s v="Consumo não Cíclico"/>
    <n v="118808"/>
    <s v="C"/>
    <s v="JBSS3"/>
    <n v="500"/>
    <n v="29.31"/>
    <n v="29.452666666666669"/>
    <n v="14655"/>
    <n v="12"/>
    <n v="3.4969999999999999"/>
    <n v="0.63100000000000001"/>
    <n v="14672.110999999999"/>
    <s v="S"/>
    <m/>
    <n v="-14672.110999999999"/>
    <m/>
    <m/>
    <m/>
    <m/>
    <x v="0"/>
    <n v="16.128"/>
  </r>
  <r>
    <x v="1"/>
    <x v="227"/>
    <s v="Petróleo. Gás e Biocombustíveis"/>
    <n v="118808"/>
    <s v="C"/>
    <s v="PETR4"/>
    <n v="500"/>
    <n v="29.21"/>
    <m/>
    <n v="14605"/>
    <n v="12"/>
    <n v="3.4969999999999999"/>
    <n v="0.63100000000000001"/>
    <n v="14622.110999999999"/>
    <s v="S"/>
    <m/>
    <n v="-14622.110999999999"/>
    <m/>
    <m/>
    <m/>
    <m/>
    <x v="0"/>
    <n v="16.128"/>
  </r>
  <r>
    <x v="1"/>
    <x v="227"/>
    <s v="Financeiro"/>
    <n v="118808"/>
    <s v="C"/>
    <s v="ITUB4"/>
    <n v="1000"/>
    <n v="34.450000000000003"/>
    <m/>
    <n v="34450"/>
    <n v="12"/>
    <n v="3.4969999999999999"/>
    <n v="0.63100000000000001"/>
    <n v="34467.110999999997"/>
    <s v="S"/>
    <m/>
    <n v="-34467.110999999997"/>
    <m/>
    <m/>
    <m/>
    <m/>
    <x v="0"/>
    <n v="16.128"/>
  </r>
  <r>
    <x v="1"/>
    <x v="227"/>
    <s v="Consumo não Cíclico"/>
    <n v="118808"/>
    <s v="C"/>
    <s v="BEEF3"/>
    <n v="500"/>
    <n v="13.19"/>
    <n v="13.3825"/>
    <n v="6595"/>
    <n v="12"/>
    <n v="3.4969999999999999"/>
    <n v="0.63100000000000001"/>
    <n v="6612.1110000000008"/>
    <s v="S"/>
    <m/>
    <n v="-6612.1110000000008"/>
    <m/>
    <m/>
    <m/>
    <m/>
    <x v="0"/>
    <n v="16.128"/>
  </r>
  <r>
    <x v="1"/>
    <x v="227"/>
    <s v="Consumo não Cíclico"/>
    <n v="118808"/>
    <s v="C"/>
    <s v="BEEF3"/>
    <n v="500"/>
    <n v="13.41"/>
    <m/>
    <n v="6705"/>
    <n v="12"/>
    <n v="3.4969999999999999"/>
    <n v="0.63100000000000001"/>
    <n v="6721.3491818181819"/>
    <s v="S"/>
    <m/>
    <n v="-6721.3491818181819"/>
    <m/>
    <m/>
    <m/>
    <m/>
    <x v="1"/>
    <n v="16.128"/>
  </r>
  <r>
    <x v="1"/>
    <x v="227"/>
    <s v="Consumo não Cíclico"/>
    <n v="118808"/>
    <s v="C"/>
    <s v="BEEF3"/>
    <n v="500"/>
    <n v="13.49"/>
    <n v="13.47"/>
    <n v="6745"/>
    <n v="12"/>
    <n v="3.4969999999999999"/>
    <n v="0.63100000000000001"/>
    <n v="6761.3491818181819"/>
    <s v="S"/>
    <m/>
    <n v="-6761.3491818181819"/>
    <m/>
    <n v="0"/>
    <m/>
    <m/>
    <x v="0"/>
    <n v="16.128"/>
  </r>
  <r>
    <x v="1"/>
    <x v="227"/>
    <s v="Consumo não Cíclico"/>
    <n v="118808"/>
    <s v="C"/>
    <s v="BEEF3"/>
    <n v="500"/>
    <n v="13.44"/>
    <m/>
    <n v="6720"/>
    <n v="12"/>
    <n v="3.4969999999999999"/>
    <n v="0.63100000000000001"/>
    <n v="6736.3491818181819"/>
    <s v="S"/>
    <m/>
    <n v="-6736.3491818181819"/>
    <m/>
    <n v="0"/>
    <m/>
    <m/>
    <x v="0"/>
    <n v="16.128"/>
  </r>
  <r>
    <x v="1"/>
    <x v="228"/>
    <s v="Consumo não Cíclico"/>
    <n v="112345"/>
    <s v="V"/>
    <s v="JBSS3"/>
    <n v="800"/>
    <n v="29.56"/>
    <m/>
    <n v="23648"/>
    <n v="12"/>
    <n v="3.9219999999999997"/>
    <n v="0.63"/>
    <n v="23632.281818181818"/>
    <s v="S"/>
    <m/>
    <n v="23632.281818181818"/>
    <n v="167.80571428571056"/>
    <n v="0"/>
    <m/>
    <m/>
    <x v="0"/>
    <n v="16.552"/>
  </r>
  <r>
    <x v="1"/>
    <x v="228"/>
    <s v="Financeiro"/>
    <n v="104722"/>
    <s v="V"/>
    <s v="ITUB3"/>
    <n v="200"/>
    <n v="30.51"/>
    <n v="29.94"/>
    <n v="6102"/>
    <n v="12"/>
    <n v="3.9219999999999997"/>
    <n v="0.63"/>
    <n v="6086.2818181818184"/>
    <s v="S"/>
    <m/>
    <n v="6086.2818181818184"/>
    <n v="82.644999999999527"/>
    <m/>
    <m/>
    <m/>
    <x v="1"/>
    <n v="16.552"/>
  </r>
  <r>
    <x v="1"/>
    <x v="228"/>
    <s v="Financeiro"/>
    <n v="104722"/>
    <s v="V"/>
    <s v="ITUB4"/>
    <n v="600"/>
    <n v="34.65"/>
    <n v="33.986666666666665"/>
    <n v="20790"/>
    <n v="12"/>
    <n v="3.9219999999999997"/>
    <n v="0.63"/>
    <n v="20774.281818181818"/>
    <s v="S"/>
    <m/>
    <n v="20774.281818181818"/>
    <n v="342.2235714285689"/>
    <m/>
    <m/>
    <m/>
    <x v="1"/>
    <n v="16.552"/>
  </r>
  <r>
    <x v="1"/>
    <x v="228"/>
    <s v="Financeiro"/>
    <n v="104722"/>
    <s v="V"/>
    <s v="BBAS3"/>
    <n v="200"/>
    <n v="51.06"/>
    <n v="49.11"/>
    <n v="10212"/>
    <n v="12"/>
    <n v="3.9219999999999997"/>
    <n v="0.63"/>
    <n v="10196.281818181818"/>
    <s v="S"/>
    <m/>
    <n v="10196.281818181818"/>
    <n v="357.70928571428703"/>
    <m/>
    <m/>
    <m/>
    <x v="0"/>
    <n v="16.552"/>
  </r>
  <r>
    <x v="1"/>
    <x v="228"/>
    <s v="Consumo não Cíclico"/>
    <n v="112345"/>
    <s v="C"/>
    <s v="JBSS3"/>
    <n v="800"/>
    <n v="29.31"/>
    <n v="29.452666666666669"/>
    <n v="23448"/>
    <n v="12"/>
    <n v="3.9219999999999997"/>
    <n v="0.63"/>
    <n v="23464.348181818183"/>
    <s v="S"/>
    <m/>
    <n v="-23464.348181818183"/>
    <m/>
    <m/>
    <m/>
    <m/>
    <x v="1"/>
    <n v="16.552"/>
  </r>
  <r>
    <x v="1"/>
    <x v="229"/>
    <s v="Consumo não Cíclico"/>
    <n v="104722"/>
    <s v="V"/>
    <s v="JBSS3"/>
    <n v="800"/>
    <n v="30.04"/>
    <m/>
    <n v="24032"/>
    <n v="12"/>
    <n v="7.3933333333333335"/>
    <n v="1.1399999999999999"/>
    <n v="24015.77181818182"/>
    <s v="S"/>
    <m/>
    <n v="24015.77181818182"/>
    <n v="629.81333333333532"/>
    <m/>
    <m/>
    <m/>
    <x v="0"/>
    <n v="20.533333333333335"/>
  </r>
  <r>
    <x v="1"/>
    <x v="229"/>
    <s v="Financeiro"/>
    <n v="104722"/>
    <s v="V"/>
    <s v="B3SA3"/>
    <n v="1000"/>
    <n v="46.21"/>
    <n v="45.491999999999997"/>
    <n v="46210"/>
    <n v="12"/>
    <n v="7.3933333333333335"/>
    <n v="1.1399999999999999"/>
    <n v="46193.77181818182"/>
    <s v="S"/>
    <m/>
    <n v="46193.77181818182"/>
    <n v="-656.9166666666606"/>
    <n v="1600"/>
    <m/>
    <m/>
    <x v="0"/>
    <n v="20.533333333333335"/>
  </r>
  <r>
    <x v="1"/>
    <x v="229"/>
    <s v="Consumo não Cíclico"/>
    <n v="104722"/>
    <s v="C"/>
    <s v="JBSS3"/>
    <n v="800"/>
    <n v="29.21"/>
    <m/>
    <n v="23368"/>
    <n v="12"/>
    <n v="7.3933333333333335"/>
    <n v="1.1399999999999999"/>
    <n v="23384.858181818181"/>
    <s v="S"/>
    <m/>
    <n v="-23384.858181818181"/>
    <m/>
    <n v="600"/>
    <m/>
    <m/>
    <x v="0"/>
    <n v="20.533333333333335"/>
  </r>
  <r>
    <x v="1"/>
    <x v="230"/>
    <s v="Petróleo. Gás e Biocombustíveis"/>
    <n v="96619"/>
    <s v="V"/>
    <s v="PETR3"/>
    <n v="400"/>
    <n v="31.21"/>
    <m/>
    <n v="12484"/>
    <n v="12"/>
    <n v="2.9757142857142855"/>
    <n v="0.39571428571428574"/>
    <n v="12467.768831168831"/>
    <s v="S"/>
    <m/>
    <n v="12467.768831168831"/>
    <n v="-77.012380952381136"/>
    <n v="200"/>
    <m/>
    <m/>
    <x v="0"/>
    <n v="15.371428571428572"/>
  </r>
  <r>
    <x v="1"/>
    <x v="230"/>
    <s v="Consumo Cíclico"/>
    <n v="96619"/>
    <s v="C"/>
    <s v="CVCB3"/>
    <n v="300"/>
    <n v="39.619999999999997"/>
    <n v="43.150234374999997"/>
    <n v="11886"/>
    <n v="12"/>
    <n v="2.9757142857142855"/>
    <n v="0.39571428571428574"/>
    <n v="11902.861168831168"/>
    <s v="S"/>
    <m/>
    <n v="-11902.861168831168"/>
    <m/>
    <n v="600"/>
    <m/>
    <m/>
    <x v="0"/>
    <n v="15.371428571428572"/>
  </r>
  <r>
    <x v="1"/>
    <x v="230"/>
    <s v="Financeiro"/>
    <n v="96619"/>
    <s v="C"/>
    <s v="ITUB4"/>
    <n v="200"/>
    <n v="33.520000000000003"/>
    <n v="33.986666666666665"/>
    <n v="6704.0000000000009"/>
    <n v="12"/>
    <n v="2.9757142857142855"/>
    <n v="0.39571428571428574"/>
    <n v="6720.8611688311703"/>
    <s v="S"/>
    <m/>
    <n v="-6720.8611688311703"/>
    <m/>
    <n v="400"/>
    <m/>
    <m/>
    <x v="0"/>
    <n v="15.371428571428572"/>
  </r>
  <r>
    <x v="1"/>
    <x v="230"/>
    <s v="Financeiro"/>
    <n v="96619"/>
    <s v="C"/>
    <s v="BBAS3"/>
    <n v="200"/>
    <n v="49.11"/>
    <m/>
    <n v="9822"/>
    <n v="12"/>
    <n v="2.9757142857142855"/>
    <n v="0.39571428571428574"/>
    <n v="9838.8611688311685"/>
    <s v="S"/>
    <m/>
    <n v="-9838.8611688311685"/>
    <m/>
    <m/>
    <m/>
    <m/>
    <x v="0"/>
    <n v="15.371428571428572"/>
  </r>
  <r>
    <x v="1"/>
    <x v="230"/>
    <s v="Financeiro"/>
    <n v="96619"/>
    <s v="C"/>
    <s v="ITUB3"/>
    <n v="200"/>
    <n v="29.94"/>
    <m/>
    <n v="5988"/>
    <n v="12"/>
    <n v="2.9757142857142855"/>
    <n v="0.39571428571428574"/>
    <n v="6004.8611688311694"/>
    <s v="S"/>
    <m/>
    <n v="-6004.8611688311694"/>
    <m/>
    <m/>
    <m/>
    <m/>
    <x v="0"/>
    <n v="15.371428571428572"/>
  </r>
  <r>
    <x v="1"/>
    <x v="230"/>
    <s v="Financeiro"/>
    <n v="96619"/>
    <s v="C"/>
    <s v="ITUB4"/>
    <n v="400"/>
    <n v="34.22"/>
    <m/>
    <n v="13688"/>
    <n v="12"/>
    <n v="2.9757142857142855"/>
    <n v="0.39571428571428574"/>
    <n v="13704.861168831168"/>
    <s v="S"/>
    <m/>
    <n v="-13704.861168831168"/>
    <m/>
    <n v="0"/>
    <m/>
    <m/>
    <x v="0"/>
    <n v="15.371428571428572"/>
  </r>
  <r>
    <x v="1"/>
    <x v="230"/>
    <s v="Consumo não Cíclico"/>
    <n v="96619"/>
    <s v="V"/>
    <s v="JBSS3"/>
    <n v="500"/>
    <n v="30.38"/>
    <n v="29.452666666666669"/>
    <n v="15190"/>
    <n v="12"/>
    <n v="2.9757142857142855"/>
    <n v="0.39571428571428574"/>
    <n v="15173.768831168831"/>
    <s v="S"/>
    <m/>
    <n v="15173.768831168831"/>
    <n v="447.78666666666686"/>
    <m/>
    <m/>
    <m/>
    <x v="0"/>
    <n v="15.371428571428572"/>
  </r>
  <r>
    <x v="1"/>
    <x v="231"/>
    <s v="Consumo não Cíclico"/>
    <n v="89431"/>
    <s v="C"/>
    <s v="JBSS3"/>
    <n v="500"/>
    <n v="29.32"/>
    <n v="29.452666666666669"/>
    <n v="14660"/>
    <n v="12"/>
    <n v="4.03"/>
    <n v="0.53"/>
    <n v="14676.995454545455"/>
    <s v="S"/>
    <m/>
    <n v="-14676.995454545455"/>
    <m/>
    <m/>
    <m/>
    <m/>
    <x v="0"/>
    <n v="16.560000000000002"/>
  </r>
  <r>
    <x v="1"/>
    <x v="232"/>
    <s v="Financeiro"/>
    <n v="82719"/>
    <s v="V"/>
    <s v="BBAS3"/>
    <n v="200"/>
    <n v="50.1"/>
    <n v="49.68"/>
    <n v="10020"/>
    <n v="12"/>
    <n v="6.9739999999999993"/>
    <n v="1.044"/>
    <n v="10003.120545454545"/>
    <s v="S"/>
    <m/>
    <n v="10003.120545454545"/>
    <n v="67.605999999999767"/>
    <m/>
    <m/>
    <m/>
    <x v="1"/>
    <n v="20.018000000000001"/>
  </r>
  <r>
    <x v="1"/>
    <x v="232"/>
    <s v="Financeiro"/>
    <n v="82719"/>
    <s v="V"/>
    <s v="B3SA3"/>
    <n v="1000"/>
    <n v="44.74"/>
    <n v="45.491999999999997"/>
    <n v="44740"/>
    <n v="12"/>
    <n v="6.9739999999999993"/>
    <n v="1.044"/>
    <n v="44723.120545454542"/>
    <s v="S"/>
    <m/>
    <n v="44723.120545454542"/>
    <n v="-769.22400000000198"/>
    <m/>
    <m/>
    <m/>
    <x v="1"/>
    <n v="20.018000000000001"/>
  </r>
  <r>
    <x v="1"/>
    <x v="232"/>
    <s v="Consumo não Cíclico"/>
    <n v="82719"/>
    <s v="V"/>
    <s v="JBSS3"/>
    <n v="1000"/>
    <n v="29.24"/>
    <n v="29.483333333333334"/>
    <n v="29240"/>
    <n v="12"/>
    <n v="6.9739999999999993"/>
    <n v="1.044"/>
    <n v="29223.120545454545"/>
    <s v="S"/>
    <m/>
    <n v="29223.120545454545"/>
    <n v="-260.55733333333774"/>
    <m/>
    <m/>
    <m/>
    <x v="0"/>
    <n v="20.018000000000001"/>
  </r>
  <r>
    <x v="1"/>
    <x v="232"/>
    <s v="Consumo não Cíclico"/>
    <n v="82719"/>
    <s v="C"/>
    <s v="JBSS3"/>
    <n v="1000"/>
    <n v="29.22"/>
    <m/>
    <n v="29220"/>
    <n v="12"/>
    <n v="6.9739999999999993"/>
    <n v="1.044"/>
    <n v="29237.094000000001"/>
    <s v="S"/>
    <m/>
    <n v="-29237.094000000001"/>
    <m/>
    <m/>
    <m/>
    <m/>
    <x v="0"/>
    <n v="20.018000000000001"/>
  </r>
  <r>
    <x v="1"/>
    <x v="232"/>
    <s v="Consumo não Cíclico"/>
    <n v="82719"/>
    <s v="V"/>
    <s v="JBSS3"/>
    <n v="1000"/>
    <n v="29.66"/>
    <n v="29.483333333333334"/>
    <n v="29660"/>
    <n v="12"/>
    <n v="6.9739999999999993"/>
    <n v="1.044"/>
    <n v="29643.536"/>
    <s v="S"/>
    <m/>
    <n v="29643.536"/>
    <n v="404.92199999999502"/>
    <n v="200"/>
    <m/>
    <m/>
    <x v="0"/>
    <n v="20.018000000000001"/>
  </r>
  <r>
    <x v="1"/>
    <x v="233"/>
    <s v="Petróleo. Gás e Biocombustíveis"/>
    <n v="76031"/>
    <s v="C"/>
    <s v="PETR3"/>
    <n v="400"/>
    <n v="31.32"/>
    <n v="31.32"/>
    <n v="12528"/>
    <n v="12"/>
    <n v="3.44"/>
    <n v="0.45"/>
    <n v="12544.5"/>
    <s v="S"/>
    <m/>
    <n v="-12544.5"/>
    <m/>
    <m/>
    <m/>
    <m/>
    <x v="0"/>
    <n v="15.889999999999999"/>
  </r>
  <r>
    <x v="1"/>
    <x v="234"/>
    <s v="Financeiro"/>
    <n v="69082"/>
    <s v="C"/>
    <s v="B3SA3"/>
    <n v="500"/>
    <n v="44.16"/>
    <n v="45.491999999999997"/>
    <n v="22080"/>
    <n v="12"/>
    <n v="6.07"/>
    <n v="0.8"/>
    <n v="22096.85"/>
    <s v="S"/>
    <m/>
    <n v="-22096.85"/>
    <m/>
    <m/>
    <m/>
    <m/>
    <x v="1"/>
    <n v="18.87"/>
  </r>
  <r>
    <x v="1"/>
    <x v="234"/>
    <s v="Financeiro"/>
    <n v="55004"/>
    <s v="C"/>
    <s v="BBAS3"/>
    <n v="200"/>
    <n v="49.68"/>
    <m/>
    <n v="9936"/>
    <n v="12"/>
    <n v="4.4349999999999996"/>
    <n v="0.59"/>
    <n v="9952.64"/>
    <s v="S"/>
    <m/>
    <n v="-9952.64"/>
    <m/>
    <m/>
    <m/>
    <m/>
    <x v="1"/>
    <n v="17.024999999999999"/>
  </r>
  <r>
    <x v="1"/>
    <x v="234"/>
    <s v="Financeiro"/>
    <n v="55004"/>
    <s v="C"/>
    <s v="B3SA3"/>
    <n v="500"/>
    <n v="44.65"/>
    <n v="45.936"/>
    <n v="22325"/>
    <n v="12"/>
    <n v="4.4349999999999996"/>
    <n v="0.59"/>
    <n v="22341.64"/>
    <s v="S"/>
    <m/>
    <n v="-22341.64"/>
    <m/>
    <m/>
    <m/>
    <m/>
    <x v="1"/>
    <n v="17.024999999999999"/>
  </r>
  <r>
    <x v="1"/>
    <x v="235"/>
    <s v="Financeiro"/>
    <n v="47323"/>
    <s v="V"/>
    <s v="B3SA3"/>
    <n v="500"/>
    <n v="44.72"/>
    <m/>
    <n v="22360"/>
    <n v="12"/>
    <n v="4.47"/>
    <n v="0.81499999999999995"/>
    <n v="22343.765000000003"/>
    <s v="S"/>
    <m/>
    <n v="22343.765000000003"/>
    <n v="-32.79666666666526"/>
    <m/>
    <m/>
    <m/>
    <x v="1"/>
    <n v="17.285"/>
  </r>
  <r>
    <x v="1"/>
    <x v="235"/>
    <s v="Financeiro"/>
    <n v="47323"/>
    <s v="C"/>
    <s v="B3SA3"/>
    <n v="500"/>
    <n v="44.71"/>
    <m/>
    <n v="22355"/>
    <n v="12"/>
    <n v="4.47"/>
    <n v="0.81499999999999995"/>
    <n v="22371.864999999998"/>
    <s v="S"/>
    <m/>
    <n v="-22371.864999999998"/>
    <m/>
    <m/>
    <m/>
    <m/>
    <x v="1"/>
    <n v="17.285"/>
  </r>
  <r>
    <x v="0"/>
    <x v="235"/>
    <s v="Financeiro"/>
    <n v="385840"/>
    <s v="V"/>
    <s v="B3SA3"/>
    <n v="500"/>
    <n v="45.23"/>
    <m/>
    <n v="22615"/>
    <m/>
    <n v="4.5274999999999999"/>
    <n v="0.82750000000000001"/>
    <n v="22610.081071428573"/>
    <s v="S"/>
    <m/>
    <n v="22610.081071428573"/>
    <n v="41.708333333332121"/>
    <m/>
    <m/>
    <m/>
    <x v="1"/>
    <n v="5.3549999999999995"/>
  </r>
  <r>
    <x v="0"/>
    <x v="235"/>
    <s v="Financeiro"/>
    <n v="385840"/>
    <s v="C"/>
    <s v="B3SA3"/>
    <n v="500"/>
    <n v="45.13"/>
    <m/>
    <n v="22565"/>
    <m/>
    <n v="4.5274999999999999"/>
    <n v="0.82750000000000001"/>
    <n v="22570.548928571428"/>
    <s v="S"/>
    <m/>
    <n v="-22570.548928571428"/>
    <m/>
    <m/>
    <m/>
    <m/>
    <x v="0"/>
    <n v="5.3549999999999995"/>
  </r>
  <r>
    <x v="0"/>
    <x v="235"/>
    <s v="Financeiro"/>
    <n v="385840"/>
    <s v="V"/>
    <s v="B3SA3"/>
    <n v="500"/>
    <n v="45.45"/>
    <m/>
    <n v="22725"/>
    <m/>
    <n v="4.5274999999999999"/>
    <n v="0.82750000000000001"/>
    <n v="22720.081071428573"/>
    <s v="S"/>
    <m/>
    <n v="22720.081071428573"/>
    <n v="57.211666666666133"/>
    <m/>
    <m/>
    <m/>
    <x v="1"/>
    <n v="5.3549999999999995"/>
  </r>
  <r>
    <x v="0"/>
    <x v="235"/>
    <s v="Financeiro"/>
    <n v="385840"/>
    <s v="C"/>
    <s v="B3SA3"/>
    <n v="500"/>
    <n v="45.31"/>
    <m/>
    <n v="22655"/>
    <m/>
    <n v="4.5274999999999999"/>
    <n v="0.82750000000000001"/>
    <n v="22660.548928571428"/>
    <s v="S"/>
    <m/>
    <n v="-22660.548928571428"/>
    <m/>
    <m/>
    <m/>
    <m/>
    <x v="1"/>
    <n v="5.3549999999999995"/>
  </r>
  <r>
    <x v="1"/>
    <x v="235"/>
    <s v="Financeiro"/>
    <n v="40150"/>
    <s v="V"/>
    <s v="B3SA3"/>
    <n v="500"/>
    <n v="44.98"/>
    <n v="45.936"/>
    <n v="22490"/>
    <n v="12"/>
    <n v="4.8579999999999997"/>
    <n v="0.82599999999999996"/>
    <n v="22473.082571428571"/>
    <s v="S"/>
    <m/>
    <n v="22473.082571428571"/>
    <n v="-493.82933333333494"/>
    <m/>
    <m/>
    <m/>
    <x v="1"/>
    <n v="17.684000000000001"/>
  </r>
  <r>
    <x v="1"/>
    <x v="235"/>
    <s v="Financeiro"/>
    <n v="40150"/>
    <s v="V"/>
    <s v="B3SA3"/>
    <n v="500"/>
    <n v="45.23"/>
    <m/>
    <n v="22615"/>
    <n v="12"/>
    <n v="4.8579999999999997"/>
    <n v="0.82599999999999996"/>
    <n v="22598.082571428571"/>
    <s v="S"/>
    <m/>
    <n v="22598.082571428571"/>
    <n v="98.717999999997119"/>
    <m/>
    <m/>
    <m/>
    <x v="1"/>
    <n v="17.684000000000001"/>
  </r>
  <r>
    <x v="1"/>
    <x v="235"/>
    <s v="Financeiro"/>
    <n v="40150"/>
    <s v="C"/>
    <s v="B3SA3"/>
    <n v="500"/>
    <n v="44.95"/>
    <m/>
    <n v="22475"/>
    <n v="12"/>
    <n v="4.8579999999999997"/>
    <n v="0.82599999999999996"/>
    <n v="22492.54742857143"/>
    <s v="S"/>
    <m/>
    <n v="-22492.54742857143"/>
    <m/>
    <m/>
    <m/>
    <m/>
    <x v="0"/>
    <n v="17.684000000000001"/>
  </r>
  <r>
    <x v="1"/>
    <x v="235"/>
    <s v="Financeiro"/>
    <n v="40150"/>
    <s v="V"/>
    <s v="B3SA3"/>
    <n v="500"/>
    <n v="45.79"/>
    <m/>
    <n v="22895"/>
    <n v="12"/>
    <n v="4.8579999999999997"/>
    <n v="0.82599999999999996"/>
    <n v="22878.843999999997"/>
    <s v="S"/>
    <m/>
    <n v="22878.843999999997"/>
    <n v="257.81299999999828"/>
    <m/>
    <m/>
    <m/>
    <x v="1"/>
    <n v="17.684000000000001"/>
  </r>
  <r>
    <x v="1"/>
    <x v="235"/>
    <s v="Financeiro"/>
    <n v="40150"/>
    <s v="C"/>
    <s v="B3SA3"/>
    <n v="500"/>
    <n v="45.21"/>
    <m/>
    <n v="22605"/>
    <n v="12"/>
    <n v="4.8579999999999997"/>
    <n v="0.82599999999999996"/>
    <n v="22621.786000000004"/>
    <s v="S"/>
    <m/>
    <n v="-22621.786000000004"/>
    <m/>
    <m/>
    <m/>
    <m/>
    <x v="1"/>
    <n v="17.684000000000001"/>
  </r>
  <r>
    <x v="1"/>
    <x v="236"/>
    <s v="Financeiro"/>
    <n v="32509"/>
    <s v="C"/>
    <s v="B3SA3"/>
    <n v="500"/>
    <n v="44.73"/>
    <m/>
    <n v="22365"/>
    <n v="12"/>
    <n v="5.0333333333333332"/>
    <n v="0.81333333333333335"/>
    <n v="22381.773333333334"/>
    <s v="S"/>
    <m/>
    <n v="-22381.773333333334"/>
    <m/>
    <m/>
    <m/>
    <m/>
    <x v="0"/>
    <n v="17.846666666666664"/>
  </r>
  <r>
    <x v="1"/>
    <x v="236"/>
    <s v="Financeiro"/>
    <n v="32509"/>
    <s v="V"/>
    <s v="B3SA3"/>
    <n v="500"/>
    <n v="44.74"/>
    <m/>
    <n v="22370"/>
    <n v="12"/>
    <n v="5.0333333333333332"/>
    <n v="0.81333333333333335"/>
    <n v="22353.856666666667"/>
    <s v="S"/>
    <m/>
    <n v="22353.856666666667"/>
    <n v="-63.769166666665114"/>
    <m/>
    <m/>
    <m/>
    <x v="0"/>
    <n v="17.846666666666664"/>
  </r>
  <r>
    <x v="1"/>
    <x v="236"/>
    <s v="Financeiro"/>
    <n v="32509"/>
    <s v="C"/>
    <s v="B3SA3"/>
    <n v="500"/>
    <n v="44.8"/>
    <m/>
    <n v="22400"/>
    <n v="12"/>
    <n v="5.0333333333333332"/>
    <n v="0.81333333333333335"/>
    <n v="22416.773333333334"/>
    <s v="S"/>
    <m/>
    <n v="-22416.773333333334"/>
    <m/>
    <m/>
    <m/>
    <m/>
    <x v="0"/>
    <n v="17.846666666666664"/>
  </r>
  <r>
    <x v="1"/>
    <x v="237"/>
    <s v="Financeiro"/>
    <n v="25546"/>
    <s v="V"/>
    <s v="B3SA3"/>
    <n v="500"/>
    <n v="44.62"/>
    <n v="45.936"/>
    <n v="22310"/>
    <n v="12"/>
    <n v="6.13"/>
    <n v="0.81"/>
    <n v="22292.719999999998"/>
    <s v="S"/>
    <m/>
    <n v="22292.719999999998"/>
    <n v="-675.37000000000262"/>
    <m/>
    <m/>
    <m/>
    <x v="0"/>
    <n v="18.939999999999998"/>
  </r>
  <r>
    <x v="0"/>
    <x v="237"/>
    <s v="Utilidade Pública"/>
    <m/>
    <s v="V"/>
    <s v="CMIG4"/>
    <n v="1800"/>
    <n v="14.44"/>
    <n v="13.816836734693878"/>
    <n v="25992"/>
    <m/>
    <n v="7.14"/>
    <n v="0.95"/>
    <n v="25986.579999999998"/>
    <s v="S"/>
    <m/>
    <n v="25986.579999999998"/>
    <n v="1116.1838775510187"/>
    <m/>
    <m/>
    <m/>
    <x v="0"/>
    <n v="8.09"/>
  </r>
  <r>
    <x v="1"/>
    <x v="238"/>
    <s v="Financeiro"/>
    <n v="11378"/>
    <s v="C"/>
    <s v="B3SA3"/>
    <n v="500"/>
    <n v="44.31"/>
    <n v="45.936"/>
    <n v="22155"/>
    <n v="12"/>
    <n v="5.27"/>
    <n v="0.72499999999999998"/>
    <n v="22172.825000000001"/>
    <s v="S"/>
    <m/>
    <n v="-22172.825000000001"/>
    <m/>
    <m/>
    <m/>
    <m/>
    <x v="0"/>
    <n v="17.995000000000001"/>
  </r>
  <r>
    <x v="0"/>
    <x v="239"/>
    <s v="Utilidade Pública"/>
    <n v="35105"/>
    <s v="V"/>
    <s v="CMIG4"/>
    <n v="1000"/>
    <n v="13.82"/>
    <n v="13.816836734693878"/>
    <n v="13820"/>
    <m/>
    <n v="3.8"/>
    <n v="0.52"/>
    <n v="13815.01"/>
    <s v="S"/>
    <m/>
    <n v="13815.01"/>
    <n v="-0.42673469387773366"/>
    <m/>
    <m/>
    <m/>
    <x v="0"/>
    <n v="4.32"/>
  </r>
  <r>
    <x v="1"/>
    <x v="239"/>
    <s v="Petróleo. Gás e Biocombustíveis"/>
    <n v="4047"/>
    <s v="V"/>
    <s v="PETR3"/>
    <n v="500"/>
    <n v="32.39"/>
    <n v="31.96"/>
    <n v="16195"/>
    <n v="12"/>
    <n v="5.27"/>
    <n v="0.72499999999999998"/>
    <n v="16177.805"/>
    <s v="S"/>
    <m/>
    <n v="16177.805"/>
    <n v="180.53499999999985"/>
    <m/>
    <m/>
    <m/>
    <x v="0"/>
    <n v="17.995000000000001"/>
  </r>
  <r>
    <x v="1"/>
    <x v="239"/>
    <s v="Financeiro"/>
    <n v="4047"/>
    <s v="V"/>
    <s v="B3SA3"/>
    <n v="500"/>
    <n v="44.31"/>
    <n v="45.936"/>
    <n v="22155"/>
    <n v="12"/>
    <n v="5.27"/>
    <n v="0.72499999999999998"/>
    <n v="22137.805"/>
    <s v="S"/>
    <m/>
    <n v="22137.805"/>
    <m/>
    <m/>
    <m/>
    <m/>
    <x v="0"/>
    <n v="17.995000000000001"/>
  </r>
  <r>
    <x v="1"/>
    <x v="240"/>
    <s v="Financeiro"/>
    <n v="113872"/>
    <s v="C"/>
    <s v="B3SA3"/>
    <n v="500"/>
    <n v="44.24"/>
    <n v="45.936"/>
    <n v="22120"/>
    <n v="12"/>
    <n v="6.08"/>
    <n v="0.84"/>
    <n v="22137.940000000002"/>
    <s v="S"/>
    <m/>
    <n v="-22137.940000000002"/>
    <m/>
    <m/>
    <m/>
    <m/>
    <x v="0"/>
    <n v="18.919999999999998"/>
  </r>
  <r>
    <x v="1"/>
    <x v="241"/>
    <s v="Financeiro"/>
    <n v="101051"/>
    <s v="C"/>
    <s v="B3SA3"/>
    <n v="200"/>
    <n v="46.05"/>
    <n v="46.783999999999999"/>
    <n v="9210"/>
    <n v="12"/>
    <n v="3.2149999999999999"/>
    <n v="0.4425"/>
    <n v="9228.4184999999979"/>
    <s v="S"/>
    <m/>
    <n v="-9228.4184999999979"/>
    <m/>
    <m/>
    <m/>
    <m/>
    <x v="0"/>
    <n v="15.657500000000001"/>
  </r>
  <r>
    <x v="1"/>
    <x v="241"/>
    <s v="Financeiro"/>
    <n v="101051"/>
    <s v="C"/>
    <s v="B3SA3"/>
    <n v="200"/>
    <n v="46.66"/>
    <m/>
    <n v="9332"/>
    <n v="12"/>
    <n v="3.2149999999999999"/>
    <n v="0.4425"/>
    <n v="9350.4184999999979"/>
    <s v="S"/>
    <m/>
    <n v="-9350.4184999999979"/>
    <m/>
    <m/>
    <m/>
    <m/>
    <x v="0"/>
    <n v="15.657500000000001"/>
  </r>
  <r>
    <x v="1"/>
    <x v="241"/>
    <s v="Financeiro"/>
    <n v="101051"/>
    <s v="C"/>
    <s v="B3SA3"/>
    <n v="200"/>
    <n v="46.91"/>
    <m/>
    <n v="9382"/>
    <n v="12"/>
    <n v="3.2149999999999999"/>
    <n v="0.4425"/>
    <n v="9400.4184999999979"/>
    <s v="S"/>
    <m/>
    <n v="-9400.4184999999979"/>
    <m/>
    <m/>
    <m/>
    <m/>
    <x v="0"/>
    <n v="15.657500000000001"/>
  </r>
  <r>
    <x v="1"/>
    <x v="241"/>
    <s v="Financeiro"/>
    <n v="101051"/>
    <s v="C"/>
    <s v="B3SA3"/>
    <n v="400"/>
    <n v="47.15"/>
    <m/>
    <n v="18860"/>
    <n v="12"/>
    <n v="3.2149999999999999"/>
    <n v="0.4425"/>
    <n v="18878.418500000003"/>
    <s v="S"/>
    <m/>
    <n v="-18878.418500000003"/>
    <m/>
    <m/>
    <m/>
    <m/>
    <x v="1"/>
    <n v="15.657500000000001"/>
  </r>
  <r>
    <x v="1"/>
    <x v="242"/>
    <s v="Financeiro"/>
    <n v="94199"/>
    <s v="V"/>
    <s v="B3SA3"/>
    <n v="500"/>
    <n v="48.78"/>
    <m/>
    <n v="24390"/>
    <n v="12"/>
    <n v="4.6899999999999995"/>
    <n v="0.72799999999999998"/>
    <n v="24371.925999999999"/>
    <s v="S"/>
    <m/>
    <n v="24371.925999999999"/>
    <n v="96.796333333335497"/>
    <m/>
    <m/>
    <m/>
    <x v="1"/>
    <n v="17.417999999999999"/>
  </r>
  <r>
    <x v="1"/>
    <x v="242"/>
    <s v="Financeiro"/>
    <n v="94199"/>
    <s v="V"/>
    <s v="B3SA3"/>
    <n v="400"/>
    <n v="48.83"/>
    <m/>
    <n v="19532"/>
    <n v="12"/>
    <n v="4.6899999999999995"/>
    <n v="0.72799999999999998"/>
    <n v="19507.132000000001"/>
    <s v="S"/>
    <m/>
    <n v="19507.132000000001"/>
    <n v="287.02866666666523"/>
    <n v="1300"/>
    <m/>
    <m/>
    <x v="0"/>
    <n v="17.417999999999999"/>
  </r>
  <r>
    <x v="1"/>
    <x v="242"/>
    <s v="Financeiro"/>
    <n v="94199"/>
    <s v="V"/>
    <s v="B3SA3"/>
    <n v="400"/>
    <n v="48.78"/>
    <m/>
    <n v="19512"/>
    <n v="12"/>
    <n v="4.6899999999999995"/>
    <n v="0.72799999999999998"/>
    <n v="19493.944857142858"/>
    <s v="S"/>
    <m/>
    <n v="19493.944857142858"/>
    <n v="58.860666666663747"/>
    <n v="1000"/>
    <m/>
    <m/>
    <x v="0"/>
    <n v="17.417999999999999"/>
  </r>
  <r>
    <x v="1"/>
    <x v="242"/>
    <s v="Financeiro"/>
    <n v="94199"/>
    <s v="C"/>
    <s v="B3SA3"/>
    <n v="400"/>
    <n v="48.55"/>
    <m/>
    <n v="19420"/>
    <n v="12"/>
    <n v="4.6899999999999995"/>
    <n v="0.72799999999999998"/>
    <n v="19438.685142857143"/>
    <s v="S"/>
    <m/>
    <n v="-19438.685142857143"/>
    <m/>
    <m/>
    <m/>
    <m/>
    <x v="0"/>
    <n v="17.417999999999999"/>
  </r>
  <r>
    <x v="1"/>
    <x v="242"/>
    <s v="Consumo Cíclico"/>
    <n v="94199"/>
    <s v="C"/>
    <s v="CVCB3"/>
    <n v="300"/>
    <n v="43.65"/>
    <n v="43.964903846153845"/>
    <n v="13095"/>
    <n v="12"/>
    <n v="4.6899999999999995"/>
    <n v="0.72799999999999998"/>
    <n v="13113.685142857141"/>
    <s v="S"/>
    <m/>
    <n v="-13113.685142857141"/>
    <m/>
    <m/>
    <m/>
    <m/>
    <x v="0"/>
    <n v="17.417999999999999"/>
  </r>
  <r>
    <x v="1"/>
    <x v="243"/>
    <s v="Consumo Cíclico"/>
    <n v="87299"/>
    <s v="V"/>
    <s v="CVCB3"/>
    <n v="500"/>
    <n v="44.02"/>
    <n v="44.059375000000003"/>
    <n v="22010"/>
    <n v="12"/>
    <n v="5.665"/>
    <n v="0.78"/>
    <n v="21991.892857142859"/>
    <s v="S"/>
    <m/>
    <n v="21991.892857142859"/>
    <n v="-35.774166666666133"/>
    <m/>
    <m/>
    <m/>
    <x v="0"/>
    <n v="18.445"/>
  </r>
  <r>
    <x v="1"/>
    <x v="243"/>
    <s v="Financeiro"/>
    <n v="87299"/>
    <s v="C"/>
    <s v="B3SA3"/>
    <n v="400"/>
    <n v="48.03"/>
    <n v="47.966153846153844"/>
    <n v="19212"/>
    <n v="12"/>
    <n v="5.665"/>
    <n v="0.78"/>
    <n v="19230.737142857142"/>
    <s v="S"/>
    <m/>
    <n v="-19230.737142857142"/>
    <m/>
    <m/>
    <m/>
    <m/>
    <x v="0"/>
    <n v="18.445"/>
  </r>
  <r>
    <x v="1"/>
    <x v="244"/>
    <s v="Financeiro"/>
    <n v="80343"/>
    <s v="V"/>
    <s v="B3SA3"/>
    <n v="400"/>
    <n v="48.56"/>
    <n v="47.937777777777775"/>
    <n v="19424"/>
    <n v="12"/>
    <n v="5.34"/>
    <n v="1.35"/>
    <n v="19405.322857142859"/>
    <s v="S"/>
    <m/>
    <n v="19405.322857142859"/>
    <n v="232.7508888888915"/>
    <m/>
    <m/>
    <m/>
    <x v="0"/>
    <n v="18.690000000000001"/>
  </r>
  <r>
    <x v="0"/>
    <x v="244"/>
    <s v="Utilidade Pública"/>
    <n v="8671213"/>
    <s v="C"/>
    <s v="CMIG4"/>
    <n v="1000"/>
    <n v="13.35"/>
    <n v="13.816836734693878"/>
    <n v="13350"/>
    <m/>
    <n v="3.67"/>
    <n v="0.5"/>
    <n v="13356.457142857142"/>
    <s v="S"/>
    <m/>
    <n v="-13356.457142857142"/>
    <m/>
    <n v="1500"/>
    <m/>
    <m/>
    <x v="0"/>
    <n v="4.17"/>
  </r>
  <r>
    <x v="0"/>
    <x v="245"/>
    <s v="Utilidade Pública"/>
    <n v="8610420"/>
    <s v="V"/>
    <s v="CMIG4"/>
    <n v="1000"/>
    <n v="13.48"/>
    <n v="14.092857142857143"/>
    <n v="13480"/>
    <n v="12"/>
    <n v="3.7"/>
    <n v="0.51"/>
    <n v="13462.993333333334"/>
    <s v="S"/>
    <m/>
    <n v="13462.993333333334"/>
    <n v="-628.67380952381063"/>
    <m/>
    <m/>
    <m/>
    <x v="0"/>
    <n v="16.21"/>
  </r>
  <r>
    <x v="1"/>
    <x v="245"/>
    <s v=" Utilidade Pública"/>
    <n v="73879"/>
    <s v="C"/>
    <s v="TRPL4"/>
    <n v="500"/>
    <n v="22.37"/>
    <m/>
    <n v="11185"/>
    <n v="12"/>
    <n v="4.4719999999999995"/>
    <n v="0.68399999999999994"/>
    <n v="11202.810666666664"/>
    <s v="S"/>
    <m/>
    <n v="-11202.810666666664"/>
    <m/>
    <m/>
    <m/>
    <m/>
    <x v="1"/>
    <n v="17.156000000000002"/>
  </r>
  <r>
    <x v="1"/>
    <x v="245"/>
    <s v="Consumo Cíclico"/>
    <n v="73879"/>
    <s v="C"/>
    <s v="CVCB3"/>
    <n v="300"/>
    <n v="42.25"/>
    <n v="44.059375000000003"/>
    <n v="12675"/>
    <n v="12"/>
    <n v="4.4719999999999995"/>
    <n v="0.68399999999999994"/>
    <n v="12692.810666666664"/>
    <s v="S"/>
    <m/>
    <n v="-12692.810666666664"/>
    <m/>
    <m/>
    <m/>
    <m/>
    <x v="1"/>
    <n v="17.156000000000002"/>
  </r>
  <r>
    <x v="1"/>
    <x v="245"/>
    <s v="Materiais Básicos"/>
    <n v="73879"/>
    <s v="V"/>
    <s v="UNIP6"/>
    <n v="1000"/>
    <n v="33.729999999999997"/>
    <n v="33.243333333333332"/>
    <n v="33730"/>
    <n v="12"/>
    <n v="4.4719999999999995"/>
    <n v="0.68399999999999994"/>
    <n v="33712.819333333333"/>
    <s v="S"/>
    <m/>
    <n v="33712.819333333333"/>
    <n v="471.19466666666267"/>
    <m/>
    <m/>
    <m/>
    <x v="0"/>
    <n v="17.156000000000002"/>
  </r>
  <r>
    <x v="1"/>
    <x v="245"/>
    <s v="Materiais Básicos"/>
    <n v="73879"/>
    <s v="V"/>
    <s v="UNIP6"/>
    <n v="500"/>
    <n v="32.65"/>
    <m/>
    <n v="16325"/>
    <n v="12"/>
    <n v="4.4719999999999995"/>
    <n v="0.68399999999999994"/>
    <n v="16307.819333333335"/>
    <s v="S"/>
    <m/>
    <n v="16307.819333333335"/>
    <n v="-56.574000000000524"/>
    <m/>
    <m/>
    <m/>
    <x v="0"/>
    <n v="17.156000000000002"/>
  </r>
  <r>
    <x v="1"/>
    <x v="245"/>
    <s v="Materiais Básicos"/>
    <n v="73879"/>
    <s v="C"/>
    <s v="UNIP6"/>
    <n v="500"/>
    <n v="32.700000000000003"/>
    <m/>
    <n v="16350.000000000002"/>
    <n v="12"/>
    <n v="4.4719999999999995"/>
    <n v="0.68399999999999994"/>
    <n v="16367.810666666666"/>
    <s v="S"/>
    <m/>
    <n v="-16367.810666666666"/>
    <m/>
    <m/>
    <m/>
    <m/>
    <x v="0"/>
    <n v="17.156000000000002"/>
  </r>
  <r>
    <x v="1"/>
    <x v="246"/>
    <s v="Materiais Básicos"/>
    <n v="67190"/>
    <s v="V"/>
    <s v="UNIP6"/>
    <n v="500"/>
    <n v="32.78"/>
    <n v="33.243333333333332"/>
    <n v="16390"/>
    <n v="12"/>
    <n v="4.5"/>
    <n v="0.62"/>
    <n v="16372.883333333333"/>
    <s v="S"/>
    <m/>
    <n v="16372.883333333333"/>
    <n v="-249.72666666666919"/>
    <m/>
    <m/>
    <m/>
    <x v="0"/>
    <n v="17.12"/>
  </r>
  <r>
    <x v="1"/>
    <x v="247"/>
    <s v="Petróleo. Gás e Biocombustíveis"/>
    <n v="59593"/>
    <s v="C"/>
    <s v="PETR3"/>
    <n v="500"/>
    <n v="31.96"/>
    <n v="31.96"/>
    <n v="15980"/>
    <n v="12"/>
    <n v="4.3899999999999997"/>
    <n v="0.6"/>
    <n v="15997.3375"/>
    <s v="S"/>
    <m/>
    <n v="-15997.3375"/>
    <m/>
    <m/>
    <m/>
    <m/>
    <x v="0"/>
    <n v="16.990000000000002"/>
  </r>
  <r>
    <x v="1"/>
    <x v="248"/>
    <s v="Petróleo. Gás e Biocombustíveis"/>
    <n v="45199"/>
    <s v="V"/>
    <s v="PETR3"/>
    <n v="600"/>
    <n v="32.479999999999997"/>
    <n v="31.885000000000002"/>
    <n v="19487.999999999996"/>
    <n v="12"/>
    <n v="5.35"/>
    <n v="0.74"/>
    <n v="19471.152499999997"/>
    <s v="S"/>
    <m/>
    <n v="19471.152499999997"/>
    <n v="303.35266666666575"/>
    <m/>
    <m/>
    <m/>
    <x v="0"/>
    <n v="18.09"/>
  </r>
  <r>
    <x v="1"/>
    <x v="249"/>
    <s v="Utilidade Pública"/>
    <n v="39485"/>
    <s v="V"/>
    <s v="ELET6"/>
    <n v="300"/>
    <n v="37.159999999999997"/>
    <n v="37.06"/>
    <n v="11147.999999999998"/>
    <n v="12"/>
    <n v="2.8149999999999999"/>
    <n v="0.38500000000000001"/>
    <n v="11131.507499999998"/>
    <s v="S"/>
    <m/>
    <n v="11131.507499999998"/>
    <n v="-4.8883333333324117"/>
    <m/>
    <m/>
    <m/>
    <x v="0"/>
    <n v="15.2"/>
  </r>
  <r>
    <x v="1"/>
    <x v="249"/>
    <s v="Financeiro"/>
    <n v="39485"/>
    <s v="C"/>
    <s v="B3SA3"/>
    <n v="200"/>
    <n v="46.68"/>
    <n v="47.937777777777775"/>
    <n v="9336"/>
    <n v="12"/>
    <n v="2.8149999999999999"/>
    <n v="0.38500000000000001"/>
    <n v="9353.1224999999995"/>
    <s v="S"/>
    <m/>
    <n v="-9353.1224999999995"/>
    <m/>
    <m/>
    <m/>
    <m/>
    <x v="0"/>
    <n v="15.2"/>
  </r>
  <r>
    <x v="1"/>
    <x v="250"/>
    <s v="Petróleo. Gás e Biocombustíveis"/>
    <n v="33726"/>
    <s v="C"/>
    <s v="PETR3"/>
    <n v="300"/>
    <n v="31.89"/>
    <n v="31.885000000000002"/>
    <n v="9567"/>
    <n v="12"/>
    <n v="2.91"/>
    <n v="0.40199999999999997"/>
    <n v="9581.6119999999992"/>
    <s v="S"/>
    <m/>
    <n v="-9581.6119999999992"/>
    <m/>
    <m/>
    <m/>
    <m/>
    <x v="0"/>
    <n v="15.311999999999999"/>
  </r>
  <r>
    <x v="1"/>
    <x v="250"/>
    <s v="Petróleo. Gás e Biocombustíveis"/>
    <n v="33726"/>
    <s v="C"/>
    <s v="PETR3"/>
    <n v="300"/>
    <n v="31.88"/>
    <m/>
    <n v="9564"/>
    <n v="12"/>
    <n v="2.91"/>
    <n v="0.40199999999999997"/>
    <n v="9579.8486666666668"/>
    <s v="S"/>
    <m/>
    <n v="-9579.8486666666668"/>
    <m/>
    <m/>
    <m/>
    <m/>
    <x v="0"/>
    <n v="15.311999999999999"/>
  </r>
  <r>
    <x v="1"/>
    <x v="250"/>
    <s v="Financeiro"/>
    <n v="33726"/>
    <s v="C"/>
    <s v="B3SA3"/>
    <n v="200"/>
    <n v="47.83"/>
    <m/>
    <n v="9566"/>
    <n v="12"/>
    <n v="2.91"/>
    <n v="0.40199999999999997"/>
    <n v="9581.8486666666668"/>
    <s v="S"/>
    <m/>
    <n v="-9581.8486666666668"/>
    <m/>
    <m/>
    <m/>
    <m/>
    <x v="0"/>
    <n v="15.311999999999999"/>
  </r>
  <r>
    <x v="1"/>
    <x v="250"/>
    <s v="Financeiro"/>
    <n v="33726"/>
    <s v="C"/>
    <s v="B3SA3"/>
    <n v="200"/>
    <n v="48.28"/>
    <m/>
    <n v="9656"/>
    <n v="12"/>
    <n v="2.91"/>
    <n v="0.40199999999999997"/>
    <n v="9671.8486666666668"/>
    <s v="S"/>
    <m/>
    <n v="-9671.8486666666668"/>
    <m/>
    <m/>
    <m/>
    <m/>
    <x v="0"/>
    <n v="15.311999999999999"/>
  </r>
  <r>
    <x v="1"/>
    <x v="250"/>
    <s v="Financeiro"/>
    <n v="33726"/>
    <s v="C"/>
    <s v="B3SA3"/>
    <n v="300"/>
    <n v="48.62"/>
    <m/>
    <n v="14586"/>
    <n v="12"/>
    <n v="2.91"/>
    <n v="0.40199999999999997"/>
    <n v="14603.107454545454"/>
    <s v="S"/>
    <m/>
    <n v="-14603.107454545454"/>
    <m/>
    <m/>
    <m/>
    <m/>
    <x v="0"/>
    <n v="15.311999999999999"/>
  </r>
  <r>
    <x v="0"/>
    <x v="251"/>
    <s v="Utilidade Pública"/>
    <n v="8175574"/>
    <s v="C"/>
    <s v="CMIG4"/>
    <n v="800"/>
    <n v="12.95"/>
    <n v="14.092857142857143"/>
    <n v="10360"/>
    <m/>
    <n v="2.84"/>
    <n v="0.69"/>
    <n v="10365.395454545454"/>
    <s v="S"/>
    <m/>
    <n v="-10365.395454545454"/>
    <m/>
    <m/>
    <m/>
    <m/>
    <x v="0"/>
    <n v="3.53"/>
  </r>
  <r>
    <x v="1"/>
    <x v="251"/>
    <s v="Utilidade Pública"/>
    <n v="27707"/>
    <s v="C"/>
    <s v="ELET6"/>
    <n v="300"/>
    <n v="37.06"/>
    <n v="37.06"/>
    <n v="11118"/>
    <n v="12"/>
    <n v="3.4049999999999998"/>
    <n v="0.47"/>
    <n v="11135.175454545453"/>
    <s v="S"/>
    <m/>
    <n v="-11135.175454545453"/>
    <m/>
    <m/>
    <m/>
    <m/>
    <x v="0"/>
    <n v="15.875"/>
  </r>
  <r>
    <x v="1"/>
    <x v="251"/>
    <s v="Consumo não Cíclico"/>
    <n v="27707"/>
    <s v="C"/>
    <s v="JBSS3"/>
    <n v="500"/>
    <n v="27.36"/>
    <n v="29.483333333333334"/>
    <n v="13680"/>
    <n v="12"/>
    <n v="3.4049999999999998"/>
    <n v="0.47"/>
    <n v="13697.175454545453"/>
    <s v="S"/>
    <m/>
    <n v="-13697.175454545453"/>
    <m/>
    <m/>
    <m/>
    <m/>
    <x v="0"/>
    <n v="15.875"/>
  </r>
  <r>
    <x v="1"/>
    <x v="252"/>
    <s v="Consumo não Cíclico"/>
    <n v="21745"/>
    <s v="V"/>
    <s v="JBSS3"/>
    <n v="300"/>
    <n v="27.58"/>
    <n v="29.483333333333334"/>
    <n v="8274"/>
    <n v="12"/>
    <n v="2.46"/>
    <n v="0.34"/>
    <n v="8257.5845454545452"/>
    <s v="S"/>
    <m/>
    <n v="8257.5845454545452"/>
    <n v="-588.04166666666606"/>
    <m/>
    <m/>
    <m/>
    <x v="0"/>
    <n v="14.8"/>
  </r>
  <r>
    <x v="1"/>
    <x v="252"/>
    <s v="Petróleo. Gás e Biocombustíveis"/>
    <n v="21745"/>
    <s v="V"/>
    <s v="PETR3"/>
    <n v="300"/>
    <n v="32.159999999999997"/>
    <m/>
    <n v="9647.9999999999982"/>
    <n v="12"/>
    <n v="2.46"/>
    <n v="0.34"/>
    <n v="9631.5845454545433"/>
    <s v="S"/>
    <m/>
    <n v="9631.5845454545433"/>
    <n v="265.02124999999796"/>
    <m/>
    <m/>
    <m/>
    <x v="0"/>
    <n v="14.8"/>
  </r>
  <r>
    <x v="0"/>
    <x v="253"/>
    <s v="Financeiro"/>
    <n v="8060841"/>
    <s v="V"/>
    <s v="B3SA3"/>
    <n v="200"/>
    <n v="48.42"/>
    <m/>
    <n v="9684"/>
    <m/>
    <n v="2.66"/>
    <n v="0.36"/>
    <n v="9679.5645454545447"/>
    <s v="S"/>
    <m/>
    <n v="9679.5645454545447"/>
    <n v="132.13833333333241"/>
    <m/>
    <m/>
    <m/>
    <x v="0"/>
    <n v="3.02"/>
  </r>
  <r>
    <x v="1"/>
    <x v="253"/>
    <s v="Consumo não Cíclico"/>
    <n v="15461"/>
    <s v="C"/>
    <s v="JBSS3"/>
    <n v="300"/>
    <n v="27.4"/>
    <n v="29.483333333333334"/>
    <n v="8220"/>
    <n v="12"/>
    <n v="3.0912500000000001"/>
    <n v="0.44874999999999998"/>
    <n v="8237.1542045454535"/>
    <s v="S"/>
    <m/>
    <n v="-8237.1542045454535"/>
    <m/>
    <m/>
    <m/>
    <m/>
    <x v="0"/>
    <n v="15.540000000000001"/>
  </r>
  <r>
    <x v="1"/>
    <x v="253"/>
    <s v="Financeiro"/>
    <n v="15461"/>
    <s v="V"/>
    <s v="B3SA3"/>
    <n v="600"/>
    <n v="48.81"/>
    <m/>
    <n v="29286"/>
    <n v="12"/>
    <n v="3.0912500000000001"/>
    <n v="0.44874999999999998"/>
    <n v="29269.475795454546"/>
    <s v="S"/>
    <m/>
    <n v="29269.475795454546"/>
    <n v="592.10791666666955"/>
    <m/>
    <m/>
    <m/>
    <x v="1"/>
    <n v="15.540000000000001"/>
  </r>
  <r>
    <x v="1"/>
    <x v="253"/>
    <s v="Financeiro"/>
    <n v="15461"/>
    <s v="V"/>
    <s v="B3SA3"/>
    <n v="400"/>
    <n v="48.45"/>
    <m/>
    <n v="19380"/>
    <n v="12"/>
    <n v="3.0912500000000001"/>
    <n v="0.44874999999999998"/>
    <n v="19363.475795454546"/>
    <s v="S"/>
    <m/>
    <n v="19363.475795454546"/>
    <n v="5.170224358978885"/>
    <m/>
    <m/>
    <m/>
    <x v="1"/>
    <n v="15.540000000000001"/>
  </r>
  <r>
    <x v="1"/>
    <x v="253"/>
    <s v="Petróleo. Gás e Biocombustíveis"/>
    <n v="15461"/>
    <s v="C"/>
    <s v="PETR3"/>
    <n v="300"/>
    <n v="31.17"/>
    <m/>
    <n v="9351"/>
    <n v="12"/>
    <n v="3.0912500000000001"/>
    <n v="0.44874999999999998"/>
    <n v="9368.1542045454535"/>
    <s v="S"/>
    <m/>
    <n v="-9368.1542045454535"/>
    <m/>
    <m/>
    <m/>
    <m/>
    <x v="0"/>
    <n v="15.540000000000001"/>
  </r>
  <r>
    <x v="1"/>
    <x v="253"/>
    <s v="Materiais Básicos"/>
    <n v="15461"/>
    <s v="V"/>
    <s v="USIM5"/>
    <n v="1000"/>
    <n v="8.7100000000000009"/>
    <m/>
    <n v="8710"/>
    <n v="12"/>
    <n v="3.0912500000000001"/>
    <n v="0.44874999999999998"/>
    <n v="8693.9012500000008"/>
    <s v="S"/>
    <m/>
    <n v="8693.9012500000008"/>
    <n v="-12.410833333331539"/>
    <m/>
    <m/>
    <m/>
    <x v="0"/>
    <n v="15.540000000000001"/>
  </r>
  <r>
    <x v="1"/>
    <x v="253"/>
    <s v="Materiais Básicos"/>
    <n v="15461"/>
    <s v="C"/>
    <s v="USIM5"/>
    <n v="1000"/>
    <n v="8.69"/>
    <m/>
    <n v="8690"/>
    <n v="12"/>
    <n v="3.0912500000000001"/>
    <n v="0.44874999999999998"/>
    <n v="8707.0120833333312"/>
    <s v="S"/>
    <m/>
    <n v="-8707.0120833333312"/>
    <m/>
    <m/>
    <m/>
    <m/>
    <x v="0"/>
    <n v="15.540000000000001"/>
  </r>
  <r>
    <x v="1"/>
    <x v="253"/>
    <s v=" Utilidade Pública"/>
    <n v="15461"/>
    <s v="V"/>
    <s v="TRPL4"/>
    <n v="500"/>
    <n v="22.14"/>
    <n v="23.477499999999999"/>
    <n v="11070"/>
    <n v="12"/>
    <n v="3.0912500000000001"/>
    <n v="0.44874999999999998"/>
    <n v="11053.617916666668"/>
    <s v="S"/>
    <m/>
    <n v="11053.617916666668"/>
    <n v="-684.80208333333212"/>
    <m/>
    <m/>
    <m/>
    <x v="1"/>
    <n v="15.540000000000001"/>
  </r>
  <r>
    <x v="1"/>
    <x v="254"/>
    <s v="Consumo não Cíclico"/>
    <n v="3206"/>
    <s v="C"/>
    <s v="JBSS3"/>
    <n v="500"/>
    <n v="28.36"/>
    <n v="29.691666666666666"/>
    <n v="14180"/>
    <n v="12"/>
    <n v="3.89"/>
    <n v="0.57999999999999996"/>
    <n v="14197.143333333332"/>
    <s v="S"/>
    <m/>
    <n v="-14197.143333333332"/>
    <m/>
    <m/>
    <m/>
    <m/>
    <x v="1"/>
    <n v="16.47"/>
  </r>
  <r>
    <x v="0"/>
    <x v="255"/>
    <s v="Financeiro"/>
    <n v="7894112"/>
    <s v="C"/>
    <s v="B3SA3"/>
    <n v="200"/>
    <n v="47.72"/>
    <n v="47.72"/>
    <n v="9544"/>
    <m/>
    <n v="1.6783333333333335"/>
    <n v="0.3116666666666667"/>
    <n v="9548.8691666666655"/>
    <s v="S"/>
    <m/>
    <n v="-9548.8691666666655"/>
    <m/>
    <m/>
    <m/>
    <m/>
    <x v="0"/>
    <n v="1.9900000000000002"/>
  </r>
  <r>
    <x v="0"/>
    <x v="255"/>
    <e v="#N/A"/>
    <n v="7894112"/>
    <s v="V"/>
    <s v="COGN3"/>
    <n v="500"/>
    <n v="10.35"/>
    <n v="10.37"/>
    <n v="5175"/>
    <m/>
    <n v="1.6783333333333335"/>
    <n v="0.3116666666666667"/>
    <n v="5170.7608333333337"/>
    <s v="S"/>
    <m/>
    <n v="5170.7608333333337"/>
    <n v="-18.136666666666315"/>
    <m/>
    <m/>
    <m/>
    <x v="1"/>
    <n v="1.9900000000000002"/>
  </r>
  <r>
    <x v="0"/>
    <x v="255"/>
    <e v="#N/A"/>
    <n v="7894112"/>
    <s v="C"/>
    <s v="COGN3"/>
    <n v="500"/>
    <n v="10.37"/>
    <n v="10.37"/>
    <n v="5185"/>
    <m/>
    <n v="1.6783333333333335"/>
    <n v="0.3116666666666667"/>
    <n v="5189.8691666666664"/>
    <s v="S"/>
    <m/>
    <n v="-5189.8691666666664"/>
    <m/>
    <m/>
    <m/>
    <m/>
    <x v="1"/>
    <n v="1.9900000000000002"/>
  </r>
  <r>
    <x v="0"/>
    <x v="255"/>
    <s v="Consumo não Cíclico"/>
    <n v="7894112"/>
    <s v="V"/>
    <s v="JBSS3"/>
    <n v="100"/>
    <n v="29.03"/>
    <n v="30.126666666666665"/>
    <n v="2903"/>
    <m/>
    <n v="1.6783333333333335"/>
    <n v="0.3116666666666667"/>
    <n v="2898.7608333333337"/>
    <s v="S"/>
    <m/>
    <n v="2898.7608333333337"/>
    <n v="-113.58166666666648"/>
    <n v="1400"/>
    <m/>
    <m/>
    <x v="0"/>
    <n v="1.9900000000000002"/>
  </r>
  <r>
    <x v="0"/>
    <x v="255"/>
    <s v="Consumo não Cíclico"/>
    <n v="7894112"/>
    <s v="V"/>
    <s v="JBSS3"/>
    <n v="400"/>
    <n v="29.04"/>
    <m/>
    <n v="11616"/>
    <m/>
    <n v="1.6783333333333335"/>
    <n v="0.3116666666666667"/>
    <n v="11611.760833333334"/>
    <s v="S"/>
    <m/>
    <n v="11611.760833333334"/>
    <n v="331.54000000000269"/>
    <n v="1500"/>
    <m/>
    <m/>
    <x v="0"/>
    <n v="1.9900000000000002"/>
  </r>
  <r>
    <x v="0"/>
    <x v="255"/>
    <s v="Consumo não Cíclico"/>
    <n v="7894112"/>
    <s v="C"/>
    <s v="JBSS3"/>
    <n v="400"/>
    <n v="28.19"/>
    <m/>
    <n v="11276"/>
    <m/>
    <n v="1.6783333333333335"/>
    <n v="0.3116666666666667"/>
    <n v="11282.571666666665"/>
    <s v="S"/>
    <m/>
    <n v="-11282.571666666665"/>
    <m/>
    <n v="1900"/>
    <m/>
    <m/>
    <x v="0"/>
    <n v="1.9900000000000002"/>
  </r>
  <r>
    <x v="1"/>
    <x v="255"/>
    <s v="Financeiro"/>
    <n v="103032"/>
    <s v="C"/>
    <s v="B3SA3"/>
    <n v="200"/>
    <n v="47.54"/>
    <n v="47.574285714285715"/>
    <n v="9508"/>
    <n v="12"/>
    <n v="3.1199999999999997"/>
    <n v="0.53666666666666663"/>
    <n v="9526.7966666666653"/>
    <s v="S"/>
    <m/>
    <n v="-9526.7966666666653"/>
    <m/>
    <m/>
    <m/>
    <m/>
    <x v="0"/>
    <n v="15.656666666666666"/>
  </r>
  <r>
    <x v="1"/>
    <x v="255"/>
    <s v="Financeiro"/>
    <n v="103032"/>
    <s v="C"/>
    <s v="B3SA3"/>
    <n v="200"/>
    <n v="47.73"/>
    <n v="47.58"/>
    <n v="9546"/>
    <n v="12"/>
    <n v="3.1199999999999997"/>
    <n v="0.53666666666666663"/>
    <n v="9564.7966666666653"/>
    <s v="S"/>
    <m/>
    <n v="-9564.7966666666653"/>
    <m/>
    <n v="0"/>
    <m/>
    <m/>
    <x v="0"/>
    <n v="15.656666666666666"/>
  </r>
  <r>
    <x v="1"/>
    <x v="255"/>
    <s v="Financeiro"/>
    <n v="103032"/>
    <s v="C"/>
    <s v="B3SA3"/>
    <n v="200"/>
    <n v="47.87"/>
    <n v="47.55"/>
    <n v="9574"/>
    <n v="12"/>
    <n v="3.1199999999999997"/>
    <n v="0.53666666666666663"/>
    <n v="9592.7966666666653"/>
    <s v="S"/>
    <m/>
    <n v="-9592.7966666666653"/>
    <m/>
    <m/>
    <m/>
    <m/>
    <x v="1"/>
    <n v="15.656666666666666"/>
  </r>
  <r>
    <x v="1"/>
    <x v="255"/>
    <s v="Consumo não Cíclico"/>
    <n v="103032"/>
    <s v="V"/>
    <s v="JBSS3"/>
    <n v="500"/>
    <n v="28.2"/>
    <n v="29.957999999999998"/>
    <n v="14100"/>
    <n v="12"/>
    <n v="3.1199999999999997"/>
    <n v="0.53666666666666663"/>
    <n v="14081.833333333334"/>
    <s v="S"/>
    <m/>
    <n v="14081.833333333334"/>
    <n v="-894.99333333333379"/>
    <m/>
    <m/>
    <m/>
    <x v="1"/>
    <n v="15.656666666666666"/>
  </r>
  <r>
    <x v="1"/>
    <x v="255"/>
    <s v="Financeiro e Outros"/>
    <n v="103032"/>
    <s v="V"/>
    <s v="BBDC4"/>
    <n v="200"/>
    <n v="33.29"/>
    <m/>
    <n v="6658"/>
    <n v="12"/>
    <n v="3.1199999999999997"/>
    <n v="0.53666666666666663"/>
    <n v="6639.833333333333"/>
    <s v="S"/>
    <m/>
    <n v="6639.833333333333"/>
    <n v="-29.829333333334944"/>
    <m/>
    <m/>
    <m/>
    <x v="1"/>
    <n v="15.656666666666666"/>
  </r>
  <r>
    <x v="1"/>
    <x v="255"/>
    <s v="Consumo não Cíclico"/>
    <n v="103032"/>
    <s v="V"/>
    <s v="JBSS3"/>
    <n v="1000"/>
    <n v="29.01"/>
    <m/>
    <n v="29010"/>
    <n v="12"/>
    <n v="3.1199999999999997"/>
    <n v="0.53666666666666663"/>
    <n v="28991.833333333332"/>
    <s v="S"/>
    <m/>
    <n v="28991.833333333332"/>
    <n v="719.0099999999984"/>
    <m/>
    <m/>
    <m/>
    <x v="0"/>
    <n v="15.656666666666666"/>
  </r>
  <r>
    <x v="1"/>
    <x v="255"/>
    <s v="Consumo não Cíclico"/>
    <n v="103032"/>
    <s v="C"/>
    <s v="JBSS3"/>
    <n v="500"/>
    <n v="28.28"/>
    <m/>
    <n v="14140"/>
    <n v="12"/>
    <n v="3.1199999999999997"/>
    <n v="0.53666666666666663"/>
    <n v="14158.796666666665"/>
    <s v="S"/>
    <m/>
    <n v="-14158.796666666665"/>
    <m/>
    <m/>
    <m/>
    <m/>
    <x v="0"/>
    <n v="15.656666666666666"/>
  </r>
  <r>
    <x v="1"/>
    <x v="255"/>
    <s v="Consumo não Cíclico"/>
    <n v="103032"/>
    <s v="C"/>
    <s v="JBSS3"/>
    <n v="500"/>
    <n v="28.2"/>
    <m/>
    <n v="14100"/>
    <n v="12"/>
    <n v="3.1199999999999997"/>
    <n v="0.53666666666666663"/>
    <n v="14118.796666666665"/>
    <s v="S"/>
    <m/>
    <n v="-14118.796666666665"/>
    <m/>
    <m/>
    <m/>
    <m/>
    <x v="0"/>
    <n v="15.656666666666666"/>
  </r>
  <r>
    <x v="1"/>
    <x v="255"/>
    <s v=" Utilidade Pública"/>
    <n v="103032"/>
    <s v="C"/>
    <s v="TRPL4"/>
    <n v="500"/>
    <n v="22.19"/>
    <n v="23.477499999999999"/>
    <n v="11095"/>
    <n v="12"/>
    <n v="3.1199999999999997"/>
    <n v="0.53666666666666663"/>
    <n v="11111.188095238094"/>
    <s v="S"/>
    <m/>
    <n v="-11111.188095238094"/>
    <m/>
    <m/>
    <m/>
    <m/>
    <x v="0"/>
    <n v="15.656666666666666"/>
  </r>
  <r>
    <x v="1"/>
    <x v="256"/>
    <s v="Financeiro"/>
    <n v="98112"/>
    <s v="V"/>
    <s v="B3SA3"/>
    <n v="400"/>
    <n v="47.89"/>
    <n v="47.47"/>
    <n v="19156"/>
    <n v="12"/>
    <n v="5.26"/>
    <n v="0.78"/>
    <n v="19140.198571428573"/>
    <s v="S"/>
    <m/>
    <n v="19140.198571428573"/>
    <n v="151.18000000000029"/>
    <m/>
    <m/>
    <m/>
    <x v="0"/>
    <n v="18.04"/>
  </r>
  <r>
    <x v="1"/>
    <x v="257"/>
    <s v="Consumo não Cíclico"/>
    <n v="88212"/>
    <s v="C"/>
    <s v="JBSS3"/>
    <n v="500"/>
    <n v="27.02"/>
    <n v="29.957999999999998"/>
    <n v="13510"/>
    <n v="12"/>
    <n v="2.5920000000000001"/>
    <n v="0.38600000000000001"/>
    <n v="13526.037428571428"/>
    <s v="S"/>
    <m/>
    <n v="-13526.037428571428"/>
    <m/>
    <n v="200"/>
    <m/>
    <m/>
    <x v="0"/>
    <n v="14.978"/>
  </r>
  <r>
    <x v="1"/>
    <x v="257"/>
    <s v="Financeiro"/>
    <n v="88212"/>
    <s v="C"/>
    <s v="B3SA3"/>
    <n v="200"/>
    <n v="46.21"/>
    <n v="47.47"/>
    <n v="9242"/>
    <n v="12"/>
    <n v="2.5920000000000001"/>
    <n v="0.38600000000000001"/>
    <n v="9258.0374285714279"/>
    <s v="S"/>
    <m/>
    <n v="-9258.0374285714279"/>
    <m/>
    <n v="1200"/>
    <m/>
    <m/>
    <x v="0"/>
    <n v="14.978"/>
  </r>
  <r>
    <x v="1"/>
    <x v="257"/>
    <s v="Financeiro"/>
    <n v="88212"/>
    <s v="C"/>
    <s v="B3SA3"/>
    <n v="200"/>
    <n v="47.04"/>
    <n v="47.89"/>
    <n v="9408"/>
    <n v="12"/>
    <n v="2.5920000000000001"/>
    <n v="0.38600000000000001"/>
    <n v="9424.0374285714279"/>
    <s v="S"/>
    <m/>
    <n v="-9424.0374285714279"/>
    <m/>
    <m/>
    <m/>
    <m/>
    <x v="1"/>
    <n v="14.978"/>
  </r>
  <r>
    <x v="1"/>
    <x v="257"/>
    <s v="Financeiro e Outros"/>
    <n v="88212"/>
    <s v="C"/>
    <s v="BBDC4"/>
    <n v="200"/>
    <n v="33.270000000000003"/>
    <n v="33.270000000000003"/>
    <n v="6654.0000000000009"/>
    <n v="12"/>
    <n v="2.5920000000000001"/>
    <n v="0.38600000000000001"/>
    <n v="6670.0374285714297"/>
    <s v="S"/>
    <m/>
    <n v="-6670.0374285714297"/>
    <m/>
    <m/>
    <m/>
    <m/>
    <x v="0"/>
    <n v="14.978"/>
  </r>
  <r>
    <x v="1"/>
    <x v="257"/>
    <s v="Consumo Cíclico"/>
    <n v="88212"/>
    <s v="C"/>
    <s v="CVCB3"/>
    <n v="200"/>
    <n v="41.67"/>
    <n v="45.180833333333332"/>
    <n v="8334"/>
    <n v="12"/>
    <n v="2.5920000000000001"/>
    <n v="0.38600000000000001"/>
    <n v="8350.0374285714279"/>
    <s v="S"/>
    <m/>
    <n v="-8350.0374285714279"/>
    <m/>
    <m/>
    <m/>
    <m/>
    <x v="0"/>
    <n v="14.978"/>
  </r>
  <r>
    <x v="1"/>
    <x v="258"/>
    <s v="Bens Industriais"/>
    <n v="82453"/>
    <s v="C"/>
    <s v="GOLL4"/>
    <n v="200"/>
    <n v="34.69"/>
    <m/>
    <n v="6938"/>
    <n v="12"/>
    <n v="2.2846153846153845"/>
    <n v="0.40384615384615385"/>
    <n v="6953.3182905982903"/>
    <s v="S"/>
    <m/>
    <n v="-6953.3182905982903"/>
    <m/>
    <m/>
    <m/>
    <m/>
    <x v="1"/>
    <n v="14.688461538461539"/>
  </r>
  <r>
    <x v="1"/>
    <x v="258"/>
    <s v="Bens Industriais"/>
    <n v="82453"/>
    <s v="V"/>
    <s v="GOLL4"/>
    <n v="200"/>
    <n v="34.880000000000003"/>
    <m/>
    <n v="6976.0000000000009"/>
    <n v="12"/>
    <n v="2.2846153846153845"/>
    <n v="0.40384615384615385"/>
    <n v="6961.3117094017107"/>
    <s v="S"/>
    <m/>
    <n v="6961.3117094017107"/>
    <n v="162.0167521367548"/>
    <m/>
    <m/>
    <m/>
    <x v="0"/>
    <n v="14.688461538461539"/>
  </r>
  <r>
    <x v="1"/>
    <x v="258"/>
    <s v="Bens Industriais"/>
    <n v="82453"/>
    <s v="V"/>
    <s v="GOLL4"/>
    <n v="100"/>
    <n v="34.9"/>
    <m/>
    <n v="3490"/>
    <m/>
    <n v="2.2846153846153845"/>
    <n v="0.40384615384615385"/>
    <n v="3487.3117094017093"/>
    <s v="S"/>
    <m/>
    <n v="3487.3117094017093"/>
    <m/>
    <m/>
    <m/>
    <m/>
    <x v="0"/>
    <n v="2.6884615384615382"/>
  </r>
  <r>
    <x v="1"/>
    <x v="258"/>
    <s v="Bens Industriais"/>
    <n v="82453"/>
    <s v="V"/>
    <s v="GOLL4"/>
    <n v="200"/>
    <n v="34.9"/>
    <m/>
    <n v="6980"/>
    <n v="12"/>
    <n v="2.2846153846153845"/>
    <n v="0.40384615384615385"/>
    <n v="6965.3117094017098"/>
    <s v="S"/>
    <m/>
    <n v="6965.3117094017098"/>
    <n v="9.5289743589755744"/>
    <n v="0"/>
    <m/>
    <m/>
    <x v="0"/>
    <n v="14.688461538461539"/>
  </r>
  <r>
    <x v="1"/>
    <x v="258"/>
    <s v="Financeiro"/>
    <n v="82453"/>
    <s v="C"/>
    <s v="B3SA3"/>
    <n v="200"/>
    <n v="48.04"/>
    <n v="48.314999999999998"/>
    <n v="9608"/>
    <n v="12"/>
    <n v="2.2846153846153845"/>
    <n v="0.40384615384615385"/>
    <n v="9623.3182905982885"/>
    <s v="S"/>
    <m/>
    <n v="-9623.3182905982885"/>
    <m/>
    <m/>
    <m/>
    <m/>
    <x v="1"/>
    <n v="14.688461538461539"/>
  </r>
  <r>
    <x v="1"/>
    <x v="258"/>
    <s v="Financeiro"/>
    <n v="82453"/>
    <s v="C"/>
    <s v="B3SA3"/>
    <n v="200"/>
    <n v="48.59"/>
    <m/>
    <n v="9718"/>
    <n v="12"/>
    <n v="2.2846153846153845"/>
    <n v="0.40384615384615385"/>
    <n v="9733.3182905982885"/>
    <s v="S"/>
    <m/>
    <n v="-9733.3182905982885"/>
    <m/>
    <m/>
    <m/>
    <m/>
    <x v="1"/>
    <n v="14.688461538461539"/>
  </r>
  <r>
    <x v="1"/>
    <x v="258"/>
    <s v="Financeiro e Outros"/>
    <n v="82453"/>
    <s v="V"/>
    <s v="BBDC4"/>
    <n v="300"/>
    <n v="33.79"/>
    <n v="33.299999999999997"/>
    <n v="10137"/>
    <n v="12"/>
    <n v="2.2846153846153845"/>
    <n v="0.40384615384615385"/>
    <n v="10122.311709401711"/>
    <s v="S"/>
    <m/>
    <n v="10122.311709401711"/>
    <n v="112.93726495726696"/>
    <m/>
    <m/>
    <m/>
    <x v="0"/>
    <n v="14.688461538461539"/>
  </r>
  <r>
    <x v="1"/>
    <x v="258"/>
    <s v="Materiais Básicos"/>
    <n v="82453"/>
    <s v="V"/>
    <s v="USIM5"/>
    <n v="2000"/>
    <n v="8.25"/>
    <n v="8.25"/>
    <n v="16500"/>
    <n v="12"/>
    <n v="2.2846153846153845"/>
    <n v="0.40384615384615385"/>
    <n v="16485.311709401707"/>
    <s v="S"/>
    <m/>
    <n v="16485.311709401707"/>
    <n v="-32.471025641028973"/>
    <n v="1000"/>
    <m/>
    <m/>
    <x v="1"/>
    <n v="14.688461538461539"/>
  </r>
  <r>
    <x v="1"/>
    <x v="258"/>
    <s v="Materiais Básicos"/>
    <n v="82453"/>
    <s v="C"/>
    <s v="USIM5"/>
    <n v="2000"/>
    <n v="8.25"/>
    <n v="8.25"/>
    <n v="16500"/>
    <n v="12"/>
    <n v="2.2846153846153845"/>
    <n v="0.40384615384615385"/>
    <n v="16515.318290598294"/>
    <s v="S"/>
    <m/>
    <n v="-16515.318290598294"/>
    <m/>
    <n v="1300"/>
    <m/>
    <m/>
    <x v="1"/>
    <n v="14.688461538461539"/>
  </r>
  <r>
    <x v="1"/>
    <x v="258"/>
    <e v="#N/A"/>
    <n v="82453"/>
    <s v="V"/>
    <s v="CSNA3"/>
    <n v="500"/>
    <n v="12.47"/>
    <n v="45.881"/>
    <n v="6235"/>
    <n v="12"/>
    <n v="2.2846153846153845"/>
    <n v="0.40384615384615385"/>
    <n v="6217.8261538461538"/>
    <s v="S"/>
    <m/>
    <n v="6217.8261538461538"/>
    <n v="8.2032967032973829"/>
    <n v="1000"/>
    <m/>
    <m/>
    <x v="0"/>
    <n v="14.688461538461539"/>
  </r>
  <r>
    <x v="1"/>
    <x v="258"/>
    <s v="Consumo Cíclico"/>
    <n v="82453"/>
    <s v="V"/>
    <s v="CVCB3"/>
    <n v="300"/>
    <n v="43.85"/>
    <m/>
    <n v="13155"/>
    <n v="12"/>
    <n v="2.2846153846153845"/>
    <n v="0.40384615384615385"/>
    <n v="13141.356153846154"/>
    <s v="S"/>
    <m/>
    <n v="13141.356153846154"/>
    <n v="168.00230769230802"/>
    <m/>
    <m/>
    <m/>
    <x v="0"/>
    <n v="14.688461538461539"/>
  </r>
  <r>
    <x v="1"/>
    <x v="258"/>
    <s v="Consumo Cíclico"/>
    <n v="82453"/>
    <s v="C"/>
    <s v="CVCB3"/>
    <n v="300"/>
    <n v="43.18"/>
    <m/>
    <n v="12954"/>
    <n v="12"/>
    <n v="2.2846153846153845"/>
    <n v="0.40384615384615385"/>
    <n v="12970.111346153844"/>
    <s v="S"/>
    <m/>
    <n v="-12970.111346153844"/>
    <m/>
    <n v="300"/>
    <m/>
    <m/>
    <x v="0"/>
    <n v="14.688461538461539"/>
  </r>
  <r>
    <x v="1"/>
    <x v="258"/>
    <s v="Consumo Cíclico"/>
    <n v="82453"/>
    <s v="V"/>
    <s v="CVCB3"/>
    <n v="200"/>
    <n v="43.79"/>
    <n v="45.027500000000003"/>
    <n v="8758"/>
    <n v="12"/>
    <n v="2.2846153846153845"/>
    <n v="0.40384615384615385"/>
    <n v="8742.5186538461548"/>
    <s v="S"/>
    <m/>
    <n v="8742.5186538461548"/>
    <n v="-263.68384615384639"/>
    <m/>
    <m/>
    <m/>
    <x v="0"/>
    <n v="14.688461538461539"/>
  </r>
  <r>
    <x v="0"/>
    <x v="258"/>
    <s v="Consumo não Cíclico"/>
    <n v="7699201"/>
    <s v="V"/>
    <s v="BRFS3"/>
    <n v="300"/>
    <n v="35.28"/>
    <m/>
    <n v="10584"/>
    <m/>
    <n v="2.91"/>
    <n v="0.43"/>
    <n v="10580.4925"/>
    <s v="S"/>
    <m/>
    <n v="10580.4925"/>
    <n v="31"/>
    <m/>
    <m/>
    <m/>
    <x v="0"/>
    <n v="3.3400000000000003"/>
  </r>
  <r>
    <x v="1"/>
    <x v="259"/>
    <s v="Financeiro e Outros"/>
    <n v="76414"/>
    <s v="C"/>
    <s v="BBDC4"/>
    <n v="300"/>
    <n v="33.299999999999997"/>
    <n v="33.299999999999997"/>
    <n v="9990"/>
    <n v="12"/>
    <n v="4.12"/>
    <n v="0.6133333333333334"/>
    <n v="10006.320833333331"/>
    <s v="S"/>
    <m/>
    <n v="-10006.320833333331"/>
    <m/>
    <m/>
    <m/>
    <m/>
    <x v="0"/>
    <n v="16.733333333333334"/>
  </r>
  <r>
    <x v="1"/>
    <x v="259"/>
    <s v="Bens Industriais"/>
    <n v="76414"/>
    <s v="C"/>
    <s v="GOLL4"/>
    <n v="300"/>
    <n v="34.22"/>
    <n v="34.22"/>
    <n v="10266"/>
    <n v="12"/>
    <n v="4.12"/>
    <n v="0.6133333333333334"/>
    <n v="10282.71111111111"/>
    <s v="S"/>
    <m/>
    <n v="-10282.71111111111"/>
    <m/>
    <m/>
    <m/>
    <m/>
    <x v="0"/>
    <n v="16.733333333333334"/>
  </r>
  <r>
    <x v="1"/>
    <x v="259"/>
    <s v="Materiais Básicos"/>
    <n v="76414"/>
    <s v="V"/>
    <s v="USIM5"/>
    <n v="3000"/>
    <n v="8.23"/>
    <n v="7.8566666666666665"/>
    <n v="24690"/>
    <n v="12"/>
    <n v="4.12"/>
    <n v="0.6133333333333334"/>
    <n v="24673.918888888889"/>
    <s v="S"/>
    <m/>
    <n v="24673.918888888889"/>
    <n v="1068.4238888888876"/>
    <m/>
    <m/>
    <m/>
    <x v="0"/>
    <n v="16.733333333333334"/>
  </r>
  <r>
    <x v="1"/>
    <x v="260"/>
    <s v="Bens Industriais"/>
    <n v="70375"/>
    <s v="V"/>
    <s v="GOLL4"/>
    <n v="300"/>
    <n v="33.81"/>
    <n v="70375"/>
    <n v="10143"/>
    <n v="12"/>
    <n v="2.78"/>
    <n v="0.41"/>
    <n v="10127.122222222222"/>
    <s v="S"/>
    <m/>
    <n v="10127.122222222222"/>
    <n v="-260.25777777777694"/>
    <m/>
    <m/>
    <m/>
    <x v="0"/>
    <n v="15.19"/>
  </r>
  <r>
    <x v="1"/>
    <x v="261"/>
    <s v="Bens Industriais"/>
    <n v="60233"/>
    <s v="C"/>
    <s v="GOLL4"/>
    <n v="300"/>
    <n v="34.56"/>
    <n v="34.56"/>
    <n v="10368"/>
    <n v="12"/>
    <n v="2.85"/>
    <n v="0.42"/>
    <n v="10384.517777777777"/>
    <s v="S"/>
    <m/>
    <n v="-10384.517777777777"/>
    <m/>
    <m/>
    <m/>
    <m/>
    <x v="0"/>
    <n v="15.27"/>
  </r>
  <r>
    <x v="0"/>
    <x v="261"/>
    <e v="#N/A"/>
    <m/>
    <s v="V"/>
    <s v="COGN3"/>
    <n v="1000"/>
    <n v="10.58"/>
    <n v="10.26"/>
    <n v="10580"/>
    <m/>
    <m/>
    <m/>
    <n v="10576.532222222222"/>
    <s v="S"/>
    <m/>
    <n v="10576.532222222222"/>
    <n v="309.15222222222292"/>
    <m/>
    <m/>
    <m/>
    <x v="0"/>
    <n v="0"/>
  </r>
  <r>
    <x v="0"/>
    <x v="261"/>
    <e v="#N/A"/>
    <n v="7548983"/>
    <s v="C"/>
    <s v="COGN3"/>
    <n v="1000"/>
    <n v="10.26"/>
    <n v="10.26"/>
    <n v="10260"/>
    <m/>
    <n v="2.82"/>
    <n v="0.42"/>
    <n v="10264.517777777777"/>
    <s v="S"/>
    <m/>
    <n v="-10264.517777777777"/>
    <m/>
    <m/>
    <m/>
    <m/>
    <x v="0"/>
    <n v="3.2399999999999998"/>
  </r>
  <r>
    <x v="0"/>
    <x v="262"/>
    <s v="Consumo Cíclico"/>
    <n v="7452402"/>
    <s v="V"/>
    <s v="VVAR3"/>
    <n v="4000"/>
    <n v="7.01"/>
    <m/>
    <n v="28040"/>
    <m/>
    <n v="7.71"/>
    <n v="1.1499999999999999"/>
    <n v="28035.382222222222"/>
    <s v="S"/>
    <m/>
    <n v="28035.382222222222"/>
    <n v="-1657.1026031746051"/>
    <m/>
    <m/>
    <m/>
    <x v="0"/>
    <n v="8.86"/>
  </r>
  <r>
    <x v="1"/>
    <x v="262"/>
    <s v="Materiais Básicos"/>
    <n v="55135"/>
    <s v="C"/>
    <s v="USIM5"/>
    <n v="1000"/>
    <n v="7.71"/>
    <n v="7.8566666666666665"/>
    <n v="7710"/>
    <n v="12"/>
    <n v="4.8"/>
    <n v="0.71499999999999997"/>
    <n v="7726.8127777777781"/>
    <s v="S"/>
    <m/>
    <n v="-7726.8127777777781"/>
    <m/>
    <n v="1200"/>
    <m/>
    <m/>
    <x v="0"/>
    <n v="17.515000000000001"/>
  </r>
  <r>
    <x v="1"/>
    <x v="262"/>
    <s v="Bens Industriais"/>
    <n v="55135"/>
    <s v="V"/>
    <s v="GOLL4"/>
    <n v="800"/>
    <n v="34.01"/>
    <n v="33.666249999999998"/>
    <n v="27208"/>
    <n v="12"/>
    <n v="4.8"/>
    <n v="0.71499999999999997"/>
    <n v="27191.817222222224"/>
    <s v="S"/>
    <m/>
    <n v="27191.817222222224"/>
    <n v="225.77968253968356"/>
    <n v="0"/>
    <m/>
    <m/>
    <x v="1"/>
    <n v="17.515000000000001"/>
  </r>
  <r>
    <x v="1"/>
    <x v="263"/>
    <s v=" Utilidade Pública"/>
    <n v="49853"/>
    <s v="V"/>
    <s v="TRPL4"/>
    <n v="500"/>
    <n v="22.49"/>
    <n v="24.2"/>
    <n v="11245"/>
    <n v="12"/>
    <n v="3.09"/>
    <n v="0.46"/>
    <n v="11229.666666666668"/>
    <s v="S"/>
    <m/>
    <n v="11229.666666666668"/>
    <n v="-872.35888888888803"/>
    <n v="300"/>
    <m/>
    <m/>
    <x v="1"/>
    <n v="15.55"/>
  </r>
  <r>
    <x v="1"/>
    <x v="263"/>
    <s v="Consumo Cíclico"/>
    <n v="43859"/>
    <s v="C"/>
    <s v="CVCB3"/>
    <n v="200"/>
    <n v="40.76"/>
    <n v="45.027500000000003"/>
    <n v="8152"/>
    <n v="12"/>
    <n v="2.8857142857142857"/>
    <n v="0.51571428571428568"/>
    <n v="8168.0190476190473"/>
    <s v="S"/>
    <m/>
    <n v="-8168.0190476190473"/>
    <m/>
    <n v="1000"/>
    <m/>
    <m/>
    <x v="1"/>
    <n v="15.401428571428571"/>
  </r>
  <r>
    <x v="1"/>
    <x v="263"/>
    <s v="Financeiro"/>
    <n v="43859"/>
    <s v="V"/>
    <s v="BBAS3"/>
    <n v="300"/>
    <n v="46.56"/>
    <m/>
    <n v="13968"/>
    <n v="12"/>
    <n v="2.8857142857142857"/>
    <n v="0.51571428571428568"/>
    <n v="13952.610952380952"/>
    <s v="S"/>
    <m/>
    <n v="13952.610952380952"/>
    <n v="-53.901428571431097"/>
    <n v="1300"/>
    <m/>
    <m/>
    <x v="1"/>
    <n v="15.401428571428571"/>
  </r>
  <r>
    <x v="1"/>
    <x v="263"/>
    <s v="Financeiro"/>
    <n v="43859"/>
    <s v="C"/>
    <s v="BBAS3"/>
    <n v="300"/>
    <n v="46.63"/>
    <m/>
    <n v="13989"/>
    <n v="12"/>
    <n v="2.8857142857142857"/>
    <n v="0.51571428571428568"/>
    <n v="14005.655714285715"/>
    <s v="S"/>
    <m/>
    <n v="-14005.655714285715"/>
    <m/>
    <m/>
    <m/>
    <m/>
    <x v="0"/>
    <n v="15.401428571428571"/>
  </r>
  <r>
    <x v="1"/>
    <x v="263"/>
    <s v="Consumo Cíclico"/>
    <n v="43859"/>
    <s v="V"/>
    <s v="CVCB3"/>
    <n v="300"/>
    <n v="41.5"/>
    <m/>
    <n v="12450"/>
    <n v="12"/>
    <n v="2.8857142857142857"/>
    <n v="0.51571428571428568"/>
    <n v="12433.974285714285"/>
    <s v="S"/>
    <m/>
    <n v="12433.974285714285"/>
    <n v="7.7235714285689028"/>
    <m/>
    <m/>
    <m/>
    <x v="0"/>
    <n v="15.401428571428571"/>
  </r>
  <r>
    <x v="1"/>
    <x v="263"/>
    <s v="Consumo Cíclico"/>
    <n v="43859"/>
    <s v="C"/>
    <s v="CVCB3"/>
    <n v="300"/>
    <n v="41.37"/>
    <m/>
    <n v="12411"/>
    <n v="12"/>
    <n v="2.8857142857142857"/>
    <n v="0.51571428571428568"/>
    <n v="12427.655714285715"/>
    <s v="S"/>
    <m/>
    <n v="-12427.655714285715"/>
    <m/>
    <m/>
    <m/>
    <m/>
    <x v="0"/>
    <n v="15.401428571428571"/>
  </r>
  <r>
    <x v="1"/>
    <x v="263"/>
    <s v="Bens Industriais"/>
    <n v="43859"/>
    <s v="C"/>
    <s v="GOLL4"/>
    <n v="300"/>
    <n v="33.21"/>
    <n v="33.666249999999998"/>
    <n v="9963"/>
    <n v="12"/>
    <n v="2.8857142857142857"/>
    <n v="0.51571428571428568"/>
    <n v="9979.6557142857146"/>
    <s v="S"/>
    <m/>
    <n v="-9979.6557142857146"/>
    <m/>
    <n v="1000"/>
    <m/>
    <m/>
    <x v="0"/>
    <n v="15.401428571428571"/>
  </r>
  <r>
    <x v="1"/>
    <x v="263"/>
    <s v="Bens Industriais"/>
    <n v="43859"/>
    <s v="C"/>
    <s v="GOLL4"/>
    <n v="500"/>
    <n v="33.94"/>
    <n v="33.94"/>
    <n v="16970"/>
    <n v="12"/>
    <n v="2.8857142857142857"/>
    <n v="0.51571428571428568"/>
    <n v="16986.655714285713"/>
    <s v="S"/>
    <m/>
    <n v="-16986.655714285713"/>
    <m/>
    <n v="0"/>
    <m/>
    <m/>
    <x v="0"/>
    <n v="15.401428571428571"/>
  </r>
  <r>
    <x v="1"/>
    <x v="264"/>
    <s v="Consumo não Cíclico"/>
    <n v="38946"/>
    <s v="V"/>
    <s v="BRFS3"/>
    <n v="700"/>
    <n v="34.76"/>
    <n v="53.767142857142858"/>
    <n v="24332"/>
    <n v="12"/>
    <n v="4.952"/>
    <n v="0.74"/>
    <n v="24315.75"/>
    <s v="S"/>
    <m/>
    <n v="24315.75"/>
    <n v="-50.185714285715221"/>
    <m/>
    <m/>
    <m/>
    <x v="0"/>
    <n v="17.691999999999997"/>
  </r>
  <r>
    <x v="1"/>
    <x v="264"/>
    <s v="Consumo Cíclico"/>
    <n v="38946"/>
    <s v="C"/>
    <s v="CVCB3"/>
    <n v="300"/>
    <n v="44.35"/>
    <n v="45.881"/>
    <n v="13305"/>
    <n v="12"/>
    <n v="4.952"/>
    <n v="0.74"/>
    <n v="13321.88"/>
    <s v="S"/>
    <m/>
    <n v="-13321.88"/>
    <m/>
    <m/>
    <m/>
    <m/>
    <x v="0"/>
    <n v="17.691999999999997"/>
  </r>
  <r>
    <x v="1"/>
    <x v="264"/>
    <e v="#N/A"/>
    <n v="38946"/>
    <s v="V"/>
    <s v="IRBR3"/>
    <n v="700"/>
    <n v="36.200000000000003"/>
    <m/>
    <n v="25340.000000000004"/>
    <n v="12"/>
    <n v="4.952"/>
    <n v="0.74"/>
    <n v="25323.750000000004"/>
    <s v="S"/>
    <m/>
    <n v="25323.750000000004"/>
    <n v="-71.522857142850626"/>
    <m/>
    <m/>
    <m/>
    <x v="0"/>
    <n v="17.691999999999997"/>
  </r>
  <r>
    <x v="1"/>
    <x v="264"/>
    <s v=" Utilidade Pública"/>
    <n v="38946"/>
    <s v="C"/>
    <s v="TRPL4"/>
    <n v="500"/>
    <n v="22.4"/>
    <n v="24.2"/>
    <n v="11200"/>
    <n v="12"/>
    <n v="4.952"/>
    <n v="0.74"/>
    <n v="11216.88"/>
    <s v="S"/>
    <m/>
    <n v="-11216.88"/>
    <n v="0"/>
    <m/>
    <m/>
    <m/>
    <x v="0"/>
    <n v="17.691999999999997"/>
  </r>
  <r>
    <x v="1"/>
    <x v="264"/>
    <s v="Materiais Básicos"/>
    <n v="38946"/>
    <s v="C"/>
    <s v="USIM5"/>
    <n v="2000"/>
    <n v="7.93"/>
    <n v="7.93"/>
    <n v="15860"/>
    <n v="12"/>
    <n v="4.952"/>
    <n v="0.74"/>
    <n v="15876.88"/>
    <s v="S"/>
    <m/>
    <n v="-15876.88"/>
    <n v="0"/>
    <m/>
    <m/>
    <m/>
    <x v="0"/>
    <n v="17.691999999999997"/>
  </r>
  <r>
    <x v="1"/>
    <x v="265"/>
    <s v="Consumo não Cíclico"/>
    <n v="33759"/>
    <s v="C"/>
    <s v="BRFS3"/>
    <n v="300"/>
    <n v="34.53"/>
    <n v="34.764285714285712"/>
    <n v="10359"/>
    <n v="12"/>
    <n v="2.9442857142857144"/>
    <n v="0.43285714285714283"/>
    <n v="10375.572857142857"/>
    <s v="S"/>
    <m/>
    <n v="-10375.572857142857"/>
    <n v="0"/>
    <n v="700"/>
    <m/>
    <m/>
    <x v="0"/>
    <n v="15.377142857142857"/>
  </r>
  <r>
    <x v="1"/>
    <x v="265"/>
    <s v="Consumo não Cíclico"/>
    <n v="33759"/>
    <s v="C"/>
    <s v="BRFS3"/>
    <n v="400"/>
    <n v="34.94"/>
    <m/>
    <n v="13976"/>
    <n v="12"/>
    <n v="2.9442857142857144"/>
    <n v="0.43285714285714283"/>
    <n v="13992.572857142857"/>
    <s v="S"/>
    <m/>
    <n v="-13992.572857142857"/>
    <n v="0"/>
    <n v="500"/>
    <m/>
    <m/>
    <x v="0"/>
    <n v="15.377142857142857"/>
  </r>
  <r>
    <x v="1"/>
    <x v="265"/>
    <e v="#N/A"/>
    <n v="33759"/>
    <s v="C"/>
    <s v="CSNA3"/>
    <n v="500"/>
    <n v="12.39"/>
    <m/>
    <n v="6195"/>
    <n v="12"/>
    <n v="2.9442857142857144"/>
    <n v="0.43285714285714283"/>
    <n v="6211.5728571428572"/>
    <s v="S"/>
    <m/>
    <n v="-6211.5728571428572"/>
    <n v="0"/>
    <n v="300"/>
    <m/>
    <m/>
    <x v="0"/>
    <n v="15.377142857142857"/>
  </r>
  <r>
    <x v="1"/>
    <x v="265"/>
    <s v="Consumo Cíclico"/>
    <n v="33759"/>
    <s v="C"/>
    <s v="CVCB3"/>
    <n v="200"/>
    <n v="45.61"/>
    <n v="46.537142857142854"/>
    <n v="9122"/>
    <n v="12"/>
    <n v="2.9442857142857144"/>
    <n v="0.43285714285714283"/>
    <n v="9141.4428571428562"/>
    <s v="S"/>
    <m/>
    <n v="-9141.4428571428562"/>
    <n v="0"/>
    <n v="700"/>
    <m/>
    <m/>
    <x v="0"/>
    <n v="15.377142857142857"/>
  </r>
  <r>
    <x v="1"/>
    <x v="265"/>
    <s v="Consumo Cíclico"/>
    <n v="33759"/>
    <s v="C"/>
    <s v="CVCB3"/>
    <n v="200"/>
    <n v="46.8"/>
    <n v="46.908000000000001"/>
    <n v="9360"/>
    <n v="12"/>
    <n v="2.9442857142857144"/>
    <n v="0.43285714285714283"/>
    <n v="9379.4428571428562"/>
    <s v="S"/>
    <m/>
    <n v="-9379.4428571428562"/>
    <n v="0"/>
    <m/>
    <m/>
    <m/>
    <x v="0"/>
    <n v="15.377142857142857"/>
  </r>
  <r>
    <x v="1"/>
    <x v="265"/>
    <s v="Consumo Cíclico"/>
    <n v="33759"/>
    <s v="C"/>
    <s v="CVCB3"/>
    <n v="300"/>
    <n v="46.98"/>
    <m/>
    <n v="14093.999999999998"/>
    <n v="12"/>
    <n v="2.9442857142857144"/>
    <n v="0.43285714285714283"/>
    <n v="14109.552857142855"/>
    <s v="S"/>
    <m/>
    <n v="-14109.552857142855"/>
    <n v="0"/>
    <n v="0"/>
    <m/>
    <m/>
    <x v="1"/>
    <n v="15.377142857142857"/>
  </r>
  <r>
    <x v="1"/>
    <x v="265"/>
    <e v="#N/A"/>
    <n v="33759"/>
    <s v="C"/>
    <s v="IRBR3"/>
    <n v="300"/>
    <n v="35.909999999999997"/>
    <n v="36.21857142857143"/>
    <n v="10772.999999999998"/>
    <n v="12"/>
    <n v="2.9442857142857144"/>
    <n v="0.43285714285714283"/>
    <n v="10788.552857142855"/>
    <s v="S"/>
    <m/>
    <n v="-10788.552857142855"/>
    <n v="0"/>
    <n v="300"/>
    <m/>
    <m/>
    <x v="1"/>
    <n v="15.377142857142857"/>
  </r>
  <r>
    <x v="0"/>
    <x v="265"/>
    <s v="Consumo não Cíclico"/>
    <n v="7246041"/>
    <s v="C"/>
    <s v="BRFS3"/>
    <n v="300"/>
    <n v="35.15"/>
    <m/>
    <n v="10545"/>
    <m/>
    <n v="2.6842857142857142"/>
    <n v="0.48571428571428571"/>
    <n v="10548.605714285713"/>
    <s v="S"/>
    <m/>
    <n v="-10548.605714285713"/>
    <n v="0"/>
    <m/>
    <m/>
    <m/>
    <x v="1"/>
    <n v="3.17"/>
  </r>
  <r>
    <x v="0"/>
    <x v="265"/>
    <s v="Financeiro"/>
    <n v="7246041"/>
    <s v="V"/>
    <s v="BBAS3"/>
    <n v="300"/>
    <n v="47.4"/>
    <m/>
    <n v="14220"/>
    <m/>
    <n v="2.6842857142857142"/>
    <n v="0.48571428571428571"/>
    <n v="14216.914285714285"/>
    <s v="S"/>
    <m/>
    <n v="14216.914285714285"/>
    <n v="146.39857142857181"/>
    <m/>
    <m/>
    <m/>
    <x v="1"/>
    <n v="3.17"/>
  </r>
  <r>
    <x v="0"/>
    <x v="265"/>
    <s v="Financeiro"/>
    <n v="7246041"/>
    <s v="C"/>
    <s v="BBAS3"/>
    <n v="300"/>
    <n v="46.89"/>
    <m/>
    <n v="14067"/>
    <m/>
    <n v="2.6842857142857142"/>
    <n v="0.48571428571428571"/>
    <n v="14070.715714285714"/>
    <s v="S"/>
    <m/>
    <n v="-14070.715714285714"/>
    <n v="0"/>
    <m/>
    <m/>
    <m/>
    <x v="0"/>
    <n v="3.17"/>
  </r>
  <r>
    <x v="0"/>
    <x v="265"/>
    <e v="#N/A"/>
    <n v="7246041"/>
    <s v="C"/>
    <s v="CSNA3"/>
    <n v="1000"/>
    <n v="12.33"/>
    <m/>
    <n v="12330"/>
    <m/>
    <n v="2.6842857142857142"/>
    <n v="0.48571428571428571"/>
    <n v="12333.715714285714"/>
    <s v="S"/>
    <m/>
    <n v="-12333.715714285714"/>
    <n v="0"/>
    <m/>
    <m/>
    <m/>
    <x v="0"/>
    <n v="3.17"/>
  </r>
  <r>
    <x v="0"/>
    <x v="265"/>
    <e v="#N/A"/>
    <n v="7246041"/>
    <s v="V"/>
    <s v="CSNA3"/>
    <n v="1000"/>
    <n v="12.71"/>
    <m/>
    <n v="12710"/>
    <m/>
    <n v="2.6842857142857142"/>
    <n v="0.48571428571428571"/>
    <n v="12706.914285714285"/>
    <s v="S"/>
    <m/>
    <n v="12706.914285714285"/>
    <n v="373.29857142857327"/>
    <m/>
    <m/>
    <m/>
    <x v="0"/>
    <n v="3.17"/>
  </r>
  <r>
    <x v="0"/>
    <x v="265"/>
    <s v=" Utilidade Pública"/>
    <n v="7246041"/>
    <s v="C"/>
    <s v="TRPL4"/>
    <n v="500"/>
    <n v="23.43"/>
    <n v="23.295000000000002"/>
    <n v="11715"/>
    <m/>
    <n v="2.6842857142857142"/>
    <n v="0.48571428571428571"/>
    <n v="11718.715714285714"/>
    <s v="S"/>
    <m/>
    <n v="-11718.715714285714"/>
    <n v="0"/>
    <m/>
    <m/>
    <m/>
    <x v="0"/>
    <n v="3.17"/>
  </r>
  <r>
    <x v="0"/>
    <x v="265"/>
    <s v="Consumo Cíclico"/>
    <n v="7246041"/>
    <s v="C"/>
    <s v="VVAR3"/>
    <n v="1000"/>
    <n v="7.31"/>
    <n v="7.42"/>
    <n v="7310"/>
    <m/>
    <n v="2.6842857142857142"/>
    <n v="0.48571428571428571"/>
    <n v="7314.9457142857145"/>
    <s v="S"/>
    <m/>
    <n v="-7314.9457142857145"/>
    <n v="0"/>
    <n v="400"/>
    <m/>
    <m/>
    <x v="0"/>
    <n v="3.17"/>
  </r>
  <r>
    <x v="0"/>
    <x v="266"/>
    <s v="Materiais Básicos"/>
    <n v="7189068"/>
    <s v="V"/>
    <s v="USIM5"/>
    <n v="4000"/>
    <n v="8.25"/>
    <m/>
    <n v="33000"/>
    <m/>
    <n v="9.07"/>
    <n v="1.35"/>
    <n v="32994.82"/>
    <s v="S"/>
    <m/>
    <n v="32994.82"/>
    <n v="-2672.9349999999977"/>
    <m/>
    <m/>
    <m/>
    <x v="0"/>
    <n v="10.42"/>
  </r>
  <r>
    <x v="1"/>
    <x v="266"/>
    <e v="#N/A"/>
    <n v="28047"/>
    <s v="V"/>
    <s v="CSNA3"/>
    <n v="1000"/>
    <n v="12.54"/>
    <m/>
    <n v="12540"/>
    <n v="12"/>
    <n v="3.6199999999999997"/>
    <n v="0.54"/>
    <n v="12523.63"/>
    <s v="S"/>
    <m/>
    <n v="12523.63"/>
    <n v="319.93000000000029"/>
    <m/>
    <m/>
    <m/>
    <x v="0"/>
    <n v="16.16"/>
  </r>
  <r>
    <x v="1"/>
    <x v="266"/>
    <e v="#N/A"/>
    <n v="28047"/>
    <s v="C"/>
    <s v="IRBR3"/>
    <n v="400"/>
    <n v="36.479999999999997"/>
    <m/>
    <n v="14591.999999999998"/>
    <n v="12"/>
    <n v="3.6199999999999997"/>
    <n v="0.54"/>
    <n v="14608.999999999998"/>
    <s v="S"/>
    <m/>
    <n v="-14608.999999999998"/>
    <n v="0"/>
    <m/>
    <m/>
    <m/>
    <x v="0"/>
    <n v="16.16"/>
  </r>
  <r>
    <x v="1"/>
    <x v="266"/>
    <s v="Materiais Básicos"/>
    <n v="28047"/>
    <s v="V"/>
    <s v="USIM5"/>
    <n v="1500"/>
    <n v="8.25"/>
    <n v="8.33"/>
    <n v="12375"/>
    <n v="12"/>
    <n v="3.6199999999999997"/>
    <n v="0.54"/>
    <n v="12358.63"/>
    <s v="S"/>
    <m/>
    <n v="12358.63"/>
    <n v="-153.92545454545325"/>
    <m/>
    <m/>
    <m/>
    <x v="0"/>
    <n v="16.16"/>
  </r>
  <r>
    <x v="1"/>
    <x v="267"/>
    <s v="Consumo não Cíclico"/>
    <n v="16042"/>
    <s v="C"/>
    <s v="JBSS3"/>
    <n v="500"/>
    <n v="28.52"/>
    <n v="30.102499999999999"/>
    <n v="14260"/>
    <n v="12"/>
    <n v="3.92"/>
    <n v="0.57999999999999996"/>
    <n v="14276.009999999998"/>
    <s v="S"/>
    <m/>
    <n v="-14276.009999999998"/>
    <m/>
    <m/>
    <m/>
    <m/>
    <x v="0"/>
    <n v="16.5"/>
  </r>
  <r>
    <x v="0"/>
    <x v="267"/>
    <s v="Consumo não Cíclico"/>
    <n v="7077844"/>
    <s v="C"/>
    <s v="JBSS3"/>
    <n v="500"/>
    <n v="28.55"/>
    <n v="30.126666666666665"/>
    <n v="14275"/>
    <m/>
    <n v="3.3566666666666669"/>
    <n v="0.5"/>
    <n v="14281.626923076923"/>
    <s v="S"/>
    <m/>
    <n v="-14281.626923076923"/>
    <m/>
    <n v="1500"/>
    <m/>
    <m/>
    <x v="0"/>
    <n v="3.8566666666666669"/>
  </r>
  <r>
    <x v="0"/>
    <x v="267"/>
    <s v="Consumo Cíclico"/>
    <n v="7077844"/>
    <s v="C"/>
    <s v="VVAR3"/>
    <n v="1000"/>
    <n v="7.41"/>
    <n v="7.456666666666667"/>
    <n v="7410"/>
    <m/>
    <n v="3.3566666666666669"/>
    <n v="0.5"/>
    <n v="7416.626923076923"/>
    <s v="S"/>
    <m/>
    <n v="-7416.626923076923"/>
    <m/>
    <m/>
    <m/>
    <m/>
    <x v="0"/>
    <n v="3.8566666666666669"/>
  </r>
  <r>
    <x v="0"/>
    <x v="267"/>
    <s v="Consumo Cíclico"/>
    <n v="7077844"/>
    <s v="C"/>
    <s v="VVAR3"/>
    <n v="2000"/>
    <n v="7.48"/>
    <n v="7.48"/>
    <n v="14960"/>
    <m/>
    <n v="3.3566666666666669"/>
    <n v="0.5"/>
    <n v="14966.626923076923"/>
    <s v="S"/>
    <m/>
    <n v="-14966.626923076923"/>
    <m/>
    <m/>
    <m/>
    <m/>
    <x v="0"/>
    <n v="3.8566666666666669"/>
  </r>
  <r>
    <x v="0"/>
    <x v="268"/>
    <s v="Consumo Cíclico"/>
    <n v="7018949"/>
    <s v="V"/>
    <s v="VVAR3"/>
    <n v="4000"/>
    <n v="7.65"/>
    <n v="30.63"/>
    <n v="30600"/>
    <m/>
    <n v="5.1849999999999996"/>
    <n v="0.77500000000000002"/>
    <n v="30593.728076923075"/>
    <s v="S"/>
    <m/>
    <n v="30593.728076923075"/>
    <n v="306.45300000000134"/>
    <m/>
    <m/>
    <m/>
    <x v="0"/>
    <n v="5.96"/>
  </r>
  <r>
    <x v="0"/>
    <x v="268"/>
    <e v="#N/A"/>
    <n v="7018949"/>
    <s v="V"/>
    <s v="FJTA4"/>
    <n v="2000"/>
    <n v="3.57"/>
    <n v="30.63"/>
    <n v="7140"/>
    <m/>
    <n v="5.1849999999999996"/>
    <n v="0.77500000000000002"/>
    <n v="7133.7280769230774"/>
    <s v="S"/>
    <m/>
    <n v="7133.7280769230774"/>
    <n v="332.23099999999977"/>
    <m/>
    <m/>
    <m/>
    <x v="0"/>
    <n v="5.96"/>
  </r>
  <r>
    <x v="1"/>
    <x v="268"/>
    <e v="#N/A"/>
    <n v="9768"/>
    <s v="V"/>
    <s v="FJTA4"/>
    <n v="2000"/>
    <n v="3.67"/>
    <n v="3.43"/>
    <n v="7340"/>
    <n v="12"/>
    <n v="3.0150000000000001"/>
    <n v="0.45"/>
    <n v="7322.0530769230772"/>
    <s v="S"/>
    <m/>
    <n v="7322.0530769230772"/>
    <n v="447.34299999999985"/>
    <m/>
    <m/>
    <m/>
    <x v="0"/>
    <n v="15.465"/>
  </r>
  <r>
    <x v="1"/>
    <x v="268"/>
    <s v="Consumo não Cíclico"/>
    <n v="9768"/>
    <s v="V"/>
    <s v="JBSS3"/>
    <n v="500"/>
    <n v="29.22"/>
    <n v="30.63"/>
    <n v="14610"/>
    <n v="12"/>
    <n v="3.0150000000000001"/>
    <n v="0.45"/>
    <n v="14592.053076923075"/>
    <s v="S"/>
    <m/>
    <n v="14592.053076923075"/>
    <n v="-721.30000000000109"/>
    <m/>
    <m/>
    <m/>
    <x v="0"/>
    <n v="15.465"/>
  </r>
  <r>
    <x v="1"/>
    <x v="269"/>
    <s v="Consumo não Cíclico"/>
    <n v="3306"/>
    <s v="V"/>
    <s v="BEEF3"/>
    <n v="1000"/>
    <n v="10.333"/>
    <n v="10.34"/>
    <n v="10333"/>
    <n v="12"/>
    <n v="2.84"/>
    <n v="0.42"/>
    <n v="10315.083076923076"/>
    <s v="S"/>
    <m/>
    <n v="10315.083076923076"/>
    <n v="-40.170000000000073"/>
    <m/>
    <m/>
    <m/>
    <x v="0"/>
    <n v="15.26"/>
  </r>
  <r>
    <x v="1"/>
    <x v="270"/>
    <s v="Consumo não Cíclico"/>
    <n v="102951"/>
    <s v="C"/>
    <s v="JBSS3"/>
    <n v="500"/>
    <n v="28.27"/>
    <n v="30.63"/>
    <n v="14135"/>
    <n v="12"/>
    <n v="3.88"/>
    <n v="0.57999999999999996"/>
    <n v="14153.706923076923"/>
    <s v="S"/>
    <m/>
    <n v="-14153.706923076923"/>
    <m/>
    <m/>
    <m/>
    <m/>
    <x v="0"/>
    <n v="16.459999999999997"/>
  </r>
  <r>
    <x v="1"/>
    <x v="271"/>
    <s v="Consumo não Cíclico"/>
    <n v="93028"/>
    <s v="C"/>
    <s v="BEEF3"/>
    <n v="1000"/>
    <n v="10.34"/>
    <n v="10.34"/>
    <n v="10340"/>
    <n v="12"/>
    <n v="2.84"/>
    <n v="0.42"/>
    <n v="10358.546923076923"/>
    <s v="S"/>
    <m/>
    <n v="-10358.546923076923"/>
    <m/>
    <m/>
    <m/>
    <n v="-9.8528274994377352"/>
    <x v="0"/>
    <n v="15.26"/>
  </r>
  <r>
    <x v="1"/>
    <x v="272"/>
    <e v="#N/A"/>
    <n v="83883"/>
    <s v="C"/>
    <s v="CSNA3"/>
    <n v="1000"/>
    <n v="12.2"/>
    <n v="12.2"/>
    <n v="12200"/>
    <m/>
    <n v="3.35"/>
    <n v="0.5"/>
    <n v="12206.626923076923"/>
    <s v="S"/>
    <m/>
    <n v="-12206.626923076923"/>
    <m/>
    <m/>
    <m/>
    <m/>
    <x v="0"/>
    <n v="3.85"/>
  </r>
  <r>
    <x v="0"/>
    <x v="273"/>
    <s v="Consumo não Cíclico"/>
    <n v="6677021"/>
    <s v="C"/>
    <s v="JBSS3"/>
    <n v="500"/>
    <n v="29.56"/>
    <n v="30.914999999999999"/>
    <n v="14780"/>
    <m/>
    <n v="4.18"/>
    <n v="0.624"/>
    <n v="14786.750923076923"/>
    <s v="S"/>
    <m/>
    <n v="-14786.750923076923"/>
    <m/>
    <n v="1000"/>
    <m/>
    <m/>
    <x v="0"/>
    <n v="4.8039999999999994"/>
  </r>
  <r>
    <x v="0"/>
    <x v="273"/>
    <e v="#N/A"/>
    <n v="6677021"/>
    <s v="V"/>
    <s v="CSNA3"/>
    <n v="1500"/>
    <n v="12.93"/>
    <m/>
    <n v="19395"/>
    <m/>
    <n v="4.18"/>
    <n v="0.624"/>
    <n v="19388.879076923076"/>
    <s v="S"/>
    <m/>
    <n v="19388.879076923076"/>
    <n v="-1910.3528095238062"/>
    <m/>
    <m/>
    <m/>
    <x v="0"/>
    <n v="4.8039999999999994"/>
  </r>
  <r>
    <x v="0"/>
    <x v="273"/>
    <s v=" Utilidade Pública"/>
    <n v="6677021"/>
    <s v="C"/>
    <s v="TRPL4"/>
    <n v="500"/>
    <n v="23.16"/>
    <n v="23.16"/>
    <n v="11580"/>
    <m/>
    <n v="4.18"/>
    <n v="0.624"/>
    <n v="11585.159"/>
    <s v="S"/>
    <m/>
    <n v="-11585.159"/>
    <m/>
    <n v="0"/>
    <m/>
    <n v="0.21187968047490302"/>
    <x v="0"/>
    <n v="4.8039999999999994"/>
  </r>
  <r>
    <x v="0"/>
    <x v="273"/>
    <s v="Consumo Cíclico"/>
    <n v="6677021"/>
    <s v="C"/>
    <s v="VVAR3"/>
    <n v="2000"/>
    <n v="7.45"/>
    <n v="7.57"/>
    <n v="14900"/>
    <m/>
    <n v="4.18"/>
    <n v="0.624"/>
    <n v="14905.159"/>
    <s v="S"/>
    <m/>
    <n v="-14905.159"/>
    <m/>
    <n v="800"/>
    <m/>
    <n v="-0.50372050053354467"/>
    <x v="0"/>
    <n v="4.8039999999999994"/>
  </r>
  <r>
    <x v="0"/>
    <x v="273"/>
    <s v="Consumo Cíclico"/>
    <n v="6677021"/>
    <s v="C"/>
    <s v="VVAR3"/>
    <n v="2000"/>
    <n v="7.69"/>
    <m/>
    <n v="15380"/>
    <m/>
    <n v="4.18"/>
    <n v="0.624"/>
    <n v="15384.693333333333"/>
    <s v="S"/>
    <s v="S"/>
    <n v="-15384.693333333333"/>
    <m/>
    <m/>
    <m/>
    <n v="6.3058904978941852"/>
    <x v="0"/>
    <n v="4.8039999999999994"/>
  </r>
  <r>
    <x v="0"/>
    <x v="274"/>
    <s v="Financeiro"/>
    <n v="6576634"/>
    <s v="V"/>
    <s v="BBAS3"/>
    <n v="800"/>
    <n v="47.4"/>
    <m/>
    <n v="37920"/>
    <m/>
    <n v="10.42"/>
    <n v="1.55"/>
    <n v="37915.010666666662"/>
    <s v="S"/>
    <m/>
    <n v="37915.010666666662"/>
    <n v="80.333333333337578"/>
    <m/>
    <m/>
    <n v="6.3500697796341994"/>
    <x v="0"/>
    <n v="11.97"/>
  </r>
  <r>
    <x v="1"/>
    <x v="274"/>
    <s v="Financeiro"/>
    <n v="68438"/>
    <s v="V"/>
    <s v="BBAS3"/>
    <n v="200"/>
    <n v="47.49"/>
    <n v="47.62"/>
    <n v="9498"/>
    <n v="12"/>
    <n v="5.2166666666666668"/>
    <n v="0.77666666666666673"/>
    <n v="9481.7839999999997"/>
    <s v="S"/>
    <m/>
    <n v="9481.7839999999997"/>
    <n v="-47.759621212120692"/>
    <m/>
    <m/>
    <n v="3.388918367669711"/>
    <x v="0"/>
    <n v="17.993333333333336"/>
  </r>
  <r>
    <x v="1"/>
    <x v="274"/>
    <s v="Financeiro"/>
    <n v="68438"/>
    <s v="V"/>
    <s v="B3SA3"/>
    <n v="200"/>
    <n v="47.4"/>
    <n v="44.389333333333333"/>
    <n v="9480"/>
    <m/>
    <n v="5.2166666666666668"/>
    <n v="0.77666666666666673"/>
    <n v="9475.7839999999997"/>
    <s v="S"/>
    <m/>
    <n v="9475.7839999999997"/>
    <n v="597.50666666666621"/>
    <m/>
    <m/>
    <m/>
    <x v="0"/>
    <n v="5.9933333333333332"/>
  </r>
  <r>
    <x v="1"/>
    <x v="274"/>
    <s v="Financeiro"/>
    <n v="68438"/>
    <s v="V"/>
    <s v="B3SA3"/>
    <n v="800"/>
    <n v="47.42"/>
    <n v="44.389333333333333"/>
    <n v="37936"/>
    <n v="12"/>
    <n v="5.2166666666666668"/>
    <n v="0.77666666666666673"/>
    <n v="37919.784"/>
    <s v="S"/>
    <m/>
    <n v="37919.784"/>
    <n v="2407.9066666666695"/>
    <m/>
    <m/>
    <n v="-0.26167741159004465"/>
    <x v="1"/>
    <n v="17.993333333333336"/>
  </r>
  <r>
    <x v="1"/>
    <x v="275"/>
    <s v="Financeiro"/>
    <n v="56392"/>
    <s v="V"/>
    <s v="B3SA3"/>
    <n v="500"/>
    <n v="45.98"/>
    <n v="44.389333333333333"/>
    <n v="22990"/>
    <n v="12"/>
    <n v="6.32"/>
    <n v="0.94"/>
    <n v="22973.620666666669"/>
    <s v="S"/>
    <m/>
    <n v="22973.620666666669"/>
    <n v="778.54333333333489"/>
    <m/>
    <m/>
    <m/>
    <x v="1"/>
    <n v="19.260000000000002"/>
  </r>
  <r>
    <x v="1"/>
    <x v="276"/>
    <s v="Financeiro"/>
    <n v="52365"/>
    <s v="C"/>
    <s v="B3SA3"/>
    <n v="300"/>
    <n v="44.54"/>
    <n v="44.389333333333333"/>
    <n v="13362"/>
    <n v="12"/>
    <n v="3.0033333333333334"/>
    <n v="0.54333333333333333"/>
    <n v="13378.612666666666"/>
    <s v="S"/>
    <m/>
    <n v="-13378.612666666666"/>
    <m/>
    <m/>
    <m/>
    <n v="2.487347000315244"/>
    <x v="0"/>
    <n v="15.546666666666667"/>
  </r>
  <r>
    <x v="1"/>
    <x v="276"/>
    <s v="Financeiro"/>
    <n v="52365"/>
    <s v="V"/>
    <s v="B3SA3"/>
    <n v="300"/>
    <n v="44.5"/>
    <m/>
    <n v="13350"/>
    <n v="12"/>
    <n v="3.0033333333333334"/>
    <n v="0.54333333333333333"/>
    <n v="13334.017333333333"/>
    <s v="S"/>
    <m/>
    <n v="13334.017333333333"/>
    <n v="-34.893030303030173"/>
    <m/>
    <m/>
    <n v="0.18453620530867126"/>
    <x v="1"/>
    <n v="15.546666666666667"/>
  </r>
  <r>
    <x v="1"/>
    <x v="276"/>
    <s v="Financeiro"/>
    <n v="52365"/>
    <s v="C"/>
    <s v="B3SA3"/>
    <n v="300"/>
    <n v="44.51"/>
    <m/>
    <n v="13353"/>
    <n v="12"/>
    <n v="3.0033333333333334"/>
    <n v="0.54333333333333333"/>
    <n v="13369.612666666666"/>
    <s v="S"/>
    <m/>
    <n v="-13369.612666666666"/>
    <m/>
    <m/>
    <m/>
    <m/>
    <x v="1"/>
    <n v="15.546666666666667"/>
  </r>
  <r>
    <x v="1"/>
    <x v="277"/>
    <s v="Financeiro"/>
    <n v="48117"/>
    <s v="V"/>
    <s v="B3SA3"/>
    <n v="600"/>
    <n v="45.51"/>
    <n v="44.351666666666667"/>
    <n v="27306"/>
    <n v="12"/>
    <n v="7.5"/>
    <n v="1.1200000000000001"/>
    <n v="27289.440666666669"/>
    <s v="S"/>
    <m/>
    <n v="27289.440666666669"/>
    <n v="678.79181818182042"/>
    <m/>
    <m/>
    <n v="-1.0595391914264147"/>
    <x v="1"/>
    <n v="20.62"/>
  </r>
  <r>
    <x v="1"/>
    <x v="278"/>
    <s v="Consumo Cíclico"/>
    <n v="34442"/>
    <s v="V"/>
    <s v="VVAR3"/>
    <n v="2000"/>
    <n v="7.59"/>
    <m/>
    <n v="15180"/>
    <n v="12"/>
    <n v="2.9525000000000001"/>
    <n v="0.60499999999999998"/>
    <n v="15163.955666666667"/>
    <s v="S"/>
    <m/>
    <n v="15163.955666666667"/>
    <n v="27.983636363636833"/>
    <m/>
    <m/>
    <m/>
    <x v="1"/>
    <n v="15.557500000000001"/>
  </r>
  <r>
    <x v="1"/>
    <x v="278"/>
    <s v="Consumo Cíclico"/>
    <n v="34442"/>
    <s v="C"/>
    <s v="VVAR3"/>
    <n v="2000"/>
    <n v="7.56"/>
    <m/>
    <n v="15120"/>
    <n v="12"/>
    <n v="2.9525000000000001"/>
    <n v="0.60499999999999998"/>
    <n v="15136.674333333332"/>
    <s v="S"/>
    <m/>
    <n v="-15136.674333333332"/>
    <m/>
    <n v="0"/>
    <m/>
    <n v="0.29274057981334728"/>
    <x v="0"/>
    <n v="15.557500000000001"/>
  </r>
  <r>
    <x v="1"/>
    <x v="278"/>
    <s v="Materiais Básicos"/>
    <n v="34442"/>
    <s v="V"/>
    <s v="BRKM5"/>
    <n v="500"/>
    <n v="29.67"/>
    <m/>
    <n v="14835"/>
    <n v="12"/>
    <n v="2.9525000000000001"/>
    <n v="0.60499999999999998"/>
    <n v="14818.955666666667"/>
    <s v="S"/>
    <m/>
    <n v="14818.955666666667"/>
    <n v="-157.01636363636317"/>
    <m/>
    <m/>
    <m/>
    <x v="0"/>
    <n v="15.557500000000001"/>
  </r>
  <r>
    <x v="1"/>
    <x v="278"/>
    <s v="Materiais Básicos"/>
    <n v="34442"/>
    <s v="C"/>
    <s v="BRKM5"/>
    <n v="500"/>
    <n v="29.92"/>
    <m/>
    <n v="14960"/>
    <n v="12"/>
    <n v="2.9525000000000001"/>
    <n v="0.60499999999999998"/>
    <n v="14976.674333333332"/>
    <s v="S"/>
    <m/>
    <n v="-14976.674333333332"/>
    <m/>
    <m/>
    <m/>
    <n v="0.79097491570325595"/>
    <x v="0"/>
    <n v="15.557500000000001"/>
  </r>
  <r>
    <x v="1"/>
    <x v="279"/>
    <e v="#N/A"/>
    <n v="30711"/>
    <s v="V"/>
    <s v="IRBR3"/>
    <n v="500"/>
    <n v="35.65"/>
    <m/>
    <n v="17825"/>
    <n v="12"/>
    <n v="4.5599999999999996"/>
    <n v="0.68"/>
    <n v="17808.880666666668"/>
    <s v="S"/>
    <m/>
    <n v="17808.880666666668"/>
    <n v="52.13484848484859"/>
    <n v="500"/>
    <m/>
    <m/>
    <x v="0"/>
    <n v="17.239999999999998"/>
  </r>
  <r>
    <x v="1"/>
    <x v="279"/>
    <s v="Consumo não Cíclico"/>
    <n v="30711"/>
    <s v="C"/>
    <s v="JBSS3"/>
    <n v="500"/>
    <n v="29.33"/>
    <n v="31.416666666666668"/>
    <n v="14665"/>
    <n v="12"/>
    <n v="4.5599999999999996"/>
    <n v="0.68"/>
    <n v="14684.866"/>
    <s v="S"/>
    <m/>
    <n v="-14684.866"/>
    <m/>
    <n v="200"/>
    <m/>
    <m/>
    <x v="0"/>
    <n v="17.239999999999998"/>
  </r>
  <r>
    <x v="1"/>
    <x v="279"/>
    <s v="Petróleo. Gás e Biocombustíveis"/>
    <n v="30711"/>
    <s v="V"/>
    <s v="PETR3"/>
    <n v="600"/>
    <n v="28.76"/>
    <n v="28.45"/>
    <n v="17256"/>
    <n v="12"/>
    <n v="4.5599999999999996"/>
    <n v="0.68"/>
    <n v="17236.763999999999"/>
    <s v="S"/>
    <m/>
    <n v="17236.763999999999"/>
    <n v="136.36590909090955"/>
    <m/>
    <m/>
    <n v="0.29664609749175441"/>
    <x v="0"/>
    <n v="17.239999999999998"/>
  </r>
  <r>
    <x v="1"/>
    <x v="280"/>
    <e v="#N/A"/>
    <n v="22711"/>
    <s v="C"/>
    <s v="IRBR3"/>
    <n v="300"/>
    <n v="35.44"/>
    <n v="35.450000000000003"/>
    <n v="10632"/>
    <n v="12"/>
    <n v="3.0700000000000003"/>
    <n v="0.45666666666666672"/>
    <n v="10651.642666666667"/>
    <s v="S"/>
    <m/>
    <n v="-10651.642666666667"/>
    <m/>
    <m/>
    <m/>
    <m/>
    <x v="0"/>
    <n v="15.526666666666667"/>
  </r>
  <r>
    <x v="1"/>
    <x v="280"/>
    <e v="#N/A"/>
    <n v="22711"/>
    <s v="C"/>
    <s v="IRBR3"/>
    <n v="200"/>
    <n v="35.46"/>
    <m/>
    <n v="7092"/>
    <n v="12"/>
    <n v="3.0700000000000003"/>
    <n v="0.45666666666666672"/>
    <n v="7111.6426666666666"/>
    <s v="S"/>
    <m/>
    <n v="-7111.6426666666666"/>
    <m/>
    <m/>
    <m/>
    <m/>
    <x v="0"/>
    <n v="15.526666666666667"/>
  </r>
  <r>
    <x v="1"/>
    <x v="280"/>
    <s v="Consumo Cíclico"/>
    <n v="22711"/>
    <s v="V"/>
    <s v="VVAR3"/>
    <n v="2000"/>
    <n v="7.89"/>
    <m/>
    <n v="15780"/>
    <n v="12"/>
    <n v="3.0700000000000003"/>
    <n v="0.45666666666666672"/>
    <n v="15760.987333333333"/>
    <s v="S"/>
    <m/>
    <n v="15760.987333333333"/>
    <n v="46.762424242424458"/>
    <n v="0"/>
    <m/>
    <n v="-0.54012269522494105"/>
    <x v="1"/>
    <n v="15.526666666666667"/>
  </r>
  <r>
    <x v="1"/>
    <x v="281"/>
    <s v="Petróleo. Gás e Biocombustíveis"/>
    <n v="18444"/>
    <s v="C"/>
    <s v="PETR3"/>
    <n v="300"/>
    <n v="28.46"/>
    <n v="28.45"/>
    <n v="8538"/>
    <n v="12"/>
    <n v="2.605"/>
    <n v="0.46750000000000003"/>
    <n v="8553.8174999999992"/>
    <s v="S"/>
    <m/>
    <n v="-8553.8174999999992"/>
    <m/>
    <n v="400"/>
    <m/>
    <m/>
    <x v="1"/>
    <n v="15.0725"/>
  </r>
  <r>
    <x v="1"/>
    <x v="281"/>
    <s v="Petróleo. Gás e Biocombustíveis"/>
    <n v="18444"/>
    <s v="C"/>
    <s v="PETR3"/>
    <n v="300"/>
    <n v="28.44"/>
    <m/>
    <n v="8532"/>
    <n v="12"/>
    <n v="2.605"/>
    <n v="0.46750000000000003"/>
    <n v="8548.8775000000005"/>
    <s v="S"/>
    <m/>
    <n v="-8548.8775000000005"/>
    <m/>
    <m/>
    <m/>
    <m/>
    <x v="0"/>
    <n v="15.0725"/>
  </r>
  <r>
    <x v="1"/>
    <x v="281"/>
    <e v="#N/A"/>
    <n v="18444"/>
    <s v="V"/>
    <s v="IRBR3"/>
    <n v="400"/>
    <n v="35.79"/>
    <m/>
    <n v="14316"/>
    <n v="12"/>
    <n v="2.605"/>
    <n v="0.46750000000000003"/>
    <n v="14296.720499999999"/>
    <s v="S"/>
    <m/>
    <n v="14296.720499999999"/>
    <n v="-77.235909090910354"/>
    <m/>
    <m/>
    <m/>
    <x v="0"/>
    <n v="15.0725"/>
  </r>
  <r>
    <x v="1"/>
    <x v="281"/>
    <e v="#N/A"/>
    <n v="18444"/>
    <s v="C"/>
    <s v="IRBR3"/>
    <n v="400"/>
    <n v="35.9"/>
    <m/>
    <n v="14360"/>
    <n v="12"/>
    <n v="2.605"/>
    <n v="0.46750000000000003"/>
    <n v="14379.9095"/>
    <s v="S"/>
    <m/>
    <n v="-14379.9095"/>
    <m/>
    <m/>
    <m/>
    <m/>
    <x v="0"/>
    <n v="15.0725"/>
  </r>
  <r>
    <x v="1"/>
    <x v="282"/>
    <s v="Consumo não Cíclico"/>
    <n v="2780"/>
    <s v="C"/>
    <s v="JBSS3"/>
    <n v="500"/>
    <n v="32.5"/>
    <n v="32.465000000000003"/>
    <n v="16250"/>
    <n v="12"/>
    <n v="4.46"/>
    <n v="0.60499999999999998"/>
    <n v="16270.046999999999"/>
    <s v="S"/>
    <m/>
    <n v="-16270.046999999999"/>
    <m/>
    <m/>
    <m/>
    <n v="0.55721086690257071"/>
    <x v="0"/>
    <n v="17.065000000000001"/>
  </r>
  <r>
    <x v="1"/>
    <x v="282"/>
    <s v="Consumo não Cíclico"/>
    <n v="2780"/>
    <s v="C"/>
    <s v="JBSS3"/>
    <n v="500"/>
    <n v="32.42"/>
    <m/>
    <n v="16210"/>
    <n v="12"/>
    <n v="4.46"/>
    <n v="0.60499999999999998"/>
    <n v="16230.046999999999"/>
    <s v="S"/>
    <m/>
    <n v="-16230.046999999999"/>
    <m/>
    <m/>
    <m/>
    <m/>
    <x v="0"/>
    <n v="17.065000000000001"/>
  </r>
  <r>
    <x v="0"/>
    <x v="283"/>
    <s v="Consumo não Cíclico"/>
    <n v="5855808"/>
    <s v="C"/>
    <s v="JBSS3"/>
    <n v="500"/>
    <n v="32.270000000000003"/>
    <n v="32.270000000000003"/>
    <n v="16135.000000000002"/>
    <m/>
    <n v="4.43"/>
    <n v="0.6"/>
    <n v="16143.042000000001"/>
    <s v="S"/>
    <m/>
    <n v="-16143.042000000001"/>
    <m/>
    <n v="500"/>
    <m/>
    <m/>
    <x v="0"/>
    <n v="5.0299999999999994"/>
  </r>
  <r>
    <x v="1"/>
    <x v="283"/>
    <s v="Bens Industriais"/>
    <n v="95519"/>
    <s v="V"/>
    <s v="GOLL4"/>
    <n v="300"/>
    <n v="32.22"/>
    <m/>
    <n v="9666"/>
    <n v="12"/>
    <n v="3.5266666666666668"/>
    <n v="0.48"/>
    <n v="9646.7080000000005"/>
    <s v="S"/>
    <m/>
    <n v="9646.7080000000005"/>
    <n v="53.769090909090664"/>
    <m/>
    <m/>
    <m/>
    <x v="0"/>
    <n v="16.006666666666668"/>
  </r>
  <r>
    <x v="1"/>
    <x v="283"/>
    <s v="Financeiro"/>
    <n v="95519"/>
    <s v="C"/>
    <s v="B3SA3"/>
    <n v="300"/>
    <n v="43.71"/>
    <n v="44.351666666666667"/>
    <n v="13113"/>
    <n v="12"/>
    <n v="3.5266666666666668"/>
    <n v="0.48"/>
    <n v="13132.921999999999"/>
    <s v="S"/>
    <m/>
    <n v="-13132.921999999999"/>
    <m/>
    <m/>
    <m/>
    <m/>
    <x v="0"/>
    <n v="16.006666666666668"/>
  </r>
  <r>
    <x v="1"/>
    <x v="283"/>
    <s v="Consumo Cíclico"/>
    <n v="95519"/>
    <s v="C"/>
    <s v="VVAR3"/>
    <n v="2000"/>
    <n v="7.85"/>
    <m/>
    <n v="15700"/>
    <n v="12"/>
    <n v="3.5266666666666668"/>
    <n v="0.48"/>
    <n v="15719.921999999999"/>
    <s v="S"/>
    <m/>
    <n v="-15719.921999999999"/>
    <m/>
    <m/>
    <m/>
    <m/>
    <x v="0"/>
    <n v="16.006666666666668"/>
  </r>
  <r>
    <x v="1"/>
    <x v="284"/>
    <s v="Bens Industriais"/>
    <n v="91568"/>
    <s v="C"/>
    <s v="GOLL4"/>
    <n v="300"/>
    <n v="31.93"/>
    <m/>
    <n v="9579"/>
    <n v="12"/>
    <n v="3.3066666666666666"/>
    <n v="0.45"/>
    <n v="9598.8919999999998"/>
    <s v="S"/>
    <m/>
    <n v="-9598.8919999999998"/>
    <m/>
    <m/>
    <m/>
    <n v="0.40519817626224047"/>
    <x v="0"/>
    <n v="15.756666666666666"/>
  </r>
  <r>
    <x v="1"/>
    <x v="284"/>
    <s v="Financeiro"/>
    <n v="91568"/>
    <s v="C"/>
    <s v="B3SA3"/>
    <n v="300"/>
    <n v="43.97"/>
    <n v="44.48"/>
    <n v="13191"/>
    <n v="12"/>
    <n v="3.3066666666666666"/>
    <n v="0.45"/>
    <n v="13210.892"/>
    <s v="S"/>
    <m/>
    <n v="-13210.892"/>
    <m/>
    <m/>
    <m/>
    <m/>
    <x v="0"/>
    <n v="15.756666666666666"/>
  </r>
  <r>
    <x v="1"/>
    <x v="284"/>
    <s v="Financeiro"/>
    <n v="91568"/>
    <s v="C"/>
    <s v="B3SA3"/>
    <n v="300"/>
    <n v="44.46"/>
    <n v="44.378"/>
    <n v="13338"/>
    <n v="12"/>
    <n v="3.3066666666666666"/>
    <n v="0.45"/>
    <n v="13355.46"/>
    <s v="S"/>
    <m/>
    <n v="-13355.46"/>
    <m/>
    <n v="1000"/>
    <m/>
    <m/>
    <x v="0"/>
    <n v="15.756666666666666"/>
  </r>
  <r>
    <x v="0"/>
    <x v="285"/>
    <s v="Financeiro"/>
    <n v="5776290"/>
    <s v="V"/>
    <s v="B3SA3"/>
    <n v="400"/>
    <n v="44.57"/>
    <m/>
    <n v="17828"/>
    <m/>
    <n v="2.7879999999999998"/>
    <n v="0.38"/>
    <n v="17823.239999999998"/>
    <s v="S"/>
    <m/>
    <n v="17823.239999999998"/>
    <n v="72.223333333334267"/>
    <m/>
    <m/>
    <n v="2.5008531245068903"/>
    <x v="0"/>
    <n v="3.1679999999999997"/>
  </r>
  <r>
    <x v="0"/>
    <x v="285"/>
    <e v="#N/A"/>
    <n v="5776290"/>
    <s v="C"/>
    <s v="FJTA4"/>
    <n v="2000"/>
    <n v="3.4"/>
    <m/>
    <n v="6800"/>
    <m/>
    <n v="2.7879999999999998"/>
    <n v="0.38"/>
    <n v="6805.39"/>
    <s v="S"/>
    <m/>
    <n v="-6805.39"/>
    <m/>
    <m/>
    <m/>
    <n v="3.7398085602194611"/>
    <x v="0"/>
    <n v="3.1679999999999997"/>
  </r>
  <r>
    <x v="0"/>
    <x v="285"/>
    <s v="Financeiro"/>
    <n v="5776290"/>
    <s v="C"/>
    <s v="BBAS3"/>
    <n v="200"/>
    <n v="45.85"/>
    <n v="47.256250000000001"/>
    <n v="9170"/>
    <m/>
    <n v="2.7879999999999998"/>
    <n v="0.38"/>
    <n v="9175.3899999999976"/>
    <s v="S"/>
    <m/>
    <n v="-9175.3899999999976"/>
    <m/>
    <m/>
    <m/>
    <n v="0.42345613236914048"/>
    <x v="0"/>
    <n v="3.1679999999999997"/>
  </r>
  <r>
    <x v="0"/>
    <x v="285"/>
    <s v="Bens Industriais"/>
    <n v="5776290"/>
    <s v="V"/>
    <s v="GOLL4"/>
    <n v="300"/>
    <n v="33.81"/>
    <m/>
    <n v="10143"/>
    <m/>
    <n v="2.7879999999999998"/>
    <n v="0.38"/>
    <n v="10138.820000000002"/>
    <s v="S"/>
    <m/>
    <n v="10138.820000000002"/>
    <n v="253.56650000000263"/>
    <m/>
    <m/>
    <m/>
    <x v="0"/>
    <n v="3.1679999999999997"/>
  </r>
  <r>
    <x v="0"/>
    <x v="285"/>
    <s v="Bens Industriais"/>
    <n v="5776290"/>
    <s v="V"/>
    <s v="GOLL4"/>
    <n v="200"/>
    <n v="33.92"/>
    <m/>
    <n v="6784"/>
    <m/>
    <n v="2.7879999999999998"/>
    <n v="0.38"/>
    <n v="6779.0050000000001"/>
    <s v="S"/>
    <m/>
    <n v="6779.0050000000001"/>
    <n v="253.56649999999991"/>
    <m/>
    <m/>
    <n v="3.3033140513945307"/>
    <x v="0"/>
    <n v="3.1679999999999997"/>
  </r>
  <r>
    <x v="1"/>
    <x v="285"/>
    <s v="Financeiro"/>
    <n v="87602"/>
    <s v="V"/>
    <s v="B3SA3"/>
    <n v="300"/>
    <n v="44.6"/>
    <n v="44.357500000000002"/>
    <n v="13380"/>
    <n v="12"/>
    <n v="5.44"/>
    <n v="0.7400000000000001"/>
    <n v="13362.645"/>
    <s v="S"/>
    <m/>
    <n v="13362.645"/>
    <n v="56.590000000000146"/>
    <m/>
    <m/>
    <n v="2.2573934631843384"/>
    <x v="0"/>
    <n v="18.18"/>
  </r>
  <r>
    <x v="1"/>
    <x v="285"/>
    <s v=" Utilidade Pública"/>
    <n v="87602"/>
    <s v="C"/>
    <s v="TRPL4"/>
    <n v="500"/>
    <n v="24.23"/>
    <n v="24.8"/>
    <n v="12115"/>
    <n v="12"/>
    <n v="5.44"/>
    <n v="0.7400000000000001"/>
    <n v="12137.079999999998"/>
    <s v="S"/>
    <m/>
    <n v="-12137.079999999998"/>
    <m/>
    <m/>
    <m/>
    <n v="0.5626512195664104"/>
    <x v="0"/>
    <n v="18.18"/>
  </r>
  <r>
    <x v="1"/>
    <x v="285"/>
    <s v="Bens Industriais"/>
    <n v="87602"/>
    <s v="V"/>
    <s v="GOLL4"/>
    <n v="1000"/>
    <n v="33.86"/>
    <n v="32.69"/>
    <n v="33860"/>
    <n v="12"/>
    <n v="5.44"/>
    <n v="0.7400000000000001"/>
    <n v="33843.021250000005"/>
    <s v="S"/>
    <m/>
    <n v="33843.021250000005"/>
    <n v="1117.9461428571376"/>
    <m/>
    <m/>
    <m/>
    <x v="0"/>
    <n v="18.18"/>
  </r>
  <r>
    <x v="1"/>
    <x v="286"/>
    <s v="Materiais Básicos"/>
    <n v="83180"/>
    <s v="V"/>
    <s v="BRKM5"/>
    <n v="500"/>
    <n v="32.340000000000003"/>
    <m/>
    <n v="16170.000000000002"/>
    <n v="12"/>
    <n v="4.7016666666666671"/>
    <n v="0.7400000000000001"/>
    <n v="16153.021250000002"/>
    <s v="S"/>
    <m/>
    <n v="16153.021250000002"/>
    <n v="364.64057142857564"/>
    <m/>
    <m/>
    <m/>
    <x v="0"/>
    <n v="17.441666666666666"/>
  </r>
  <r>
    <x v="1"/>
    <x v="286"/>
    <s v="Consumo Cíclico"/>
    <n v="83180"/>
    <s v="V"/>
    <s v="VVAR3"/>
    <n v="2000"/>
    <n v="7.53"/>
    <m/>
    <n v="15060"/>
    <n v="12"/>
    <n v="4.7016666666666671"/>
    <n v="0.7400000000000001"/>
    <n v="15043.02125"/>
    <s v="S"/>
    <m/>
    <n v="15043.02125"/>
    <n v="84.640571428573821"/>
    <m/>
    <m/>
    <n v="7.4689526036330764E-2"/>
    <x v="1"/>
    <n v="17.441666666666666"/>
  </r>
  <r>
    <x v="1"/>
    <x v="286"/>
    <s v="Financeiro"/>
    <n v="83180"/>
    <s v="C"/>
    <s v="B3SA3"/>
    <n v="300"/>
    <n v="43.46"/>
    <n v="44.357500000000002"/>
    <n v="13038"/>
    <n v="12"/>
    <n v="4.7016666666666671"/>
    <n v="0.7400000000000001"/>
    <n v="13055.608749999999"/>
    <s v="S"/>
    <m/>
    <n v="-13055.608749999999"/>
    <m/>
    <m/>
    <m/>
    <m/>
    <x v="1"/>
    <n v="17.441666666666666"/>
  </r>
  <r>
    <x v="1"/>
    <x v="286"/>
    <s v="Bens Industriais"/>
    <n v="83180"/>
    <s v="C"/>
    <s v="GOLL4"/>
    <n v="500"/>
    <n v="32.18"/>
    <n v="32.69"/>
    <n v="16090"/>
    <n v="12"/>
    <n v="4.7016666666666671"/>
    <n v="0.7400000000000001"/>
    <n v="16107.608749999999"/>
    <s v="S"/>
    <m/>
    <n v="-16107.608749999999"/>
    <m/>
    <m/>
    <m/>
    <m/>
    <x v="0"/>
    <n v="17.441666666666666"/>
  </r>
  <r>
    <x v="1"/>
    <x v="286"/>
    <s v="Consumo Cíclico"/>
    <n v="83180"/>
    <s v="V"/>
    <s v="MGLU3"/>
    <n v="800"/>
    <n v="36.35"/>
    <n v="36.28"/>
    <n v="29080"/>
    <n v="12"/>
    <n v="4.7016666666666671"/>
    <n v="0.7400000000000001"/>
    <n v="29063.021249999998"/>
    <s v="S"/>
    <m/>
    <n v="29063.021249999998"/>
    <n v="21.707142857139843"/>
    <m/>
    <m/>
    <m/>
    <x v="0"/>
    <n v="17.441666666666666"/>
  </r>
  <r>
    <x v="1"/>
    <x v="286"/>
    <s v="Consumo Cíclico"/>
    <n v="83180"/>
    <s v="C"/>
    <s v="MGLU3"/>
    <n v="800"/>
    <n v="36.28"/>
    <n v="36.28"/>
    <n v="29024"/>
    <n v="12"/>
    <n v="4.7016666666666671"/>
    <n v="0.7400000000000001"/>
    <n v="29041.608750000003"/>
    <s v="S"/>
    <m/>
    <n v="-29041.608750000003"/>
    <m/>
    <m/>
    <m/>
    <n v="1.9149639920289045"/>
    <x v="0"/>
    <n v="17.441666666666666"/>
  </r>
  <r>
    <x v="0"/>
    <x v="287"/>
    <s v="Materiais Básicos"/>
    <n v="5687602"/>
    <s v="C"/>
    <s v="USIM5"/>
    <n v="1000"/>
    <n v="7.89"/>
    <n v="8.9137500000000003"/>
    <n v="7890"/>
    <m/>
    <n v="3.28"/>
    <n v="0.44666666666666671"/>
    <n v="7895.3154166666673"/>
    <s v="S"/>
    <m/>
    <n v="-7895.3154166666673"/>
    <m/>
    <m/>
    <m/>
    <m/>
    <x v="0"/>
    <n v="3.7266666666666666"/>
  </r>
  <r>
    <x v="0"/>
    <x v="287"/>
    <s v="Financeiro"/>
    <n v="5687602"/>
    <s v="C"/>
    <s v="B3SA3"/>
    <n v="300"/>
    <n v="44.29"/>
    <n v="44.354999999999997"/>
    <n v="13287"/>
    <m/>
    <n v="3.28"/>
    <n v="0.44666666666666671"/>
    <n v="13291.826666666666"/>
    <s v="S"/>
    <m/>
    <n v="-13291.826666666666"/>
    <m/>
    <n v="800"/>
    <m/>
    <m/>
    <x v="0"/>
    <n v="3.7266666666666666"/>
  </r>
  <r>
    <x v="0"/>
    <x v="287"/>
    <s v="Consumo Cíclico"/>
    <n v="5687602"/>
    <s v="V"/>
    <s v="MGLU3"/>
    <n v="500"/>
    <n v="36.630000000000003"/>
    <m/>
    <n v="18315"/>
    <m/>
    <n v="3.28"/>
    <n v="0.44666666666666671"/>
    <n v="18309.576666666668"/>
    <s v="S"/>
    <m/>
    <n v="18309.576666666668"/>
    <n v="350.65333333332819"/>
    <m/>
    <m/>
    <n v="3.8563546890770533"/>
    <x v="0"/>
    <n v="3.7266666666666666"/>
  </r>
  <r>
    <x v="0"/>
    <x v="287"/>
    <e v="#N/A"/>
    <n v="5687602"/>
    <s v="C"/>
    <s v="CSNA3"/>
    <n v="500"/>
    <n v="13.76"/>
    <n v="14.193333333333333"/>
    <n v="6880"/>
    <m/>
    <n v="3.28"/>
    <n v="0.44666666666666671"/>
    <n v="6886.0533333333333"/>
    <s v="S"/>
    <m/>
    <n v="-6886.0533333333333"/>
    <m/>
    <m/>
    <m/>
    <m/>
    <x v="1"/>
    <n v="3.7266666666666666"/>
  </r>
  <r>
    <x v="0"/>
    <x v="287"/>
    <s v="Financeiro"/>
    <n v="5687602"/>
    <s v="C"/>
    <s v="BBAS3"/>
    <n v="200"/>
    <n v="46.34"/>
    <n v="47.725000000000001"/>
    <n v="9268"/>
    <m/>
    <n v="3.28"/>
    <n v="0.44666666666666671"/>
    <n v="9274.0533333333333"/>
    <s v="S"/>
    <m/>
    <n v="-9274.0533333333333"/>
    <m/>
    <m/>
    <m/>
    <n v="1.9726634341118043"/>
    <x v="1"/>
    <n v="3.7266666666666666"/>
  </r>
  <r>
    <x v="0"/>
    <x v="287"/>
    <s v="Consumo não Cíclico"/>
    <n v="5687602"/>
    <s v="V"/>
    <s v="JBSS3"/>
    <n v="500"/>
    <n v="31.88"/>
    <m/>
    <n v="15940"/>
    <m/>
    <n v="3.28"/>
    <n v="0.44666666666666671"/>
    <n v="15934.576666666666"/>
    <s v="S"/>
    <m/>
    <n v="15934.576666666666"/>
    <n v="614.51333333333605"/>
    <n v="0"/>
    <m/>
    <n v="4.3376138006729459"/>
    <x v="0"/>
    <n v="3.7266666666666666"/>
  </r>
  <r>
    <x v="1"/>
    <x v="287"/>
    <s v="Materiais Básicos"/>
    <n v="78214"/>
    <s v="C"/>
    <s v="BRKM5"/>
    <n v="500"/>
    <n v="32.229999999999997"/>
    <m/>
    <n v="16114.999999999998"/>
    <n v="12"/>
    <n v="3.6033333333333335"/>
    <n v="0.54300000000000004"/>
    <n v="16133.149666666664"/>
    <s v="S"/>
    <m/>
    <n v="-16133.149666666664"/>
    <m/>
    <m/>
    <m/>
    <m/>
    <x v="0"/>
    <n v="16.146333333333335"/>
  </r>
  <r>
    <x v="1"/>
    <x v="287"/>
    <s v="Materiais Básicos"/>
    <n v="78214"/>
    <s v="V"/>
    <s v="BRKM5"/>
    <n v="500"/>
    <n v="32.92"/>
    <m/>
    <n v="16460"/>
    <m/>
    <n v="3.6033333333333335"/>
    <n v="0.54300000000000004"/>
    <n v="16454.480333333333"/>
    <s v="S"/>
    <m/>
    <n v="16454.480333333333"/>
    <n v="324.6239999999998"/>
    <m/>
    <m/>
    <m/>
    <x v="0"/>
    <n v="4.1463333333333336"/>
  </r>
  <r>
    <x v="1"/>
    <x v="287"/>
    <s v="Materiais Básicos"/>
    <n v="78214"/>
    <s v="V"/>
    <s v="BRKM5"/>
    <n v="300"/>
    <n v="32.979999999999997"/>
    <m/>
    <n v="9893.9999999999982"/>
    <n v="12"/>
    <n v="3.6033333333333335"/>
    <n v="0.54300000000000004"/>
    <n v="9879.516999999998"/>
    <s v="S"/>
    <m/>
    <n v="9879.516999999998"/>
    <n v="428.47500000000036"/>
    <m/>
    <m/>
    <n v="3.7271363208396946"/>
    <x v="0"/>
    <n v="16.146333333333335"/>
  </r>
  <r>
    <x v="1"/>
    <x v="287"/>
    <s v="Financeiro"/>
    <n v="78214"/>
    <s v="C"/>
    <s v="B3SA3"/>
    <n v="500"/>
    <n v="44.51"/>
    <n v="44.656666666666666"/>
    <n v="22255"/>
    <n v="12"/>
    <n v="3.6033333333333335"/>
    <n v="0.54300000000000004"/>
    <n v="22270.113000000001"/>
    <s v="S"/>
    <m/>
    <n v="-22270.113000000001"/>
    <m/>
    <m/>
    <m/>
    <m/>
    <x v="0"/>
    <n v="16.146333333333335"/>
  </r>
  <r>
    <x v="1"/>
    <x v="287"/>
    <e v="#N/A"/>
    <n v="78214"/>
    <s v="C"/>
    <s v="FJTA4"/>
    <n v="2000"/>
    <n v="3.43"/>
    <n v="3.43"/>
    <n v="6860"/>
    <n v="12"/>
    <n v="3.6033333333333335"/>
    <n v="0.54300000000000004"/>
    <n v="6880.0460769230767"/>
    <s v="S"/>
    <m/>
    <n v="-6880.0460769230767"/>
    <m/>
    <m/>
    <m/>
    <m/>
    <x v="0"/>
    <n v="16.146333333333335"/>
  </r>
  <r>
    <x v="1"/>
    <x v="287"/>
    <s v="Consumo não Cíclico"/>
    <n v="78214"/>
    <s v="V"/>
    <s v="JBSS3"/>
    <n v="500"/>
    <n v="31.98"/>
    <m/>
    <n v="15990"/>
    <n v="12"/>
    <n v="3.6033333333333335"/>
    <n v="0.54300000000000004"/>
    <n v="15970.583923076923"/>
    <s v="S"/>
    <m/>
    <n v="15970.583923076923"/>
    <n v="595.33500000000276"/>
    <m/>
    <m/>
    <m/>
    <x v="0"/>
    <n v="16.146333333333335"/>
  </r>
  <r>
    <x v="0"/>
    <x v="288"/>
    <s v="Financeiro"/>
    <n v="5645174"/>
    <s v="C"/>
    <s v="B3SA3"/>
    <n v="100"/>
    <n v="44.55"/>
    <m/>
    <n v="4455"/>
    <m/>
    <n v="3.4566666666666666"/>
    <n v="0.47"/>
    <n v="4462.9730769230773"/>
    <s v="S"/>
    <m/>
    <n v="-4462.9730769230773"/>
    <m/>
    <m/>
    <m/>
    <m/>
    <x v="0"/>
    <n v="3.9266666666666667"/>
  </r>
  <r>
    <x v="0"/>
    <x v="288"/>
    <s v="Consumo Cíclico"/>
    <n v="5645174"/>
    <s v="C"/>
    <s v="MGLU3"/>
    <n v="500"/>
    <n v="35.909999999999997"/>
    <m/>
    <n v="17955"/>
    <m/>
    <n v="3.4566666666666666"/>
    <n v="0.47"/>
    <n v="17962.973076923077"/>
    <s v="S"/>
    <m/>
    <n v="-17962.973076923077"/>
    <m/>
    <m/>
    <m/>
    <m/>
    <x v="0"/>
    <n v="3.9266666666666667"/>
  </r>
  <r>
    <x v="0"/>
    <x v="288"/>
    <s v="Consumo não Cíclico"/>
    <n v="5645174"/>
    <s v="C"/>
    <s v="JBSS3"/>
    <n v="500"/>
    <n v="30.63"/>
    <m/>
    <n v="15315"/>
    <m/>
    <n v="3.4566666666666666"/>
    <n v="0.47"/>
    <n v="15322.973076923075"/>
    <s v="S"/>
    <m/>
    <n v="-15322.973076923075"/>
    <m/>
    <n v="500"/>
    <m/>
    <m/>
    <x v="0"/>
    <n v="3.9266666666666667"/>
  </r>
  <r>
    <x v="1"/>
    <x v="288"/>
    <s v="Consumo não Cíclico"/>
    <n v="74050"/>
    <s v="C"/>
    <s v="JBSS3"/>
    <n v="500"/>
    <n v="30.72"/>
    <m/>
    <n v="15360"/>
    <n v="12"/>
    <n v="4.04"/>
    <n v="0.55199999999999994"/>
    <n v="15380.055076923076"/>
    <s v="S"/>
    <m/>
    <n v="-15380.055076923076"/>
    <m/>
    <m/>
    <m/>
    <m/>
    <x v="0"/>
    <n v="16.591999999999999"/>
  </r>
  <r>
    <x v="1"/>
    <x v="288"/>
    <s v="Materiais Básicos"/>
    <n v="74050"/>
    <s v="C"/>
    <s v="BRKM5"/>
    <n v="300"/>
    <n v="31.44"/>
    <n v="31.502500000000001"/>
    <n v="9432"/>
    <n v="12"/>
    <n v="4.04"/>
    <n v="0.55199999999999994"/>
    <n v="9452.0550769230758"/>
    <s v="S"/>
    <m/>
    <n v="-9452.0550769230758"/>
    <m/>
    <m/>
    <m/>
    <m/>
    <x v="0"/>
    <n v="16.591999999999999"/>
  </r>
  <r>
    <x v="1"/>
    <x v="288"/>
    <s v="Materiais Básicos"/>
    <n v="74050"/>
    <s v="C"/>
    <s v="BRKM5"/>
    <n v="500"/>
    <n v="31.54"/>
    <m/>
    <n v="15770"/>
    <n v="12"/>
    <n v="4.04"/>
    <n v="0.55199999999999994"/>
    <n v="15790.055076923076"/>
    <s v="S"/>
    <m/>
    <n v="-15790.055076923076"/>
    <m/>
    <m/>
    <m/>
    <m/>
    <x v="0"/>
    <n v="16.591999999999999"/>
  </r>
  <r>
    <x v="1"/>
    <x v="288"/>
    <s v="Financeiro"/>
    <n v="74050"/>
    <s v="C"/>
    <s v="B3SA3"/>
    <n v="400"/>
    <n v="44.84"/>
    <n v="44.84"/>
    <n v="17936"/>
    <n v="12"/>
    <n v="4.04"/>
    <n v="0.55199999999999994"/>
    <n v="17956.055076923076"/>
    <s v="S"/>
    <m/>
    <n v="-17956.055076923076"/>
    <m/>
    <m/>
    <m/>
    <m/>
    <x v="0"/>
    <n v="16.591999999999999"/>
  </r>
  <r>
    <x v="1"/>
    <x v="288"/>
    <s v="Consumo Cíclico"/>
    <n v="74050"/>
    <s v="C"/>
    <s v="VVAR3"/>
    <n v="2000"/>
    <n v="7.47"/>
    <n v="7.47"/>
    <n v="14940"/>
    <n v="12"/>
    <n v="4.04"/>
    <n v="0.55199999999999994"/>
    <n v="14960.055076923076"/>
    <s v="S"/>
    <m/>
    <n v="-14960.055076923076"/>
    <m/>
    <m/>
    <m/>
    <n v="-0.1711799181466441"/>
    <x v="0"/>
    <n v="16.591999999999999"/>
  </r>
  <r>
    <x v="0"/>
    <x v="289"/>
    <s v="Bens Industriais"/>
    <n v="5604255"/>
    <s v="C"/>
    <s v="GOLL4"/>
    <n v="200"/>
    <n v="32.6"/>
    <n v="32.798000000000002"/>
    <n v="6520"/>
    <m/>
    <n v="4.82"/>
    <n v="0.65749999999999997"/>
    <n v="6528.1605769230773"/>
    <s v="S"/>
    <m/>
    <n v="-6528.1605769230773"/>
    <m/>
    <m/>
    <m/>
    <n v="3.8008029877503855"/>
    <x v="0"/>
    <n v="5.4775"/>
  </r>
  <r>
    <x v="0"/>
    <x v="289"/>
    <s v="Bens Industriais"/>
    <n v="5604255"/>
    <s v="C"/>
    <s v="GOLL4"/>
    <n v="300"/>
    <n v="32.93"/>
    <n v="32.93"/>
    <n v="9879"/>
    <m/>
    <n v="4.82"/>
    <n v="0.65749999999999997"/>
    <n v="9887.1605769230755"/>
    <s v="S"/>
    <m/>
    <n v="-9887.1605769230755"/>
    <m/>
    <m/>
    <m/>
    <m/>
    <x v="0"/>
    <n v="5.4775"/>
  </r>
  <r>
    <x v="0"/>
    <x v="289"/>
    <s v="Financeiro"/>
    <n v="5604255"/>
    <s v="V"/>
    <s v="B3SA3"/>
    <n v="500"/>
    <n v="45.29"/>
    <m/>
    <n v="22645"/>
    <m/>
    <n v="4.82"/>
    <n v="0.65749999999999997"/>
    <n v="22637.469423076924"/>
    <s v="S"/>
    <m/>
    <n v="22637.469423076924"/>
    <n v="-38.741785714282742"/>
    <m/>
    <m/>
    <m/>
    <x v="0"/>
    <n v="5.4775"/>
  </r>
  <r>
    <x v="0"/>
    <x v="289"/>
    <s v="Consumo não Cíclico"/>
    <n v="5604255"/>
    <s v="V"/>
    <s v="JBSS3"/>
    <n v="1000"/>
    <n v="31.07"/>
    <n v="29.883333333333333"/>
    <n v="31070"/>
    <m/>
    <n v="4.82"/>
    <n v="0.65749999999999997"/>
    <n v="31064.3645"/>
    <s v="S"/>
    <m/>
    <n v="31064.3645"/>
    <n v="1180.6820238095243"/>
    <n v="0"/>
    <m/>
    <m/>
    <x v="0"/>
    <n v="5.4775"/>
  </r>
  <r>
    <x v="1"/>
    <x v="289"/>
    <s v="Bens Industriais"/>
    <n v="69606"/>
    <s v="C"/>
    <s v="GOLL4"/>
    <n v="500"/>
    <n v="33.200000000000003"/>
    <n v="33.200000000000003"/>
    <n v="16600"/>
    <n v="12"/>
    <n v="3.5166666666666671"/>
    <n v="0.52500000000000002"/>
    <n v="16618.133000000002"/>
    <s v="S"/>
    <m/>
    <n v="-16618.133000000002"/>
    <m/>
    <m/>
    <m/>
    <n v="4.1492597134263134"/>
    <x v="0"/>
    <n v="16.041666666666668"/>
  </r>
  <r>
    <x v="1"/>
    <x v="289"/>
    <s v=" Utilidade Pública"/>
    <n v="69606"/>
    <s v="C"/>
    <s v="TRPL4"/>
    <n v="500"/>
    <n v="25.09"/>
    <n v="25.085000000000001"/>
    <n v="12545"/>
    <n v="12"/>
    <n v="3.5166666666666671"/>
    <n v="0.52500000000000002"/>
    <n v="12563.132999999998"/>
    <s v="S"/>
    <m/>
    <n v="-12563.132999999998"/>
    <m/>
    <m/>
    <m/>
    <m/>
    <x v="1"/>
    <n v="16.041666666666668"/>
  </r>
  <r>
    <x v="1"/>
    <x v="289"/>
    <s v=" Utilidade Pública"/>
    <n v="69606"/>
    <s v="C"/>
    <s v="TRPL4"/>
    <n v="500"/>
    <n v="25.08"/>
    <m/>
    <n v="12540"/>
    <n v="12"/>
    <n v="3.5166666666666671"/>
    <n v="0.52500000000000002"/>
    <n v="12558.132999999998"/>
    <s v="S"/>
    <m/>
    <n v="-12558.132999999998"/>
    <m/>
    <m/>
    <m/>
    <m/>
    <x v="1"/>
    <n v="16.041666666666668"/>
  </r>
  <r>
    <x v="1"/>
    <x v="289"/>
    <s v="Consumo não Cíclico"/>
    <n v="69606"/>
    <s v="V"/>
    <s v="JBSS3"/>
    <n v="500"/>
    <n v="31"/>
    <m/>
    <n v="15500"/>
    <n v="12"/>
    <n v="3.5166666666666671"/>
    <n v="0.52500000000000002"/>
    <n v="15482.497000000001"/>
    <s v="S"/>
    <m/>
    <n v="15482.497000000001"/>
    <n v="642.39452380952389"/>
    <m/>
    <m/>
    <m/>
    <x v="0"/>
    <n v="16.041666666666668"/>
  </r>
  <r>
    <x v="1"/>
    <x v="289"/>
    <s v="Financeiro"/>
    <n v="69606"/>
    <s v="V"/>
    <s v="B3SA3"/>
    <n v="300"/>
    <n v="45.18"/>
    <m/>
    <n v="13554"/>
    <n v="12"/>
    <n v="3.5166666666666671"/>
    <n v="0.52500000000000002"/>
    <n v="13536.497000000001"/>
    <s v="S"/>
    <m/>
    <n v="13536.497000000001"/>
    <n v="152.6657142857166"/>
    <m/>
    <m/>
    <m/>
    <x v="0"/>
    <n v="16.041666666666668"/>
  </r>
  <r>
    <x v="1"/>
    <x v="289"/>
    <s v="Financeiro"/>
    <n v="69606"/>
    <s v="C"/>
    <s v="B3SA3"/>
    <n v="300"/>
    <n v="44.55"/>
    <m/>
    <n v="13365"/>
    <n v="12"/>
    <n v="3.5166666666666671"/>
    <n v="0.52500000000000002"/>
    <n v="13383.132999999998"/>
    <s v="S"/>
    <m/>
    <n v="-13383.132999999998"/>
    <m/>
    <m/>
    <m/>
    <m/>
    <x v="0"/>
    <n v="16.041666666666668"/>
  </r>
  <r>
    <x v="0"/>
    <x v="290"/>
    <s v="Financeiro"/>
    <n v="5558671"/>
    <s v="C"/>
    <s v="B3SA3"/>
    <n v="200"/>
    <n v="45.25"/>
    <n v="45.316000000000003"/>
    <n v="9050"/>
    <m/>
    <n v="3.78"/>
    <n v="0.51500000000000001"/>
    <n v="9056.1229999999978"/>
    <s v="S"/>
    <m/>
    <n v="-9056.1229999999978"/>
    <m/>
    <m/>
    <m/>
    <n v="2.6049575321569338"/>
    <x v="0"/>
    <n v="4.2949999999999999"/>
  </r>
  <r>
    <x v="0"/>
    <x v="290"/>
    <s v="Financeiro"/>
    <n v="5558671"/>
    <s v="C"/>
    <s v="B3SA3"/>
    <n v="300"/>
    <n v="45.36"/>
    <m/>
    <n v="13608"/>
    <m/>
    <n v="3.78"/>
    <n v="0.51500000000000001"/>
    <n v="13614.122999999998"/>
    <s v="S"/>
    <m/>
    <n v="-13614.122999999998"/>
    <m/>
    <m/>
    <m/>
    <n v="3.758664058243224"/>
    <x v="0"/>
    <n v="4.2949999999999999"/>
  </r>
  <r>
    <x v="0"/>
    <x v="290"/>
    <e v="#N/A"/>
    <n v="5558671"/>
    <s v="C"/>
    <s v="CSNA3"/>
    <n v="1000"/>
    <n v="14.41"/>
    <m/>
    <n v="14410"/>
    <m/>
    <n v="3.78"/>
    <n v="0.51500000000000001"/>
    <n v="14416.122999999998"/>
    <s v="S"/>
    <m/>
    <n v="-14416.122999999998"/>
    <m/>
    <m/>
    <m/>
    <n v="5.6953852173468453"/>
    <x v="0"/>
    <n v="4.2949999999999999"/>
  </r>
  <r>
    <x v="0"/>
    <x v="290"/>
    <s v="Consumo Cíclico"/>
    <n v="5558671"/>
    <s v="V"/>
    <s v="MGLU3"/>
    <n v="500"/>
    <n v="35.869999999999997"/>
    <m/>
    <n v="17935"/>
    <m/>
    <n v="3.78"/>
    <n v="0.51500000000000001"/>
    <n v="17930.584999999999"/>
    <s v="S"/>
    <m/>
    <n v="17930.584999999999"/>
    <n v="467.04694805194958"/>
    <m/>
    <m/>
    <n v="1.11659706889465"/>
    <x v="0"/>
    <n v="4.2949999999999999"/>
  </r>
  <r>
    <x v="1"/>
    <x v="290"/>
    <s v="Consumo Cíclico"/>
    <n v="64909"/>
    <s v="V"/>
    <s v="MGLU3"/>
    <n v="500"/>
    <n v="36.200000000000003"/>
    <n v="34.295000000000002"/>
    <n v="18100"/>
    <n v="12"/>
    <n v="4.8988888888888891"/>
    <n v="0.69888888888888889"/>
    <n v="18071.701111111113"/>
    <s v="S"/>
    <m/>
    <n v="18071.701111111113"/>
    <n v="679.64065656565799"/>
    <m/>
    <m/>
    <n v="1.2627762211613878"/>
    <x v="0"/>
    <n v="17.597777777777779"/>
  </r>
  <r>
    <x v="1"/>
    <x v="290"/>
    <s v="Consumo Cíclico"/>
    <n v="64909"/>
    <s v="V"/>
    <s v="MGLU3"/>
    <n v="500"/>
    <n v="35.97"/>
    <n v="34.295000000000002"/>
    <n v="17985"/>
    <n v="12"/>
    <n v="4.8988888888888891"/>
    <n v="0.69888888888888889"/>
    <n v="17968.372777777779"/>
    <s v="S"/>
    <m/>
    <n v="17968.372777777779"/>
    <n v="1023.3356782106785"/>
    <m/>
    <m/>
    <n v="-1.172949929149167"/>
    <x v="0"/>
    <n v="17.597777777777779"/>
  </r>
  <r>
    <x v="1"/>
    <x v="290"/>
    <s v="Bens Industriais"/>
    <n v="64909"/>
    <s v="V"/>
    <s v="GOLL4"/>
    <n v="500"/>
    <n v="34.15"/>
    <n v="25.06"/>
    <n v="17075"/>
    <n v="12"/>
    <n v="4.8988888888888891"/>
    <n v="0.69888888888888889"/>
    <n v="17058.372777777779"/>
    <s v="S"/>
    <m/>
    <n v="17058.372777777779"/>
    <n v="190.46694444444802"/>
    <m/>
    <m/>
    <n v="4.5401596509167188"/>
    <x v="0"/>
    <n v="17.597777777777779"/>
  </r>
  <r>
    <x v="1"/>
    <x v="290"/>
    <s v=" Utilidade Pública"/>
    <n v="64909"/>
    <s v="V"/>
    <s v="TRPL4"/>
    <n v="500"/>
    <n v="25.45"/>
    <n v="25.06"/>
    <n v="12725"/>
    <n v="12"/>
    <n v="4.8988888888888891"/>
    <n v="0.69888888888888889"/>
    <n v="12708.372777777779"/>
    <s v="S"/>
    <m/>
    <n v="12708.372777777779"/>
    <n v="160.47113275613447"/>
    <m/>
    <m/>
    <n v="-0.48636444179664673"/>
    <x v="1"/>
    <n v="17.597777777777779"/>
  </r>
  <r>
    <x v="1"/>
    <x v="290"/>
    <s v="Consumo Cíclico"/>
    <n v="64909"/>
    <s v="V"/>
    <s v="VVAR3"/>
    <n v="2000"/>
    <n v="7.38"/>
    <n v="7.1924999999999999"/>
    <n v="14760"/>
    <n v="12"/>
    <n v="4.8988888888888891"/>
    <n v="0.69888888888888889"/>
    <n v="14743.372777777779"/>
    <s v="S"/>
    <m/>
    <n v="14743.372777777779"/>
    <n v="-172.92571428571136"/>
    <m/>
    <m/>
    <m/>
    <x v="1"/>
    <n v="17.597777777777779"/>
  </r>
  <r>
    <x v="1"/>
    <x v="290"/>
    <s v="Consumo Cíclico"/>
    <n v="64909"/>
    <s v="V"/>
    <s v="VVAR3"/>
    <n v="2000"/>
    <n v="7.29"/>
    <n v="7.1924999999999999"/>
    <n v="14580"/>
    <n v="12"/>
    <n v="4.8988888888888891"/>
    <n v="0.69888888888888889"/>
    <n v="14563.372777777779"/>
    <s v="S"/>
    <m/>
    <n v="14563.372777777779"/>
    <n v="661.17457142857347"/>
    <m/>
    <m/>
    <n v="5.7380036040233549"/>
    <x v="0"/>
    <n v="17.597777777777779"/>
  </r>
  <r>
    <x v="1"/>
    <x v="290"/>
    <s v="Financeiro"/>
    <n v="64909"/>
    <s v="V"/>
    <s v="B3SA3"/>
    <n v="300"/>
    <n v="44.62"/>
    <m/>
    <n v="13386"/>
    <n v="12"/>
    <n v="4.8988888888888891"/>
    <n v="0.69888888888888889"/>
    <n v="13369.372777777779"/>
    <s v="S"/>
    <m/>
    <n v="13369.372777777779"/>
    <n v="-65.02111111110753"/>
    <m/>
    <m/>
    <n v="0.13184998582074819"/>
    <x v="0"/>
    <n v="17.597777777777779"/>
  </r>
  <r>
    <x v="1"/>
    <x v="290"/>
    <s v="Financeiro"/>
    <n v="64909"/>
    <s v="C"/>
    <s v="B3SA3"/>
    <n v="300"/>
    <n v="44.72"/>
    <m/>
    <n v="13416"/>
    <n v="12"/>
    <n v="4.8988888888888891"/>
    <n v="0.69888888888888889"/>
    <n v="13433.257222222221"/>
    <s v="S"/>
    <m/>
    <n v="-13433.257222222221"/>
    <m/>
    <m/>
    <m/>
    <m/>
    <x v="0"/>
    <n v="17.597777777777779"/>
  </r>
  <r>
    <x v="1"/>
    <x v="290"/>
    <s v="Financeiro"/>
    <n v="64909"/>
    <s v="V"/>
    <s v="B3SA3"/>
    <n v="1000"/>
    <n v="45.73"/>
    <n v="43.148571428571429"/>
    <n v="45730"/>
    <n v="12"/>
    <n v="4.8988888888888891"/>
    <n v="0.69888888888888889"/>
    <n v="45713.372777777775"/>
    <s v="S"/>
    <m/>
    <n v="45713.372777777775"/>
    <n v="2623.0023665223707"/>
    <m/>
    <m/>
    <m/>
    <x v="0"/>
    <n v="17.597777777777779"/>
  </r>
  <r>
    <x v="1"/>
    <x v="291"/>
    <s v="Materiais Básicos"/>
    <n v="60599"/>
    <s v="V"/>
    <s v="BRKM5"/>
    <n v="500"/>
    <n v="31.23"/>
    <m/>
    <n v="15615"/>
    <n v="12"/>
    <n v="3.6199999999999997"/>
    <n v="0.6"/>
    <n v="15598.471666666666"/>
    <s v="S"/>
    <m/>
    <n v="15598.471666666666"/>
    <n v="20.565833333334012"/>
    <m/>
    <m/>
    <n v="0.29394660428196856"/>
    <x v="1"/>
    <n v="16.22"/>
  </r>
  <r>
    <x v="1"/>
    <x v="291"/>
    <s v="Materiais Básicos"/>
    <n v="60599"/>
    <s v="C"/>
    <s v="BRKM5"/>
    <n v="500"/>
    <n v="31.12"/>
    <m/>
    <n v="15560"/>
    <n v="12"/>
    <n v="3.6199999999999997"/>
    <n v="0.6"/>
    <n v="15577.158333333333"/>
    <s v="S"/>
    <m/>
    <n v="-15577.158333333333"/>
    <m/>
    <m/>
    <m/>
    <m/>
    <x v="1"/>
    <n v="16.22"/>
  </r>
  <r>
    <x v="1"/>
    <x v="291"/>
    <s v="Bens Industriais"/>
    <n v="60599"/>
    <s v="C"/>
    <s v="GOLL4"/>
    <n v="500"/>
    <n v="33.700000000000003"/>
    <m/>
    <n v="16850"/>
    <n v="12"/>
    <n v="3.6199999999999997"/>
    <n v="0.6"/>
    <n v="16867.158333333333"/>
    <s v="S"/>
    <m/>
    <n v="-16867.158333333333"/>
    <m/>
    <m/>
    <m/>
    <n v="1.9345716816197833"/>
    <x v="1"/>
    <n v="16.22"/>
  </r>
  <r>
    <x v="0"/>
    <x v="292"/>
    <s v="Bens Industriais"/>
    <n v="5470531"/>
    <s v="V"/>
    <s v="GOLL4"/>
    <n v="300"/>
    <n v="33.36"/>
    <m/>
    <n v="10008"/>
    <m/>
    <n v="1.9950000000000001"/>
    <n v="0.375"/>
    <n v="10003.696666666667"/>
    <s v="S"/>
    <m/>
    <n v="10003.696666666667"/>
    <n v="29.405000000002474"/>
    <m/>
    <m/>
    <m/>
    <x v="1"/>
    <n v="2.37"/>
  </r>
  <r>
    <x v="0"/>
    <x v="292"/>
    <s v="Bens Industriais"/>
    <n v="5470531"/>
    <s v="C"/>
    <s v="GOLL4"/>
    <n v="300"/>
    <n v="33.229999999999997"/>
    <m/>
    <n v="9968.9999999999982"/>
    <m/>
    <n v="1.9950000000000001"/>
    <n v="0.375"/>
    <n v="9973.3027777777752"/>
    <s v="S"/>
    <m/>
    <n v="-9973.3027777777752"/>
    <m/>
    <m/>
    <m/>
    <m/>
    <x v="1"/>
    <n v="2.37"/>
  </r>
  <r>
    <x v="1"/>
    <x v="292"/>
    <s v="Bens Industriais"/>
    <n v="56554"/>
    <s v="V"/>
    <s v="GOLL4"/>
    <n v="500"/>
    <n v="33.6"/>
    <m/>
    <n v="16800"/>
    <n v="12"/>
    <n v="3.32"/>
    <n v="0.62"/>
    <n v="16784.082222222223"/>
    <s v="S"/>
    <m/>
    <n v="16784.082222222223"/>
    <n v="324.73333333333358"/>
    <m/>
    <m/>
    <m/>
    <x v="1"/>
    <n v="15.94"/>
  </r>
  <r>
    <x v="1"/>
    <x v="292"/>
    <s v="Bens Industriais"/>
    <n v="56554"/>
    <s v="C"/>
    <s v="GOLL4"/>
    <n v="500"/>
    <n v="32.89"/>
    <m/>
    <n v="16445"/>
    <n v="12"/>
    <n v="3.32"/>
    <n v="0.62"/>
    <n v="16461.547777777778"/>
    <s v="S"/>
    <m/>
    <n v="-16461.547777777778"/>
    <m/>
    <m/>
    <m/>
    <m/>
    <x v="1"/>
    <n v="15.94"/>
  </r>
  <r>
    <x v="0"/>
    <x v="293"/>
    <s v="Consumo não Cíclico"/>
    <n v="5424924"/>
    <s v="C"/>
    <s v="JBSS3"/>
    <n v="200"/>
    <n v="30.09"/>
    <m/>
    <n v="6018"/>
    <m/>
    <n v="2.4500000000000002"/>
    <n v="0.45999999999999996"/>
    <n v="6022.387777777778"/>
    <s v="S"/>
    <m/>
    <n v="-6022.387777777778"/>
    <m/>
    <n v="1000"/>
    <m/>
    <n v="2.1752502080054912"/>
    <x v="1"/>
    <n v="2.91"/>
  </r>
  <r>
    <x v="0"/>
    <x v="293"/>
    <s v="Consumo não Cíclico"/>
    <n v="5424924"/>
    <s v="C"/>
    <s v="JBSS3"/>
    <n v="300"/>
    <n v="30.23"/>
    <m/>
    <n v="9069"/>
    <m/>
    <n v="2.4500000000000002"/>
    <n v="0.45999999999999996"/>
    <n v="9073.3877777777761"/>
    <s v="S"/>
    <m/>
    <n v="-9073.3877777777761"/>
    <m/>
    <n v="800"/>
    <m/>
    <n v="0.81202410037618289"/>
    <x v="1"/>
    <n v="2.91"/>
  </r>
  <r>
    <x v="0"/>
    <x v="293"/>
    <s v="Consumo não Cíclico"/>
    <n v="5424924"/>
    <s v="C"/>
    <s v="JBSS3"/>
    <n v="500"/>
    <n v="30.6"/>
    <m/>
    <n v="15300"/>
    <m/>
    <n v="2.4500000000000002"/>
    <n v="0.45999999999999996"/>
    <n v="15304.387777777776"/>
    <s v="S"/>
    <m/>
    <n v="-15304.387777777776"/>
    <m/>
    <n v="500"/>
    <m/>
    <m/>
    <x v="0"/>
    <n v="2.91"/>
  </r>
  <r>
    <x v="0"/>
    <x v="293"/>
    <s v="Consumo não Cíclico"/>
    <n v="5424924"/>
    <s v="V"/>
    <s v="JBSS3"/>
    <n v="500"/>
    <n v="30.87"/>
    <m/>
    <n v="15435"/>
    <m/>
    <n v="2.4500000000000002"/>
    <n v="0.45999999999999996"/>
    <n v="15431.242222222223"/>
    <s v="S"/>
    <m/>
    <n v="15431.242222222223"/>
    <n v="335.65121212121358"/>
    <n v="0"/>
    <m/>
    <m/>
    <x v="0"/>
    <n v="2.91"/>
  </r>
  <r>
    <x v="0"/>
    <x v="293"/>
    <s v="Consumo não Cíclico"/>
    <n v="5424924"/>
    <s v="V"/>
    <s v="JBSS3"/>
    <n v="500"/>
    <n v="30.87"/>
    <m/>
    <n v="15435"/>
    <m/>
    <n v="2.4500000000000002"/>
    <n v="0.45999999999999996"/>
    <n v="15431.242222222223"/>
    <s v="S"/>
    <m/>
    <n v="15431.242222222223"/>
    <n v="125.29909090909314"/>
    <n v="500"/>
    <m/>
    <n v="0"/>
    <x v="1"/>
    <n v="2.91"/>
  </r>
  <r>
    <x v="1"/>
    <x v="293"/>
    <s v="Consumo não Cíclico"/>
    <n v="51605"/>
    <s v="C"/>
    <s v="JBSS3"/>
    <n v="200"/>
    <n v="29.46"/>
    <n v="29.616"/>
    <n v="5892"/>
    <n v="12"/>
    <n v="2.5499999999999998"/>
    <n v="0.43"/>
    <n v="5905.06"/>
    <s v="S"/>
    <m/>
    <n v="-5905.06"/>
    <m/>
    <m/>
    <m/>
    <m/>
    <x v="1"/>
    <n v="14.98"/>
  </r>
  <r>
    <x v="1"/>
    <x v="293"/>
    <s v="Consumo não Cíclico"/>
    <n v="51605"/>
    <s v="C"/>
    <s v="JBSS3"/>
    <n v="300"/>
    <n v="29.72"/>
    <m/>
    <n v="8916"/>
    <n v="12"/>
    <n v="2.5499999999999998"/>
    <n v="0.43"/>
    <n v="8932.3577777777773"/>
    <s v="S"/>
    <m/>
    <n v="-8932.3577777777773"/>
    <m/>
    <m/>
    <m/>
    <n v="1.707047675334266"/>
    <x v="1"/>
    <n v="14.98"/>
  </r>
  <r>
    <x v="1"/>
    <x v="293"/>
    <s v="Bens Industriais"/>
    <n v="51605"/>
    <s v="V"/>
    <s v="GOLL4"/>
    <n v="300"/>
    <n v="32.21"/>
    <m/>
    <n v="9663"/>
    <n v="12"/>
    <n v="2.5499999999999998"/>
    <n v="0.43"/>
    <n v="9647.4842857142849"/>
    <s v="S"/>
    <m/>
    <n v="9647.4842857142849"/>
    <m/>
    <m/>
    <m/>
    <m/>
    <x v="0"/>
    <n v="14.98"/>
  </r>
  <r>
    <x v="1"/>
    <x v="293"/>
    <s v="Bens Industriais"/>
    <n v="51605"/>
    <s v="C"/>
    <s v="GOLL4"/>
    <n v="300"/>
    <n v="32.22"/>
    <m/>
    <n v="9666"/>
    <n v="12"/>
    <n v="2.5499999999999998"/>
    <n v="0.43"/>
    <n v="9682.1457142857143"/>
    <s v="S"/>
    <m/>
    <n v="-9682.1457142857143"/>
    <m/>
    <m/>
    <m/>
    <n v="4.5767929539789609"/>
    <x v="1"/>
    <n v="14.98"/>
  </r>
  <r>
    <x v="1"/>
    <x v="293"/>
    <s v="Petróleo. Gás e Biocombustíveis"/>
    <n v="51605"/>
    <s v="V"/>
    <s v="PETR3"/>
    <n v="500"/>
    <n v="31.24"/>
    <m/>
    <n v="15620"/>
    <n v="12"/>
    <n v="2.5499999999999998"/>
    <n v="0.43"/>
    <n v="15604.484285714285"/>
    <s v="S"/>
    <m/>
    <n v="15604.484285714285"/>
    <n v="266.35909090909081"/>
    <m/>
    <m/>
    <m/>
    <x v="1"/>
    <n v="14.98"/>
  </r>
  <r>
    <x v="1"/>
    <x v="293"/>
    <s v="Consumo Cíclico"/>
    <n v="51605"/>
    <s v="C"/>
    <s v="MGLU3"/>
    <n v="200"/>
    <n v="33.22"/>
    <n v="34.295000000000002"/>
    <n v="6644"/>
    <n v="12"/>
    <n v="2.5499999999999998"/>
    <n v="0.43"/>
    <n v="6660.1457142857143"/>
    <s v="S"/>
    <m/>
    <n v="-6660.1457142857143"/>
    <m/>
    <m/>
    <m/>
    <m/>
    <x v="1"/>
    <n v="14.98"/>
  </r>
  <r>
    <x v="1"/>
    <x v="293"/>
    <s v="Consumo não Cíclico"/>
    <n v="51605"/>
    <s v="V"/>
    <s v="JBSS3"/>
    <n v="500"/>
    <n v="30.9"/>
    <m/>
    <n v="15450"/>
    <n v="12"/>
    <n v="2.5499999999999998"/>
    <n v="0.43"/>
    <n v="15434.484285714285"/>
    <s v="S"/>
    <m/>
    <n v="15434.484285714285"/>
    <n v="706.35909090909081"/>
    <m/>
    <m/>
    <m/>
    <x v="0"/>
    <n v="14.98"/>
  </r>
  <r>
    <x v="1"/>
    <x v="293"/>
    <s v="Consumo não Cíclico"/>
    <n v="51605"/>
    <s v="C"/>
    <s v="JBSS3"/>
    <n v="500"/>
    <n v="29.42"/>
    <m/>
    <n v="14710"/>
    <n v="12"/>
    <n v="2.5499999999999998"/>
    <n v="0.43"/>
    <n v="14726.145714285714"/>
    <s v="S"/>
    <m/>
    <n v="-14726.145714285714"/>
    <m/>
    <m/>
    <m/>
    <m/>
    <x v="0"/>
    <n v="14.98"/>
  </r>
  <r>
    <x v="1"/>
    <x v="293"/>
    <s v="Petróleo. Gás e Biocombustíveis"/>
    <n v="51605"/>
    <s v="C"/>
    <s v="PETR3"/>
    <n v="500"/>
    <n v="30.64"/>
    <m/>
    <n v="15320"/>
    <n v="12"/>
    <n v="2.5499999999999998"/>
    <n v="0.43"/>
    <n v="15344.003333333332"/>
    <s v="S"/>
    <m/>
    <n v="-15344.003333333332"/>
    <m/>
    <m/>
    <m/>
    <m/>
    <x v="0"/>
    <n v="14.98"/>
  </r>
  <r>
    <x v="1"/>
    <x v="293"/>
    <s v="Financeiro"/>
    <n v="51605"/>
    <s v="C"/>
    <s v="B3SA3"/>
    <n v="300"/>
    <n v="42.78"/>
    <m/>
    <n v="12834"/>
    <n v="12"/>
    <n v="2.5499999999999998"/>
    <n v="0.43"/>
    <n v="12858.003333333332"/>
    <s v="S"/>
    <m/>
    <n v="-12858.003333333332"/>
    <m/>
    <m/>
    <m/>
    <m/>
    <x v="0"/>
    <n v="14.98"/>
  </r>
  <r>
    <x v="0"/>
    <x v="294"/>
    <s v="Utilidade Pública"/>
    <n v="5374345"/>
    <s v="C"/>
    <s v="CMIG4"/>
    <n v="500"/>
    <n v="14.44"/>
    <n v="14.55"/>
    <n v="7220"/>
    <m/>
    <n v="2.5640000000000001"/>
    <n v="0.35"/>
    <n v="7231.9233333333341"/>
    <s v="S"/>
    <m/>
    <n v="-7231.9233333333341"/>
    <m/>
    <m/>
    <m/>
    <m/>
    <x v="0"/>
    <n v="2.9140000000000001"/>
  </r>
  <r>
    <x v="0"/>
    <x v="294"/>
    <s v="Utilidade Pública"/>
    <n v="5374345"/>
    <s v="C"/>
    <s v="CMIG4"/>
    <n v="500"/>
    <n v="14.34"/>
    <n v="14.586666666666666"/>
    <n v="7170"/>
    <m/>
    <n v="2.5640000000000001"/>
    <n v="0.35"/>
    <n v="7175.2400000000007"/>
    <s v="S"/>
    <m/>
    <n v="-7175.2400000000007"/>
    <m/>
    <m/>
    <m/>
    <n v="-0.91919513690134191"/>
    <x v="0"/>
    <n v="2.9140000000000001"/>
  </r>
  <r>
    <x v="0"/>
    <x v="294"/>
    <s v="Consumo Cíclico"/>
    <n v="5374345"/>
    <s v="C"/>
    <s v="MGLU3"/>
    <n v="200"/>
    <n v="34.82"/>
    <m/>
    <n v="6964"/>
    <m/>
    <n v="2.5640000000000001"/>
    <n v="0.35"/>
    <n v="6969.2400000000007"/>
    <s v="S"/>
    <m/>
    <n v="-6969.2400000000007"/>
    <m/>
    <m/>
    <m/>
    <m/>
    <x v="0"/>
    <n v="2.9140000000000001"/>
  </r>
  <r>
    <x v="0"/>
    <x v="294"/>
    <s v="Consumo Cíclico"/>
    <n v="5374345"/>
    <s v="C"/>
    <s v="MGLU3"/>
    <n v="300"/>
    <n v="34.96"/>
    <n v="34.96"/>
    <n v="10488"/>
    <m/>
    <n v="2.5640000000000001"/>
    <n v="0.35"/>
    <n v="10492.9"/>
    <s v="S"/>
    <m/>
    <n v="-10492.9"/>
    <m/>
    <m/>
    <m/>
    <m/>
    <x v="0"/>
    <n v="2.9140000000000001"/>
  </r>
  <r>
    <x v="0"/>
    <x v="294"/>
    <s v="Consumo não Cíclico"/>
    <n v="5374345"/>
    <s v="V"/>
    <s v="JBSS3"/>
    <n v="500"/>
    <n v="29.62"/>
    <n v="29.883333333333333"/>
    <n v="14810"/>
    <m/>
    <n v="2.5640000000000001"/>
    <n v="0.35"/>
    <n v="14805.73"/>
    <s v="S"/>
    <m/>
    <n v="14805.73"/>
    <n v="-136.09212121212113"/>
    <n v="1000"/>
    <m/>
    <m/>
    <x v="0"/>
    <n v="2.9140000000000001"/>
  </r>
  <r>
    <x v="1"/>
    <x v="294"/>
    <s v=" Utilidade Pública"/>
    <n v="46404"/>
    <s v="C"/>
    <s v="TRPL4"/>
    <n v="500"/>
    <n v="25.06"/>
    <m/>
    <n v="12530"/>
    <n v="12"/>
    <n v="3.85"/>
    <n v="0.62785714285714278"/>
    <n v="12547.177857142857"/>
    <s v="S"/>
    <m/>
    <n v="-12547.177857142857"/>
    <m/>
    <m/>
    <m/>
    <m/>
    <x v="0"/>
    <n v="16.477857142857143"/>
  </r>
  <r>
    <x v="1"/>
    <x v="294"/>
    <s v="Consumo Cíclico"/>
    <n v="46404"/>
    <s v="C"/>
    <s v="MGLU3"/>
    <n v="300"/>
    <n v="34.22"/>
    <m/>
    <n v="10266"/>
    <n v="12"/>
    <n v="3.85"/>
    <n v="0.62785714285714278"/>
    <n v="10283.177857142857"/>
    <s v="S"/>
    <m/>
    <n v="-10283.177857142857"/>
    <m/>
    <m/>
    <m/>
    <n v="-0.23760717676692758"/>
    <x v="1"/>
    <n v="16.477857142857143"/>
  </r>
  <r>
    <x v="1"/>
    <x v="294"/>
    <s v="Financeiro"/>
    <n v="46404"/>
    <s v="C"/>
    <s v="B3SA3"/>
    <n v="200"/>
    <n v="43.07"/>
    <n v="43.148571428571429"/>
    <n v="8614"/>
    <n v="12"/>
    <n v="3.85"/>
    <n v="0.62785714285714278"/>
    <n v="8631.1778571428567"/>
    <s v="S"/>
    <m/>
    <n v="-8631.1778571428567"/>
    <m/>
    <m/>
    <m/>
    <n v="0.49234807845214124"/>
    <x v="1"/>
    <n v="16.477857142857143"/>
  </r>
  <r>
    <x v="1"/>
    <x v="294"/>
    <s v="Financeiro"/>
    <n v="46404"/>
    <s v="C"/>
    <s v="B3SA3"/>
    <n v="500"/>
    <n v="43.18"/>
    <m/>
    <n v="21590"/>
    <n v="12"/>
    <n v="3.85"/>
    <n v="0.62785714285714278"/>
    <n v="21607.177857142855"/>
    <s v="S"/>
    <m/>
    <n v="-21607.177857142855"/>
    <m/>
    <m/>
    <m/>
    <n v="0"/>
    <x v="1"/>
    <n v="16.477857142857143"/>
  </r>
  <r>
    <x v="1"/>
    <x v="294"/>
    <s v="Financeiro"/>
    <n v="46404"/>
    <s v="V"/>
    <s v="B3SA3"/>
    <n v="800"/>
    <n v="43.88"/>
    <m/>
    <n v="35104"/>
    <n v="12"/>
    <n v="3.85"/>
    <n v="0.62785714285714278"/>
    <n v="35087.452142857146"/>
    <s v="S"/>
    <m/>
    <n v="35087.452142857146"/>
    <n v="-83.369935064933088"/>
    <m/>
    <m/>
    <m/>
    <x v="1"/>
    <n v="16.477857142857143"/>
  </r>
  <r>
    <x v="1"/>
    <x v="294"/>
    <s v="Bens Industriais"/>
    <n v="46404"/>
    <s v="V"/>
    <s v="GOLL4"/>
    <n v="400"/>
    <n v="35.21"/>
    <m/>
    <n v="14084"/>
    <n v="12"/>
    <n v="3.85"/>
    <n v="0.62785714285714278"/>
    <n v="14068.172142857142"/>
    <s v="S"/>
    <m/>
    <n v="14068.172142857142"/>
    <n v="69.260064935064293"/>
    <m/>
    <m/>
    <n v="0.3209222645058486"/>
    <x v="1"/>
    <n v="16.477857142857143"/>
  </r>
  <r>
    <x v="1"/>
    <x v="294"/>
    <s v="Bens Industriais"/>
    <n v="46404"/>
    <s v="V"/>
    <s v="GOLL4"/>
    <n v="100"/>
    <n v="35.31"/>
    <m/>
    <n v="3531"/>
    <n v="12"/>
    <n v="3.85"/>
    <n v="0.62785714285714278"/>
    <n v="3515.1721428571432"/>
    <s v="S"/>
    <m/>
    <n v="3515.1721428571432"/>
    <m/>
    <m/>
    <m/>
    <m/>
    <x v="1"/>
    <n v="16.477857142857143"/>
  </r>
  <r>
    <x v="1"/>
    <x v="294"/>
    <s v="Bens Industriais"/>
    <n v="46404"/>
    <s v="C"/>
    <s v="GOLL4"/>
    <n v="500"/>
    <n v="34.99"/>
    <m/>
    <n v="17495"/>
    <n v="12"/>
    <n v="3.85"/>
    <n v="0.62785714285714278"/>
    <n v="17511.457857142857"/>
    <s v="S"/>
    <m/>
    <n v="-17511.457857142857"/>
    <m/>
    <m/>
    <m/>
    <m/>
    <x v="0"/>
    <n v="16.477857142857143"/>
  </r>
  <r>
    <x v="1"/>
    <x v="294"/>
    <s v="Bens Industriais"/>
    <n v="46404"/>
    <s v="V"/>
    <s v="GOLL4"/>
    <n v="500"/>
    <n v="34.909999999999997"/>
    <m/>
    <n v="17455"/>
    <n v="12"/>
    <n v="3.85"/>
    <n v="0.62785714285714278"/>
    <n v="17439.172142857144"/>
    <s v="S"/>
    <m/>
    <n v="17439.172142857144"/>
    <n v="55.963376623378281"/>
    <m/>
    <m/>
    <m/>
    <x v="1"/>
    <n v="16.477857142857143"/>
  </r>
  <r>
    <x v="1"/>
    <x v="294"/>
    <s v="Bens Industriais"/>
    <n v="46404"/>
    <s v="C"/>
    <s v="GOLL4"/>
    <n v="500"/>
    <n v="34.729999999999997"/>
    <m/>
    <n v="17365"/>
    <n v="12"/>
    <n v="3.85"/>
    <n v="0.62785714285714278"/>
    <n v="17382.467857142856"/>
    <s v="S"/>
    <m/>
    <n v="-17382.467857142856"/>
    <m/>
    <m/>
    <m/>
    <m/>
    <x v="1"/>
    <n v="16.477857142857143"/>
  </r>
  <r>
    <x v="1"/>
    <x v="294"/>
    <s v="Consumo Cíclico"/>
    <n v="46404"/>
    <s v="C"/>
    <s v="MGLU3"/>
    <n v="500"/>
    <n v="34.770000000000003"/>
    <m/>
    <n v="17385"/>
    <n v="12"/>
    <n v="3.85"/>
    <n v="0.62785714285714278"/>
    <n v="17402.467857142856"/>
    <s v="S"/>
    <m/>
    <n v="-17402.467857142856"/>
    <m/>
    <m/>
    <m/>
    <n v="1.759751917120056"/>
    <x v="0"/>
    <n v="16.477857142857143"/>
  </r>
  <r>
    <x v="1"/>
    <x v="294"/>
    <s v="Financeiro"/>
    <n v="46404"/>
    <s v="C"/>
    <s v="B3SA3"/>
    <n v="300"/>
    <n v="43.82"/>
    <m/>
    <n v="13146"/>
    <n v="12"/>
    <n v="3.85"/>
    <n v="0.62785714285714278"/>
    <n v="13163.467857142856"/>
    <s v="S"/>
    <m/>
    <n v="-13163.467857142856"/>
    <m/>
    <m/>
    <m/>
    <n v="0.51016209822118974"/>
    <x v="1"/>
    <n v="16.477857142857143"/>
  </r>
  <r>
    <x v="1"/>
    <x v="294"/>
    <s v="Financeiro"/>
    <n v="46404"/>
    <s v="C"/>
    <s v="B3SA3"/>
    <n v="500"/>
    <n v="43.98"/>
    <m/>
    <n v="21990"/>
    <n v="12"/>
    <n v="3.85"/>
    <n v="0.62785714285714278"/>
    <n v="22007.467857142856"/>
    <s v="S"/>
    <m/>
    <n v="-22007.467857142856"/>
    <m/>
    <m/>
    <m/>
    <n v="0.3157894951674326"/>
    <x v="1"/>
    <n v="16.477857142857143"/>
  </r>
  <r>
    <x v="1"/>
    <x v="294"/>
    <s v="Consumo não Cíclico"/>
    <n v="46404"/>
    <s v="V"/>
    <s v="JBSS3"/>
    <n v="800"/>
    <n v="29.65"/>
    <m/>
    <n v="23720"/>
    <n v="12"/>
    <n v="3.85"/>
    <n v="0.62785714285714278"/>
    <n v="23703.162142857145"/>
    <s v="S"/>
    <m/>
    <n v="23703.162142857145"/>
    <n v="417.11921789321968"/>
    <m/>
    <m/>
    <m/>
    <x v="1"/>
    <n v="16.477857142857143"/>
  </r>
  <r>
    <x v="0"/>
    <x v="295"/>
    <s v="Financeiro"/>
    <n v="5325887"/>
    <s v="V"/>
    <s v="B3SA3"/>
    <n v="700"/>
    <n v="44.75"/>
    <m/>
    <n v="31325"/>
    <m/>
    <n v="3.0881818181818179"/>
    <n v="0.5763636363636363"/>
    <n v="31320.213636363638"/>
    <s v="S"/>
    <m/>
    <n v="31320.213636363638"/>
    <n v="159.78454545454588"/>
    <m/>
    <m/>
    <m/>
    <x v="1"/>
    <n v="3.6645454545454541"/>
  </r>
  <r>
    <x v="0"/>
    <x v="295"/>
    <s v="Financeiro"/>
    <n v="5325887"/>
    <s v="V"/>
    <s v="B3SA3"/>
    <n v="100"/>
    <n v="44.59"/>
    <m/>
    <n v="4459"/>
    <m/>
    <n v="3.0881818181818179"/>
    <n v="0.5763636363636363"/>
    <n v="4454.2136363636364"/>
    <s v="S"/>
    <m/>
    <n v="4454.2136363636364"/>
    <n v="14.066363636363349"/>
    <m/>
    <m/>
    <m/>
    <x v="1"/>
    <n v="3.6645454545454541"/>
  </r>
  <r>
    <x v="0"/>
    <x v="295"/>
    <s v="Financeiro"/>
    <n v="5325887"/>
    <s v="C"/>
    <s v="B3SA3"/>
    <n v="200"/>
    <n v="44.45"/>
    <m/>
    <n v="8890"/>
    <m/>
    <n v="3.0881818181818179"/>
    <n v="0.5763636363636363"/>
    <n v="8895.4163636363628"/>
    <s v="S"/>
    <m/>
    <n v="-8895.4163636363628"/>
    <m/>
    <m/>
    <m/>
    <n v="0.47997709242873782"/>
    <x v="1"/>
    <n v="3.6645454545454541"/>
  </r>
  <r>
    <x v="0"/>
    <x v="295"/>
    <s v="Financeiro"/>
    <n v="5325887"/>
    <s v="C"/>
    <s v="B3SA3"/>
    <n v="500"/>
    <n v="44.52"/>
    <m/>
    <n v="22260"/>
    <m/>
    <n v="3.0881818181818179"/>
    <n v="0.5763636363636363"/>
    <n v="22265.416363636363"/>
    <s v="S"/>
    <m/>
    <n v="-22265.416363636363"/>
    <m/>
    <m/>
    <m/>
    <m/>
    <x v="1"/>
    <n v="3.6645454545454541"/>
  </r>
  <r>
    <x v="0"/>
    <x v="295"/>
    <s v="Financeiro"/>
    <n v="5325887"/>
    <s v="C"/>
    <s v="B3SA3"/>
    <n v="100"/>
    <n v="44.35"/>
    <m/>
    <n v="4435"/>
    <m/>
    <n v="3.0881818181818179"/>
    <n v="0.5763636363636363"/>
    <n v="4439.6613636363636"/>
    <s v="S"/>
    <m/>
    <n v="-4439.6613636363636"/>
    <m/>
    <m/>
    <m/>
    <m/>
    <x v="0"/>
    <n v="3.6645454545454541"/>
  </r>
  <r>
    <x v="0"/>
    <x v="295"/>
    <s v="Financeiro"/>
    <n v="5325887"/>
    <s v="V"/>
    <s v="B3SA3"/>
    <n v="400"/>
    <n v="44.84"/>
    <m/>
    <n v="17936"/>
    <m/>
    <n v="3.0881818181818179"/>
    <n v="0.5763636363636363"/>
    <n v="17931.968636363636"/>
    <s v="S"/>
    <m/>
    <n v="17931.968636363636"/>
    <n v="86.066363636364258"/>
    <m/>
    <m/>
    <n v="-1.8247543799282064"/>
    <x v="0"/>
    <n v="3.6645454545454541"/>
  </r>
  <r>
    <x v="0"/>
    <x v="295"/>
    <s v="Financeiro"/>
    <n v="5325887"/>
    <s v="C"/>
    <s v="B3SA3"/>
    <n v="400"/>
    <n v="44.6"/>
    <m/>
    <n v="17840"/>
    <m/>
    <n v="3.0881818181818179"/>
    <n v="0.5763636363636363"/>
    <n v="17844.661363636365"/>
    <s v="S"/>
    <m/>
    <n v="-17844.661363636365"/>
    <m/>
    <m/>
    <m/>
    <n v="0.28527276563226267"/>
    <x v="1"/>
    <n v="3.6645454545454541"/>
  </r>
  <r>
    <x v="0"/>
    <x v="295"/>
    <s v="Utilidade Pública"/>
    <n v="5325887"/>
    <s v="C"/>
    <s v="CMIG4"/>
    <n v="1000"/>
    <n v="14.71"/>
    <m/>
    <n v="14710"/>
    <m/>
    <n v="3.0881818181818179"/>
    <n v="0.5763636363636363"/>
    <n v="14714.661363636364"/>
    <s v="S"/>
    <m/>
    <n v="-14714.661363636364"/>
    <m/>
    <m/>
    <m/>
    <m/>
    <x v="1"/>
    <n v="3.6645454545454541"/>
  </r>
  <r>
    <x v="0"/>
    <x v="295"/>
    <s v="Utilidade Pública"/>
    <n v="5325887"/>
    <s v="V"/>
    <s v="CMIG4"/>
    <n v="800"/>
    <n v="14.91"/>
    <m/>
    <n v="11928"/>
    <m/>
    <n v="3.0881818181818179"/>
    <n v="0.5763636363636363"/>
    <n v="11923.353636363636"/>
    <s v="S"/>
    <m/>
    <n v="11923.353636363636"/>
    <n v="-217.57181818181743"/>
    <m/>
    <m/>
    <n v="3.3169513305364076"/>
    <x v="1"/>
    <n v="3.6645454545454541"/>
  </r>
  <r>
    <x v="0"/>
    <x v="295"/>
    <s v="Bens Industriais"/>
    <n v="5325887"/>
    <s v="V"/>
    <s v="GOLL4"/>
    <n v="500"/>
    <n v="35.11"/>
    <m/>
    <n v="17555"/>
    <m/>
    <n v="3.0881818181818179"/>
    <n v="0.5763636363636363"/>
    <n v="17550.250303030305"/>
    <s v="S"/>
    <m/>
    <n v="17550.250303030305"/>
    <n v="50.066363636364258"/>
    <m/>
    <m/>
    <n v="3.300552086973902"/>
    <x v="1"/>
    <n v="3.6645454545454541"/>
  </r>
  <r>
    <x v="0"/>
    <x v="295"/>
    <s v="Bens Industriais"/>
    <n v="5325887"/>
    <s v="C"/>
    <s v="GOLL4"/>
    <n v="500"/>
    <n v="34.99"/>
    <m/>
    <n v="17495"/>
    <m/>
    <n v="3.0881818181818179"/>
    <n v="0.5763636363636363"/>
    <n v="17500.379696969696"/>
    <s v="S"/>
    <m/>
    <n v="-17500.379696969696"/>
    <m/>
    <m/>
    <m/>
    <m/>
    <x v="1"/>
    <n v="3.6645454545454541"/>
  </r>
  <r>
    <x v="1"/>
    <x v="295"/>
    <s v="Consumo Cíclico"/>
    <n v="41764"/>
    <s v="V"/>
    <s v="MGLU3"/>
    <n v="600"/>
    <n v="35.26"/>
    <n v="34.064297520661157"/>
    <n v="21156"/>
    <n v="12"/>
    <n v="3.8354545454545454"/>
    <n v="0.57545454545454544"/>
    <n v="21139.251212121213"/>
    <s v="S"/>
    <m/>
    <n v="21139.251212121213"/>
    <n v="701.19603305785131"/>
    <m/>
    <m/>
    <m/>
    <x v="0"/>
    <n v="16.41090909090909"/>
  </r>
  <r>
    <x v="1"/>
    <x v="295"/>
    <s v="Consumo Cíclico"/>
    <n v="41764"/>
    <s v="V"/>
    <s v="MGLU3"/>
    <n v="500"/>
    <n v="35.26"/>
    <n v="34.064297520661157"/>
    <n v="17630"/>
    <n v="12"/>
    <n v="3.8354545454545454"/>
    <n v="0.57545454545454544"/>
    <n v="17614.124545454546"/>
    <s v="S"/>
    <m/>
    <n v="17614.124545454546"/>
    <n v="581.34245179063146"/>
    <m/>
    <m/>
    <n v="0.99768164747340016"/>
    <x v="1"/>
    <n v="16.41090909090909"/>
  </r>
  <r>
    <x v="1"/>
    <x v="295"/>
    <s v="Consumo Cíclico"/>
    <n v="41764"/>
    <s v="C"/>
    <s v="MGLU3"/>
    <n v="500"/>
    <n v="34.46"/>
    <n v="34.064297520661157"/>
    <n v="17230"/>
    <n v="12"/>
    <n v="3.8354545454545454"/>
    <n v="0.57545454545454544"/>
    <n v="17248.762121212123"/>
    <s v="S"/>
    <m/>
    <n v="-17248.762121212123"/>
    <m/>
    <m/>
    <m/>
    <m/>
    <x v="1"/>
    <n v="16.41090909090909"/>
  </r>
  <r>
    <x v="1"/>
    <x v="295"/>
    <s v="Materiais Básicos"/>
    <n v="41764"/>
    <s v="C"/>
    <s v="UNIP6"/>
    <n v="500"/>
    <n v="31.95"/>
    <n v="33.243333333333332"/>
    <n v="15975"/>
    <n v="12"/>
    <n v="3.8354545454545454"/>
    <n v="0.57545454545454544"/>
    <n v="15992.295454545454"/>
    <s v="S"/>
    <m/>
    <n v="-15992.295454545454"/>
    <m/>
    <n v="600"/>
    <m/>
    <m/>
    <x v="0"/>
    <n v="16.41090909090909"/>
  </r>
  <r>
    <x v="1"/>
    <x v="295"/>
    <s v="Bens Industriais"/>
    <n v="41764"/>
    <s v="V"/>
    <s v="GOLL4"/>
    <n v="300"/>
    <n v="34.92"/>
    <m/>
    <n v="10476"/>
    <n v="12"/>
    <n v="3.8354545454545454"/>
    <n v="0.57545454545454544"/>
    <n v="10457.867878787878"/>
    <s v="S"/>
    <m/>
    <n v="10457.867878787878"/>
    <n v="104.35242424242642"/>
    <m/>
    <m/>
    <n v="1.9602140100411469"/>
    <x v="0"/>
    <n v="16.41090909090909"/>
  </r>
  <r>
    <x v="1"/>
    <x v="295"/>
    <s v="Bens Industriais"/>
    <n v="41764"/>
    <s v="C"/>
    <s v="GOLL4"/>
    <n v="300"/>
    <n v="34.46"/>
    <m/>
    <n v="10338"/>
    <n v="12"/>
    <n v="3.8354545454545454"/>
    <n v="0.57545454545454544"/>
    <n v="10356.762121212121"/>
    <s v="S"/>
    <m/>
    <n v="-10356.762121212121"/>
    <m/>
    <m/>
    <m/>
    <n v="1.9373679197818974"/>
    <x v="0"/>
    <n v="16.41090909090909"/>
  </r>
  <r>
    <x v="1"/>
    <x v="295"/>
    <s v="Financeiro"/>
    <n v="41764"/>
    <s v="C"/>
    <s v="BBAS3"/>
    <n v="200"/>
    <n v="47.62"/>
    <m/>
    <n v="9524"/>
    <m/>
    <n v="3.8354545454545454"/>
    <n v="0.57545454545454544"/>
    <n v="9528.750454545454"/>
    <s v="S"/>
    <m/>
    <n v="-9528.750454545454"/>
    <m/>
    <m/>
    <m/>
    <n v="3.7878221862164048"/>
    <x v="0"/>
    <n v="4.4109090909090911"/>
  </r>
  <r>
    <x v="1"/>
    <x v="295"/>
    <s v=" Utilidade Pública"/>
    <n v="41764"/>
    <s v="V"/>
    <s v="TRPL4"/>
    <n v="1000"/>
    <n v="25.41"/>
    <m/>
    <n v="25410"/>
    <n v="12"/>
    <n v="3.8354545454545454"/>
    <n v="0.57545454545454544"/>
    <n v="25393.879545454547"/>
    <s v="S"/>
    <m/>
    <n v="25393.879545454547"/>
    <n v="497.76688672438468"/>
    <m/>
    <m/>
    <m/>
    <x v="0"/>
    <n v="16.41090909090909"/>
  </r>
  <r>
    <x v="1"/>
    <x v="295"/>
    <s v="Utilidade Pública"/>
    <n v="41764"/>
    <s v="V"/>
    <s v="CMIG4"/>
    <n v="1000"/>
    <n v="14.87"/>
    <m/>
    <n v="14870"/>
    <n v="12"/>
    <n v="3.8354545454545454"/>
    <n v="0.57545454545454544"/>
    <n v="14854.314545454545"/>
    <s v="S"/>
    <m/>
    <n v="14854.314545454545"/>
    <n v="287.76688672438831"/>
    <m/>
    <m/>
    <n v="0.14951428212974147"/>
    <x v="1"/>
    <n v="16.41090909090909"/>
  </r>
  <r>
    <x v="1"/>
    <x v="295"/>
    <s v="Financeiro"/>
    <n v="41764"/>
    <s v="V"/>
    <s v="B3SA3"/>
    <n v="300"/>
    <n v="45.09"/>
    <m/>
    <n v="13527.000000000002"/>
    <n v="12"/>
    <n v="3.8354545454545454"/>
    <n v="0.57545454545454544"/>
    <n v="13511.314545454547"/>
    <s v="S"/>
    <m/>
    <n v="13511.314545454547"/>
    <n v="511.68911688311891"/>
    <m/>
    <m/>
    <n v="1.420362324832563"/>
    <x v="0"/>
    <n v="16.41090909090909"/>
  </r>
  <r>
    <x v="1"/>
    <x v="295"/>
    <s v="Materiais Básicos"/>
    <n v="41764"/>
    <s v="C"/>
    <s v="USIM5"/>
    <n v="1500"/>
    <n v="8.33"/>
    <m/>
    <n v="12495"/>
    <n v="12"/>
    <n v="3.8354545454545454"/>
    <n v="0.57545454545454544"/>
    <n v="12511.315454545454"/>
    <s v="S"/>
    <m/>
    <n v="-12511.315454545454"/>
    <m/>
    <n v="400"/>
    <m/>
    <m/>
    <x v="0"/>
    <n v="16.41090909090909"/>
  </r>
  <r>
    <x v="0"/>
    <x v="296"/>
    <s v="Consumo Cíclico"/>
    <n v="5280336"/>
    <s v="V"/>
    <s v="MGLU3"/>
    <n v="400"/>
    <n v="33.799999999999997"/>
    <m/>
    <n v="13519.999999999998"/>
    <m/>
    <n v="3.42"/>
    <n v="0.53500000000000003"/>
    <n v="13514.584999999999"/>
    <s v="S"/>
    <m/>
    <n v="13514.584999999999"/>
    <n v="20.199999999998909"/>
    <n v="100"/>
    <m/>
    <m/>
    <x v="0"/>
    <n v="3.9550000000000001"/>
  </r>
  <r>
    <x v="0"/>
    <x v="296"/>
    <s v="Bens Industriais"/>
    <n v="5280336"/>
    <s v="V"/>
    <s v="GOLL4"/>
    <n v="800"/>
    <n v="34.049999999999997"/>
    <n v="33.549999999999997"/>
    <n v="27239.999999999996"/>
    <m/>
    <n v="3.42"/>
    <n v="0.53500000000000003"/>
    <n v="27236.354999999996"/>
    <s v="S"/>
    <m/>
    <n v="27236.354999999996"/>
    <n v="386.77055555555489"/>
    <m/>
    <m/>
    <m/>
    <x v="1"/>
    <n v="3.9550000000000001"/>
  </r>
  <r>
    <x v="0"/>
    <x v="296"/>
    <s v="Financeiro"/>
    <n v="5280336"/>
    <s v="C"/>
    <s v="BBAS3"/>
    <n v="300"/>
    <n v="48.44"/>
    <n v="48.417499999999997"/>
    <n v="14532"/>
    <m/>
    <n v="3.42"/>
    <n v="0.53500000000000003"/>
    <n v="14536.035"/>
    <s v="S"/>
    <m/>
    <n v="-14536.035"/>
    <m/>
    <m/>
    <m/>
    <n v="-0.11722446593310454"/>
    <x v="1"/>
    <n v="3.9550000000000001"/>
  </r>
  <r>
    <x v="0"/>
    <x v="296"/>
    <s v="Financeiro"/>
    <n v="5280336"/>
    <s v="C"/>
    <s v="BBAS3"/>
    <n v="100"/>
    <n v="48.35"/>
    <n v="48.35"/>
    <n v="4835"/>
    <m/>
    <n v="3.42"/>
    <n v="0.53500000000000003"/>
    <n v="4839.0349999999999"/>
    <s v="S"/>
    <m/>
    <n v="-4839.0349999999999"/>
    <m/>
    <m/>
    <m/>
    <m/>
    <x v="1"/>
    <n v="3.9550000000000001"/>
  </r>
  <r>
    <x v="0"/>
    <x v="296"/>
    <s v="Consumo Cíclico"/>
    <n v="5280336"/>
    <s v="C"/>
    <s v="MGLU3"/>
    <n v="400"/>
    <n v="33.700000000000003"/>
    <m/>
    <n v="13480.000000000002"/>
    <m/>
    <n v="3.42"/>
    <n v="0.53500000000000003"/>
    <n v="13484.035000000002"/>
    <s v="S"/>
    <m/>
    <n v="-13484.035000000002"/>
    <m/>
    <m/>
    <m/>
    <n v="2.4569332500188148"/>
    <x v="1"/>
    <n v="3.9550000000000001"/>
  </r>
  <r>
    <x v="0"/>
    <x v="296"/>
    <s v="Consumo Cíclico"/>
    <n v="5280336"/>
    <s v="V"/>
    <s v="MGLU3"/>
    <n v="400"/>
    <n v="33.72"/>
    <m/>
    <n v="13488"/>
    <m/>
    <n v="3.42"/>
    <n v="0.53500000000000003"/>
    <n v="13483.174999999999"/>
    <s v="S"/>
    <m/>
    <n v="13483.174999999999"/>
    <n v="-15.799999999997453"/>
    <m/>
    <m/>
    <m/>
    <x v="1"/>
    <n v="3.9550000000000001"/>
  </r>
  <r>
    <x v="0"/>
    <x v="296"/>
    <s v="Consumo Cíclico"/>
    <n v="5280336"/>
    <s v="C"/>
    <s v="MGLU3"/>
    <n v="400"/>
    <n v="33.71"/>
    <m/>
    <n v="13484"/>
    <m/>
    <n v="3.42"/>
    <n v="0.53500000000000003"/>
    <n v="13487.214999999998"/>
    <s v="S"/>
    <m/>
    <n v="-13487.214999999998"/>
    <m/>
    <m/>
    <m/>
    <n v="1.6145592537348166"/>
    <x v="0"/>
    <n v="3.9550000000000001"/>
  </r>
  <r>
    <x v="0"/>
    <x v="296"/>
    <s v="Financeiro"/>
    <n v="5280336"/>
    <s v="V"/>
    <s v="B3SA3"/>
    <n v="300"/>
    <n v="45.58"/>
    <n v="44.43"/>
    <n v="13674"/>
    <m/>
    <n v="3.42"/>
    <n v="0.53500000000000003"/>
    <n v="13673.465"/>
    <s v="S"/>
    <m/>
    <n v="13673.465"/>
    <n v="335.72555555555846"/>
    <m/>
    <m/>
    <n v="2.4238774901404572"/>
    <x v="0"/>
    <n v="3.9550000000000001"/>
  </r>
  <r>
    <x v="1"/>
    <x v="296"/>
    <s v="Financeiro"/>
    <n v="36347"/>
    <s v="C"/>
    <s v="B3SA3"/>
    <n v="300"/>
    <n v="44.18"/>
    <n v="44.18"/>
    <n v="13254"/>
    <n v="12"/>
    <n v="4.0914285714285716"/>
    <n v="0.64714285714285713"/>
    <n v="13267.277142857141"/>
    <s v="S"/>
    <m/>
    <n v="-13267.277142857141"/>
    <m/>
    <m/>
    <m/>
    <n v="-5.0430124356187919E-2"/>
    <x v="0"/>
    <n v="16.738571428571429"/>
  </r>
  <r>
    <x v="1"/>
    <x v="296"/>
    <s v="Financeiro"/>
    <n v="36347"/>
    <s v="V"/>
    <s v="B3SA3"/>
    <n v="300"/>
    <n v="45.03"/>
    <n v="43.938000000000002"/>
    <n v="13509"/>
    <n v="12"/>
    <n v="4.0914285714285716"/>
    <n v="0.64714285714285713"/>
    <n v="13488.402857142857"/>
    <s v="S"/>
    <m/>
    <n v="13488.402857142857"/>
    <n v="217.81571428571806"/>
    <m/>
    <m/>
    <n v="0.5568427845780678"/>
    <x v="0"/>
    <n v="16.738571428571429"/>
  </r>
  <r>
    <x v="1"/>
    <x v="296"/>
    <s v="Bens Industriais"/>
    <n v="36347"/>
    <s v="V"/>
    <s v="GOLL4"/>
    <n v="1000"/>
    <n v="34.049999999999997"/>
    <n v="33.18"/>
    <n v="34050"/>
    <n v="12"/>
    <n v="4.0914285714285716"/>
    <n v="0.64714285714285713"/>
    <n v="34033.095714285708"/>
    <s v="S"/>
    <m/>
    <n v="34033.095714285708"/>
    <n v="824.88726984127061"/>
    <m/>
    <m/>
    <n v="-0.11761753675200326"/>
    <x v="1"/>
    <n v="16.738571428571429"/>
  </r>
  <r>
    <x v="1"/>
    <x v="296"/>
    <s v="Financeiro"/>
    <n v="36347"/>
    <s v="V"/>
    <s v="B3SA3"/>
    <n v="200"/>
    <n v="45.03"/>
    <n v="43.938000000000002"/>
    <n v="9006"/>
    <m/>
    <n v="4.0914285714285716"/>
    <n v="0.64714285714285713"/>
    <n v="9001.0957142857151"/>
    <s v="S"/>
    <m/>
    <n v="9001.0957142857151"/>
    <n v="-4.5385714285694121"/>
    <m/>
    <m/>
    <m/>
    <x v="1"/>
    <n v="4.7385714285714284"/>
  </r>
  <r>
    <x v="1"/>
    <x v="296"/>
    <s v="Consumo Cíclico"/>
    <n v="36347"/>
    <s v="V"/>
    <s v="MGLU3"/>
    <n v="500"/>
    <n v="33.96"/>
    <n v="33.734545454545454"/>
    <n v="16980"/>
    <n v="12"/>
    <n v="4.0914285714285716"/>
    <n v="0.64714285714285713"/>
    <n v="16963.095714285715"/>
    <s v="S"/>
    <m/>
    <n v="16963.095714285715"/>
    <n v="94.450129870128876"/>
    <m/>
    <m/>
    <m/>
    <x v="0"/>
    <n v="16.738571428571429"/>
  </r>
  <r>
    <x v="1"/>
    <x v="296"/>
    <s v="Consumo Cíclico"/>
    <n v="36347"/>
    <s v="V"/>
    <s v="MGLU3"/>
    <n v="500"/>
    <n v="33.96"/>
    <m/>
    <n v="16980"/>
    <m/>
    <n v="4.0914285714285716"/>
    <n v="0.64714285714285713"/>
    <n v="16975.095714285715"/>
    <s v="S"/>
    <m/>
    <n v="16975.095714285715"/>
    <n v="-19.96714285714188"/>
    <m/>
    <m/>
    <m/>
    <x v="0"/>
    <n v="4.7385714285714284"/>
  </r>
  <r>
    <x v="1"/>
    <x v="296"/>
    <s v="Consumo Cíclico"/>
    <n v="36347"/>
    <s v="C"/>
    <s v="MGLU3"/>
    <n v="500"/>
    <n v="33.96"/>
    <m/>
    <n v="16980"/>
    <n v="12"/>
    <n v="4.0914285714285716"/>
    <n v="0.64714285714285713"/>
    <n v="16997.534285714286"/>
    <s v="S"/>
    <m/>
    <n v="-16997.534285714286"/>
    <m/>
    <m/>
    <m/>
    <m/>
    <x v="0"/>
    <n v="16.738571428571429"/>
  </r>
  <r>
    <x v="1"/>
    <x v="297"/>
    <s v="Bens Industriais"/>
    <n v="31288"/>
    <s v="C"/>
    <s v="GOLL4"/>
    <n v="500"/>
    <n v="32.33"/>
    <n v="33.18"/>
    <n v="16165"/>
    <n v="12"/>
    <n v="3.3299999999999996"/>
    <n v="0.45400000000000001"/>
    <n v="16182.341142857142"/>
    <s v="S"/>
    <m/>
    <n v="-16182.341142857142"/>
    <m/>
    <m/>
    <m/>
    <m/>
    <x v="0"/>
    <n v="15.784000000000001"/>
  </r>
  <r>
    <x v="1"/>
    <x v="297"/>
    <s v="Financeiro"/>
    <n v="31288"/>
    <s v="C"/>
    <s v="B3SA3"/>
    <n v="300"/>
    <n v="43.27"/>
    <n v="43.938000000000002"/>
    <n v="12981.000000000002"/>
    <n v="12"/>
    <n v="3.3299999999999996"/>
    <n v="0.45400000000000001"/>
    <n v="12998.341142857143"/>
    <s v="S"/>
    <m/>
    <n v="-12998.341142857143"/>
    <m/>
    <m/>
    <m/>
    <m/>
    <x v="0"/>
    <n v="15.784000000000001"/>
  </r>
  <r>
    <x v="1"/>
    <x v="297"/>
    <s v="Consumo não Cíclico"/>
    <n v="31288"/>
    <s v="C"/>
    <s v="JBSS3"/>
    <n v="300"/>
    <n v="28.332000000000001"/>
    <n v="29.068249999999999"/>
    <n v="8499.6"/>
    <n v="12"/>
    <n v="3.3299999999999996"/>
    <n v="0.45400000000000001"/>
    <n v="8516.9439999999995"/>
    <s v="S"/>
    <m/>
    <n v="-8516.9439999999995"/>
    <m/>
    <m/>
    <m/>
    <m/>
    <x v="0"/>
    <n v="15.784000000000001"/>
  </r>
  <r>
    <x v="1"/>
    <x v="297"/>
    <s v="Consumo Cíclico"/>
    <n v="31288"/>
    <s v="C"/>
    <s v="VVAR3"/>
    <n v="1000"/>
    <n v="6.73"/>
    <n v="7.1924999999999999"/>
    <n v="6730"/>
    <n v="12"/>
    <n v="3.3299999999999996"/>
    <n v="0.45400000000000001"/>
    <n v="6746.3540000000003"/>
    <s v="S"/>
    <m/>
    <n v="-6746.3540000000003"/>
    <m/>
    <m/>
    <m/>
    <m/>
    <x v="0"/>
    <n v="15.784000000000001"/>
  </r>
  <r>
    <x v="1"/>
    <x v="297"/>
    <s v="Consumo Cíclico"/>
    <n v="31288"/>
    <s v="C"/>
    <s v="MGLU3"/>
    <n v="500"/>
    <n v="32.36"/>
    <n v="33.734545454545454"/>
    <n v="16180"/>
    <n v="12"/>
    <n v="3.3299999999999996"/>
    <n v="0.45400000000000001"/>
    <n v="16198.864"/>
    <s v="S"/>
    <m/>
    <n v="-16198.864"/>
    <m/>
    <m/>
    <m/>
    <m/>
    <x v="0"/>
    <n v="15.784000000000001"/>
  </r>
  <r>
    <x v="1"/>
    <x v="298"/>
    <s v="Financeiro"/>
    <n v="26063"/>
    <s v="C"/>
    <s v="B3SA3"/>
    <n v="200"/>
    <n v="44.94"/>
    <n v="44.94"/>
    <n v="8988"/>
    <n v="12"/>
    <n v="4.47"/>
    <n v="0.61"/>
    <n v="9007.02"/>
    <s v="S"/>
    <m/>
    <n v="-9007.02"/>
    <m/>
    <m/>
    <m/>
    <m/>
    <x v="0"/>
    <n v="17.079999999999998"/>
  </r>
  <r>
    <x v="1"/>
    <x v="298"/>
    <s v="Consumo Cíclico"/>
    <n v="26063"/>
    <s v="C"/>
    <s v="VVAR3"/>
    <n v="1000"/>
    <n v="7.14"/>
    <n v="7.3466666666666667"/>
    <n v="7140"/>
    <n v="12"/>
    <n v="4.47"/>
    <n v="0.61"/>
    <n v="7156.8679999999995"/>
    <s v="S"/>
    <m/>
    <n v="-7156.8679999999995"/>
    <m/>
    <m/>
    <m/>
    <m/>
    <x v="0"/>
    <n v="17.079999999999998"/>
  </r>
  <r>
    <x v="1"/>
    <x v="298"/>
    <s v="Consumo não Cíclico"/>
    <n v="26063"/>
    <s v="C"/>
    <s v="JBSS3"/>
    <n v="500"/>
    <n v="29.51"/>
    <n v="29.51"/>
    <n v="14755"/>
    <n v="12"/>
    <n v="4.47"/>
    <n v="0.61"/>
    <n v="14771.868"/>
    <s v="S"/>
    <m/>
    <n v="-14771.868"/>
    <m/>
    <n v="0"/>
    <m/>
    <n v="0.81584923616617266"/>
    <x v="0"/>
    <n v="17.079999999999998"/>
  </r>
  <r>
    <x v="1"/>
    <x v="298"/>
    <s v="Consumo Cíclico"/>
    <n v="26063"/>
    <s v="C"/>
    <s v="MGLU3"/>
    <n v="300"/>
    <n v="34.36"/>
    <n v="34.880000000000003"/>
    <n v="10308"/>
    <n v="12"/>
    <n v="4.47"/>
    <n v="0.61"/>
    <n v="10324.868"/>
    <s v="S"/>
    <m/>
    <n v="-10324.868"/>
    <m/>
    <n v="400"/>
    <m/>
    <n v="0.84272401839846467"/>
    <x v="0"/>
    <n v="17.079999999999998"/>
  </r>
  <r>
    <x v="1"/>
    <x v="298"/>
    <s v="Consumo Cíclico"/>
    <n v="26063"/>
    <s v="C"/>
    <s v="MGLU3"/>
    <n v="300"/>
    <n v="35.4"/>
    <n v="35.4"/>
    <n v="10620"/>
    <n v="12"/>
    <n v="4.47"/>
    <n v="0.61"/>
    <n v="10636.868"/>
    <s v="S"/>
    <m/>
    <n v="-10636.868"/>
    <m/>
    <m/>
    <m/>
    <m/>
    <x v="0"/>
    <n v="17.079999999999998"/>
  </r>
  <r>
    <x v="1"/>
    <x v="298"/>
    <e v="#N/A"/>
    <n v="26063"/>
    <s v="V"/>
    <s v="IRBR3"/>
    <n v="400"/>
    <n v="103.74"/>
    <n v="102.33"/>
    <n v="41496"/>
    <n v="12"/>
    <n v="4.47"/>
    <n v="0.61"/>
    <n v="41479.762000000002"/>
    <s v="S"/>
    <m/>
    <n v="41479.762000000002"/>
    <n v="338.42328282828385"/>
    <m/>
    <m/>
    <m/>
    <x v="0"/>
    <n v="17.079999999999998"/>
  </r>
  <r>
    <x v="1"/>
    <x v="298"/>
    <e v="#N/A"/>
    <n v="26063"/>
    <s v="V"/>
    <s v="IRBR3"/>
    <n v="200"/>
    <n v="102.47"/>
    <n v="102.33"/>
    <n v="20494"/>
    <n v="12"/>
    <n v="4.47"/>
    <n v="0.61"/>
    <n v="20475.61"/>
    <s v="S"/>
    <m/>
    <n v="20475.61"/>
    <n v="172.58234126984098"/>
    <m/>
    <m/>
    <m/>
    <x v="0"/>
    <n v="17.079999999999998"/>
  </r>
  <r>
    <x v="0"/>
    <x v="298"/>
    <s v="Materiais Básicos"/>
    <n v="5180710"/>
    <s v="V"/>
    <s v="USIM5"/>
    <n v="1500"/>
    <n v="8.16"/>
    <n v="8.8188062962962945"/>
    <n v="12240"/>
    <m/>
    <n v="5.3460000000000001"/>
    <n v="0.73"/>
    <n v="12236.23"/>
    <s v="S"/>
    <m/>
    <n v="12236.23"/>
    <n v="-991.22388888888418"/>
    <m/>
    <m/>
    <m/>
    <x v="0"/>
    <n v="6.0760000000000005"/>
  </r>
  <r>
    <x v="0"/>
    <x v="298"/>
    <s v="Consumo não Cíclico"/>
    <n v="5180710"/>
    <s v="C"/>
    <s v="JBSS3"/>
    <n v="500"/>
    <n v="29.03"/>
    <n v="29.883333333333333"/>
    <n v="14515"/>
    <m/>
    <n v="5.3460000000000001"/>
    <n v="0.73"/>
    <n v="14516.359999999999"/>
    <s v="S"/>
    <m/>
    <n v="-14516.359999999999"/>
    <m/>
    <n v="1500"/>
    <m/>
    <m/>
    <x v="0"/>
    <n v="6.0760000000000005"/>
  </r>
  <r>
    <x v="0"/>
    <x v="298"/>
    <s v="Financeiro"/>
    <n v="5180710"/>
    <s v="C"/>
    <s v="B3SA3"/>
    <n v="300"/>
    <n v="44.43"/>
    <n v="44.43"/>
    <n v="13329"/>
    <m/>
    <n v="5.3460000000000001"/>
    <n v="0.73"/>
    <n v="13330.359999999999"/>
    <s v="S"/>
    <m/>
    <n v="-13330.359999999999"/>
    <m/>
    <n v="0"/>
    <m/>
    <n v="-2.6239194084393627"/>
    <x v="0"/>
    <n v="6.0760000000000005"/>
  </r>
  <r>
    <x v="0"/>
    <x v="298"/>
    <s v="Bens Industriais"/>
    <n v="5180710"/>
    <s v="C"/>
    <s v="GOLL4"/>
    <n v="800"/>
    <n v="33.549999999999997"/>
    <n v="33.549999999999997"/>
    <n v="26839.999999999996"/>
    <m/>
    <n v="5.3460000000000001"/>
    <n v="0.73"/>
    <n v="26843.012499999997"/>
    <s v="S"/>
    <m/>
    <n v="-26843.012499999997"/>
    <m/>
    <m/>
    <m/>
    <m/>
    <x v="0"/>
    <n v="6.0760000000000005"/>
  </r>
  <r>
    <x v="0"/>
    <x v="298"/>
    <s v="Consumo não Cíclico"/>
    <n v="5180710"/>
    <s v="C"/>
    <s v="JBSS3"/>
    <n v="1000"/>
    <n v="30.31"/>
    <n v="30.31"/>
    <n v="30310"/>
    <m/>
    <n v="5.3460000000000001"/>
    <n v="0.73"/>
    <n v="30313.012500000001"/>
    <s v="S"/>
    <m/>
    <n v="-30313.012500000001"/>
    <m/>
    <n v="1000"/>
    <m/>
    <m/>
    <x v="0"/>
    <n v="6.0760000000000005"/>
  </r>
  <r>
    <x v="0"/>
    <x v="299"/>
    <s v="Financeiro"/>
    <n v="5131210"/>
    <s v="V"/>
    <s v="BBAS3"/>
    <n v="900"/>
    <n v="49.08"/>
    <n v="50.363333333333337"/>
    <n v="44172"/>
    <m/>
    <n v="12.14"/>
    <n v="1.65"/>
    <n v="44168.697500000002"/>
    <s v="S"/>
    <m/>
    <n v="44168.697500000002"/>
    <n v="-1158.9344444444432"/>
    <m/>
    <m/>
    <m/>
    <x v="0"/>
    <n v="13.790000000000001"/>
  </r>
  <r>
    <x v="1"/>
    <x v="299"/>
    <s v="Bens Industriais"/>
    <n v="21314"/>
    <s v="C"/>
    <s v="GOLL4"/>
    <n v="500"/>
    <n v="34.020000000000003"/>
    <n v="34.020000000000003"/>
    <n v="17010"/>
    <n v="12"/>
    <n v="5.3271428571428574"/>
    <n v="0.81571428571428573"/>
    <n v="17025.098214285714"/>
    <s v="S"/>
    <m/>
    <n v="-17025.098214285714"/>
    <m/>
    <m/>
    <m/>
    <m/>
    <x v="0"/>
    <n v="18.142857142857142"/>
  </r>
  <r>
    <x v="1"/>
    <x v="299"/>
    <s v="Utilidade Pública"/>
    <n v="21314"/>
    <s v="C"/>
    <s v="CMIG4"/>
    <n v="1000"/>
    <n v="14.55"/>
    <n v="14.55"/>
    <n v="14550"/>
    <n v="12"/>
    <n v="5.3271428571428574"/>
    <n v="0.81571428571428573"/>
    <n v="14565.558214285713"/>
    <s v="S"/>
    <m/>
    <n v="-14565.558214285713"/>
    <m/>
    <m/>
    <m/>
    <n v="2.2473016834806225"/>
    <x v="1"/>
    <n v="18.142857142857142"/>
  </r>
  <r>
    <x v="1"/>
    <x v="299"/>
    <s v="Consumo Cíclico"/>
    <n v="21314"/>
    <s v="C"/>
    <s v="VVAR3"/>
    <n v="2000"/>
    <n v="7.45"/>
    <n v="7.45"/>
    <n v="14900"/>
    <n v="12"/>
    <n v="5.3271428571428574"/>
    <n v="0.81571428571428573"/>
    <n v="14915.558214285713"/>
    <s v="S"/>
    <m/>
    <n v="-14915.558214285713"/>
    <m/>
    <m/>
    <m/>
    <m/>
    <x v="1"/>
    <n v="18.142857142857142"/>
  </r>
  <r>
    <x v="1"/>
    <x v="299"/>
    <s v=" Utilidade Pública"/>
    <n v="21314"/>
    <s v="C"/>
    <s v="TRPL4"/>
    <n v="1000"/>
    <n v="24.88"/>
    <n v="24.88"/>
    <n v="24880"/>
    <n v="12"/>
    <n v="5.3271428571428574"/>
    <n v="0.81571428571428573"/>
    <n v="24895.558214285713"/>
    <s v="S"/>
    <m/>
    <n v="-24895.558214285713"/>
    <m/>
    <n v="600"/>
    <m/>
    <m/>
    <x v="0"/>
    <n v="18.142857142857142"/>
  </r>
  <r>
    <x v="1"/>
    <x v="299"/>
    <s v="Consumo não Cíclico"/>
    <n v="21314"/>
    <s v="V"/>
    <s v="JBSS3"/>
    <n v="1000"/>
    <n v="30.62"/>
    <n v="29.91"/>
    <n v="30620"/>
    <n v="12"/>
    <n v="5.3271428571428574"/>
    <n v="0.81571428571428573"/>
    <n v="30605.071785714288"/>
    <s v="S"/>
    <m/>
    <n v="30605.071785714288"/>
    <n v="687.72857142857174"/>
    <m/>
    <m/>
    <n v="3.4072141273949494"/>
    <x v="0"/>
    <n v="18.142857142857142"/>
  </r>
  <r>
    <x v="1"/>
    <x v="299"/>
    <s v="Consumo não Cíclico"/>
    <n v="21314"/>
    <s v="C"/>
    <s v="JBSS3"/>
    <n v="1000"/>
    <n v="29.9"/>
    <n v="29.91"/>
    <n v="29900"/>
    <n v="12"/>
    <n v="5.3271428571428574"/>
    <n v="0.81571428571428573"/>
    <n v="29918.945714285714"/>
    <s v="S"/>
    <m/>
    <n v="-29918.945714285714"/>
    <m/>
    <m/>
    <m/>
    <n v="1.5763222995389903"/>
    <x v="0"/>
    <n v="18.142857142857142"/>
  </r>
  <r>
    <x v="1"/>
    <x v="299"/>
    <e v="#N/A"/>
    <n v="21314"/>
    <s v="C"/>
    <s v="IRBR3"/>
    <n v="200"/>
    <n v="101.45"/>
    <n v="102.33333333333333"/>
    <n v="20290"/>
    <n v="12"/>
    <n v="5.3271428571428574"/>
    <n v="0.81571428571428573"/>
    <n v="20305.279047619046"/>
    <s v="S"/>
    <m/>
    <n v="-20305.279047619046"/>
    <m/>
    <m/>
    <m/>
    <n v="5.9339028833873542"/>
    <x v="0"/>
    <n v="18.142857142857142"/>
  </r>
  <r>
    <x v="1"/>
    <x v="300"/>
    <s v="Bens Industriais"/>
    <n v="16911"/>
    <s v="V"/>
    <s v="GOLL4"/>
    <n v="300"/>
    <n v="33.56"/>
    <m/>
    <n v="10068"/>
    <n v="12"/>
    <n v="4.496666666666667"/>
    <n v="0.69"/>
    <n v="10053.476666666666"/>
    <s v="S"/>
    <m/>
    <n v="10053.476666666666"/>
    <n v="342.50108585858652"/>
    <m/>
    <m/>
    <n v="3.4128477803170449"/>
    <x v="0"/>
    <n v="17.186666666666667"/>
  </r>
  <r>
    <x v="1"/>
    <x v="300"/>
    <s v=" Utilidade Pública"/>
    <n v="16911"/>
    <s v="V"/>
    <s v="TRPL4"/>
    <n v="500"/>
    <n v="25.09"/>
    <m/>
    <n v="12545"/>
    <n v="12"/>
    <n v="4.496666666666667"/>
    <n v="0.69"/>
    <n v="12530.476666666666"/>
    <s v="S"/>
    <m/>
    <n v="12530.476666666666"/>
    <n v="197.50108585858652"/>
    <m/>
    <m/>
    <m/>
    <x v="0"/>
    <n v="17.186666666666667"/>
  </r>
  <r>
    <x v="1"/>
    <x v="300"/>
    <s v="Consumo não Cíclico"/>
    <n v="16911"/>
    <s v="V"/>
    <s v="JBSS3"/>
    <n v="500"/>
    <n v="30.45"/>
    <m/>
    <n v="15225"/>
    <n v="12"/>
    <n v="4.496666666666667"/>
    <n v="0.69"/>
    <n v="15210.476666666666"/>
    <s v="S"/>
    <m/>
    <n v="15210.476666666666"/>
    <n v="902.50108585858652"/>
    <m/>
    <m/>
    <m/>
    <x v="1"/>
    <n v="17.186666666666667"/>
  </r>
  <r>
    <x v="1"/>
    <x v="300"/>
    <s v="Financeiro"/>
    <n v="16911"/>
    <s v="V"/>
    <s v="B3SA3"/>
    <n v="500"/>
    <n v="45.43"/>
    <m/>
    <n v="22715"/>
    <n v="12"/>
    <n v="4.496666666666667"/>
    <n v="0.69"/>
    <n v="22700.476666666669"/>
    <s v="S"/>
    <m/>
    <n v="22700.476666666669"/>
    <n v="774.69025252525535"/>
    <m/>
    <m/>
    <n v="-0.65106029388562281"/>
    <x v="1"/>
    <n v="17.186666666666667"/>
  </r>
  <r>
    <x v="1"/>
    <x v="300"/>
    <s v="Financeiro"/>
    <n v="16911"/>
    <s v="V"/>
    <s v="B3SA3"/>
    <n v="100"/>
    <n v="45.36"/>
    <m/>
    <n v="4536"/>
    <m/>
    <n v="4.496666666666667"/>
    <n v="0.69"/>
    <n v="4533.4766666666674"/>
    <s v="S"/>
    <m/>
    <n v="4533.4766666666674"/>
    <m/>
    <n v="900"/>
    <m/>
    <n v="-6.0551421459337478"/>
    <x v="0"/>
    <n v="5.1866666666666674"/>
  </r>
  <r>
    <x v="1"/>
    <x v="300"/>
    <s v="Financeiro"/>
    <n v="16911"/>
    <s v="C"/>
    <s v="B3SA3"/>
    <n v="500"/>
    <n v="45.59"/>
    <m/>
    <n v="22795"/>
    <n v="12"/>
    <n v="4.496666666666667"/>
    <n v="0.69"/>
    <n v="22810.153333333332"/>
    <s v="S"/>
    <m/>
    <n v="-22810.153333333332"/>
    <m/>
    <m/>
    <m/>
    <n v="1.2932594629166723"/>
    <x v="0"/>
    <n v="17.186666666666667"/>
  </r>
  <r>
    <x v="1"/>
    <x v="300"/>
    <s v="Financeiro"/>
    <n v="16911"/>
    <s v="V"/>
    <s v="B3SA3"/>
    <n v="500"/>
    <n v="45.36"/>
    <m/>
    <n v="22680"/>
    <n v="12"/>
    <n v="4.496666666666667"/>
    <n v="0.69"/>
    <n v="22665.476666666669"/>
    <s v="S"/>
    <m/>
    <n v="22665.476666666669"/>
    <n v="-147.55527777777388"/>
    <m/>
    <m/>
    <n v="4.4813582218976897"/>
    <x v="0"/>
    <n v="17.186666666666667"/>
  </r>
  <r>
    <x v="0"/>
    <x v="300"/>
    <s v="Financeiro"/>
    <n v="5087995"/>
    <s v="V"/>
    <s v="BBAS3"/>
    <n v="300"/>
    <n v="47.5"/>
    <n v="50.363333333333337"/>
    <n v="14250"/>
    <m/>
    <n v="4.1074999999999999"/>
    <n v="0.56000000000000005"/>
    <n v="14247.606666666667"/>
    <s v="S"/>
    <m/>
    <n v="14247.606666666667"/>
    <n v="-862.63750000000073"/>
    <m/>
    <m/>
    <n v="2.0802038950333404"/>
    <x v="0"/>
    <n v="4.6675000000000004"/>
  </r>
  <r>
    <x v="0"/>
    <x v="300"/>
    <s v="Bens Industriais"/>
    <n v="5087995"/>
    <s v="V"/>
    <s v="GOLL4"/>
    <n v="500"/>
    <n v="33.450000000000003"/>
    <m/>
    <n v="16725"/>
    <m/>
    <n v="4.1074999999999999"/>
    <n v="0.56000000000000005"/>
    <n v="16720.296666666665"/>
    <s v="S"/>
    <m/>
    <n v="16720.296666666665"/>
    <n v="216.24555555555708"/>
    <m/>
    <m/>
    <n v="3.9498679569834438"/>
    <x v="0"/>
    <n v="4.6675000000000004"/>
  </r>
  <r>
    <x v="0"/>
    <x v="300"/>
    <s v="Consumo não Cíclico"/>
    <n v="5087995"/>
    <s v="V"/>
    <s v="JBSS3"/>
    <n v="500"/>
    <n v="30.44"/>
    <m/>
    <n v="15220"/>
    <m/>
    <n v="4.1074999999999999"/>
    <n v="0.56000000000000005"/>
    <n v="15215.296666666667"/>
    <s v="S"/>
    <m/>
    <n v="15215.296666666667"/>
    <n v="681.8822222222243"/>
    <n v="0"/>
    <m/>
    <n v="-1.1057486143432178"/>
    <x v="0"/>
    <n v="4.6675000000000004"/>
  </r>
  <r>
    <x v="0"/>
    <x v="300"/>
    <s v="Financeiro"/>
    <n v="5087995"/>
    <s v="V"/>
    <s v="B3SA3"/>
    <n v="300"/>
    <n v="45.28"/>
    <m/>
    <n v="13584"/>
    <m/>
    <n v="4.1074999999999999"/>
    <n v="0.56000000000000005"/>
    <n v="13579.296666666667"/>
    <s v="S"/>
    <m/>
    <n v="13579.296666666667"/>
    <n v="282.49111111111233"/>
    <m/>
    <m/>
    <m/>
    <x v="0"/>
    <n v="4.6675000000000004"/>
  </r>
  <r>
    <x v="0"/>
    <x v="301"/>
    <s v="Petróleo. Gás e Biocombustíveis"/>
    <n v="5043294"/>
    <s v="V"/>
    <s v="PETR3"/>
    <n v="200"/>
    <n v="28.86"/>
    <m/>
    <n v="5772"/>
    <m/>
    <n v="1.58"/>
    <n v="0.21"/>
    <n v="5767.9475000000002"/>
    <s v="S"/>
    <m/>
    <n v="5767.9475000000002"/>
    <n v="227.84111111111088"/>
    <m/>
    <m/>
    <m/>
    <x v="0"/>
    <n v="1.79"/>
  </r>
  <r>
    <x v="0"/>
    <x v="301"/>
    <s v="Utilidade Pública"/>
    <n v="4999039"/>
    <s v="V"/>
    <s v="CMIG4"/>
    <n v="800"/>
    <n v="14.91"/>
    <n v="15.07"/>
    <n v="11928"/>
    <m/>
    <n v="2.8166666666666664"/>
    <n v="0.3833333333333333"/>
    <n v="11923.774166666666"/>
    <s v="S"/>
    <m/>
    <n v="11923.774166666666"/>
    <n v="-131.85111111111109"/>
    <n v="400"/>
    <m/>
    <m/>
    <x v="0"/>
    <n v="3.1999999999999997"/>
  </r>
  <r>
    <x v="0"/>
    <x v="301"/>
    <s v="Financeiro"/>
    <n v="4999039"/>
    <s v="C"/>
    <s v="B3SA3"/>
    <n v="300"/>
    <n v="44.31"/>
    <m/>
    <n v="13293"/>
    <m/>
    <n v="2.8166666666666664"/>
    <n v="0.3833333333333333"/>
    <n v="13297.855833333333"/>
    <s v="S"/>
    <m/>
    <n v="-13297.855833333333"/>
    <m/>
    <n v="200"/>
    <m/>
    <m/>
    <x v="0"/>
    <n v="3.1999999999999997"/>
  </r>
  <r>
    <x v="0"/>
    <x v="301"/>
    <s v="Petróleo. Gás e Biocombustíveis"/>
    <n v="4999039"/>
    <s v="C"/>
    <s v="PETR3"/>
    <n v="200"/>
    <n v="27.68"/>
    <m/>
    <n v="5536"/>
    <m/>
    <n v="2.8166666666666664"/>
    <n v="0.3833333333333333"/>
    <n v="5540.8558333333331"/>
    <s v="S"/>
    <m/>
    <n v="-5540.8558333333331"/>
    <m/>
    <m/>
    <m/>
    <m/>
    <x v="0"/>
    <n v="3.1999999999999997"/>
  </r>
  <r>
    <x v="1"/>
    <x v="301"/>
    <e v="#N/A"/>
    <n v="7519"/>
    <s v="C"/>
    <s v="IRBR3"/>
    <n v="200"/>
    <n v="102.77"/>
    <n v="102.77"/>
    <n v="20554"/>
    <n v="12"/>
    <n v="4.0754545454545452"/>
    <n v="0.63363636363636366"/>
    <n v="20571.093636363639"/>
    <s v="S"/>
    <m/>
    <n v="-20571.093636363639"/>
    <m/>
    <m/>
    <m/>
    <m/>
    <x v="0"/>
    <n v="16.709090909090907"/>
  </r>
  <r>
    <x v="1"/>
    <x v="301"/>
    <e v="#N/A"/>
    <n v="7519"/>
    <s v="C"/>
    <s v="IRBR3"/>
    <n v="200"/>
    <n v="102.78"/>
    <n v="102.78"/>
    <n v="20556"/>
    <n v="12"/>
    <n v="4.0754545454545452"/>
    <n v="0.63363636363636366"/>
    <n v="20573.059469696971"/>
    <s v="S"/>
    <m/>
    <n v="-20573.059469696971"/>
    <m/>
    <n v="0"/>
    <m/>
    <n v="1.1576931647489868"/>
    <x v="1"/>
    <n v="16.709090909090907"/>
  </r>
  <r>
    <x v="1"/>
    <x v="301"/>
    <s v="Bens Industriais"/>
    <n v="7519"/>
    <s v="C"/>
    <s v="GOLL4"/>
    <n v="300"/>
    <n v="32.31"/>
    <n v="32.741250000000001"/>
    <n v="9693"/>
    <n v="12"/>
    <n v="4.0754545454545452"/>
    <n v="0.63363636363636366"/>
    <n v="9710.0594696969692"/>
    <s v="S"/>
    <m/>
    <n v="-9710.0594696969692"/>
    <m/>
    <m/>
    <m/>
    <n v="1.0445572045678049"/>
    <x v="0"/>
    <n v="16.709090909090907"/>
  </r>
  <r>
    <x v="1"/>
    <x v="301"/>
    <s v="Financeiro"/>
    <n v="7519"/>
    <s v="C"/>
    <s v="B3SA3"/>
    <n v="300"/>
    <n v="43.81"/>
    <m/>
    <n v="13143"/>
    <n v="12"/>
    <n v="4.0754545454545452"/>
    <n v="0.63363636363636366"/>
    <n v="13160.059469696969"/>
    <s v="S"/>
    <m/>
    <n v="-13160.059469696969"/>
    <m/>
    <m/>
    <m/>
    <m/>
    <x v="0"/>
    <n v="16.709090909090907"/>
  </r>
  <r>
    <x v="1"/>
    <x v="301"/>
    <e v="#N/A"/>
    <n v="7519"/>
    <s v="V"/>
    <s v="IRBR3"/>
    <n v="300"/>
    <n v="104.62"/>
    <m/>
    <n v="31386"/>
    <n v="12"/>
    <n v="4.0754545454545452"/>
    <n v="0.63363636363636366"/>
    <n v="31369.57053030303"/>
    <s v="S"/>
    <m/>
    <n v="31369.57053030303"/>
    <n v="363.16717171717391"/>
    <n v="300"/>
    <m/>
    <m/>
    <x v="1"/>
    <n v="16.709090909090907"/>
  </r>
  <r>
    <x v="1"/>
    <x v="301"/>
    <s v="Utilidade Pública"/>
    <n v="7519"/>
    <s v="V"/>
    <s v="CMIG4"/>
    <n v="800"/>
    <n v="14.9"/>
    <n v="14.724444444444444"/>
    <n v="11920"/>
    <n v="12"/>
    <n v="4.0754545454545452"/>
    <n v="0.63363636363636366"/>
    <n v="11903.57053030303"/>
    <s v="S"/>
    <m/>
    <n v="11903.57053030303"/>
    <n v="124.3430303030309"/>
    <n v="0"/>
    <m/>
    <n v="-1.1015246559673881"/>
    <x v="1"/>
    <n v="16.709090909090907"/>
  </r>
  <r>
    <x v="1"/>
    <x v="301"/>
    <s v="Consumo não Cíclico"/>
    <n v="7519"/>
    <s v="C"/>
    <s v="JBSS3"/>
    <n v="500"/>
    <n v="28.58"/>
    <m/>
    <n v="14290"/>
    <n v="12"/>
    <n v="4.0754545454545452"/>
    <n v="0.63363636363636366"/>
    <n v="14307.059469696969"/>
    <s v="S"/>
    <m/>
    <n v="-14307.059469696969"/>
    <m/>
    <n v="100"/>
    <m/>
    <m/>
    <x v="1"/>
    <n v="16.709090909090907"/>
  </r>
  <r>
    <x v="1"/>
    <x v="301"/>
    <e v="#N/A"/>
    <n v="7519"/>
    <s v="C"/>
    <s v="IRBR3"/>
    <n v="300"/>
    <n v="103.3"/>
    <m/>
    <n v="30990"/>
    <n v="12"/>
    <n v="4.0754545454545452"/>
    <n v="0.63363636363636366"/>
    <n v="31007.059469696971"/>
    <s v="S"/>
    <m/>
    <n v="-31007.059469696971"/>
    <m/>
    <m/>
    <m/>
    <m/>
    <x v="0"/>
    <n v="16.709090909090907"/>
  </r>
  <r>
    <x v="1"/>
    <x v="301"/>
    <e v="#N/A"/>
    <n v="7519"/>
    <s v="V"/>
    <s v="IRBR3"/>
    <n v="100"/>
    <n v="104.41"/>
    <m/>
    <n v="10441"/>
    <n v="12"/>
    <n v="4.0754545454545452"/>
    <n v="0.63363636363636366"/>
    <n v="10424.57053030303"/>
    <s v="S"/>
    <m/>
    <n v="10424.57053030303"/>
    <n v="-114.8328282828279"/>
    <m/>
    <m/>
    <m/>
    <x v="0"/>
    <n v="16.709090909090907"/>
  </r>
  <r>
    <x v="1"/>
    <x v="301"/>
    <e v="#N/A"/>
    <n v="7519"/>
    <s v="C"/>
    <s v="IRBR3"/>
    <n v="100"/>
    <n v="105.23"/>
    <m/>
    <n v="10523"/>
    <n v="12"/>
    <n v="4.0754545454545452"/>
    <n v="0.63363636363636366"/>
    <n v="10540.059469696969"/>
    <s v="S"/>
    <m/>
    <n v="-10540.059469696969"/>
    <m/>
    <m/>
    <m/>
    <m/>
    <x v="0"/>
    <n v="16.709090909090907"/>
  </r>
  <r>
    <x v="1"/>
    <x v="301"/>
    <s v=" Utilidade Pública"/>
    <n v="7519"/>
    <s v="C"/>
    <s v="TRPL4"/>
    <n v="500"/>
    <n v="24.63"/>
    <m/>
    <n v="12315"/>
    <n v="12"/>
    <n v="4.0754545454545452"/>
    <n v="0.63363636363636366"/>
    <n v="12332.059469696969"/>
    <s v="S"/>
    <m/>
    <n v="-12332.059469696969"/>
    <m/>
    <m/>
    <m/>
    <m/>
    <x v="0"/>
    <n v="16.709090909090907"/>
  </r>
  <r>
    <x v="1"/>
    <x v="302"/>
    <s v="Financeiro"/>
    <n v="2638"/>
    <s v="C"/>
    <s v="B3SA3"/>
    <n v="300"/>
    <n v="44.27"/>
    <m/>
    <n v="13281.000000000002"/>
    <n v="12"/>
    <n v="3.65"/>
    <n v="0.54"/>
    <n v="13297.965833333335"/>
    <s v="S"/>
    <m/>
    <n v="-13297.965833333335"/>
    <m/>
    <m/>
    <m/>
    <m/>
    <x v="0"/>
    <n v="16.190000000000001"/>
  </r>
  <r>
    <x v="0"/>
    <x v="302"/>
    <s v="Consumo não Cíclico"/>
    <n v="4950725"/>
    <s v="C"/>
    <s v="JBSS3"/>
    <n v="500"/>
    <n v="29.06"/>
    <n v="29.06"/>
    <n v="14530"/>
    <m/>
    <n v="3.9333333333333336"/>
    <n v="0.58666666666666667"/>
    <n v="14535.012499999999"/>
    <s v="S"/>
    <m/>
    <n v="-14535.012499999999"/>
    <m/>
    <n v="500"/>
    <m/>
    <n v="2.9320594203513788"/>
    <x v="0"/>
    <n v="4.5200000000000005"/>
  </r>
  <r>
    <x v="0"/>
    <x v="302"/>
    <s v="Materiais Básicos"/>
    <n v="4950725"/>
    <s v="C"/>
    <s v="USIM5"/>
    <n v="1500"/>
    <n v="7.94"/>
    <n v="8.8188062962962945"/>
    <n v="11910"/>
    <m/>
    <n v="3.9333333333333336"/>
    <n v="0.58666666666666667"/>
    <n v="11916.846666666665"/>
    <s v="S"/>
    <m/>
    <n v="-11916.846666666665"/>
    <m/>
    <m/>
    <m/>
    <n v="-1.1818331591827664"/>
    <x v="0"/>
    <n v="4.5200000000000005"/>
  </r>
  <r>
    <x v="0"/>
    <x v="302"/>
    <s v="Bens Industriais"/>
    <n v="4950725"/>
    <s v="C"/>
    <s v="GOLL4"/>
    <n v="500"/>
    <n v="33"/>
    <m/>
    <n v="16500"/>
    <m/>
    <n v="3.9333333333333336"/>
    <n v="0.58666666666666667"/>
    <n v="16506.846666666668"/>
    <s v="S"/>
    <m/>
    <n v="-16506.846666666668"/>
    <m/>
    <m/>
    <m/>
    <n v="0.91100739513196871"/>
    <x v="1"/>
    <n v="4.5200000000000005"/>
  </r>
  <r>
    <x v="1"/>
    <x v="303"/>
    <e v="#N/A"/>
    <n v="113113"/>
    <s v="V"/>
    <s v="FJTA4"/>
    <n v="2000"/>
    <n v="3.35"/>
    <m/>
    <n v="6700"/>
    <m/>
    <n v="3.9275000000000002"/>
    <n v="0.66"/>
    <n v="6693.71"/>
    <s v="S"/>
    <m/>
    <n v="6693.71"/>
    <n v="196.32571428571373"/>
    <m/>
    <m/>
    <m/>
    <x v="1"/>
    <n v="4.5875000000000004"/>
  </r>
  <r>
    <x v="1"/>
    <x v="303"/>
    <s v="Financeiro"/>
    <n v="113113"/>
    <s v="V"/>
    <s v="B3SA3"/>
    <n v="500"/>
    <n v="45.07"/>
    <m/>
    <n v="22535"/>
    <n v="12"/>
    <n v="3.9275000000000002"/>
    <n v="0.66"/>
    <n v="22516.71"/>
    <s v="S"/>
    <m/>
    <n v="22516.71"/>
    <n v="-266.13499999999658"/>
    <m/>
    <m/>
    <m/>
    <x v="1"/>
    <n v="16.587499999999999"/>
  </r>
  <r>
    <x v="1"/>
    <x v="303"/>
    <s v="Financeiro"/>
    <n v="113113"/>
    <s v="V"/>
    <s v="B3SA3"/>
    <n v="300"/>
    <n v="45.07"/>
    <m/>
    <n v="13521"/>
    <n v="12"/>
    <n v="3.9275000000000002"/>
    <n v="0.66"/>
    <n v="13502.710000000001"/>
    <s v="S"/>
    <m/>
    <n v="13502.710000000001"/>
    <n v="123.03000000000065"/>
    <m/>
    <m/>
    <n v="-2.9426352708718824"/>
    <x v="0"/>
    <n v="16.587499999999999"/>
  </r>
  <r>
    <x v="1"/>
    <x v="303"/>
    <s v="Petróleo. Gás e Biocombustíveis"/>
    <n v="113113"/>
    <s v="V"/>
    <s v="PETR3"/>
    <n v="300"/>
    <n v="27.99"/>
    <m/>
    <n v="8397"/>
    <n v="12"/>
    <n v="3.9275000000000002"/>
    <n v="0.66"/>
    <n v="8381.0557142857142"/>
    <s v="S"/>
    <m/>
    <n v="8381.0557142857142"/>
    <n v="328.16888888888843"/>
    <m/>
    <m/>
    <n v="2.8992037682514851"/>
    <x v="0"/>
    <n v="16.587499999999999"/>
  </r>
  <r>
    <x v="1"/>
    <x v="303"/>
    <s v="Financeiro"/>
    <n v="113113"/>
    <s v="C"/>
    <s v="B3SA3"/>
    <n v="300"/>
    <n v="44.55"/>
    <m/>
    <n v="13365"/>
    <n v="12"/>
    <n v="3.9275000000000002"/>
    <n v="0.66"/>
    <n v="13381.574285714285"/>
    <s v="S"/>
    <m/>
    <n v="-13381.574285714285"/>
    <m/>
    <m/>
    <m/>
    <n v="1.4017870658487606"/>
    <x v="0"/>
    <n v="16.587499999999999"/>
  </r>
  <r>
    <x v="1"/>
    <x v="304"/>
    <s v="Utilidade Pública"/>
    <n v="108570"/>
    <s v="V"/>
    <s v="CMIG4"/>
    <n v="1000"/>
    <n v="14.32"/>
    <n v="14.724444444444444"/>
    <n v="14320"/>
    <n v="12"/>
    <n v="5.63"/>
    <n v="0.94666666666666666"/>
    <n v="14303.769047619047"/>
    <s v="S"/>
    <m/>
    <n v="14303.769047619047"/>
    <n v="-420.90111111111037"/>
    <m/>
    <m/>
    <n v="0.79890268064393399"/>
    <x v="0"/>
    <n v="18.576666666666664"/>
  </r>
  <r>
    <x v="1"/>
    <x v="304"/>
    <s v="Materiais Básicos"/>
    <n v="108570"/>
    <s v="V"/>
    <s v="USIM5"/>
    <n v="1000"/>
    <n v="7.58"/>
    <n v="7.3442607999999989"/>
    <n v="7580"/>
    <n v="12"/>
    <n v="5.63"/>
    <n v="0.94666666666666666"/>
    <n v="7563.7690476190473"/>
    <s v="S"/>
    <m/>
    <n v="7563.7690476190473"/>
    <n v="219.28253333333396"/>
    <m/>
    <m/>
    <n v="1.2739309163113721"/>
    <x v="0"/>
    <n v="18.576666666666664"/>
  </r>
  <r>
    <x v="1"/>
    <x v="304"/>
    <s v="Financeiro"/>
    <n v="108570"/>
    <s v="V"/>
    <s v="B3SA3"/>
    <n v="500"/>
    <n v="44.47"/>
    <n v="43.83"/>
    <n v="22235"/>
    <n v="12"/>
    <n v="5.63"/>
    <n v="0.94666666666666666"/>
    <n v="22218.769047619047"/>
    <s v="S"/>
    <m/>
    <n v="22218.769047619047"/>
    <n v="311.45666666666875"/>
    <m/>
    <m/>
    <m/>
    <x v="0"/>
    <n v="18.576666666666664"/>
  </r>
  <r>
    <x v="1"/>
    <x v="304"/>
    <s v=" Utilidade Pública"/>
    <n v="108570"/>
    <s v="V"/>
    <s v="TRPL4"/>
    <n v="2500"/>
    <n v="24.09"/>
    <n v="23.876000000000001"/>
    <n v="60225"/>
    <n v="12"/>
    <n v="5.63"/>
    <n v="0.94666666666666666"/>
    <n v="60208.769047619055"/>
    <s v="S"/>
    <m/>
    <n v="60208.769047619055"/>
    <n v="481.00766666666459"/>
    <n v="0"/>
    <m/>
    <n v="2.0446155527938661"/>
    <x v="1"/>
    <n v="18.576666666666664"/>
  </r>
  <r>
    <x v="1"/>
    <x v="304"/>
    <s v="Materiais Básicos"/>
    <n v="108570"/>
    <s v="V"/>
    <s v="USIM5"/>
    <n v="1500"/>
    <n v="7.45"/>
    <n v="7.3442607999999989"/>
    <n v="11175"/>
    <n v="12"/>
    <n v="5.63"/>
    <n v="0.94666666666666666"/>
    <n v="11158.769047619047"/>
    <s v="S"/>
    <m/>
    <n v="11158.769047619047"/>
    <n v="142.15213333333486"/>
    <m/>
    <m/>
    <n v="1.1149305196896669E-2"/>
    <x v="0"/>
    <n v="18.576666666666664"/>
  </r>
  <r>
    <x v="1"/>
    <x v="304"/>
    <s v="Financeiro"/>
    <n v="108570"/>
    <s v="C"/>
    <s v="B3SA3"/>
    <n v="500"/>
    <n v="43.78"/>
    <m/>
    <n v="21890"/>
    <n v="12"/>
    <n v="5.63"/>
    <n v="0.94666666666666666"/>
    <n v="21907.033809523811"/>
    <s v="S"/>
    <m/>
    <n v="-21907.033809523811"/>
    <m/>
    <n v="200"/>
    <m/>
    <m/>
    <x v="1"/>
    <n v="18.576666666666664"/>
  </r>
  <r>
    <x v="1"/>
    <x v="304"/>
    <e v="#N/A"/>
    <n v="108570"/>
    <s v="V"/>
    <s v="IRBR3"/>
    <n v="200"/>
    <n v="102.69"/>
    <m/>
    <n v="20538"/>
    <n v="12"/>
    <n v="5.63"/>
    <n v="0.94666666666666666"/>
    <n v="20521.59619047619"/>
    <s v="S"/>
    <m/>
    <n v="20521.59619047619"/>
    <n v="419.58666666666613"/>
    <m/>
    <m/>
    <m/>
    <x v="0"/>
    <n v="18.576666666666664"/>
  </r>
  <r>
    <x v="1"/>
    <x v="304"/>
    <s v="Consumo não Cíclico"/>
    <n v="108570"/>
    <s v="V"/>
    <s v="JBSS3"/>
    <n v="1000"/>
    <n v="29.33"/>
    <n v="29.274999999999999"/>
    <n v="29330"/>
    <n v="12"/>
    <n v="5.63"/>
    <n v="0.94666666666666666"/>
    <n v="29313.59619047619"/>
    <s v="S"/>
    <m/>
    <n v="29313.59619047619"/>
    <n v="3.2682564102578908"/>
    <m/>
    <m/>
    <n v="-0.3135456771850002"/>
    <x v="0"/>
    <n v="18.576666666666664"/>
  </r>
  <r>
    <x v="1"/>
    <x v="304"/>
    <e v="#N/A"/>
    <n v="108570"/>
    <s v="C"/>
    <s v="IRBR3"/>
    <n v="200"/>
    <n v="100.41"/>
    <m/>
    <n v="20082"/>
    <n v="12"/>
    <n v="5.63"/>
    <n v="0.94666666666666666"/>
    <n v="20099.033809523811"/>
    <s v="S"/>
    <m/>
    <n v="-20099.033809523811"/>
    <m/>
    <m/>
    <m/>
    <m/>
    <x v="0"/>
    <n v="18.576666666666664"/>
  </r>
  <r>
    <x v="1"/>
    <x v="305"/>
    <e v="#N/A"/>
    <n v="104402"/>
    <s v="C"/>
    <s v="FJTA4"/>
    <n v="2000"/>
    <n v="3.24"/>
    <m/>
    <n v="6480"/>
    <n v="12"/>
    <n v="3.0214285714285714"/>
    <n v="0.49428571428571427"/>
    <n v="6496.5814285714287"/>
    <s v="S"/>
    <m/>
    <n v="-6496.5814285714287"/>
    <m/>
    <m/>
    <m/>
    <n v="-18.26045515544396"/>
    <x v="0"/>
    <n v="15.515714285714287"/>
  </r>
  <r>
    <x v="1"/>
    <x v="305"/>
    <s v="Consumo Cíclico"/>
    <n v="104402"/>
    <s v="V"/>
    <s v="MGLU3"/>
    <n v="400"/>
    <n v="34.04"/>
    <m/>
    <n v="13616"/>
    <n v="12"/>
    <n v="3.0214285714285714"/>
    <n v="0.49428571428571427"/>
    <n v="13600.048571428571"/>
    <s v="S"/>
    <m/>
    <n v="13600.048571428571"/>
    <n v="-42.645396825395437"/>
    <m/>
    <m/>
    <n v="-8.7148173290357428E-2"/>
    <x v="0"/>
    <n v="15.515714285714287"/>
  </r>
  <r>
    <x v="1"/>
    <x v="305"/>
    <s v="Utilidade Pública"/>
    <n v="104402"/>
    <s v="C"/>
    <s v="CMIG4"/>
    <n v="1000"/>
    <n v="14.36"/>
    <n v="14.724444444444444"/>
    <n v="14360"/>
    <n v="12"/>
    <n v="3.0214285714285714"/>
    <n v="0.49428571428571427"/>
    <n v="14376.581428571428"/>
    <s v="S"/>
    <m/>
    <n v="-14376.581428571428"/>
    <m/>
    <m/>
    <m/>
    <m/>
    <x v="1"/>
    <n v="15.515714285714287"/>
  </r>
  <r>
    <x v="1"/>
    <x v="305"/>
    <s v="Materiais Básicos"/>
    <n v="104402"/>
    <s v="V"/>
    <s v="UNIP6"/>
    <n v="300"/>
    <n v="28.72"/>
    <n v="33.89"/>
    <n v="8616"/>
    <n v="12"/>
    <n v="3.0214285714285714"/>
    <n v="0.49428571428571427"/>
    <n v="8599.4673809523811"/>
    <s v="S"/>
    <m/>
    <n v="8599.4673809523811"/>
    <n v="-1569.8742857142843"/>
    <m/>
    <m/>
    <n v="2.5163920283644079"/>
    <x v="1"/>
    <n v="15.515714285714287"/>
  </r>
  <r>
    <x v="1"/>
    <x v="305"/>
    <s v="Consumo Cíclico"/>
    <n v="104402"/>
    <s v="V"/>
    <s v="VVAR3"/>
    <n v="2000"/>
    <n v="6.97"/>
    <m/>
    <n v="13940"/>
    <n v="12"/>
    <n v="3.0214285714285714"/>
    <n v="0.49428571428571427"/>
    <n v="13927.505714285715"/>
    <s v="S"/>
    <m/>
    <n v="13927.505714285715"/>
    <n v="-12.135396825395219"/>
    <n v="0"/>
    <m/>
    <n v="-0.3787400913756464"/>
    <x v="1"/>
    <n v="15.515714285714287"/>
  </r>
  <r>
    <x v="1"/>
    <x v="305"/>
    <s v="Consumo Cíclico"/>
    <n v="104402"/>
    <s v="C"/>
    <s v="VVAR3"/>
    <n v="2000"/>
    <n v="6.76"/>
    <m/>
    <n v="13520"/>
    <n v="12"/>
    <n v="3.0214285714285714"/>
    <n v="0.49428571428571427"/>
    <n v="13537.162619047618"/>
    <s v="S"/>
    <m/>
    <n v="-13537.162619047618"/>
    <m/>
    <n v="100"/>
    <m/>
    <m/>
    <x v="1"/>
    <n v="15.515714285714287"/>
  </r>
  <r>
    <x v="1"/>
    <x v="305"/>
    <s v="Consumo Cíclico"/>
    <n v="104402"/>
    <s v="V"/>
    <s v="VVAR3"/>
    <n v="2000"/>
    <n v="6.95"/>
    <m/>
    <n v="13900"/>
    <n v="12"/>
    <n v="3.0214285714285714"/>
    <n v="0.49428571428571427"/>
    <n v="13883.467380952381"/>
    <s v="S"/>
    <m/>
    <n v="13883.467380952381"/>
    <n v="349.4014285714311"/>
    <m/>
    <m/>
    <m/>
    <x v="0"/>
    <n v="15.515714285714287"/>
  </r>
  <r>
    <x v="1"/>
    <x v="306"/>
    <e v="#N/A"/>
    <n v="100417"/>
    <s v="V"/>
    <s v="IRBR3"/>
    <n v="100"/>
    <n v="97.03"/>
    <n v="97.09"/>
    <n v="9703"/>
    <n v="12"/>
    <n v="2.2844444444444445"/>
    <n v="0.43111111111111111"/>
    <n v="9686.5305555555551"/>
    <s v="S"/>
    <m/>
    <n v="9686.5305555555551"/>
    <n v="-36.692222222221972"/>
    <m/>
    <m/>
    <m/>
    <x v="0"/>
    <n v="14.715555555555556"/>
  </r>
  <r>
    <x v="1"/>
    <x v="306"/>
    <e v="#N/A"/>
    <n v="100417"/>
    <s v="C"/>
    <s v="IRBR3"/>
    <n v="100"/>
    <n v="97.09"/>
    <n v="97.09"/>
    <n v="9709"/>
    <n v="12"/>
    <n v="2.2844444444444445"/>
    <n v="0.43111111111111111"/>
    <n v="9726.0994444444441"/>
    <s v="S"/>
    <m/>
    <n v="-9726.0994444444441"/>
    <m/>
    <m/>
    <m/>
    <n v="1.0377692832586372"/>
    <x v="1"/>
    <n v="14.715555555555556"/>
  </r>
  <r>
    <x v="1"/>
    <x v="306"/>
    <s v="Petróleo. Gás e Biocombustíveis"/>
    <n v="100417"/>
    <s v="C"/>
    <s v="PETR3"/>
    <n v="300"/>
    <n v="26.79"/>
    <n v="26.79"/>
    <n v="8037"/>
    <n v="12"/>
    <n v="2.2844444444444445"/>
    <n v="0.43111111111111111"/>
    <n v="8054.0994444444441"/>
    <s v="S"/>
    <m/>
    <n v="-8054.0994444444441"/>
    <m/>
    <m/>
    <m/>
    <m/>
    <x v="1"/>
    <n v="14.715555555555556"/>
  </r>
  <r>
    <x v="1"/>
    <x v="306"/>
    <s v="Materiais Básicos"/>
    <n v="100417"/>
    <s v="C"/>
    <s v="USIM5"/>
    <n v="1500"/>
    <n v="6.99"/>
    <n v="7.3442607999999989"/>
    <n v="10485"/>
    <n v="12"/>
    <n v="2.2844444444444445"/>
    <n v="0.43111111111111111"/>
    <n v="10501.019111111111"/>
    <s v="S"/>
    <m/>
    <n v="-10501.019111111111"/>
    <m/>
    <m/>
    <m/>
    <m/>
    <x v="1"/>
    <n v="14.715555555555556"/>
  </r>
  <r>
    <x v="1"/>
    <x v="306"/>
    <s v="Financeiro"/>
    <n v="100417"/>
    <s v="V"/>
    <s v="B3SA3"/>
    <n v="300"/>
    <n v="43.19"/>
    <m/>
    <n v="12957"/>
    <n v="12"/>
    <n v="2.2844444444444445"/>
    <n v="0.43111111111111111"/>
    <n v="12941.610888888888"/>
    <s v="S"/>
    <m/>
    <n v="12941.610888888888"/>
    <n v="134.30777777777803"/>
    <m/>
    <m/>
    <n v="1.2543111240349245"/>
    <x v="1"/>
    <n v="14.715555555555556"/>
  </r>
  <r>
    <x v="1"/>
    <x v="306"/>
    <s v="Financeiro"/>
    <n v="100417"/>
    <s v="C"/>
    <s v="B3SA3"/>
    <n v="300"/>
    <n v="42.64"/>
    <m/>
    <n v="12792"/>
    <n v="12"/>
    <n v="2.2844444444444445"/>
    <n v="0.43111111111111111"/>
    <n v="12808.019111111111"/>
    <s v="S"/>
    <m/>
    <n v="-12808.019111111111"/>
    <m/>
    <m/>
    <m/>
    <n v="-0.52873455980876938"/>
    <x v="0"/>
    <n v="14.715555555555556"/>
  </r>
  <r>
    <x v="1"/>
    <x v="306"/>
    <s v="Consumo Cíclico"/>
    <n v="100417"/>
    <s v="C"/>
    <s v="MGLU3"/>
    <n v="400"/>
    <n v="34.07"/>
    <m/>
    <n v="13628"/>
    <n v="12"/>
    <n v="2.2844444444444445"/>
    <n v="0.43111111111111111"/>
    <n v="13644.019111111111"/>
    <s v="S"/>
    <m/>
    <n v="-13644.019111111111"/>
    <m/>
    <m/>
    <m/>
    <m/>
    <x v="0"/>
    <n v="14.715555555555556"/>
  </r>
  <r>
    <x v="1"/>
    <x v="306"/>
    <s v="Consumo Cíclico"/>
    <n v="100417"/>
    <s v="V"/>
    <s v="MGLU3"/>
    <n v="400"/>
    <n v="34.58"/>
    <n v="34.07"/>
    <n v="13832"/>
    <n v="12"/>
    <n v="2.2844444444444445"/>
    <n v="0.43111111111111111"/>
    <n v="13816.610888888888"/>
    <s v="S"/>
    <m/>
    <n v="13816.610888888888"/>
    <n v="173.30777777777803"/>
    <n v="1200"/>
    <m/>
    <m/>
    <x v="0"/>
    <n v="14.715555555555556"/>
  </r>
  <r>
    <x v="1"/>
    <x v="306"/>
    <s v="Consumo Cíclico"/>
    <n v="100417"/>
    <s v="V"/>
    <s v="MGLU3"/>
    <n v="100"/>
    <n v="34.58"/>
    <n v="34.72"/>
    <n v="3458"/>
    <m/>
    <n v="2.2844444444444445"/>
    <n v="0.43111111111111111"/>
    <n v="3454.6108888888889"/>
    <s v="S"/>
    <m/>
    <n v="3454.6108888888889"/>
    <n v="-18.261111111110949"/>
    <s v=""/>
    <m/>
    <n v="-13.172901126952636"/>
    <x v="0"/>
    <n v="2.7155555555555555"/>
  </r>
  <r>
    <x v="1"/>
    <x v="307"/>
    <s v="Consumo Cíclico"/>
    <n v="95836"/>
    <s v="C"/>
    <s v="MGLU3"/>
    <n v="500"/>
    <n v="34.72"/>
    <n v="34.72"/>
    <n v="17360"/>
    <n v="12"/>
    <n v="4.7699999999999996"/>
    <n v="0.71"/>
    <n v="17376.297999999999"/>
    <s v="S"/>
    <m/>
    <n v="-17376.297999999999"/>
    <m/>
    <n v="1100"/>
    <m/>
    <m/>
    <x v="0"/>
    <n v="17.48"/>
  </r>
  <r>
    <x v="0"/>
    <x v="308"/>
    <s v="Financeiro"/>
    <n v="4697213"/>
    <s v="C"/>
    <s v="BBAS3"/>
    <n v="100"/>
    <n v="45.38"/>
    <n v="50.363333333333337"/>
    <n v="4538"/>
    <m/>
    <n v="1.24"/>
    <n v="0.18"/>
    <n v="4541.768"/>
    <s v="S"/>
    <m/>
    <n v="-4541.768"/>
    <m/>
    <m/>
    <m/>
    <m/>
    <x v="0"/>
    <n v="1.42"/>
  </r>
  <r>
    <x v="0"/>
    <x v="309"/>
    <s v="Materiais Básicos"/>
    <n v="4644471"/>
    <s v="V"/>
    <s v="USIM5"/>
    <n v="1500"/>
    <n v="7.54"/>
    <n v="8.5299999999999994"/>
    <n v="11310"/>
    <m/>
    <n v="3.0775000000000001"/>
    <n v="0.46"/>
    <n v="11306.582"/>
    <s v="S"/>
    <m/>
    <n v="11306.582"/>
    <n v="-1489.2899999999972"/>
    <m/>
    <m/>
    <m/>
    <x v="0"/>
    <n v="3.5375000000000001"/>
  </r>
  <r>
    <x v="0"/>
    <x v="309"/>
    <s v="Financeiro"/>
    <n v="4644471"/>
    <s v="C"/>
    <s v="BBAS3"/>
    <n v="200"/>
    <n v="46.72"/>
    <n v="50.816363636363633"/>
    <n v="9344"/>
    <m/>
    <n v="3.0775000000000001"/>
    <n v="0.46"/>
    <n v="9348.0479999999989"/>
    <s v="S"/>
    <m/>
    <n v="-9348.0479999999989"/>
    <m/>
    <m/>
    <m/>
    <m/>
    <x v="0"/>
    <n v="3.5375000000000001"/>
  </r>
  <r>
    <x v="0"/>
    <x v="309"/>
    <s v="Utilidade Pública"/>
    <n v="4644471"/>
    <s v="C"/>
    <s v="CMIG4"/>
    <n v="800"/>
    <n v="14.97"/>
    <n v="15.07"/>
    <n v="11976"/>
    <m/>
    <n v="3.0775000000000001"/>
    <n v="0.46"/>
    <n v="11981.096249999999"/>
    <s v="S"/>
    <m/>
    <n v="-11981.096249999999"/>
    <m/>
    <n v="2000"/>
    <m/>
    <m/>
    <x v="0"/>
    <n v="3.5375000000000001"/>
  </r>
  <r>
    <x v="0"/>
    <x v="309"/>
    <s v="Utilidade Pública"/>
    <n v="4644471"/>
    <s v="C"/>
    <s v="CMIG4"/>
    <n v="800"/>
    <n v="15.17"/>
    <n v="15.17"/>
    <n v="12136"/>
    <m/>
    <n v="3.0775000000000001"/>
    <n v="0.46"/>
    <n v="12141.096249999999"/>
    <s v="S"/>
    <m/>
    <n v="-12141.096249999999"/>
    <m/>
    <n v="0"/>
    <m/>
    <n v="1.1865551583268423"/>
    <x v="1"/>
    <n v="3.5375000000000001"/>
  </r>
  <r>
    <x v="1"/>
    <x v="309"/>
    <s v="Utilidade Pública"/>
    <n v="84870"/>
    <s v="C"/>
    <s v="CMIG4"/>
    <n v="800"/>
    <n v="15.18"/>
    <n v="15.18"/>
    <n v="12144"/>
    <n v="12"/>
    <n v="3.4677777777777781"/>
    <n v="0.69111111111111112"/>
    <n v="12161.327361111111"/>
    <s v="S"/>
    <m/>
    <n v="-12161.327361111111"/>
    <m/>
    <m/>
    <m/>
    <n v="-1.0412573551211994E-2"/>
    <x v="1"/>
    <n v="16.158888888888889"/>
  </r>
  <r>
    <x v="1"/>
    <x v="309"/>
    <s v="Consumo Cíclico"/>
    <n v="84870"/>
    <s v="C"/>
    <s v="VVAR3"/>
    <n v="2000"/>
    <n v="6.96"/>
    <n v="6.96"/>
    <n v="13920"/>
    <n v="12"/>
    <n v="3.4677777777777781"/>
    <n v="0.69111111111111112"/>
    <n v="13937.327361111111"/>
    <s v="S"/>
    <m/>
    <n v="-13937.327361111111"/>
    <m/>
    <m/>
    <m/>
    <m/>
    <x v="1"/>
    <n v="16.158888888888889"/>
  </r>
  <r>
    <x v="1"/>
    <x v="309"/>
    <s v="Consumo Cíclico"/>
    <n v="84870"/>
    <s v="V"/>
    <s v="VVAR3"/>
    <n v="2000"/>
    <n v="7.06"/>
    <n v="7.01"/>
    <n v="14120"/>
    <n v="12"/>
    <n v="3.4677777777777781"/>
    <n v="0.69111111111111112"/>
    <n v="14103.302638888888"/>
    <s v="S"/>
    <m/>
    <n v="14103.302638888888"/>
    <n v="167.35777777777912"/>
    <m/>
    <m/>
    <n v="-0.26396814535232616"/>
    <x v="1"/>
    <n v="16.158888888888889"/>
  </r>
  <r>
    <x v="1"/>
    <x v="309"/>
    <s v="Petróleo. Gás e Biocombustíveis"/>
    <n v="84870"/>
    <s v="V"/>
    <s v="PETR3"/>
    <n v="800"/>
    <n v="27.74"/>
    <n v="27.71"/>
    <n v="22192"/>
    <n v="12"/>
    <n v="3.4677777777777781"/>
    <n v="0.69111111111111112"/>
    <n v="22175.30263888889"/>
    <s v="S"/>
    <m/>
    <n v="22175.30263888889"/>
    <n v="-2.3091452991466213"/>
    <m/>
    <m/>
    <m/>
    <x v="1"/>
    <n v="16.158888888888889"/>
  </r>
  <r>
    <x v="1"/>
    <x v="309"/>
    <s v="Petróleo. Gás e Biocombustíveis"/>
    <n v="84870"/>
    <s v="C"/>
    <s v="PETR3"/>
    <n v="800"/>
    <n v="27.7"/>
    <n v="27.7"/>
    <n v="22160"/>
    <n v="12"/>
    <n v="3.4677777777777781"/>
    <n v="0.69111111111111112"/>
    <n v="22177.327361111111"/>
    <s v="S"/>
    <m/>
    <n v="-22177.327361111111"/>
    <m/>
    <n v="2000"/>
    <m/>
    <m/>
    <x v="1"/>
    <n v="16.158888888888889"/>
  </r>
  <r>
    <x v="1"/>
    <x v="309"/>
    <s v="Petróleo. Gás e Biocombustíveis"/>
    <n v="84870"/>
    <s v="V"/>
    <s v="PETR3"/>
    <n v="700"/>
    <n v="27.63"/>
    <m/>
    <n v="19341"/>
    <n v="12"/>
    <n v="3.4677777777777781"/>
    <n v="0.69111111111111112"/>
    <n v="19324.30263888889"/>
    <s v="S"/>
    <m/>
    <n v="19324.30263888889"/>
    <n v="-51.006068376071198"/>
    <n v="0"/>
    <m/>
    <n v="1.8388853961484699"/>
    <x v="1"/>
    <n v="16.158888888888889"/>
  </r>
  <r>
    <x v="1"/>
    <x v="309"/>
    <s v="Petróleo. Gás e Biocombustíveis"/>
    <n v="84870"/>
    <s v="C"/>
    <s v="PETR3"/>
    <n v="700"/>
    <n v="27.65"/>
    <m/>
    <n v="19355"/>
    <n v="12"/>
    <n v="3.4677777777777781"/>
    <n v="0.69111111111111112"/>
    <n v="19373.386111111111"/>
    <s v="S"/>
    <m/>
    <n v="-19373.386111111111"/>
    <m/>
    <m/>
    <m/>
    <n v="3.8145362428895244"/>
    <x v="1"/>
    <n v="16.158888888888889"/>
  </r>
  <r>
    <x v="1"/>
    <x v="309"/>
    <s v="Consumo Cíclico"/>
    <n v="84870"/>
    <s v="C"/>
    <s v="VVAR3"/>
    <n v="2000"/>
    <n v="7.01"/>
    <m/>
    <n v="14020"/>
    <n v="12"/>
    <n v="3.4677777777777781"/>
    <n v="0.69111111111111112"/>
    <n v="14038.386111111111"/>
    <s v="S"/>
    <m/>
    <n v="-14038.386111111111"/>
    <m/>
    <m/>
    <m/>
    <n v="2.995409955328546"/>
    <x v="1"/>
    <n v="16.158888888888889"/>
  </r>
  <r>
    <x v="1"/>
    <x v="309"/>
    <s v="Consumo Cíclico"/>
    <n v="84870"/>
    <s v="V"/>
    <s v="VVAR3"/>
    <n v="2000"/>
    <n v="7.16"/>
    <m/>
    <n v="14320"/>
    <n v="12"/>
    <n v="3.4677777777777781"/>
    <n v="0.69111111111111112"/>
    <n v="14304.788888888888"/>
    <s v="S"/>
    <m/>
    <n v="14304.788888888888"/>
    <n v="262.99393162393062"/>
    <m/>
    <m/>
    <m/>
    <x v="1"/>
    <n v="16.158888888888889"/>
  </r>
  <r>
    <x v="0"/>
    <x v="310"/>
    <s v="Petróleo. Gás e Biocombustíveis"/>
    <n v="4601622"/>
    <s v="V"/>
    <s v="PETR3"/>
    <n v="500"/>
    <n v="28.01"/>
    <m/>
    <n v="14005"/>
    <m/>
    <n v="2.8733333333333331"/>
    <n v="0.51666666666666672"/>
    <n v="14000.893333333333"/>
    <s v="S"/>
    <m/>
    <n v="14000.893333333333"/>
    <n v="533.99641025640994"/>
    <n v="2000"/>
    <m/>
    <n v="1.2872661230359164"/>
    <x v="1"/>
    <n v="3.3899999999999997"/>
  </r>
  <r>
    <x v="0"/>
    <x v="310"/>
    <s v="Utilidade Pública"/>
    <n v="4601622"/>
    <s v="V"/>
    <s v="CMIG4"/>
    <n v="800"/>
    <n v="15.17"/>
    <n v="14.7"/>
    <n v="12136"/>
    <m/>
    <n v="2.8733333333333331"/>
    <n v="0.51666666666666672"/>
    <n v="12132.953333333333"/>
    <s v="S"/>
    <m/>
    <n v="12132.953333333333"/>
    <n v="363.34282051282025"/>
    <m/>
    <m/>
    <m/>
    <x v="1"/>
    <n v="3.3899999999999997"/>
  </r>
  <r>
    <x v="0"/>
    <x v="310"/>
    <s v="Utilidade Pública"/>
    <n v="4601622"/>
    <s v="C"/>
    <s v="CMIG4"/>
    <n v="800"/>
    <n v="14.7"/>
    <n v="14.7"/>
    <n v="11760"/>
    <m/>
    <n v="2.8733333333333331"/>
    <n v="0.51666666666666672"/>
    <n v="11763.676666666666"/>
    <s v="S"/>
    <m/>
    <n v="-11763.676666666666"/>
    <m/>
    <n v="4000"/>
    <m/>
    <m/>
    <x v="1"/>
    <n v="3.3899999999999997"/>
  </r>
  <r>
    <x v="1"/>
    <x v="310"/>
    <s v="Consumo Cíclico"/>
    <n v="80376"/>
    <s v="V"/>
    <s v="VVAR3"/>
    <n v="2000"/>
    <n v="7.12"/>
    <m/>
    <n v="14240"/>
    <n v="12"/>
    <n v="3.5100000000000002"/>
    <n v="0.65153846153846162"/>
    <n v="14224.818461538462"/>
    <s v="S"/>
    <m/>
    <n v="14224.818461538462"/>
    <n v="183.07307692307768"/>
    <n v="2000"/>
    <m/>
    <m/>
    <x v="0"/>
    <n v="16.161538461538463"/>
  </r>
  <r>
    <x v="1"/>
    <x v="310"/>
    <s v="Materiais Básicos"/>
    <n v="80376"/>
    <s v="C"/>
    <s v="UNIP6"/>
    <n v="300"/>
    <n v="27.8"/>
    <n v="32.484615384615381"/>
    <n v="8340"/>
    <n v="12"/>
    <n v="3.5100000000000002"/>
    <n v="0.65153846153846162"/>
    <n v="8355.8115384615376"/>
    <s v="S"/>
    <m/>
    <n v="-8355.8115384615376"/>
    <m/>
    <n v="0"/>
    <m/>
    <n v="3.1173727104724573"/>
    <x v="0"/>
    <n v="16.161538461538463"/>
  </r>
  <r>
    <x v="1"/>
    <x v="310"/>
    <s v="Consumo Cíclico"/>
    <n v="80376"/>
    <s v="C"/>
    <s v="VVAR3"/>
    <n v="2000"/>
    <n v="7.01"/>
    <m/>
    <n v="14020"/>
    <n v="12"/>
    <n v="3.5100000000000002"/>
    <n v="0.65153846153846162"/>
    <n v="14035.669538461538"/>
    <s v="S"/>
    <m/>
    <n v="-14035.669538461538"/>
    <m/>
    <n v="500"/>
    <m/>
    <m/>
    <x v="0"/>
    <n v="16.161538461538463"/>
  </r>
  <r>
    <x v="1"/>
    <x v="310"/>
    <s v="Consumo Cíclico"/>
    <n v="80376"/>
    <s v="C"/>
    <s v="VVAR3"/>
    <n v="2000"/>
    <n v="7.01"/>
    <n v="7.01"/>
    <n v="14020"/>
    <n v="12"/>
    <n v="3.5100000000000002"/>
    <n v="0.65153846153846162"/>
    <n v="14035.669538461538"/>
    <s v="S"/>
    <m/>
    <n v="-14035.669538461538"/>
    <m/>
    <n v="300"/>
    <m/>
    <m/>
    <x v="0"/>
    <n v="16.161538461538463"/>
  </r>
  <r>
    <x v="1"/>
    <x v="310"/>
    <s v="Consumo Cíclico"/>
    <n v="80376"/>
    <s v="V"/>
    <s v="VVAR3"/>
    <n v="3000"/>
    <n v="7.19"/>
    <n v="6.96"/>
    <n v="21570"/>
    <n v="12"/>
    <n v="3.5100000000000002"/>
    <n v="0.65153846153846162"/>
    <n v="21554.960461538463"/>
    <s v="S"/>
    <m/>
    <n v="21554.960461538463"/>
    <n v="671.85153846153844"/>
    <n v="0"/>
    <m/>
    <m/>
    <x v="1"/>
    <n v="16.161538461538463"/>
  </r>
  <r>
    <x v="1"/>
    <x v="310"/>
    <s v="Financeiro"/>
    <n v="80376"/>
    <s v="C"/>
    <s v="B3SA3"/>
    <n v="200"/>
    <n v="45.42"/>
    <n v="45.497999999999998"/>
    <n v="9084"/>
    <n v="12"/>
    <n v="3.5100000000000002"/>
    <n v="0.65153846153846162"/>
    <n v="9099.6695384615377"/>
    <s v="S"/>
    <m/>
    <n v="-9099.6695384615377"/>
    <m/>
    <n v="1000"/>
    <m/>
    <m/>
    <x v="1"/>
    <n v="16.161538461538463"/>
  </r>
  <r>
    <x v="1"/>
    <x v="310"/>
    <s v="Financeiro"/>
    <n v="80376"/>
    <s v="C"/>
    <s v="B3SA3"/>
    <n v="300"/>
    <n v="45.55"/>
    <n v="45.55"/>
    <n v="13665"/>
    <n v="12"/>
    <n v="3.5100000000000002"/>
    <n v="0.65153846153846162"/>
    <n v="13680.669538461538"/>
    <s v="S"/>
    <m/>
    <n v="-13680.669538461538"/>
    <m/>
    <n v="0"/>
    <m/>
    <n v="8.0292250774123275E-2"/>
    <x v="1"/>
    <n v="16.161538461538463"/>
  </r>
  <r>
    <x v="1"/>
    <x v="310"/>
    <s v="Utilidade Pública"/>
    <n v="80376"/>
    <s v="V"/>
    <s v="CMIG4"/>
    <n v="1000"/>
    <n v="15.15"/>
    <n v="14.93"/>
    <n v="15150"/>
    <n v="12"/>
    <n v="3.5100000000000002"/>
    <n v="0.65153846153846162"/>
    <n v="15134.960461538461"/>
    <s v="S"/>
    <m/>
    <n v="15134.960461538461"/>
    <n v="186.25692307692407"/>
    <n v="300"/>
    <m/>
    <m/>
    <x v="1"/>
    <n v="16.161538461538463"/>
  </r>
  <r>
    <x v="1"/>
    <x v="310"/>
    <s v="Utilidade Pública"/>
    <n v="80376"/>
    <s v="C"/>
    <s v="CMIG4"/>
    <n v="1000"/>
    <n v="14.93"/>
    <m/>
    <n v="14930"/>
    <n v="12"/>
    <n v="3.5100000000000002"/>
    <n v="0.65153846153846162"/>
    <n v="14945.669538461538"/>
    <s v="S"/>
    <m/>
    <n v="-14945.669538461538"/>
    <m/>
    <n v="200"/>
    <m/>
    <m/>
    <x v="1"/>
    <n v="16.161538461538463"/>
  </r>
  <r>
    <x v="1"/>
    <x v="310"/>
    <e v="#N/A"/>
    <n v="80376"/>
    <s v="V"/>
    <s v="IRBR3"/>
    <n v="300"/>
    <n v="101.63"/>
    <m/>
    <n v="30489"/>
    <n v="12"/>
    <n v="3.5100000000000002"/>
    <n v="0.65153846153846162"/>
    <n v="30473.960461538463"/>
    <s v="S"/>
    <m/>
    <n v="30473.960461538463"/>
    <n v="24.467384615389165"/>
    <n v="0"/>
    <m/>
    <n v="0.16180493128526299"/>
    <x v="0"/>
    <n v="16.161538461538463"/>
  </r>
  <r>
    <x v="1"/>
    <x v="310"/>
    <e v="#N/A"/>
    <n v="80376"/>
    <s v="C"/>
    <s v="IRBR3"/>
    <n v="100"/>
    <n v="101.25"/>
    <m/>
    <n v="10125"/>
    <n v="12"/>
    <n v="3.5100000000000002"/>
    <n v="0.65153846153846162"/>
    <n v="10140.669538461538"/>
    <s v="S"/>
    <m/>
    <n v="-10140.669538461538"/>
    <m/>
    <n v="200"/>
    <m/>
    <m/>
    <x v="0"/>
    <n v="16.161538461538463"/>
  </r>
  <r>
    <x v="1"/>
    <x v="310"/>
    <e v="#N/A"/>
    <n v="80376"/>
    <s v="C"/>
    <s v="IRBR3"/>
    <n v="200"/>
    <n v="101.45"/>
    <m/>
    <n v="20290"/>
    <n v="12"/>
    <n v="3.5100000000000002"/>
    <n v="0.65153846153846162"/>
    <n v="20305.669538461538"/>
    <s v="S"/>
    <m/>
    <n v="-20305.669538461538"/>
    <m/>
    <n v="3000"/>
    <m/>
    <n v="-1.2261855652973153"/>
    <x v="0"/>
    <n v="16.161538461538463"/>
  </r>
  <r>
    <x v="1"/>
    <x v="310"/>
    <e v="#N/A"/>
    <n v="80376"/>
    <s v="V"/>
    <s v="IRBR3"/>
    <n v="200"/>
    <n v="101.71"/>
    <n v="101.38"/>
    <n v="20342"/>
    <n v="12"/>
    <n v="3.5100000000000002"/>
    <n v="0.65153846153846162"/>
    <n v="20323.728461538463"/>
    <s v="S"/>
    <m/>
    <n v="20323.728461538463"/>
    <n v="32.884794871795748"/>
    <n v="800"/>
    <m/>
    <n v="1.9483504176657644"/>
    <x v="1"/>
    <n v="16.161538461538463"/>
  </r>
  <r>
    <x v="1"/>
    <x v="311"/>
    <e v="#N/A"/>
    <n v="75578"/>
    <s v="C"/>
    <s v="IRBR3"/>
    <n v="200"/>
    <n v="101.38"/>
    <n v="101.38"/>
    <n v="20276"/>
    <n v="12"/>
    <n v="6.38"/>
    <n v="0.95499999999999996"/>
    <n v="20295.205000000002"/>
    <s v="S"/>
    <m/>
    <n v="-20295.205000000002"/>
    <m/>
    <n v="800"/>
    <m/>
    <m/>
    <x v="1"/>
    <n v="19.334999999999997"/>
  </r>
  <r>
    <x v="1"/>
    <x v="311"/>
    <s v="Consumo Cíclico"/>
    <n v="75578"/>
    <s v="V"/>
    <s v="VVAR3"/>
    <n v="3800"/>
    <n v="6.88"/>
    <n v="6.96"/>
    <n v="26144"/>
    <n v="12"/>
    <n v="6.38"/>
    <n v="0.95499999999999996"/>
    <n v="26129.35125"/>
    <s v="S"/>
    <m/>
    <n v="26129.35125"/>
    <n v="-320.39433333333363"/>
    <n v="0"/>
    <m/>
    <n v="-0.25151229599669384"/>
    <x v="0"/>
    <n v="19.334999999999997"/>
  </r>
  <r>
    <x v="0"/>
    <x v="311"/>
    <s v="Utilidade Pública"/>
    <n v="4557909"/>
    <s v="V"/>
    <s v="CMIG4"/>
    <n v="800"/>
    <n v="14.86"/>
    <m/>
    <n v="11888"/>
    <m/>
    <n v="2.4899999999999998"/>
    <n v="0.45666666666666672"/>
    <n v="11885.849583333333"/>
    <s v="S"/>
    <m/>
    <n v="11885.849583333333"/>
    <n v="231.57799999999952"/>
    <n v="100"/>
    <m/>
    <m/>
    <x v="0"/>
    <n v="2.9466666666666663"/>
  </r>
  <r>
    <x v="0"/>
    <x v="311"/>
    <s v="Utilidade Pública"/>
    <n v="4557909"/>
    <s v="C"/>
    <s v="CMIG4"/>
    <n v="800"/>
    <n v="14.56"/>
    <m/>
    <n v="11648"/>
    <m/>
    <n v="2.4899999999999998"/>
    <n v="0.45666666666666672"/>
    <n v="11650.780416666666"/>
    <s v="S"/>
    <m/>
    <n v="-11650.780416666666"/>
    <m/>
    <n v="0"/>
    <m/>
    <n v="-2.3382808753892159"/>
    <x v="0"/>
    <n v="2.9466666666666663"/>
  </r>
  <r>
    <x v="0"/>
    <x v="311"/>
    <e v="#N/A"/>
    <n v="4557909"/>
    <s v="V"/>
    <s v="IRBR3"/>
    <n v="100"/>
    <n v="101"/>
    <m/>
    <n v="10100"/>
    <m/>
    <n v="2.4899999999999998"/>
    <n v="0.45666666666666672"/>
    <n v="10097.849583333333"/>
    <s v="S"/>
    <m/>
    <n v="10097.849583333333"/>
    <n v="-25.397333333334245"/>
    <n v="0"/>
    <m/>
    <m/>
    <x v="0"/>
    <n v="2.9466666666666663"/>
  </r>
  <r>
    <x v="0"/>
    <x v="312"/>
    <e v="#N/A"/>
    <n v="4513477"/>
    <s v="C"/>
    <s v="IRBR3"/>
    <n v="100"/>
    <n v="101.17"/>
    <m/>
    <n v="10117"/>
    <m/>
    <n v="2.6"/>
    <n v="0.43200000000000005"/>
    <n v="10119.75575"/>
    <s v="S"/>
    <m/>
    <n v="-10119.75575"/>
    <m/>
    <n v="0"/>
    <m/>
    <n v="-0.25426746998193223"/>
    <x v="1"/>
    <n v="3.032"/>
  </r>
  <r>
    <x v="0"/>
    <x v="312"/>
    <s v="Utilidade Pública"/>
    <n v="4513477"/>
    <s v="V"/>
    <s v="CMIG4"/>
    <n v="800"/>
    <n v="14.68"/>
    <m/>
    <n v="11744"/>
    <m/>
    <n v="2.6"/>
    <n v="0.43200000000000005"/>
    <n v="11741.874249999999"/>
    <s v="S"/>
    <m/>
    <n v="11741.874249999999"/>
    <n v="-274.5580000000009"/>
    <n v="100"/>
    <m/>
    <m/>
    <x v="1"/>
    <n v="3.032"/>
  </r>
  <r>
    <x v="0"/>
    <x v="312"/>
    <s v="Materiais Básicos"/>
    <n v="4513477"/>
    <s v="C"/>
    <s v="USIM5"/>
    <n v="1500"/>
    <n v="7.08"/>
    <n v="8.5299999999999994"/>
    <n v="10620"/>
    <m/>
    <n v="2.6"/>
    <n v="0.43200000000000005"/>
    <n v="10622.75575"/>
    <s v="S"/>
    <m/>
    <n v="-10622.75575"/>
    <m/>
    <n v="0"/>
    <m/>
    <m/>
    <x v="0"/>
    <n v="3.032"/>
  </r>
  <r>
    <x v="0"/>
    <x v="312"/>
    <e v="#N/A"/>
    <n v="4513477"/>
    <s v="V"/>
    <s v="IRBR3"/>
    <n v="100"/>
    <n v="101.77500000000001"/>
    <m/>
    <n v="10177.5"/>
    <m/>
    <n v="2.6"/>
    <n v="0.43200000000000005"/>
    <n v="10175.374249999999"/>
    <s v="S"/>
    <m/>
    <n v="10175.374249999999"/>
    <n v="-25.87266666666801"/>
    <n v="0"/>
    <m/>
    <n v="1.5833370382875884"/>
    <x v="0"/>
    <n v="3.032"/>
  </r>
  <r>
    <x v="0"/>
    <x v="312"/>
    <e v="#N/A"/>
    <n v="4513477"/>
    <s v="C"/>
    <s v="IRBR3"/>
    <n v="100"/>
    <n v="101.95"/>
    <m/>
    <n v="10195"/>
    <m/>
    <n v="2.6"/>
    <n v="0.43200000000000005"/>
    <n v="10199.573818181818"/>
    <s v="S"/>
    <m/>
    <n v="-10199.573818181818"/>
    <m/>
    <n v="0"/>
    <m/>
    <m/>
    <x v="0"/>
    <n v="3.032"/>
  </r>
  <r>
    <x v="1"/>
    <x v="312"/>
    <s v="Consumo Cíclico"/>
    <n v="70841"/>
    <s v="C"/>
    <s v="VVAR3"/>
    <n v="1800"/>
    <n v="6.69"/>
    <n v="6.9635294117647062"/>
    <n v="12042"/>
    <n v="12"/>
    <n v="3.8299999999999996"/>
    <n v="0.66200000000000003"/>
    <n v="12058.803818181817"/>
    <s v="S"/>
    <m/>
    <n v="-12058.803818181817"/>
    <m/>
    <n v="0"/>
    <m/>
    <n v="-2.3874657470412255E-2"/>
    <x v="1"/>
    <n v="16.492000000000001"/>
  </r>
  <r>
    <x v="1"/>
    <x v="312"/>
    <s v="Utilidade Pública"/>
    <n v="70841"/>
    <s v="V"/>
    <s v="CMIG4"/>
    <n v="1000"/>
    <n v="14.78"/>
    <m/>
    <n v="14780"/>
    <n v="12"/>
    <n v="3.8299999999999996"/>
    <n v="0.66200000000000003"/>
    <n v="14763.826181818182"/>
    <s v="S"/>
    <m/>
    <n v="14763.826181818182"/>
    <n v="233.76112820512753"/>
    <n v="0"/>
    <m/>
    <m/>
    <x v="1"/>
    <n v="16.492000000000001"/>
  </r>
  <r>
    <x v="1"/>
    <x v="312"/>
    <s v="Consumo Cíclico"/>
    <n v="70841"/>
    <s v="C"/>
    <s v="VVAR3"/>
    <n v="2000"/>
    <n v="6.72"/>
    <n v="7.0620000000000003"/>
    <n v="13440"/>
    <n v="12"/>
    <n v="3.8299999999999996"/>
    <n v="0.66200000000000003"/>
    <n v="13456.803818181817"/>
    <s v="S"/>
    <m/>
    <n v="-13456.803818181817"/>
    <m/>
    <n v="0"/>
    <m/>
    <n v="2.5217433957551489"/>
    <x v="0"/>
    <n v="16.492000000000001"/>
  </r>
  <r>
    <x v="1"/>
    <x v="312"/>
    <e v="#N/A"/>
    <n v="70841"/>
    <s v="V"/>
    <s v="IRBR3"/>
    <n v="200"/>
    <n v="101.29"/>
    <m/>
    <n v="20258"/>
    <n v="12"/>
    <n v="3.8299999999999996"/>
    <n v="0.66200000000000003"/>
    <n v="20241.826181818182"/>
    <s v="S"/>
    <m/>
    <n v="20241.826181818182"/>
    <n v="-4.8326666666653182"/>
    <n v="0"/>
    <m/>
    <n v="0.15051750645037471"/>
    <x v="1"/>
    <n v="16.492000000000001"/>
  </r>
  <r>
    <x v="1"/>
    <x v="312"/>
    <e v="#N/A"/>
    <n v="70841"/>
    <s v="C"/>
    <s v="IRBR3"/>
    <n v="200"/>
    <n v="101.15"/>
    <m/>
    <n v="20230"/>
    <n v="12"/>
    <n v="3.8299999999999996"/>
    <n v="0.66200000000000003"/>
    <n v="20246.803818181819"/>
    <s v="S"/>
    <m/>
    <n v="-20246.803818181819"/>
    <m/>
    <n v="200"/>
    <m/>
    <m/>
    <x v="1"/>
    <n v="16.492000000000001"/>
  </r>
  <r>
    <x v="0"/>
    <x v="313"/>
    <e v="#N/A"/>
    <n v="4467980"/>
    <s v="V"/>
    <s v="IRBR3"/>
    <n v="100"/>
    <n v="101.97"/>
    <m/>
    <n v="10197"/>
    <n v="12"/>
    <n v="2.8"/>
    <n v="0.41"/>
    <n v="10181.078181818182"/>
    <s v="S"/>
    <m/>
    <n v="10181.078181818182"/>
    <n v="256.7406666666684"/>
    <n v="3000"/>
    <m/>
    <m/>
    <x v="0"/>
    <n v="15.21"/>
  </r>
  <r>
    <x v="1"/>
    <x v="313"/>
    <e v="#N/A"/>
    <n v="65768"/>
    <s v="V"/>
    <s v="IRBR3"/>
    <n v="200"/>
    <n v="101.31"/>
    <n v="100.97"/>
    <n v="20262"/>
    <n v="12"/>
    <n v="5.4969230769230766"/>
    <n v="0.95153846153846144"/>
    <n v="20245.536643356645"/>
    <s v="S"/>
    <m/>
    <n v="20245.536643356645"/>
    <n v="30.473076923077315"/>
    <n v="0"/>
    <m/>
    <n v="3.6208265229513579"/>
    <x v="0"/>
    <n v="18.448461538461537"/>
  </r>
  <r>
    <x v="1"/>
    <x v="313"/>
    <e v="#N/A"/>
    <n v="65768"/>
    <s v="C"/>
    <s v="IRBR3"/>
    <n v="200"/>
    <n v="100.97"/>
    <n v="100.97"/>
    <n v="20194"/>
    <n v="12"/>
    <n v="5.4969230769230766"/>
    <n v="0.95153846153846144"/>
    <n v="20211.093356643356"/>
    <s v="S"/>
    <m/>
    <n v="-20211.093356643356"/>
    <m/>
    <n v="0"/>
    <m/>
    <n v="0"/>
    <x v="0"/>
    <n v="18.448461538461537"/>
  </r>
  <r>
    <x v="1"/>
    <x v="313"/>
    <s v="Consumo Cíclico"/>
    <n v="65768"/>
    <s v="C"/>
    <s v="VVAR3"/>
    <n v="3000"/>
    <n v="7.29"/>
    <n v="7.29"/>
    <n v="21870"/>
    <n v="12"/>
    <n v="5.4969230769230766"/>
    <n v="0.95153846153846144"/>
    <n v="21887.093356643356"/>
    <s v="S"/>
    <m/>
    <n v="-21887.093356643356"/>
    <m/>
    <n v="0"/>
    <m/>
    <m/>
    <x v="1"/>
    <n v="18.448461538461537"/>
  </r>
  <r>
    <x v="1"/>
    <x v="313"/>
    <e v="#N/A"/>
    <n v="65768"/>
    <s v="V"/>
    <s v="IRBR3"/>
    <n v="200"/>
    <n v="101.61"/>
    <m/>
    <n v="20322"/>
    <n v="12"/>
    <n v="5.4969230769230766"/>
    <n v="0.95153846153846144"/>
    <n v="20305.536643356645"/>
    <s v="S"/>
    <m/>
    <n v="20305.536643356645"/>
    <n v="735.22825641026429"/>
    <n v="0"/>
    <m/>
    <n v="0.25329994756596375"/>
    <x v="1"/>
    <n v="18.448461538461537"/>
  </r>
  <r>
    <x v="1"/>
    <x v="313"/>
    <e v="#N/A"/>
    <n v="65768"/>
    <s v="V"/>
    <s v="IRBR3"/>
    <n v="200"/>
    <n v="100.94"/>
    <m/>
    <n v="20188"/>
    <n v="12"/>
    <n v="5.4969230769230766"/>
    <n v="0.95153846153846144"/>
    <n v="20172.701794871795"/>
    <s v="S"/>
    <m/>
    <n v="20172.701794871795"/>
    <n v="0"/>
    <n v="1000"/>
    <m/>
    <m/>
    <x v="0"/>
    <n v="18.448461538461537"/>
  </r>
  <r>
    <x v="1"/>
    <x v="313"/>
    <e v="#N/A"/>
    <n v="65768"/>
    <s v="C"/>
    <s v="IRBR3"/>
    <n v="400"/>
    <n v="100.95"/>
    <m/>
    <n v="40380"/>
    <n v="12"/>
    <n v="5.4969230769230766"/>
    <n v="0.95153846153846144"/>
    <n v="40395.928205128199"/>
    <s v="S"/>
    <m/>
    <n v="-40395.928205128199"/>
    <m/>
    <n v="0"/>
    <m/>
    <n v="1.1735441046205755"/>
    <x v="1"/>
    <n v="18.448461538461537"/>
  </r>
  <r>
    <x v="1"/>
    <x v="313"/>
    <e v="#N/A"/>
    <n v="65768"/>
    <s v="V"/>
    <s v="IRBR3"/>
    <n v="400"/>
    <n v="101.29"/>
    <m/>
    <n v="40516"/>
    <n v="12"/>
    <n v="5.4969230769230766"/>
    <n v="0.95153846153846144"/>
    <n v="40500.701794871798"/>
    <s v="S"/>
    <m/>
    <n v="40500.701794871798"/>
    <n v="102.5882564102576"/>
    <n v="1000"/>
    <m/>
    <m/>
    <x v="1"/>
    <n v="18.448461538461537"/>
  </r>
  <r>
    <x v="1"/>
    <x v="313"/>
    <s v="Utilidade Pública"/>
    <n v="65768"/>
    <s v="C"/>
    <s v="CMIG4"/>
    <n v="1000"/>
    <n v="14.51"/>
    <n v="14.51"/>
    <n v="14510"/>
    <n v="12"/>
    <n v="5.4969230769230766"/>
    <n v="0.95153846153846144"/>
    <n v="14525.928205128204"/>
    <s v="S"/>
    <m/>
    <n v="-14525.928205128204"/>
    <m/>
    <n v="1000"/>
    <m/>
    <m/>
    <x v="0"/>
    <n v="18.448461538461537"/>
  </r>
  <r>
    <x v="1"/>
    <x v="313"/>
    <s v="Utilidade Pública"/>
    <n v="65768"/>
    <s v="V"/>
    <s v="CMIG4"/>
    <n v="1000"/>
    <n v="14.69"/>
    <n v="14.49"/>
    <n v="14690"/>
    <m/>
    <n v="5.4969230769230766"/>
    <n v="0.95153846153846144"/>
    <n v="14686.701794871795"/>
    <s v="S"/>
    <m/>
    <n v="14686.701794871795"/>
    <n v="172.3549230769222"/>
    <n v="500"/>
    <m/>
    <m/>
    <x v="0"/>
    <n v="6.4484615384615385"/>
  </r>
  <r>
    <x v="1"/>
    <x v="313"/>
    <s v="Utilidade Pública"/>
    <n v="65768"/>
    <s v="C"/>
    <s v="CMIG4"/>
    <n v="1000"/>
    <n v="14.49"/>
    <n v="14.49"/>
    <n v="14490"/>
    <n v="12"/>
    <n v="5.4969230769230766"/>
    <n v="0.95153846153846144"/>
    <n v="14505.928205128204"/>
    <s v="S"/>
    <m/>
    <n v="-14505.928205128204"/>
    <m/>
    <n v="0"/>
    <m/>
    <n v="1.3659631465851367"/>
    <x v="0"/>
    <n v="18.448461538461537"/>
  </r>
  <r>
    <x v="1"/>
    <x v="313"/>
    <s v="Consumo não Cíclico"/>
    <n v="65768"/>
    <s v="C"/>
    <s v="JBSS3"/>
    <n v="500"/>
    <n v="29.02"/>
    <n v="29.274999999999999"/>
    <n v="14510"/>
    <n v="12"/>
    <n v="5.4969230769230766"/>
    <n v="0.95153846153846144"/>
    <n v="14525.928205128204"/>
    <s v="S"/>
    <m/>
    <n v="-14525.928205128204"/>
    <m/>
    <n v="500"/>
    <m/>
    <m/>
    <x v="0"/>
    <n v="18.448461538461537"/>
  </r>
  <r>
    <x v="1"/>
    <x v="313"/>
    <s v="Consumo não Cíclico"/>
    <n v="65768"/>
    <s v="C"/>
    <s v="JBSS3"/>
    <n v="500"/>
    <n v="29.52"/>
    <n v="29.52"/>
    <n v="14760"/>
    <n v="12"/>
    <n v="5.4969230769230766"/>
    <n v="0.95153846153846144"/>
    <n v="14775.928205128204"/>
    <s v="S"/>
    <m/>
    <n v="-14775.928205128204"/>
    <m/>
    <n v="0"/>
    <m/>
    <n v="7.2789232585185255"/>
    <x v="0"/>
    <n v="18.448461538461537"/>
  </r>
  <r>
    <x v="1"/>
    <x v="313"/>
    <s v="Financeiro"/>
    <n v="65768"/>
    <s v="V"/>
    <s v="B3SA3"/>
    <n v="1000"/>
    <n v="44.24"/>
    <n v="43.58"/>
    <n v="44240"/>
    <n v="12"/>
    <n v="5.4969230769230766"/>
    <n v="0.95153846153846144"/>
    <n v="44224.701794871798"/>
    <s v="S"/>
    <m/>
    <n v="44224.701794871798"/>
    <n v="604.09312820512423"/>
    <n v="1000"/>
    <m/>
    <m/>
    <x v="0"/>
    <n v="18.448461538461537"/>
  </r>
  <r>
    <x v="0"/>
    <x v="314"/>
    <s v="Petróleo. Gás e Biocombustíveis"/>
    <n v="4418467"/>
    <s v="C"/>
    <s v="PETR3"/>
    <n v="500"/>
    <n v="26.92"/>
    <n v="23.93"/>
    <n v="13460"/>
    <m/>
    <n v="3.9049999999999998"/>
    <n v="0.57999999999999996"/>
    <n v="13464.64"/>
    <s v="S"/>
    <m/>
    <n v="-13464.64"/>
    <m/>
    <n v="0"/>
    <m/>
    <n v="-0.73567536322196969"/>
    <x v="1"/>
    <n v="4.4849999999999994"/>
  </r>
  <r>
    <x v="0"/>
    <x v="314"/>
    <s v="Consumo não Cíclico"/>
    <n v="4418467"/>
    <s v="V"/>
    <s v="JBSS3"/>
    <n v="500"/>
    <n v="29.88"/>
    <n v="23.88"/>
    <n v="14940"/>
    <m/>
    <n v="3.9049999999999998"/>
    <n v="0.57999999999999996"/>
    <n v="14935.99"/>
    <s v="S"/>
    <m/>
    <n v="14935.99"/>
    <n v="1087.179250000001"/>
    <n v="0"/>
    <m/>
    <m/>
    <x v="1"/>
    <n v="4.4849999999999994"/>
  </r>
  <r>
    <x v="1"/>
    <x v="314"/>
    <s v="Financeiro"/>
    <n v="59920"/>
    <s v="C"/>
    <s v="B3SA3"/>
    <n v="500"/>
    <n v="43.52"/>
    <n v="43.58"/>
    <n v="21760"/>
    <n v="12"/>
    <n v="3.4393333333333334"/>
    <n v="0.6273333333333333"/>
    <n v="21774.367333333335"/>
    <s v="S"/>
    <m/>
    <n v="-21774.367333333335"/>
    <m/>
    <n v="0"/>
    <m/>
    <n v="-0.2633456948178472"/>
    <x v="1"/>
    <n v="16.066666666666666"/>
  </r>
  <r>
    <x v="1"/>
    <x v="314"/>
    <s v="Utilidade Pública"/>
    <n v="59920"/>
    <s v="V"/>
    <s v="CMIG4"/>
    <n v="500"/>
    <n v="14.27"/>
    <n v="14.31"/>
    <n v="7135"/>
    <n v="12"/>
    <n v="3.4393333333333334"/>
    <n v="0.6273333333333333"/>
    <n v="7120.6226666666671"/>
    <s v="S"/>
    <m/>
    <n v="7120.6226666666671"/>
    <n v="-52.384666666665908"/>
    <n v="0"/>
    <m/>
    <n v="-0.2092317091181117"/>
    <x v="1"/>
    <n v="16.066666666666666"/>
  </r>
  <r>
    <x v="1"/>
    <x v="314"/>
    <s v="Utilidade Pública"/>
    <n v="59920"/>
    <s v="C"/>
    <s v="CMIG4"/>
    <n v="500"/>
    <n v="14.31"/>
    <n v="14.31"/>
    <n v="7155"/>
    <n v="12"/>
    <n v="3.4393333333333334"/>
    <n v="0.6273333333333333"/>
    <n v="7170.007333333333"/>
    <s v="S"/>
    <m/>
    <n v="-7170.007333333333"/>
    <m/>
    <n v="1000"/>
    <m/>
    <m/>
    <x v="1"/>
    <n v="16.066666666666666"/>
  </r>
  <r>
    <x v="1"/>
    <x v="314"/>
    <s v="Financeiro"/>
    <n v="59920"/>
    <s v="V"/>
    <s v="B3SA3"/>
    <n v="500"/>
    <n v="43.61"/>
    <m/>
    <n v="21805"/>
    <n v="12"/>
    <n v="3.4393333333333334"/>
    <n v="0.6273333333333333"/>
    <n v="21790.622666666666"/>
    <s v="S"/>
    <m/>
    <n v="21790.622666666666"/>
    <n v="-57.384666666668636"/>
    <n v="0"/>
    <m/>
    <m/>
    <x v="1"/>
    <n v="16.066666666666666"/>
  </r>
  <r>
    <x v="1"/>
    <x v="314"/>
    <s v="Financeiro"/>
    <n v="59920"/>
    <s v="V"/>
    <s v="B3SA3"/>
    <n v="400"/>
    <n v="43.62"/>
    <m/>
    <n v="17448"/>
    <n v="12"/>
    <n v="3.4393333333333334"/>
    <n v="0.6273333333333333"/>
    <n v="17433.622666666666"/>
    <s v="S"/>
    <m/>
    <n v="17433.622666666666"/>
    <n v="-36.476666666669189"/>
    <n v="2500"/>
    <m/>
    <m/>
    <x v="0"/>
    <n v="16.066666666666666"/>
  </r>
  <r>
    <x v="1"/>
    <x v="314"/>
    <s v="Financeiro"/>
    <n v="59920"/>
    <s v="C"/>
    <s v="B3SA3"/>
    <n v="500"/>
    <n v="43.66"/>
    <m/>
    <n v="21830"/>
    <n v="12"/>
    <n v="3.4393333333333334"/>
    <n v="0.6273333333333333"/>
    <n v="21845.567333333336"/>
    <s v="S"/>
    <m/>
    <n v="-21845.567333333336"/>
    <m/>
    <n v="0"/>
    <m/>
    <n v="2.928498079085665"/>
    <x v="0"/>
    <n v="16.066666666666666"/>
  </r>
  <r>
    <x v="1"/>
    <x v="314"/>
    <s v="Financeiro"/>
    <n v="59920"/>
    <s v="C"/>
    <s v="B3SA3"/>
    <n v="400"/>
    <n v="43.65"/>
    <m/>
    <n v="17460"/>
    <m/>
    <n v="3.4393333333333334"/>
    <n v="0.6273333333333333"/>
    <n v="17463.567333333336"/>
    <s v="S"/>
    <m/>
    <n v="-17463.567333333336"/>
    <m/>
    <n v="0"/>
    <m/>
    <n v="2.8758477436098615"/>
    <x v="1"/>
    <n v="4.0666666666666664"/>
  </r>
  <r>
    <x v="1"/>
    <x v="314"/>
    <s v=" Utilidade Pública"/>
    <n v="59920"/>
    <s v="C"/>
    <s v="TRPL4"/>
    <n v="500"/>
    <n v="24.22"/>
    <n v="23.876000000000001"/>
    <n v="12110"/>
    <n v="12"/>
    <n v="3.4393333333333334"/>
    <n v="0.6273333333333333"/>
    <n v="12125.567333333332"/>
    <s v="S"/>
    <m/>
    <n v="-12125.567333333332"/>
    <m/>
    <n v="1000"/>
    <m/>
    <m/>
    <x v="1"/>
    <n v="16.066666666666666"/>
  </r>
  <r>
    <x v="1"/>
    <x v="314"/>
    <s v="Consumo não Cíclico"/>
    <n v="59920"/>
    <s v="V"/>
    <s v="JBSS3"/>
    <n v="500"/>
    <n v="29.5"/>
    <m/>
    <n v="14750"/>
    <m/>
    <n v="3.4393333333333334"/>
    <n v="0.6273333333333333"/>
    <n v="14746.102666666666"/>
    <s v="S"/>
    <m/>
    <n v="14746.102666666666"/>
    <n v="431.83933333333334"/>
    <n v="500"/>
    <m/>
    <m/>
    <x v="1"/>
    <n v="4.0666666666666664"/>
  </r>
  <r>
    <x v="1"/>
    <x v="314"/>
    <s v="Consumo não Cíclico"/>
    <n v="59920"/>
    <s v="V"/>
    <s v="JBSS3"/>
    <n v="500"/>
    <n v="29.97"/>
    <m/>
    <n v="14985"/>
    <n v="12"/>
    <n v="3.4393333333333334"/>
    <n v="0.6273333333333333"/>
    <n v="14969.197666666667"/>
    <s v="S"/>
    <m/>
    <n v="14969.197666666667"/>
    <n v="430.49133333333339"/>
    <n v="0"/>
    <m/>
    <n v="-0.78233865660549928"/>
    <x v="0"/>
    <n v="16.066666666666666"/>
  </r>
  <r>
    <x v="1"/>
    <x v="314"/>
    <s v="Consumo não Cíclico"/>
    <n v="59920"/>
    <s v="C"/>
    <s v="JBSS3"/>
    <n v="500"/>
    <n v="28.59"/>
    <m/>
    <n v="14295"/>
    <n v="12"/>
    <n v="3.4393333333333334"/>
    <n v="0.6273333333333333"/>
    <n v="14311.432333333332"/>
    <s v="S"/>
    <m/>
    <n v="-14311.432333333332"/>
    <m/>
    <n v="0"/>
    <m/>
    <n v="2.9598274987367068"/>
    <x v="0"/>
    <n v="16.066666666666666"/>
  </r>
  <r>
    <x v="1"/>
    <x v="314"/>
    <s v="Consumo não Cíclico"/>
    <n v="59920"/>
    <s v="C"/>
    <s v="JBSS3"/>
    <n v="500"/>
    <n v="29.03"/>
    <m/>
    <n v="14515"/>
    <n v="12"/>
    <n v="3.4393333333333334"/>
    <n v="0.6273333333333333"/>
    <n v="14532.147333333332"/>
    <s v="S"/>
    <m/>
    <n v="-14532.147333333332"/>
    <m/>
    <n v="1000"/>
    <m/>
    <n v="5.3911617505952254"/>
    <x v="0"/>
    <n v="16.066666666666666"/>
  </r>
  <r>
    <x v="1"/>
    <x v="314"/>
    <s v="Consumo não Cíclico"/>
    <n v="59920"/>
    <s v="V"/>
    <s v="JBSS3"/>
    <n v="500"/>
    <n v="28.13"/>
    <n v="28.6"/>
    <n v="14065"/>
    <n v="12"/>
    <n v="3.4393333333333334"/>
    <n v="0.6273333333333333"/>
    <n v="14049.712666666666"/>
    <s v="S"/>
    <m/>
    <n v="14049.712666666666"/>
    <n v="-109.91633333333266"/>
    <n v="500"/>
    <m/>
    <m/>
    <x v="0"/>
    <n v="16.066666666666666"/>
  </r>
  <r>
    <x v="1"/>
    <x v="314"/>
    <s v="Consumo não Cíclico"/>
    <n v="59920"/>
    <s v="V"/>
    <s v="JBSS3"/>
    <n v="500"/>
    <n v="29.25"/>
    <n v="28.07"/>
    <n v="14625"/>
    <n v="12"/>
    <n v="3.4393333333333334"/>
    <n v="0.6273333333333333"/>
    <n v="14609.902666666667"/>
    <s v="S"/>
    <m/>
    <n v="14609.902666666667"/>
    <n v="432.42791666666744"/>
    <n v="1000"/>
    <m/>
    <n v="0.24002508950497481"/>
    <x v="0"/>
    <n v="16.066666666666666"/>
  </r>
  <r>
    <x v="1"/>
    <x v="314"/>
    <s v="Consumo não Cíclico"/>
    <n v="59920"/>
    <s v="V"/>
    <s v="JBSS3"/>
    <n v="500"/>
    <n v="29.97"/>
    <n v="28.07"/>
    <n v="14985"/>
    <n v="12"/>
    <n v="3.4393333333333334"/>
    <n v="0.6273333333333333"/>
    <n v="14969.902666666667"/>
    <s v="S"/>
    <m/>
    <n v="14969.902666666667"/>
    <n v="807.0516666666681"/>
    <n v="1000"/>
    <m/>
    <m/>
    <x v="0"/>
    <n v="16.066666666666666"/>
  </r>
  <r>
    <x v="1"/>
    <x v="315"/>
    <s v="Financeiro"/>
    <n v="53601"/>
    <s v="C"/>
    <s v="B3SA3"/>
    <n v="500"/>
    <n v="43.64"/>
    <n v="43.64"/>
    <n v="21820"/>
    <n v="12"/>
    <n v="6.556"/>
    <n v="0.98000000000000009"/>
    <n v="21836.080000000002"/>
    <s v="S"/>
    <m/>
    <n v="-21836.080000000002"/>
    <m/>
    <n v="1000"/>
    <m/>
    <n v="-12.369314792684051"/>
    <x v="0"/>
    <n v="19.536000000000001"/>
  </r>
  <r>
    <x v="1"/>
    <x v="315"/>
    <e v="#N/A"/>
    <n v="53601"/>
    <s v="V"/>
    <s v="HGLG11"/>
    <n v="150"/>
    <n v="151.1"/>
    <n v="150.49"/>
    <n v="22665"/>
    <n v="12"/>
    <n v="6.556"/>
    <n v="0.98000000000000009"/>
    <n v="22649.576666666668"/>
    <s v="S"/>
    <m/>
    <n v="22649.576666666668"/>
    <n v="54.364666666664561"/>
    <n v="400"/>
    <m/>
    <m/>
    <x v="0"/>
    <n v="19.536000000000001"/>
  </r>
  <r>
    <x v="1"/>
    <x v="315"/>
    <s v="Materiais Básicos"/>
    <n v="53601"/>
    <s v="C"/>
    <s v="USIM5"/>
    <n v="1000"/>
    <n v="7.84"/>
    <n v="7.84"/>
    <n v="7840"/>
    <n v="12"/>
    <n v="6.556"/>
    <n v="0.98000000000000009"/>
    <n v="7856.0533333333333"/>
    <s v="S"/>
    <m/>
    <n v="-7856.0533333333333"/>
    <m/>
    <n v="100"/>
    <m/>
    <m/>
    <x v="0"/>
    <n v="19.536000000000001"/>
  </r>
  <r>
    <x v="1"/>
    <x v="315"/>
    <s v="Materiais Básicos"/>
    <n v="53601"/>
    <s v="V"/>
    <s v="UNIP6"/>
    <n v="900"/>
    <n v="30.2"/>
    <n v="33.89"/>
    <n v="27180"/>
    <n v="12"/>
    <n v="6.556"/>
    <n v="0.98000000000000009"/>
    <n v="27164.576666666668"/>
    <s v="S"/>
    <m/>
    <n v="27164.576666666668"/>
    <n v="-3360.0720000000001"/>
    <n v="0"/>
    <m/>
    <n v="-0.69156054074114903"/>
    <x v="0"/>
    <n v="19.536000000000001"/>
  </r>
  <r>
    <x v="1"/>
    <x v="315"/>
    <e v="#N/A"/>
    <n v="53601"/>
    <s v="C"/>
    <s v="IRBR3"/>
    <n v="400"/>
    <n v="99.31"/>
    <n v="99.31"/>
    <n v="39724"/>
    <n v="12"/>
    <n v="6.556"/>
    <n v="0.98000000000000009"/>
    <n v="39740.481428571431"/>
    <s v="S"/>
    <m/>
    <n v="-39740.481428571431"/>
    <m/>
    <n v="400"/>
    <m/>
    <n v="2.6476911218479264"/>
    <x v="0"/>
    <n v="19.536000000000001"/>
  </r>
  <r>
    <x v="0"/>
    <x v="315"/>
    <e v="#N/A"/>
    <n v="4359817"/>
    <s v="C"/>
    <s v="IRBR3"/>
    <n v="100"/>
    <n v="99.19"/>
    <n v="99.19"/>
    <n v="9919"/>
    <m/>
    <n v="2.72"/>
    <n v="0.4"/>
    <n v="9922.9014285714275"/>
    <s v="S"/>
    <m/>
    <n v="-9922.9014285714275"/>
    <m/>
    <n v="400"/>
    <m/>
    <m/>
    <x v="1"/>
    <n v="3.12"/>
  </r>
  <r>
    <x v="0"/>
    <x v="316"/>
    <e v="#N/A"/>
    <n v="4303194"/>
    <s v="V"/>
    <s v="FJTA4"/>
    <n v="4000"/>
    <n v="3.44"/>
    <n v="3.46"/>
    <n v="13760"/>
    <m/>
    <n v="3.78"/>
    <n v="0.56000000000000005"/>
    <n v="13756.568571428572"/>
    <s v="S"/>
    <m/>
    <n v="13756.568571428572"/>
    <n v="-95.134999999998399"/>
    <n v="400"/>
    <m/>
    <n v="-0.20969086452108968"/>
    <x v="1"/>
    <n v="4.34"/>
  </r>
  <r>
    <x v="1"/>
    <x v="316"/>
    <e v="#N/A"/>
    <n v="47795"/>
    <s v="V"/>
    <s v="IRBR3"/>
    <n v="400"/>
    <n v="100.35"/>
    <n v="97.65"/>
    <n v="40140"/>
    <n v="12"/>
    <n v="6.8120000000000003"/>
    <n v="1.264"/>
    <n v="40123.864571428567"/>
    <s v="S"/>
    <m/>
    <n v="40123.864571428567"/>
    <n v="1062.3559999999998"/>
    <n v="400"/>
    <m/>
    <m/>
    <x v="1"/>
    <n v="20.076000000000001"/>
  </r>
  <r>
    <x v="1"/>
    <x v="316"/>
    <e v="#N/A"/>
    <n v="47795"/>
    <s v="C"/>
    <s v="IRBR3"/>
    <n v="400"/>
    <n v="100.21"/>
    <m/>
    <n v="40084"/>
    <n v="12"/>
    <n v="6.8120000000000003"/>
    <n v="1.264"/>
    <n v="40100.765428571431"/>
    <s v="S"/>
    <m/>
    <n v="-40100.765428571431"/>
    <m/>
    <n v="400"/>
    <m/>
    <n v="1.8812384883058262"/>
    <x v="0"/>
    <n v="20.076000000000001"/>
  </r>
  <r>
    <x v="1"/>
    <x v="316"/>
    <e v="#N/A"/>
    <n v="47795"/>
    <s v="V"/>
    <s v="IRBR3"/>
    <n v="400"/>
    <n v="100.09"/>
    <n v="97.65"/>
    <n v="40036"/>
    <n v="12"/>
    <n v="6.8120000000000003"/>
    <n v="1.264"/>
    <n v="40019.864571428567"/>
    <s v="S"/>
    <m/>
    <n v="40019.864571428567"/>
    <n v="-83.917999999997846"/>
    <n v="600"/>
    <m/>
    <m/>
    <x v="1"/>
    <n v="20.076000000000001"/>
  </r>
  <r>
    <x v="1"/>
    <x v="316"/>
    <s v=" Utilidade Pública"/>
    <n v="47795"/>
    <s v="C"/>
    <s v="TRPL4"/>
    <n v="2000"/>
    <n v="24.89"/>
    <n v="24.69"/>
    <n v="49780"/>
    <n v="12"/>
    <n v="6.8120000000000003"/>
    <n v="1.264"/>
    <n v="49796.765428571431"/>
    <s v="S"/>
    <m/>
    <n v="-49796.765428571431"/>
    <m/>
    <n v="400"/>
    <m/>
    <n v="0.19819708324342053"/>
    <x v="1"/>
    <n v="20.076000000000001"/>
  </r>
  <r>
    <x v="1"/>
    <x v="316"/>
    <e v="#N/A"/>
    <n v="47795"/>
    <s v="V"/>
    <s v="IRBR3"/>
    <n v="200"/>
    <n v="99.71"/>
    <n v="97.65"/>
    <n v="19942"/>
    <n v="12"/>
    <n v="6.8120000000000003"/>
    <n v="1.264"/>
    <n v="19926.234888888888"/>
    <s v="S"/>
    <m/>
    <n v="19926.234888888888"/>
    <n v="374.86000000000149"/>
    <n v="1500"/>
    <m/>
    <m/>
    <x v="0"/>
    <n v="20.076000000000001"/>
  </r>
  <r>
    <x v="1"/>
    <x v="316"/>
    <e v="#N/A"/>
    <n v="47795"/>
    <s v="C"/>
    <s v="IRBR3"/>
    <n v="200"/>
    <n v="99.37"/>
    <n v="97.65"/>
    <n v="19874"/>
    <n v="12"/>
    <n v="6.8120000000000003"/>
    <n v="1.264"/>
    <n v="19890.395111111113"/>
    <s v="S"/>
    <m/>
    <n v="-19890.395111111113"/>
    <m/>
    <n v="1000"/>
    <m/>
    <m/>
    <x v="0"/>
    <n v="20.076000000000001"/>
  </r>
  <r>
    <x v="1"/>
    <x v="316"/>
    <e v="#N/A"/>
    <n v="47795"/>
    <s v="V"/>
    <s v="IRBR3"/>
    <n v="200"/>
    <n v="99.77"/>
    <n v="97.65"/>
    <n v="19954"/>
    <n v="12"/>
    <n v="6.8120000000000003"/>
    <n v="1.264"/>
    <n v="19938.234888888888"/>
    <s v="S"/>
    <m/>
    <n v="19938.234888888888"/>
    <n v="39.516999999999825"/>
    <n v="1800"/>
    <m/>
    <n v="3.5755257235110993"/>
    <x v="1"/>
    <n v="20.076000000000001"/>
  </r>
  <r>
    <x v="1"/>
    <x v="316"/>
    <s v="Consumo não Cíclico"/>
    <n v="47795"/>
    <s v="C"/>
    <s v="JBSS3"/>
    <n v="500"/>
    <n v="28.28"/>
    <n v="28.07"/>
    <n v="14140"/>
    <n v="12"/>
    <n v="6.8120000000000003"/>
    <n v="1.264"/>
    <n v="14156.395111111109"/>
    <s v="S"/>
    <m/>
    <n v="-14156.395111111109"/>
    <m/>
    <n v="1800"/>
    <m/>
    <m/>
    <x v="0"/>
    <n v="20.076000000000001"/>
  </r>
  <r>
    <x v="1"/>
    <x v="316"/>
    <s v="Consumo não Cíclico"/>
    <n v="47795"/>
    <s v="C"/>
    <s v="JBSS3"/>
    <n v="500"/>
    <n v="28.31"/>
    <n v="27.965"/>
    <n v="14155"/>
    <n v="12"/>
    <n v="6.8120000000000003"/>
    <n v="1.264"/>
    <n v="14171.395111111109"/>
    <s v="S"/>
    <m/>
    <n v="-14171.395111111109"/>
    <m/>
    <n v="1800"/>
    <m/>
    <m/>
    <x v="0"/>
    <n v="20.076000000000001"/>
  </r>
  <r>
    <x v="1"/>
    <x v="316"/>
    <s v=" Utilidade Pública"/>
    <n v="47795"/>
    <s v="V"/>
    <s v="TRPL4"/>
    <n v="2000"/>
    <n v="24.69"/>
    <n v="23.79"/>
    <n v="49380"/>
    <n v="12"/>
    <n v="6.8120000000000003"/>
    <n v="1.264"/>
    <n v="49364.234888888888"/>
    <s v="S"/>
    <m/>
    <n v="49364.234888888888"/>
    <n v="1765.030916666663"/>
    <n v="400"/>
    <m/>
    <n v="1.0215096272149093"/>
    <x v="1"/>
    <n v="20.076000000000001"/>
  </r>
  <r>
    <x v="1"/>
    <x v="317"/>
    <e v="#N/A"/>
    <n v="41958"/>
    <s v="C"/>
    <s v="IRBR3"/>
    <n v="200"/>
    <n v="97.91"/>
    <n v="97.65"/>
    <n v="19582"/>
    <n v="12"/>
    <n v="4.38"/>
    <n v="0.76249999999999996"/>
    <n v="19597.893611111114"/>
    <s v="S"/>
    <m/>
    <n v="-19597.893611111114"/>
    <m/>
    <n v="600"/>
    <m/>
    <m/>
    <x v="1"/>
    <n v="17.142499999999998"/>
  </r>
  <r>
    <x v="1"/>
    <x v="317"/>
    <s v="Materiais Básicos"/>
    <n v="41958"/>
    <s v="C"/>
    <s v="UNIP6"/>
    <n v="500"/>
    <n v="31.26"/>
    <n v="33.890526315789472"/>
    <n v="15630"/>
    <n v="12"/>
    <n v="4.38"/>
    <n v="0.76249999999999996"/>
    <n v="15645.893611111111"/>
    <s v="S"/>
    <m/>
    <n v="-15645.893611111111"/>
    <m/>
    <n v="500"/>
    <m/>
    <m/>
    <x v="0"/>
    <n v="17.142499999999998"/>
  </r>
  <r>
    <x v="1"/>
    <x v="317"/>
    <e v="#N/A"/>
    <n v="41958"/>
    <s v="V"/>
    <s v="IRBR3"/>
    <n v="200"/>
    <n v="98.64"/>
    <n v="97.5"/>
    <n v="19728"/>
    <n v="12"/>
    <n v="4.38"/>
    <n v="0.76249999999999996"/>
    <n v="19712.736388888887"/>
    <s v="S"/>
    <m/>
    <n v="19712.736388888887"/>
    <n v="201.36749999999665"/>
    <n v="500"/>
    <m/>
    <m/>
    <x v="0"/>
    <n v="17.142499999999998"/>
  </r>
  <r>
    <x v="1"/>
    <x v="317"/>
    <e v="#N/A"/>
    <n v="41958"/>
    <s v="C"/>
    <s v="IRBR3"/>
    <n v="200"/>
    <n v="97.46"/>
    <n v="97.5"/>
    <n v="19492"/>
    <n v="12"/>
    <n v="4.38"/>
    <n v="0.76249999999999996"/>
    <n v="19508.48916666667"/>
    <s v="S"/>
    <m/>
    <n v="-19508.48916666667"/>
    <m/>
    <n v="400"/>
    <m/>
    <n v="1.269921612693161"/>
    <x v="0"/>
    <n v="17.142499999999998"/>
  </r>
  <r>
    <x v="0"/>
    <x v="318"/>
    <s v="Consumo não Cíclico"/>
    <n v="4205886"/>
    <s v="C"/>
    <s v="JBSS3"/>
    <n v="500"/>
    <n v="27.68"/>
    <n v="27.68"/>
    <n v="13840"/>
    <m/>
    <n v="3.8"/>
    <n v="0.56000000000000005"/>
    <n v="13844.286666666665"/>
    <s v="S"/>
    <m/>
    <n v="-13844.286666666665"/>
    <m/>
    <n v="500"/>
    <m/>
    <n v="1.0004740416437063"/>
    <x v="0"/>
    <n v="4.3599999999999994"/>
  </r>
  <r>
    <x v="1"/>
    <x v="318"/>
    <s v="Consumo não Cíclico"/>
    <n v="36697"/>
    <s v="C"/>
    <s v="JBSS3"/>
    <n v="500"/>
    <n v="27.62"/>
    <n v="27.64"/>
    <n v="13810"/>
    <n v="12"/>
    <n v="4.6150000000000002"/>
    <n v="0.69"/>
    <n v="13826.416666666666"/>
    <s v="S"/>
    <m/>
    <n v="-13826.416666666666"/>
    <m/>
    <n v="900"/>
    <m/>
    <n v="1.3711758935225697"/>
    <x v="0"/>
    <n v="17.305000000000003"/>
  </r>
  <r>
    <x v="1"/>
    <x v="318"/>
    <e v="#N/A"/>
    <n v="36697"/>
    <s v="V"/>
    <s v="IRBR3"/>
    <n v="200"/>
    <n v="98.86"/>
    <n v="97.523333333333326"/>
    <n v="19772"/>
    <n v="12"/>
    <n v="4.6150000000000002"/>
    <n v="0.69"/>
    <n v="19756.600000000002"/>
    <s v="S"/>
    <m/>
    <n v="19756.600000000002"/>
    <n v="250.89333333333707"/>
    <m/>
    <m/>
    <n v="-1.0648186240310322"/>
    <x v="1"/>
    <n v="17.305000000000003"/>
  </r>
  <r>
    <x v="0"/>
    <x v="319"/>
    <s v="Financeiro e Outros"/>
    <n v="4155388"/>
    <s v="V"/>
    <s v="BBDC4"/>
    <n v="900"/>
    <n v="35.21"/>
    <n v="35.409999999999997"/>
    <n v="31689"/>
    <m/>
    <n v="8.7100000000000009"/>
    <n v="1.3"/>
    <n v="31684.98"/>
    <s v="S"/>
    <m/>
    <n v="31684.98"/>
    <n v="317"/>
    <m/>
    <m/>
    <m/>
    <x v="1"/>
    <n v="10.010000000000002"/>
  </r>
  <r>
    <x v="1"/>
    <x v="319"/>
    <s v="Financeiro e Outros"/>
    <n v="31315"/>
    <s v="V"/>
    <s v="BBDC4"/>
    <n v="500"/>
    <n v="35.159999999999997"/>
    <n v="34.61"/>
    <n v="17580"/>
    <n v="12"/>
    <n v="4.2387499999999996"/>
    <n v="0.68874999999999997"/>
    <n v="17562.794583333332"/>
    <s v="S"/>
    <m/>
    <n v="17562.794583333332"/>
    <n v="240.81680555555431"/>
    <n v="600"/>
    <m/>
    <m/>
    <x v="0"/>
    <n v="16.927499999999998"/>
  </r>
  <r>
    <x v="1"/>
    <x v="319"/>
    <e v="#N/A"/>
    <n v="31315"/>
    <s v="V"/>
    <s v="IRBR3"/>
    <n v="200"/>
    <n v="98.81"/>
    <m/>
    <n v="19762"/>
    <n v="12"/>
    <n v="4.2387499999999996"/>
    <n v="0.68874999999999997"/>
    <n v="19744.794583333332"/>
    <s v="S"/>
    <m/>
    <n v="19744.794583333332"/>
    <n v="-210.24625000000378"/>
    <n v="400"/>
    <m/>
    <m/>
    <x v="0"/>
    <n v="16.927499999999998"/>
  </r>
  <r>
    <x v="1"/>
    <x v="319"/>
    <e v="#N/A"/>
    <n v="31315"/>
    <s v="C"/>
    <s v="IRBR3"/>
    <n v="200"/>
    <n v="99.71"/>
    <m/>
    <n v="19942"/>
    <n v="12"/>
    <n v="4.2387499999999996"/>
    <n v="0.68874999999999997"/>
    <n v="19959.835416666669"/>
    <s v="S"/>
    <m/>
    <n v="-19959.835416666669"/>
    <m/>
    <n v="200"/>
    <m/>
    <m/>
    <x v="0"/>
    <n v="16.927499999999998"/>
  </r>
  <r>
    <x v="1"/>
    <x v="319"/>
    <e v="#N/A"/>
    <n v="31315"/>
    <s v="C"/>
    <s v="IRBR3"/>
    <n v="200"/>
    <n v="96.48"/>
    <n v="97.523333333333326"/>
    <n v="19296"/>
    <n v="12"/>
    <n v="4.2387499999999996"/>
    <n v="0.68874999999999997"/>
    <n v="19314.673750000002"/>
    <s v="S"/>
    <m/>
    <n v="-19314.673750000002"/>
    <m/>
    <n v="0"/>
    <m/>
    <n v="1.4529025550831205"/>
    <x v="0"/>
    <n v="16.927499999999998"/>
  </r>
  <r>
    <x v="1"/>
    <x v="319"/>
    <e v="#N/A"/>
    <n v="31315"/>
    <s v="C"/>
    <s v="IRBR3"/>
    <n v="200"/>
    <n v="97.42"/>
    <m/>
    <n v="19484"/>
    <n v="12"/>
    <n v="4.2387499999999996"/>
    <n v="0.68874999999999997"/>
    <n v="19502.673750000002"/>
    <s v="S"/>
    <m/>
    <n v="-19502.673750000002"/>
    <m/>
    <n v="0"/>
    <m/>
    <n v="-5.1145581881778179"/>
    <x v="0"/>
    <n v="16.927499999999998"/>
  </r>
  <r>
    <x v="1"/>
    <x v="319"/>
    <e v="#N/A"/>
    <n v="31315"/>
    <s v="C"/>
    <s v="IRBR3"/>
    <n v="200"/>
    <n v="98.67"/>
    <n v="98.67"/>
    <n v="19734"/>
    <n v="12"/>
    <n v="4.2387499999999996"/>
    <n v="0.68874999999999997"/>
    <n v="19752.673750000002"/>
    <s v="S"/>
    <m/>
    <n v="-19752.673750000002"/>
    <m/>
    <n v="1400"/>
    <m/>
    <m/>
    <x v="0"/>
    <n v="16.927499999999998"/>
  </r>
  <r>
    <x v="1"/>
    <x v="319"/>
    <e v="#N/A"/>
    <n v="31315"/>
    <s v="V"/>
    <s v="FJTA4"/>
    <n v="3000"/>
    <n v="3.35"/>
    <n v="3.29"/>
    <n v="10050"/>
    <n v="12"/>
    <n v="4.2387499999999996"/>
    <n v="0.68874999999999997"/>
    <n v="10036.241250000001"/>
    <s v="S"/>
    <m/>
    <n v="10036.241250000001"/>
    <n v="145.81680555555613"/>
    <n v="150"/>
    <m/>
    <m/>
    <x v="0"/>
    <n v="16.927499999999998"/>
  </r>
  <r>
    <x v="1"/>
    <x v="319"/>
    <s v="Materiais Básicos"/>
    <n v="31315"/>
    <s v="V"/>
    <s v="USIM5"/>
    <n v="1000"/>
    <n v="8.31"/>
    <n v="8.6999999999999993"/>
    <n v="8310"/>
    <n v="12"/>
    <n v="4.2387499999999996"/>
    <n v="0.68874999999999997"/>
    <n v="8292.625"/>
    <s v="S"/>
    <m/>
    <n v="8292.625"/>
    <n v="-424.13113095238077"/>
    <n v="0"/>
    <m/>
    <n v="-0.20243030644720486"/>
    <x v="1"/>
    <n v="16.927499999999998"/>
  </r>
  <r>
    <x v="0"/>
    <x v="320"/>
    <s v="Financeiro e Outros"/>
    <n v="4106805"/>
    <s v="C"/>
    <s v="BBDC4"/>
    <n v="400"/>
    <n v="34.11"/>
    <n v="34.832222222222221"/>
    <n v="13644"/>
    <m/>
    <n v="3.75"/>
    <n v="0.56000000000000005"/>
    <n v="13649.876249999999"/>
    <s v="S"/>
    <m/>
    <n v="-13649.876249999999"/>
    <m/>
    <n v="300"/>
    <m/>
    <m/>
    <x v="1"/>
    <n v="4.3100000000000005"/>
  </r>
  <r>
    <x v="1"/>
    <x v="320"/>
    <e v="#N/A"/>
    <n v="26142"/>
    <s v="C"/>
    <s v="HGLG11"/>
    <n v="150"/>
    <n v="150.49"/>
    <n v="150.49"/>
    <n v="22573.5"/>
    <n v="12"/>
    <n v="4.9766666666666666"/>
    <n v="0.96333333333333337"/>
    <n v="22591.779583333333"/>
    <s v="S"/>
    <m/>
    <n v="-22591.779583333333"/>
    <m/>
    <n v="100"/>
    <m/>
    <m/>
    <x v="1"/>
    <n v="17.940000000000001"/>
  </r>
  <r>
    <x v="1"/>
    <x v="320"/>
    <e v="#N/A"/>
    <n v="26142"/>
    <s v="V"/>
    <s v="IRBR3"/>
    <n v="300"/>
    <n v="98.99"/>
    <n v="98.966666666666669"/>
    <n v="29697"/>
    <n v="12"/>
    <n v="4.9766666666666666"/>
    <n v="0.96333333333333337"/>
    <n v="29679.350416666668"/>
    <s v="S"/>
    <m/>
    <n v="29679.350416666668"/>
    <n v="-60.079999999998108"/>
    <n v="0"/>
    <m/>
    <n v="1.761667865271878"/>
    <x v="1"/>
    <n v="17.940000000000001"/>
  </r>
  <r>
    <x v="1"/>
    <x v="320"/>
    <e v="#N/A"/>
    <n v="26142"/>
    <s v="C"/>
    <s v="IRBR3"/>
    <n v="200"/>
    <n v="99.08"/>
    <n v="98.966666666666669"/>
    <n v="19816"/>
    <n v="12"/>
    <n v="4.9766666666666666"/>
    <n v="0.96333333333333337"/>
    <n v="19834.279583333333"/>
    <s v="S"/>
    <m/>
    <n v="-19834.279583333333"/>
    <m/>
    <n v="300"/>
    <m/>
    <m/>
    <x v="1"/>
    <n v="17.940000000000001"/>
  </r>
  <r>
    <x v="1"/>
    <x v="320"/>
    <e v="#N/A"/>
    <n v="26142"/>
    <s v="C"/>
    <s v="IRBR3"/>
    <n v="100"/>
    <n v="98.86"/>
    <n v="98.86"/>
    <n v="9886"/>
    <n v="12"/>
    <n v="4.9766666666666666"/>
    <n v="0.96333333333333337"/>
    <n v="9904.279583333333"/>
    <s v="S"/>
    <m/>
    <n v="-9904.279583333333"/>
    <m/>
    <m/>
    <m/>
    <n v="-1.6777271753791512"/>
    <x v="1"/>
    <n v="17.940000000000001"/>
  </r>
  <r>
    <x v="1"/>
    <x v="320"/>
    <e v="#N/A"/>
    <n v="26142"/>
    <s v="V"/>
    <s v="IRBR3"/>
    <n v="300"/>
    <n v="99.15"/>
    <n v="97.27"/>
    <n v="29745"/>
    <n v="12"/>
    <n v="4.9766666666666666"/>
    <n v="0.96333333333333337"/>
    <n v="29727.350416666668"/>
    <s v="S"/>
    <m/>
    <n v="29727.350416666668"/>
    <n v="523.69717948718244"/>
    <m/>
    <m/>
    <n v="-1.3905151465565329"/>
    <x v="1"/>
    <n v="17.940000000000001"/>
  </r>
  <r>
    <x v="1"/>
    <x v="320"/>
    <e v="#N/A"/>
    <n v="26142"/>
    <s v="C"/>
    <s v="IRBR3"/>
    <n v="300"/>
    <n v="97.27"/>
    <n v="97.27"/>
    <n v="29181"/>
    <n v="12"/>
    <n v="4.9766666666666666"/>
    <n v="0.96333333333333337"/>
    <n v="29199.279583333333"/>
    <s v="S"/>
    <m/>
    <n v="-29199.279583333333"/>
    <m/>
    <n v="0"/>
    <m/>
    <n v="0.5551228699150651"/>
    <x v="1"/>
    <n v="17.940000000000001"/>
  </r>
  <r>
    <x v="0"/>
    <x v="321"/>
    <s v="Financeiro"/>
    <n v="4059911"/>
    <s v="V"/>
    <s v="ITUB4"/>
    <n v="200"/>
    <n v="35.26"/>
    <n v="35.85"/>
    <n v="7052"/>
    <m/>
    <n v="1.94"/>
    <n v="0.28999999999999998"/>
    <n v="7050.61"/>
    <s v="S"/>
    <m/>
    <n v="7050.61"/>
    <n v="-118.28999999999996"/>
    <n v="0"/>
    <m/>
    <n v="-0.61348547645415319"/>
    <x v="1"/>
    <n v="2.23"/>
  </r>
  <r>
    <x v="0"/>
    <x v="321"/>
    <s v="Financeiro"/>
    <n v="4059911"/>
    <s v="V"/>
    <s v="ITUB4"/>
    <n v="200"/>
    <n v="35.36"/>
    <n v="35.85"/>
    <n v="7072"/>
    <m/>
    <n v="1.94"/>
    <n v="0.28999999999999998"/>
    <n v="7068.6033333333335"/>
    <s v="S"/>
    <m/>
    <n v="7068.6033333333335"/>
    <n v="-98.289999999999964"/>
    <n v="0"/>
    <m/>
    <n v="7.6560490765271175E-2"/>
    <x v="1"/>
    <n v="2.23"/>
  </r>
  <r>
    <x v="1"/>
    <x v="321"/>
    <s v="Financeiro"/>
    <n v="20829"/>
    <s v="V"/>
    <s v="ITUB4"/>
    <n v="600"/>
    <n v="35.380000000000003"/>
    <n v="35.15"/>
    <n v="21228"/>
    <n v="12"/>
    <n v="6.8730769230769226"/>
    <n v="1.3730769230769231"/>
    <n v="21211.520256410258"/>
    <s v="S"/>
    <m/>
    <n v="21211.520256410258"/>
    <n v="117.75"/>
    <n v="2000"/>
    <m/>
    <m/>
    <x v="1"/>
    <n v="20.246153846153845"/>
  </r>
  <r>
    <x v="1"/>
    <x v="321"/>
    <s v=" Utilidade Pública"/>
    <n v="20829"/>
    <s v="V"/>
    <s v="TRPL4"/>
    <n v="2000"/>
    <n v="23.99"/>
    <n v="23.79"/>
    <n v="47980"/>
    <n v="12"/>
    <n v="6.8730769230769226"/>
    <n v="1.3730769230769231"/>
    <n v="47963.520256410258"/>
    <s v="S"/>
    <m/>
    <n v="47963.520256410258"/>
    <n v="-294.24923076922278"/>
    <n v="200"/>
    <m/>
    <m/>
    <x v="1"/>
    <n v="20.246153846153845"/>
  </r>
  <r>
    <x v="1"/>
    <x v="321"/>
    <s v=" Utilidade Pública"/>
    <n v="20829"/>
    <s v="V"/>
    <s v="TRPL4"/>
    <n v="2000"/>
    <n v="24.09"/>
    <n v="24.04"/>
    <n v="48180"/>
    <n v="12"/>
    <n v="6.8730769230769226"/>
    <n v="1.3730769230769231"/>
    <n v="48164.026923076926"/>
    <s v="S"/>
    <m/>
    <n v="48164.026923076926"/>
    <n v="36.874615384625031"/>
    <n v="2000"/>
    <m/>
    <m/>
    <x v="1"/>
    <n v="20.246153846153845"/>
  </r>
  <r>
    <x v="1"/>
    <x v="321"/>
    <s v=" Utilidade Pública"/>
    <n v="20829"/>
    <s v="C"/>
    <s v="TRPL4"/>
    <n v="1800"/>
    <n v="24.04"/>
    <n v="24.044"/>
    <n v="43272"/>
    <n v="12"/>
    <n v="6.8730769230769226"/>
    <n v="1.3730769230769231"/>
    <n v="43288.208076923074"/>
    <s v="S"/>
    <m/>
    <n v="-43288.208076923074"/>
    <m/>
    <n v="0"/>
    <m/>
    <n v="0.72600128453083268"/>
    <x v="1"/>
    <n v="20.246153846153845"/>
  </r>
  <r>
    <x v="1"/>
    <x v="321"/>
    <s v=" Utilidade Pública"/>
    <n v="20829"/>
    <s v="C"/>
    <s v="TRPL4"/>
    <n v="200"/>
    <n v="24.08"/>
    <n v="24.08"/>
    <n v="4816"/>
    <n v="12"/>
    <n v="6.8730769230769226"/>
    <n v="1.3730769230769231"/>
    <n v="4832.208076923077"/>
    <s v="S"/>
    <m/>
    <n v="-4832.208076923077"/>
    <m/>
    <n v="0"/>
    <m/>
    <n v="-1.3034305225062936E-3"/>
    <x v="1"/>
    <n v="20.246153846153845"/>
  </r>
  <r>
    <x v="1"/>
    <x v="321"/>
    <s v=" Utilidade Pública"/>
    <n v="20829"/>
    <s v="C"/>
    <s v="TRPL4"/>
    <n v="2000"/>
    <n v="24.12"/>
    <n v="24.12"/>
    <n v="48240"/>
    <n v="12"/>
    <n v="6.8730769230769226"/>
    <n v="1.3730769230769231"/>
    <n v="48256.603076923071"/>
    <s v="S"/>
    <m/>
    <n v="-48256.603076923071"/>
    <m/>
    <n v="0"/>
    <m/>
    <n v="0.64287458885076454"/>
    <x v="1"/>
    <n v="20.246153846153845"/>
  </r>
  <r>
    <x v="1"/>
    <x v="321"/>
    <e v="#N/A"/>
    <n v="20829"/>
    <s v="V"/>
    <s v="IRBR3"/>
    <n v="300"/>
    <n v="96.3"/>
    <n v="96.49"/>
    <n v="28890"/>
    <n v="12"/>
    <n v="6.8730769230769226"/>
    <n v="1.3730769230769231"/>
    <n v="28873.756923076926"/>
    <s v="S"/>
    <m/>
    <n v="28873.756923076926"/>
    <n v="209.62384615384872"/>
    <n v="0"/>
    <m/>
    <n v="2.9096524192472795"/>
    <x v="0"/>
    <n v="20.246153846153845"/>
  </r>
  <r>
    <x v="1"/>
    <x v="321"/>
    <e v="#N/A"/>
    <n v="20829"/>
    <s v="V"/>
    <s v="IRBR3"/>
    <n v="300"/>
    <n v="96.25"/>
    <n v="96.16"/>
    <n v="28875"/>
    <n v="12"/>
    <n v="6.8730769230769226"/>
    <n v="1.3730769230769231"/>
    <n v="28858.756923076926"/>
    <s v="S"/>
    <m/>
    <n v="28858.756923076926"/>
    <n v="-0.37615384615128278"/>
    <n v="0"/>
    <m/>
    <m/>
    <x v="1"/>
    <n v="20.246153846153845"/>
  </r>
  <r>
    <x v="1"/>
    <x v="321"/>
    <e v="#N/A"/>
    <n v="20829"/>
    <s v="V"/>
    <s v="IRBR3"/>
    <n v="300"/>
    <n v="96.3"/>
    <n v="95.51"/>
    <n v="28890"/>
    <n v="12"/>
    <n v="6.8730769230769226"/>
    <n v="1.3730769230769231"/>
    <n v="28874.036923076925"/>
    <s v="S"/>
    <m/>
    <n v="28874.036923076925"/>
    <n v="185.62384615384872"/>
    <n v="0"/>
    <m/>
    <m/>
    <x v="1"/>
    <n v="20.246153846153845"/>
  </r>
  <r>
    <x v="1"/>
    <x v="321"/>
    <e v="#N/A"/>
    <n v="20829"/>
    <s v="V"/>
    <s v="IRBR3"/>
    <n v="400"/>
    <n v="94.73"/>
    <n v="91.9"/>
    <n v="37892"/>
    <n v="12"/>
    <n v="6.8730769230769226"/>
    <n v="1.3730769230769231"/>
    <n v="37876.296923076923"/>
    <s v="S"/>
    <m/>
    <n v="37876.296923076923"/>
    <n v="1102.0685897435906"/>
    <n v="0"/>
    <m/>
    <m/>
    <x v="1"/>
    <n v="20.246153846153845"/>
  </r>
  <r>
    <x v="1"/>
    <x v="321"/>
    <e v="#N/A"/>
    <n v="20829"/>
    <s v="C"/>
    <s v="IRBR3"/>
    <n v="300"/>
    <n v="95.59"/>
    <n v="95.59"/>
    <n v="28677"/>
    <n v="12"/>
    <n v="6.8730769230769226"/>
    <n v="1.3730769230769231"/>
    <n v="28693.333076923078"/>
    <s v="S"/>
    <m/>
    <n v="-28693.333076923078"/>
    <m/>
    <n v="600"/>
    <m/>
    <n v="-0.17928714109786517"/>
    <x v="1"/>
    <n v="20.246153846153845"/>
  </r>
  <r>
    <x v="1"/>
    <x v="321"/>
    <e v="#N/A"/>
    <n v="20829"/>
    <s v="C"/>
    <s v="IRBR3"/>
    <n v="300"/>
    <n v="96.16"/>
    <n v="96.16"/>
    <n v="28848"/>
    <n v="12"/>
    <n v="6.8730769230769226"/>
    <n v="1.3730769230769231"/>
    <n v="28864.333076923078"/>
    <s v="S"/>
    <m/>
    <n v="-28864.333076923078"/>
    <m/>
    <n v="600"/>
    <m/>
    <m/>
    <x v="1"/>
    <n v="20.246153846153845"/>
  </r>
  <r>
    <x v="1"/>
    <x v="321"/>
    <e v="#N/A"/>
    <n v="20829"/>
    <s v="C"/>
    <s v="IRBR3"/>
    <n v="300"/>
    <n v="95.51"/>
    <n v="95.51"/>
    <n v="28653"/>
    <n v="12"/>
    <n v="6.8730769230769226"/>
    <n v="1.3730769230769231"/>
    <n v="28669.41021978022"/>
    <s v="S"/>
    <m/>
    <n v="-28669.41021978022"/>
    <m/>
    <n v="0"/>
    <m/>
    <n v="-0.26294964099941481"/>
    <x v="1"/>
    <n v="20.246153846153845"/>
  </r>
  <r>
    <x v="1"/>
    <x v="322"/>
    <e v="#N/A"/>
    <n v="15446"/>
    <s v="V"/>
    <s v="IRBR3"/>
    <n v="200"/>
    <n v="90.38"/>
    <n v="91.406666666666666"/>
    <n v="18076"/>
    <m/>
    <n v="4.9779999999999998"/>
    <n v="0.90800000000000003"/>
    <n v="18072.684857142856"/>
    <s v="S"/>
    <m/>
    <n v="18072.684857142856"/>
    <n v="-32.401999999998225"/>
    <n v="0"/>
    <m/>
    <m/>
    <x v="1"/>
    <n v="5.8860000000000001"/>
  </r>
  <r>
    <x v="1"/>
    <x v="322"/>
    <e v="#N/A"/>
    <n v="15446"/>
    <s v="C"/>
    <s v="IRBR3"/>
    <n v="200"/>
    <n v="90.42"/>
    <n v="91.406666666666666"/>
    <n v="18084"/>
    <n v="12"/>
    <n v="4.9779999999999998"/>
    <n v="0.90800000000000003"/>
    <n v="18099.945142857145"/>
    <s v="S"/>
    <m/>
    <n v="-18099.945142857145"/>
    <m/>
    <n v="400"/>
    <m/>
    <m/>
    <x v="0"/>
    <n v="17.886000000000003"/>
  </r>
  <r>
    <x v="1"/>
    <x v="322"/>
    <e v="#N/A"/>
    <n v="15446"/>
    <s v="V"/>
    <s v="IRBR3"/>
    <n v="200"/>
    <n v="91.3"/>
    <m/>
    <n v="18260"/>
    <n v="12"/>
    <n v="4.9779999999999998"/>
    <n v="0.90800000000000003"/>
    <n v="18244.684857142856"/>
    <s v="S"/>
    <m/>
    <n v="18244.684857142856"/>
    <n v="-47.974333333331742"/>
    <n v="0"/>
    <m/>
    <n v="-0.14188840824239274"/>
    <x v="0"/>
    <n v="17.886000000000003"/>
  </r>
  <r>
    <x v="1"/>
    <x v="322"/>
    <e v="#N/A"/>
    <n v="15446"/>
    <s v="C"/>
    <s v="IRBR3"/>
    <n v="200"/>
    <n v="91.31"/>
    <m/>
    <n v="18262"/>
    <n v="12"/>
    <n v="4.9779999999999998"/>
    <n v="0.90800000000000003"/>
    <n v="18277.945142857145"/>
    <s v="S"/>
    <m/>
    <n v="-18277.945142857145"/>
    <m/>
    <n v="100"/>
    <m/>
    <n v="0.56153769527171637"/>
    <x v="1"/>
    <n v="17.886000000000003"/>
  </r>
  <r>
    <x v="1"/>
    <x v="322"/>
    <e v="#N/A"/>
    <n v="15446"/>
    <s v="C"/>
    <s v="IRBR3"/>
    <n v="400"/>
    <n v="91.9"/>
    <n v="91.9"/>
    <n v="36760"/>
    <n v="12"/>
    <n v="4.9779999999999998"/>
    <n v="0.90800000000000003"/>
    <n v="36775.945142857141"/>
    <s v="S"/>
    <m/>
    <n v="-36775.945142857141"/>
    <m/>
    <n v="400"/>
    <m/>
    <m/>
    <x v="1"/>
    <n v="17.886000000000003"/>
  </r>
  <r>
    <x v="1"/>
    <x v="322"/>
    <e v="#N/A"/>
    <n v="15446"/>
    <s v="V"/>
    <s v="IRBR3"/>
    <n v="100"/>
    <n v="91.61"/>
    <m/>
    <n v="9161"/>
    <n v="12"/>
    <n v="4.9779999999999998"/>
    <n v="0.90800000000000003"/>
    <n v="9145.6848571428582"/>
    <s v="S"/>
    <m/>
    <n v="9145.6848571428582"/>
    <n v="-12.976666666665551"/>
    <n v="2000"/>
    <m/>
    <m/>
    <x v="0"/>
    <n v="17.886000000000003"/>
  </r>
  <r>
    <x v="1"/>
    <x v="322"/>
    <e v="#N/A"/>
    <n v="15446"/>
    <s v="V"/>
    <s v="IRBR3"/>
    <n v="300"/>
    <n v="91.61"/>
    <m/>
    <n v="27483"/>
    <n v="12"/>
    <n v="4.9779999999999998"/>
    <n v="0.90800000000000003"/>
    <n v="27465.832000000002"/>
    <s v="S"/>
    <m/>
    <n v="27465.832000000002"/>
    <n v="154.23100000000159"/>
    <n v="300"/>
    <m/>
    <m/>
    <x v="1"/>
    <n v="17.886000000000003"/>
  </r>
  <r>
    <x v="1"/>
    <x v="322"/>
    <e v="#N/A"/>
    <n v="15446"/>
    <s v="C"/>
    <s v="IRBR3"/>
    <n v="100"/>
    <n v="91.53"/>
    <m/>
    <n v="9153"/>
    <n v="12"/>
    <n v="4.9779999999999998"/>
    <n v="0.90800000000000003"/>
    <n v="9168.6002222222214"/>
    <s v="S"/>
    <m/>
    <n v="-9168.6002222222214"/>
    <m/>
    <n v="100"/>
    <m/>
    <m/>
    <x v="0"/>
    <n v="17.886000000000003"/>
  </r>
  <r>
    <x v="1"/>
    <x v="322"/>
    <s v=" Utilidade Pública"/>
    <n v="15446"/>
    <s v="C"/>
    <s v="TRPL4"/>
    <n v="2000"/>
    <n v="23.79"/>
    <n v="23.79"/>
    <n v="47580"/>
    <n v="12"/>
    <n v="4.9779999999999998"/>
    <n v="0.90800000000000003"/>
    <n v="47595.600222222223"/>
    <s v="S"/>
    <m/>
    <n v="-47595.600222222223"/>
    <m/>
    <n v="0"/>
    <m/>
    <n v="1.4776479158564588"/>
    <x v="0"/>
    <n v="17.886000000000003"/>
  </r>
  <r>
    <x v="1"/>
    <x v="322"/>
    <e v="#N/A"/>
    <n v="15446"/>
    <s v="C"/>
    <s v="IRBR3"/>
    <n v="200"/>
    <n v="90.62"/>
    <m/>
    <n v="18124"/>
    <n v="12"/>
    <n v="4.9779999999999998"/>
    <n v="0.90800000000000003"/>
    <n v="18139.600222222223"/>
    <s v="S"/>
    <m/>
    <n v="-18139.600222222223"/>
    <m/>
    <n v="0"/>
    <m/>
    <n v="-3.7731321111365439"/>
    <x v="1"/>
    <n v="17.886000000000003"/>
  </r>
  <r>
    <x v="1"/>
    <x v="323"/>
    <e v="#N/A"/>
    <n v="9883"/>
    <s v="C"/>
    <s v="IRBR3"/>
    <n v="100"/>
    <n v="91.4"/>
    <m/>
    <n v="9140"/>
    <n v="12"/>
    <n v="3.9"/>
    <n v="0.58200000000000007"/>
    <n v="9155.2742222222223"/>
    <s v="S"/>
    <m/>
    <n v="-9155.2742222222223"/>
    <m/>
    <n v="3"/>
    <m/>
    <n v="-0.19133910785798344"/>
    <x v="1"/>
    <n v="16.481999999999999"/>
  </r>
  <r>
    <x v="1"/>
    <x v="323"/>
    <s v=" Utilidade Pública"/>
    <n v="9883"/>
    <s v="V"/>
    <s v="TRPL4"/>
    <n v="2500"/>
    <n v="24.72"/>
    <m/>
    <n v="61800"/>
    <n v="12"/>
    <n v="15.6"/>
    <n v="2.3280000000000003"/>
    <n v="61783.609777777776"/>
    <s v="S"/>
    <m/>
    <n v="61783.609777777776"/>
    <n v="912.94422222222056"/>
    <n v="250"/>
    <m/>
    <m/>
    <x v="1"/>
    <n v="29.928000000000001"/>
  </r>
  <r>
    <x v="1"/>
    <x v="324"/>
    <e v="#N/A"/>
    <n v="4106"/>
    <s v="V"/>
    <s v="HGLG11"/>
    <n v="3"/>
    <n v="155.04"/>
    <m/>
    <n v="465.12"/>
    <n v="12"/>
    <n v="3.9283333333333332"/>
    <n v="0.79083333333333339"/>
    <n v="450.26694444444445"/>
    <s v="S"/>
    <m/>
    <n v="450.26694444444445"/>
    <n v="-16.989166666666677"/>
    <n v="0"/>
    <m/>
    <n v="0.50205980365668201"/>
    <x v="1"/>
    <n v="16.719166666666666"/>
  </r>
  <r>
    <x v="1"/>
    <x v="324"/>
    <e v="#N/A"/>
    <n v="4106"/>
    <s v="V"/>
    <s v="HGLG11"/>
    <n v="247"/>
    <n v="154.94999999999999"/>
    <m/>
    <n v="38272.649999999994"/>
    <n v="24"/>
    <n v="3.9283333333333332"/>
    <n v="0.79083333333333339"/>
    <n v="38245.796944444439"/>
    <s v="S"/>
    <m/>
    <n v="38245.796944444439"/>
    <n v="-73.179166666675883"/>
    <n v="200"/>
    <m/>
    <m/>
    <x v="1"/>
    <n v="28.719166666666666"/>
  </r>
  <r>
    <x v="1"/>
    <x v="324"/>
    <e v="#N/A"/>
    <n v="4106"/>
    <s v="C"/>
    <s v="HGLG11"/>
    <n v="250"/>
    <n v="155.13"/>
    <m/>
    <n v="38782.5"/>
    <n v="24"/>
    <n v="3.9283333333333332"/>
    <n v="0.79083333333333339"/>
    <n v="38809.983055555553"/>
    <s v="S"/>
    <m/>
    <n v="-38809.983055555553"/>
    <m/>
    <n v="100"/>
    <m/>
    <m/>
    <x v="1"/>
    <n v="28.719166666666666"/>
  </r>
  <r>
    <x v="1"/>
    <x v="324"/>
    <e v="#N/A"/>
    <n v="4106"/>
    <s v="V"/>
    <s v="HGLG11"/>
    <n v="200"/>
    <n v="154.29"/>
    <m/>
    <n v="30858"/>
    <n v="12"/>
    <n v="3.9283333333333332"/>
    <n v="0.79083333333333339"/>
    <n v="30841.666666666668"/>
    <s v="S"/>
    <m/>
    <n v="30841.666666666668"/>
    <n v="154.84361111111502"/>
    <n v="0"/>
    <m/>
    <n v="4.909966070447946"/>
    <x v="0"/>
    <n v="16.719166666666666"/>
  </r>
  <r>
    <x v="1"/>
    <x v="324"/>
    <e v="#N/A"/>
    <n v="4106"/>
    <s v="C"/>
    <s v="HGLG11"/>
    <n v="100"/>
    <n v="154.03"/>
    <m/>
    <n v="15403"/>
    <n v="12"/>
    <n v="3.9283333333333332"/>
    <n v="0.79083333333333339"/>
    <n v="15419.963333333331"/>
    <s v="S"/>
    <m/>
    <n v="-15419.963333333331"/>
    <m/>
    <n v="1000"/>
    <m/>
    <n v="2.0880678975344962"/>
    <x v="1"/>
    <n v="16.719166666666666"/>
  </r>
  <r>
    <x v="1"/>
    <x v="324"/>
    <e v="#N/A"/>
    <n v="4106"/>
    <s v="C"/>
    <s v="HGLG11"/>
    <n v="100"/>
    <n v="152.5"/>
    <m/>
    <n v="15250"/>
    <n v="12"/>
    <n v="3.9283333333333332"/>
    <n v="0.79083333333333339"/>
    <n v="15266.963333333331"/>
    <s v="S"/>
    <m/>
    <n v="-15266.963333333331"/>
    <m/>
    <n v="1500"/>
    <m/>
    <m/>
    <x v="1"/>
    <n v="16.719166666666666"/>
  </r>
  <r>
    <x v="1"/>
    <x v="324"/>
    <e v="#N/A"/>
    <n v="4106"/>
    <s v="V"/>
    <s v="SDIL11"/>
    <n v="34"/>
    <n v="119.5"/>
    <m/>
    <n v="4063"/>
    <n v="12"/>
    <n v="3.9283333333333332"/>
    <n v="0.79083333333333339"/>
    <n v="4046.6666666666665"/>
    <s v="S"/>
    <m/>
    <n v="4046.6666666666665"/>
    <n v="198.68996031746019"/>
    <n v="600"/>
    <m/>
    <n v="0.89698650161746218"/>
    <x v="1"/>
    <n v="16.719166666666666"/>
  </r>
  <r>
    <x v="1"/>
    <x v="324"/>
    <s v="Financeiro e Outros"/>
    <n v="4106"/>
    <s v="V"/>
    <s v="BBDC4"/>
    <n v="500"/>
    <n v="35.200000000000003"/>
    <m/>
    <n v="17600"/>
    <n v="12"/>
    <n v="3.9283333333333332"/>
    <n v="0.79083333333333339"/>
    <n v="17585.289166666669"/>
    <s v="S"/>
    <m/>
    <n v="17585.289166666669"/>
    <n v="367.19277777777825"/>
    <n v="1000"/>
    <m/>
    <m/>
    <x v="1"/>
    <n v="16.719166666666666"/>
  </r>
  <r>
    <x v="1"/>
    <x v="324"/>
    <s v="Financeiro e Outros"/>
    <n v="4106"/>
    <s v="C"/>
    <s v="BBDC4"/>
    <n v="500"/>
    <n v="34.4"/>
    <m/>
    <n v="17200"/>
    <n v="12"/>
    <n v="3.9283333333333332"/>
    <n v="0.79083333333333339"/>
    <n v="17217.300833333335"/>
    <s v="S"/>
    <m/>
    <n v="-17217.300833333335"/>
    <m/>
    <n v="1400"/>
    <m/>
    <m/>
    <x v="0"/>
    <n v="16.719166666666666"/>
  </r>
  <r>
    <x v="1"/>
    <x v="324"/>
    <s v="Financeiro"/>
    <n v="4106"/>
    <s v="V"/>
    <s v="ITUB4"/>
    <n v="400"/>
    <n v="35.69"/>
    <m/>
    <n v="14276"/>
    <n v="12"/>
    <n v="3.9283333333333332"/>
    <n v="0.79083333333333339"/>
    <n v="14260.124166666668"/>
    <s v="S"/>
    <m/>
    <n v="14260.124166666668"/>
    <n v="127.91138888888963"/>
    <n v="1000"/>
    <m/>
    <m/>
    <x v="0"/>
    <n v="16.719166666666666"/>
  </r>
  <r>
    <x v="1"/>
    <x v="324"/>
    <s v="Financeiro"/>
    <n v="4106"/>
    <s v="C"/>
    <s v="ITUB4"/>
    <n v="600"/>
    <n v="35.33"/>
    <m/>
    <n v="21198"/>
    <n v="12"/>
    <n v="3.9283333333333332"/>
    <n v="0.79083333333333339"/>
    <n v="21214.505833333333"/>
    <s v="S"/>
    <m/>
    <n v="-21214.505833333333"/>
    <m/>
    <n v="3000"/>
    <m/>
    <m/>
    <x v="0"/>
    <n v="16.719166666666666"/>
  </r>
  <r>
    <x v="1"/>
    <x v="324"/>
    <s v="Materiais Básicos"/>
    <n v="4106"/>
    <s v="C"/>
    <s v="UNIP6"/>
    <n v="400"/>
    <n v="33.15"/>
    <n v="34.828571428571429"/>
    <n v="13260"/>
    <n v="12"/>
    <n v="3.9283333333333332"/>
    <n v="0.79083333333333339"/>
    <n v="13276.505833333331"/>
    <s v="S"/>
    <m/>
    <n v="-13276.505833333331"/>
    <m/>
    <n v="400"/>
    <m/>
    <m/>
    <x v="0"/>
    <n v="16.719166666666666"/>
  </r>
  <r>
    <x v="1"/>
    <x v="325"/>
    <s v="Financeiro e Outros"/>
    <n v="108459"/>
    <s v="C"/>
    <s v="BBDC4"/>
    <n v="500"/>
    <n v="34.61"/>
    <n v="34.61"/>
    <n v="17305"/>
    <n v="12"/>
    <n v="3.2977777777777777"/>
    <n v="0.59"/>
    <n v="17321.305"/>
    <s v="S"/>
    <m/>
    <n v="-17321.305"/>
    <m/>
    <n v="0"/>
    <m/>
    <n v="-7.0648248842211797E-2"/>
    <x v="1"/>
    <n v="15.887777777777778"/>
  </r>
  <r>
    <x v="1"/>
    <x v="325"/>
    <e v="#N/A"/>
    <n v="108459"/>
    <s v="C"/>
    <s v="FJTA4"/>
    <n v="3000"/>
    <n v="3.29"/>
    <m/>
    <n v="9870"/>
    <n v="12"/>
    <n v="3.2977777777777777"/>
    <n v="0.59"/>
    <n v="9886.3049999999985"/>
    <s v="S"/>
    <m/>
    <n v="-9886.3049999999985"/>
    <m/>
    <n v="500"/>
    <m/>
    <n v="-0.10006293648903689"/>
    <x v="1"/>
    <n v="15.887777777777778"/>
  </r>
  <r>
    <x v="1"/>
    <x v="325"/>
    <s v="Financeiro"/>
    <n v="108459"/>
    <s v="C"/>
    <s v="ITUB4"/>
    <n v="400"/>
    <n v="35.06"/>
    <n v="35.06"/>
    <n v="14024"/>
    <n v="12"/>
    <n v="3.2977777777777777"/>
    <n v="0.59"/>
    <n v="14040.304999999998"/>
    <s v="S"/>
    <m/>
    <n v="-14040.304999999998"/>
    <m/>
    <n v="2500"/>
    <m/>
    <m/>
    <x v="0"/>
    <n v="15.887777777777778"/>
  </r>
  <r>
    <x v="1"/>
    <x v="325"/>
    <s v="Financeiro"/>
    <n v="108459"/>
    <s v="V"/>
    <s v="ITUB4"/>
    <n v="500"/>
    <n v="35.15"/>
    <m/>
    <n v="17575"/>
    <n v="12"/>
    <n v="3.2977777777777777"/>
    <n v="0.59"/>
    <n v="17559.608"/>
    <s v="S"/>
    <m/>
    <n v="17559.608"/>
    <n v="-12.40555555555693"/>
    <n v="1000"/>
    <m/>
    <m/>
    <x v="1"/>
    <n v="15.887777777777778"/>
  </r>
  <r>
    <x v="1"/>
    <x v="325"/>
    <s v="Financeiro e Outros"/>
    <n v="108459"/>
    <s v="V"/>
    <s v="BBDC4"/>
    <n v="500"/>
    <n v="34.82"/>
    <n v="34.79"/>
    <n v="17410"/>
    <n v="12"/>
    <n v="3.2977777777777777"/>
    <n v="0.59"/>
    <n v="17394.608"/>
    <s v="S"/>
    <m/>
    <n v="17394.608"/>
    <n v="-17.40555555555693"/>
    <n v="500"/>
    <m/>
    <m/>
    <x v="1"/>
    <n v="15.887777777777778"/>
  </r>
  <r>
    <x v="1"/>
    <x v="325"/>
    <s v=" Utilidade Pública"/>
    <n v="108459"/>
    <s v="C"/>
    <s v="TRPL4"/>
    <n v="500"/>
    <n v="24.19"/>
    <n v="24.326000000000001"/>
    <n v="12095"/>
    <n v="12"/>
    <n v="3.2977777777777777"/>
    <n v="0.59"/>
    <n v="12111.021999999999"/>
    <s v="S"/>
    <m/>
    <n v="-12111.021999999999"/>
    <m/>
    <n v="34"/>
    <m/>
    <m/>
    <x v="0"/>
    <n v="15.887777777777778"/>
  </r>
  <r>
    <x v="1"/>
    <x v="325"/>
    <s v="Financeiro e Outros"/>
    <n v="108459"/>
    <s v="C"/>
    <s v="BBDC4"/>
    <n v="500"/>
    <n v="34.79"/>
    <m/>
    <n v="17395"/>
    <n v="12"/>
    <n v="3.2977777777777777"/>
    <n v="0.59"/>
    <n v="17411.022000000001"/>
    <s v="S"/>
    <m/>
    <n v="-17411.022000000001"/>
    <m/>
    <n v="15"/>
    <m/>
    <m/>
    <x v="0"/>
    <n v="15.887777777777778"/>
  </r>
  <r>
    <x v="1"/>
    <x v="325"/>
    <s v="Financeiro"/>
    <n v="108459"/>
    <s v="C"/>
    <s v="ITUB4"/>
    <n v="500"/>
    <n v="35.11"/>
    <m/>
    <n v="17555"/>
    <n v="12"/>
    <n v="3.2977777777777777"/>
    <n v="0.59"/>
    <n v="17571.022000000001"/>
    <s v="S"/>
    <m/>
    <n v="-17571.022000000001"/>
    <m/>
    <n v="500"/>
    <m/>
    <m/>
    <x v="0"/>
    <n v="15.887777777777778"/>
  </r>
  <r>
    <x v="1"/>
    <x v="325"/>
    <e v="#N/A"/>
    <n v="108459"/>
    <s v="C"/>
    <s v="SDIL11"/>
    <n v="19"/>
    <n v="112.55"/>
    <m/>
    <n v="2138.4499999999998"/>
    <m/>
    <m/>
    <m/>
    <n v="2139.08"/>
    <s v="S"/>
    <m/>
    <n v="-2139.08"/>
    <m/>
    <n v="0"/>
    <m/>
    <n v="0.30703614563535425"/>
    <x v="1"/>
    <n v="0"/>
  </r>
  <r>
    <x v="1"/>
    <x v="325"/>
    <e v="#N/A"/>
    <n v="108459"/>
    <s v="C"/>
    <s v="SDIL11"/>
    <n v="15"/>
    <n v="112.65"/>
    <m/>
    <n v="1689.75"/>
    <n v="12"/>
    <n v="3.2977777777777777"/>
    <n v="0.59"/>
    <n v="1706.55"/>
    <s v="S"/>
    <m/>
    <n v="-1706.55"/>
    <m/>
    <n v="500"/>
    <m/>
    <m/>
    <x v="1"/>
    <n v="15.887777777777778"/>
  </r>
  <r>
    <x v="0"/>
    <x v="326"/>
    <s v="Financeiro e Outros"/>
    <n v="3813819"/>
    <s v="C"/>
    <s v="BBDC4"/>
    <n v="500"/>
    <n v="35.409999999999997"/>
    <m/>
    <n v="17705"/>
    <m/>
    <n v="3.0857142857142859"/>
    <n v="0.57285714285714284"/>
    <n v="17709.536190476188"/>
    <s v="S"/>
    <m/>
    <n v="-17709.536190476188"/>
    <m/>
    <n v="400"/>
    <m/>
    <m/>
    <x v="0"/>
    <n v="3.6585714285714288"/>
  </r>
  <r>
    <x v="0"/>
    <x v="326"/>
    <s v="Financeiro e Outros"/>
    <n v="3813819"/>
    <s v="V"/>
    <s v="BBDC4"/>
    <n v="500"/>
    <n v="35.31"/>
    <m/>
    <n v="17655"/>
    <m/>
    <n v="3.0857142857142859"/>
    <n v="0.57285714285714284"/>
    <n v="17651.093809523813"/>
    <s v="S"/>
    <m/>
    <n v="17651.093809523813"/>
    <n v="54.19523809524253"/>
    <n v="400"/>
    <m/>
    <m/>
    <x v="1"/>
    <n v="3.6585714285714288"/>
  </r>
  <r>
    <x v="0"/>
    <x v="326"/>
    <s v="Financeiro e Outros"/>
    <n v="3813819"/>
    <s v="C"/>
    <s v="BBDC4"/>
    <n v="500"/>
    <n v="35.17"/>
    <m/>
    <n v="17585"/>
    <m/>
    <n v="3.0857142857142859"/>
    <n v="0.57285714285714284"/>
    <n v="17589.536190476188"/>
    <s v="S"/>
    <m/>
    <n v="-17589.536190476188"/>
    <m/>
    <n v="0"/>
    <m/>
    <n v="8.3902011361040293E-2"/>
    <x v="1"/>
    <n v="3.6585714285714288"/>
  </r>
  <r>
    <x v="0"/>
    <x v="326"/>
    <s v="Financeiro"/>
    <n v="3813819"/>
    <s v="C"/>
    <s v="ITUB4"/>
    <n v="400"/>
    <n v="35.85"/>
    <m/>
    <n v="14340"/>
    <m/>
    <n v="3.0857142857142859"/>
    <n v="0.57285714285714284"/>
    <n v="14346.312857142857"/>
    <s v="S"/>
    <m/>
    <n v="-14346.312857142857"/>
    <m/>
    <n v="2000"/>
    <m/>
    <m/>
    <x v="0"/>
    <n v="3.6585714285714288"/>
  </r>
  <r>
    <x v="0"/>
    <x v="326"/>
    <s v="Financeiro"/>
    <n v="3813819"/>
    <s v="C"/>
    <s v="ITUB4"/>
    <n v="400"/>
    <n v="35.869999999999997"/>
    <m/>
    <n v="14347.999999999998"/>
    <m/>
    <n v="3.0857142857142859"/>
    <n v="0.57285714285714284"/>
    <n v="14349.232857142855"/>
    <s v="S"/>
    <m/>
    <n v="-14349.232857142855"/>
    <m/>
    <n v="0"/>
    <m/>
    <n v="0.41757615435397877"/>
    <x v="1"/>
    <n v="3.6585714285714288"/>
  </r>
  <r>
    <x v="0"/>
    <x v="326"/>
    <s v="Financeiro"/>
    <n v="3813819"/>
    <s v="V"/>
    <s v="ITUB4"/>
    <n v="400"/>
    <n v="35.92"/>
    <m/>
    <n v="14368"/>
    <m/>
    <n v="3.0857142857142859"/>
    <n v="0.57285714285714284"/>
    <n v="14365.397142857142"/>
    <s v="S"/>
    <m/>
    <n v="14365.397142857142"/>
    <n v="12.052857142858556"/>
    <n v="2000"/>
    <m/>
    <m/>
    <x v="1"/>
    <n v="3.6585714285714288"/>
  </r>
  <r>
    <x v="1"/>
    <x v="327"/>
    <s v=" Utilidade Pública"/>
    <n v="99064"/>
    <s v="C"/>
    <s v="TRPL4"/>
    <n v="2000"/>
    <n v="24.36"/>
    <n v="24.36"/>
    <n v="48720"/>
    <n v="12"/>
    <n v="10.943333333333333"/>
    <n v="2.0366666666666666"/>
    <n v="48737.381666666661"/>
    <s v="S"/>
    <m/>
    <n v="-48737.381666666661"/>
    <m/>
    <n v="0"/>
    <m/>
    <n v="-4.0862827681616283"/>
    <x v="1"/>
    <n v="24.98"/>
  </r>
  <r>
    <x v="1"/>
    <x v="327"/>
    <s v=" Utilidade Pública"/>
    <n v="99064"/>
    <s v="V"/>
    <s v="TRPL4"/>
    <n v="2000"/>
    <n v="24.37"/>
    <n v="24.25"/>
    <n v="48740"/>
    <n v="12"/>
    <n v="10.943333333333333"/>
    <n v="2.0366666666666666"/>
    <n v="48723.248333333337"/>
    <s v="S"/>
    <m/>
    <n v="48723.248333333337"/>
    <n v="203.45666666667239"/>
    <n v="0"/>
    <m/>
    <n v="-0.81218972543801526"/>
    <x v="1"/>
    <n v="24.98"/>
  </r>
  <r>
    <x v="1"/>
    <x v="327"/>
    <s v=" Utilidade Pública"/>
    <n v="99064"/>
    <s v="C"/>
    <s v="TRPL4"/>
    <n v="2000"/>
    <n v="24.25"/>
    <n v="24.25"/>
    <n v="48500"/>
    <n v="12"/>
    <n v="10.943333333333333"/>
    <n v="2.0366666666666666"/>
    <n v="48516.072666666667"/>
    <s v="S"/>
    <m/>
    <n v="-48516.072666666667"/>
    <m/>
    <n v="0"/>
    <m/>
    <n v="2.5923216609489295"/>
    <x v="0"/>
    <n v="24.98"/>
  </r>
  <r>
    <x v="0"/>
    <x v="327"/>
    <s v=" Utilidade Pública"/>
    <n v="3735388"/>
    <s v="V"/>
    <s v="TRPL4"/>
    <n v="500"/>
    <n v="24.99"/>
    <n v="25.99"/>
    <n v="12495"/>
    <n v="0"/>
    <n v="4.26"/>
    <n v="0.64500000000000002"/>
    <n v="12492.948999999999"/>
    <s v="S"/>
    <m/>
    <n v="12492.948999999999"/>
    <n v="-510.49722222222044"/>
    <n v="0"/>
    <m/>
    <n v="1.4359964812956987"/>
    <x v="1"/>
    <n v="4.9049999999999994"/>
  </r>
  <r>
    <x v="0"/>
    <x v="328"/>
    <s v="Financeiro"/>
    <n v="3735388"/>
    <s v="V"/>
    <s v="ITUB4"/>
    <n v="500"/>
    <n v="36.979999999999997"/>
    <n v="37.26"/>
    <n v="18490"/>
    <n v="0"/>
    <n v="4.26"/>
    <n v="0.64500000000000002"/>
    <n v="18487.949000000001"/>
    <s v="S"/>
    <m/>
    <n v="18487.949000000001"/>
    <n v="-150.1572222222203"/>
    <n v="0"/>
    <m/>
    <n v="2.7214451929074164"/>
    <x v="1"/>
    <n v="4.9049999999999994"/>
  </r>
  <r>
    <x v="1"/>
    <x v="328"/>
    <s v=" Utilidade Pública"/>
    <n v="94945"/>
    <s v="V"/>
    <s v="TRPL4"/>
    <n v="1500"/>
    <n v="24.89"/>
    <n v="24.4"/>
    <n v="37335"/>
    <n v="12"/>
    <n v="3.9200000000000004"/>
    <n v="0.63571428571428579"/>
    <n v="37320.958285714281"/>
    <s v="S"/>
    <m/>
    <n v="37320.958285714281"/>
    <n v="967.47928571428565"/>
    <n v="1000"/>
    <m/>
    <m/>
    <x v="0"/>
    <n v="16.555714285714284"/>
  </r>
  <r>
    <x v="1"/>
    <x v="328"/>
    <s v="Financeiro"/>
    <n v="94945"/>
    <s v="V"/>
    <s v="ITUB4"/>
    <n v="300"/>
    <n v="36.950000000000003"/>
    <n v="36.31"/>
    <n v="11085"/>
    <n v="12"/>
    <n v="3.9200000000000004"/>
    <n v="0.63571428571428579"/>
    <n v="11070.958285714285"/>
    <s v="S"/>
    <m/>
    <n v="11070.958285714285"/>
    <n v="158.97857142857174"/>
    <n v="1000"/>
    <m/>
    <m/>
    <x v="0"/>
    <n v="16.555714285714284"/>
  </r>
  <r>
    <x v="1"/>
    <x v="328"/>
    <s v="Consumo Cíclico"/>
    <n v="94945"/>
    <s v="V"/>
    <s v="CVCB3"/>
    <n v="300"/>
    <n v="48.18"/>
    <n v="46.76"/>
    <n v="14454"/>
    <n v="12"/>
    <n v="3.9200000000000004"/>
    <n v="0.63571428571428579"/>
    <n v="14440.069285714286"/>
    <s v="S"/>
    <m/>
    <n v="14440.069285714286"/>
    <n v="392.97857142857174"/>
    <n v="300"/>
    <m/>
    <m/>
    <x v="1"/>
    <n v="16.555714285714284"/>
  </r>
  <r>
    <x v="1"/>
    <x v="328"/>
    <s v="Materiais Básicos"/>
    <n v="94945"/>
    <s v="C"/>
    <s v="USIM5"/>
    <n v="1000"/>
    <n v="8.6999999999999993"/>
    <n v="8.6999999999999993"/>
    <n v="8700"/>
    <n v="12"/>
    <n v="3.9200000000000004"/>
    <n v="0.63571428571428579"/>
    <n v="8714.5607142857134"/>
    <s v="S"/>
    <m/>
    <n v="-8714.5607142857134"/>
    <m/>
    <n v="300"/>
    <m/>
    <m/>
    <x v="1"/>
    <n v="16.555714285714284"/>
  </r>
  <r>
    <x v="1"/>
    <x v="328"/>
    <s v="Materiais Básicos"/>
    <n v="94945"/>
    <s v="C"/>
    <s v="UNIP6"/>
    <n v="500"/>
    <n v="34.17"/>
    <n v="34.835000000000001"/>
    <n v="17085"/>
    <n v="12"/>
    <n v="3.9200000000000004"/>
    <n v="0.63571428571428579"/>
    <n v="17099.560714285715"/>
    <s v="S"/>
    <m/>
    <n v="-17099.560714285715"/>
    <m/>
    <n v="900"/>
    <m/>
    <m/>
    <x v="0"/>
    <n v="16.555714285714284"/>
  </r>
  <r>
    <x v="1"/>
    <x v="328"/>
    <s v="Consumo Cíclico"/>
    <n v="94945"/>
    <s v="C"/>
    <s v="CVCB3"/>
    <n v="300"/>
    <n v="46.76"/>
    <n v="46.76"/>
    <n v="14028"/>
    <n v="12"/>
    <n v="3.9200000000000004"/>
    <n v="0.63571428571428579"/>
    <n v="14042.560714285713"/>
    <s v="S"/>
    <m/>
    <n v="-14042.560714285713"/>
    <m/>
    <n v="700"/>
    <m/>
    <m/>
    <x v="0"/>
    <n v="16.555714285714284"/>
  </r>
  <r>
    <x v="1"/>
    <x v="328"/>
    <s v="Financeiro"/>
    <n v="94945"/>
    <s v="C"/>
    <s v="ITUB4"/>
    <n v="300"/>
    <n v="36.31"/>
    <n v="36.31"/>
    <n v="10893"/>
    <n v="12"/>
    <n v="3.9200000000000004"/>
    <n v="0.63571428571428579"/>
    <n v="10910.290714285713"/>
    <s v="S"/>
    <m/>
    <n v="-10910.290714285713"/>
    <m/>
    <n v="500"/>
    <m/>
    <m/>
    <x v="0"/>
    <n v="16.555714285714284"/>
  </r>
  <r>
    <x v="0"/>
    <x v="329"/>
    <s v="Financeiro"/>
    <n v="3698583"/>
    <s v="C"/>
    <s v="BBAS3"/>
    <n v="200"/>
    <n v="50.78"/>
    <n v="51.726666666666667"/>
    <n v="10156"/>
    <n v="0"/>
    <n v="3.2"/>
    <n v="0.48749999999999999"/>
    <n v="10161.142499999998"/>
    <s v="S"/>
    <m/>
    <n v="-10161.142499999998"/>
    <m/>
    <n v="300"/>
    <m/>
    <m/>
    <x v="0"/>
    <n v="3.6875"/>
  </r>
  <r>
    <x v="0"/>
    <x v="329"/>
    <s v="Financeiro"/>
    <n v="3698583"/>
    <s v="C"/>
    <s v="BBAS3"/>
    <n v="200"/>
    <n v="51.47"/>
    <n v="51.997142857142855"/>
    <n v="10294"/>
    <n v="0"/>
    <n v="3.2"/>
    <n v="0.48749999999999999"/>
    <n v="10296.970833333331"/>
    <s v="S"/>
    <m/>
    <n v="-10296.970833333331"/>
    <m/>
    <n v="500"/>
    <m/>
    <m/>
    <x v="0"/>
    <n v="3.6875"/>
  </r>
  <r>
    <x v="0"/>
    <x v="329"/>
    <s v="Financeiro"/>
    <n v="3698583"/>
    <s v="C"/>
    <s v="BBAS3"/>
    <n v="200"/>
    <n v="51.86"/>
    <n v="52.207999999999998"/>
    <n v="10372"/>
    <n v="0"/>
    <n v="3.2"/>
    <n v="0.48749999999999999"/>
    <n v="10374.970833333331"/>
    <s v="S"/>
    <m/>
    <n v="-10374.970833333331"/>
    <m/>
    <n v="0"/>
    <m/>
    <n v="0.42232090904040681"/>
    <x v="0"/>
    <n v="3.6875"/>
  </r>
  <r>
    <x v="0"/>
    <x v="329"/>
    <s v="Financeiro"/>
    <n v="3698583"/>
    <s v="C"/>
    <s v="BBAS3"/>
    <n v="300"/>
    <n v="52.44"/>
    <n v="52.44"/>
    <n v="15732"/>
    <n v="0"/>
    <n v="3.2"/>
    <n v="0.48749999999999999"/>
    <n v="15734.970833333331"/>
    <s v="S"/>
    <m/>
    <n v="-15734.970833333331"/>
    <m/>
    <n v="0"/>
    <m/>
    <n v="-0.15486760960004353"/>
    <x v="1"/>
    <n v="3.6875"/>
  </r>
  <r>
    <x v="0"/>
    <x v="330"/>
    <s v=" Utilidade Pública"/>
    <n v="3656755"/>
    <s v="C"/>
    <s v="TRPL4"/>
    <n v="500"/>
    <n v="25.99"/>
    <n v="25.99"/>
    <n v="12995"/>
    <n v="0"/>
    <n v="4.21"/>
    <n v="0.75222222222222213"/>
    <n v="13002.722222222221"/>
    <s v="S"/>
    <m/>
    <n v="-13002.722222222221"/>
    <m/>
    <n v="0"/>
    <m/>
    <m/>
    <x v="1"/>
    <n v="4.9622222222222216"/>
  </r>
  <r>
    <x v="0"/>
    <x v="330"/>
    <s v="Consumo Cíclico"/>
    <n v="3656755"/>
    <s v="V"/>
    <s v="CVCB3"/>
    <n v="300"/>
    <n v="46.75"/>
    <n v="51.61"/>
    <n v="14025"/>
    <n v="0"/>
    <n v="4.21"/>
    <n v="0.75222222222222213"/>
    <n v="14017.907777777778"/>
    <s v="S"/>
    <m/>
    <n v="14017.907777777778"/>
    <n v="59.200555555557003"/>
    <n v="0"/>
    <m/>
    <n v="1.2741793569767972"/>
    <x v="0"/>
    <n v="4.9622222222222216"/>
  </r>
  <r>
    <x v="0"/>
    <x v="330"/>
    <s v="Financeiro"/>
    <n v="3656755"/>
    <s v="V"/>
    <s v="BBAS3"/>
    <n v="500"/>
    <n v="52.38"/>
    <n v="51.61"/>
    <n v="26190"/>
    <n v="0"/>
    <n v="4.21"/>
    <n v="0.75222222222222213"/>
    <n v="26186.524444444447"/>
    <s v="S"/>
    <m/>
    <n v="26186.524444444447"/>
    <n v="-40.554444444442197"/>
    <n v="400"/>
    <m/>
    <m/>
    <x v="0"/>
    <n v="4.9622222222222216"/>
  </r>
  <r>
    <x v="0"/>
    <x v="330"/>
    <s v="Financeiro"/>
    <n v="3656755"/>
    <s v="C"/>
    <s v="BBAS3"/>
    <n v="500"/>
    <n v="52.44"/>
    <n v="51.61"/>
    <n v="26220"/>
    <n v="0"/>
    <n v="4.21"/>
    <n v="0.75222222222222213"/>
    <n v="26224.105555555554"/>
    <s v="S"/>
    <m/>
    <n v="-26224.105555555554"/>
    <m/>
    <n v="0"/>
    <m/>
    <n v="0.76232971617049883"/>
    <x v="0"/>
    <n v="4.9622222222222216"/>
  </r>
  <r>
    <x v="0"/>
    <x v="330"/>
    <s v="Financeiro"/>
    <n v="3656755"/>
    <s v="V"/>
    <s v="BBAS3"/>
    <n v="700"/>
    <n v="52.3"/>
    <n v="51.61"/>
    <n v="36610"/>
    <n v="0"/>
    <n v="4.21"/>
    <n v="0.75222222222222213"/>
    <n v="36606.52444444444"/>
    <s v="S"/>
    <m/>
    <n v="36606.52444444444"/>
    <n v="466.43277777777621"/>
    <n v="300"/>
    <m/>
    <m/>
    <x v="1"/>
    <n v="4.9622222222222216"/>
  </r>
  <r>
    <x v="0"/>
    <x v="330"/>
    <s v="Financeiro"/>
    <n v="3656755"/>
    <s v="C"/>
    <s v="ITUB4"/>
    <n v="500"/>
    <n v="37.26"/>
    <n v="37.26"/>
    <n v="18630"/>
    <n v="0"/>
    <n v="4.21"/>
    <n v="0.75222222222222213"/>
    <n v="18634.187222222223"/>
    <s v="S"/>
    <m/>
    <n v="-18634.187222222223"/>
    <m/>
    <n v="0"/>
    <m/>
    <n v="1.3755763351569033"/>
    <x v="0"/>
    <n v="4.9622222222222216"/>
  </r>
  <r>
    <x v="0"/>
    <x v="330"/>
    <s v="Financeiro"/>
    <n v="3656755"/>
    <s v="V"/>
    <s v="ITUB4"/>
    <n v="100"/>
    <n v="37.479999999999997"/>
    <n v="37.159999999999997"/>
    <n v="3747.9999999999995"/>
    <n v="0"/>
    <n v="4.21"/>
    <n v="0.75222222222222213"/>
    <n v="3744.4427777777773"/>
    <s v="S"/>
    <m/>
    <n v="3744.4427777777773"/>
    <n v="28.545000000000073"/>
    <n v="700"/>
    <m/>
    <m/>
    <x v="0"/>
    <n v="4.9622222222222216"/>
  </r>
  <r>
    <x v="0"/>
    <x v="330"/>
    <s v="Consumo Cíclico"/>
    <n v="3656755"/>
    <s v="C"/>
    <s v="CVCB3"/>
    <n v="300"/>
    <n v="46.52"/>
    <n v="46.4"/>
    <n v="13956.000000000002"/>
    <n v="0"/>
    <n v="4.21"/>
    <n v="0.75222222222222213"/>
    <n v="13960.187222222223"/>
    <s v="S"/>
    <m/>
    <n v="-13960.187222222223"/>
    <m/>
    <n v="0"/>
    <m/>
    <n v="-3.4837873256286001"/>
    <x v="0"/>
    <n v="4.9622222222222216"/>
  </r>
  <r>
    <x v="0"/>
    <x v="330"/>
    <s v="Consumo Cíclico"/>
    <n v="3656755"/>
    <s v="V"/>
    <s v="CVCB3"/>
    <n v="200"/>
    <n v="47.03"/>
    <n v="46.52"/>
    <n v="9406"/>
    <n v="0"/>
    <n v="4.21"/>
    <n v="0.75222222222222213"/>
    <n v="9402.4427777777782"/>
    <s v="S"/>
    <m/>
    <n v="9402.4427777777782"/>
    <n v="129.3377777777805"/>
    <n v="3000"/>
    <m/>
    <m/>
    <x v="0"/>
    <n v="4.9622222222222216"/>
  </r>
  <r>
    <x v="0"/>
    <x v="331"/>
    <s v="Financeiro"/>
    <n v="3618951"/>
    <s v="C"/>
    <s v="BBAS3"/>
    <n v="200"/>
    <n v="51.54"/>
    <n v="51.607142857142854"/>
    <n v="10308"/>
    <n v="0"/>
    <n v="3.4550000000000001"/>
    <n v="0.52500000000000002"/>
    <n v="10311.399444444443"/>
    <s v="S"/>
    <m/>
    <n v="-10311.399444444443"/>
    <m/>
    <n v="200"/>
    <m/>
    <m/>
    <x v="0"/>
    <n v="3.98"/>
  </r>
  <r>
    <x v="0"/>
    <x v="331"/>
    <s v="Materiais Básicos"/>
    <n v="3618951"/>
    <s v="V"/>
    <s v="UNIP6"/>
    <n v="500"/>
    <n v="34.06"/>
    <n v="35.229999999999997"/>
    <n v="17030"/>
    <m/>
    <n v="3.4550000000000001"/>
    <n v="0.52500000000000002"/>
    <n v="17027.230555555554"/>
    <s v="S"/>
    <m/>
    <n v="17027.230555555554"/>
    <n v="-593.19250000000466"/>
    <n v="100"/>
    <s v="VENDEU ERRONEAMENTE"/>
    <n v="-0.41340403848529433"/>
    <x v="0"/>
    <n v="3.98"/>
  </r>
  <r>
    <x v="0"/>
    <x v="331"/>
    <s v="Materiais Básicos"/>
    <n v="3618951"/>
    <s v="C"/>
    <s v="USIM5"/>
    <n v="1500"/>
    <n v="9.1199999999999992"/>
    <n v="9.2550000000000008"/>
    <n v="13679.999999999998"/>
    <n v="0"/>
    <n v="3.4550000000000001"/>
    <n v="0.52500000000000002"/>
    <n v="13683.399444444442"/>
    <s v="S"/>
    <m/>
    <n v="-13683.399444444442"/>
    <m/>
    <n v="500"/>
    <m/>
    <m/>
    <x v="1"/>
    <n v="3.98"/>
  </r>
  <r>
    <x v="0"/>
    <x v="331"/>
    <s v="Consumo Cíclico"/>
    <n v="3618951"/>
    <s v="C"/>
    <s v="CVCB3"/>
    <n v="200"/>
    <n v="46.34"/>
    <n v="46.34"/>
    <n v="9268"/>
    <n v="0"/>
    <n v="3.4550000000000001"/>
    <n v="0.52500000000000002"/>
    <n v="9271.3994444444434"/>
    <s v="S"/>
    <m/>
    <n v="-9271.3994444444434"/>
    <m/>
    <n v="500"/>
    <m/>
    <m/>
    <x v="1"/>
    <n v="3.98"/>
  </r>
  <r>
    <x v="0"/>
    <x v="332"/>
    <s v="Financeiro"/>
    <n v="3584863"/>
    <s v="V"/>
    <s v="ITUB4"/>
    <n v="400"/>
    <n v="37.020000000000003"/>
    <n v="37.159999999999997"/>
    <n v="14808.000000000002"/>
    <n v="0"/>
    <n v="4.07"/>
    <n v="1.03"/>
    <n v="14804.725555555557"/>
    <s v="S"/>
    <m/>
    <n v="14804.725555555557"/>
    <n v="-61.203333333331102"/>
    <n v="0"/>
    <m/>
    <n v="0"/>
    <x v="1"/>
    <n v="5.1000000000000005"/>
  </r>
  <r>
    <x v="0"/>
    <x v="333"/>
    <s v="Financeiro"/>
    <n v="3547632"/>
    <s v="C"/>
    <s v="ITUB4"/>
    <n v="500"/>
    <n v="37.159999999999997"/>
    <m/>
    <n v="18580"/>
    <n v="0"/>
    <n v="4.1733333333333329"/>
    <n v="0.77333333333333332"/>
    <n v="18583.64777777778"/>
    <s v="S"/>
    <m/>
    <n v="-18583.64777777778"/>
    <m/>
    <n v="800"/>
    <m/>
    <m/>
    <x v="0"/>
    <n v="4.9466666666666663"/>
  </r>
  <r>
    <x v="0"/>
    <x v="333"/>
    <s v="Financeiro"/>
    <n v="3547632"/>
    <s v="C"/>
    <s v="ITUB4"/>
    <n v="500"/>
    <n v="37.119999999999997"/>
    <m/>
    <n v="18560"/>
    <n v="0"/>
    <n v="4.1733333333333329"/>
    <n v="0.77333333333333332"/>
    <n v="18563.64777777778"/>
    <s v="S"/>
    <m/>
    <n v="-18563.64777777778"/>
    <m/>
    <n v="0"/>
    <m/>
    <n v="-0.76318655987497142"/>
    <x v="0"/>
    <n v="4.9466666666666663"/>
  </r>
  <r>
    <x v="0"/>
    <x v="333"/>
    <s v="Financeiro"/>
    <n v="3547632"/>
    <s v="V"/>
    <s v="ITUB4"/>
    <n v="500"/>
    <n v="37.119999999999997"/>
    <m/>
    <n v="18560"/>
    <n v="0"/>
    <n v="4.1733333333333329"/>
    <n v="0.77333333333333332"/>
    <n v="18556.982222222221"/>
    <s v="S"/>
    <m/>
    <n v="18556.982222222221"/>
    <n v="0"/>
    <n v="0"/>
    <m/>
    <n v="2.3123362212720791"/>
    <x v="0"/>
    <n v="4.9466666666666663"/>
  </r>
  <r>
    <x v="0"/>
    <x v="334"/>
    <s v="Utilidade Pública"/>
    <n v="3471027"/>
    <s v="C"/>
    <s v="CMIG4"/>
    <n v="800"/>
    <n v="15.01"/>
    <m/>
    <n v="12008"/>
    <n v="0"/>
    <n v="3.3"/>
    <n v="0.5"/>
    <n v="12011.374444444444"/>
    <s v="S"/>
    <m/>
    <n v="-12011.374444444444"/>
    <m/>
    <n v="400"/>
    <m/>
    <m/>
    <x v="0"/>
    <n v="3.8"/>
  </r>
  <r>
    <x v="0"/>
    <x v="335"/>
    <s v="Materiais Básicos"/>
    <n v="3430754"/>
    <s v="V"/>
    <s v="VALE3"/>
    <n v="600"/>
    <n v="53.33"/>
    <m/>
    <n v="31998"/>
    <n v="0"/>
    <n v="5.5566666666666675"/>
    <n v="0.84333333333333327"/>
    <n v="31993.75"/>
    <s v="S"/>
    <m/>
    <n v="31993.75"/>
    <n v="-244.17199999999866"/>
    <n v="1500"/>
    <m/>
    <m/>
    <x v="0"/>
    <n v="6.4"/>
  </r>
  <r>
    <x v="0"/>
    <x v="335"/>
    <s v="Financeiro"/>
    <n v="3509703"/>
    <s v="V"/>
    <s v="ITUB4"/>
    <n v="400"/>
    <n v="37.229999999999997"/>
    <n v="36.340000000000003"/>
    <n v="14891.999999999998"/>
    <n v="0"/>
    <n v="4.09"/>
    <n v="0.62"/>
    <n v="14887.973333333332"/>
    <s v="S"/>
    <m/>
    <n v="14887.973333333332"/>
    <n v="344.25999999999476"/>
    <n v="500"/>
    <m/>
    <m/>
    <x v="0"/>
    <n v="4.71"/>
  </r>
  <r>
    <x v="0"/>
    <x v="335"/>
    <s v="Financeiro"/>
    <n v="3430754"/>
    <s v="C"/>
    <s v="ITUB4"/>
    <n v="400"/>
    <n v="36.340000000000003"/>
    <n v="36.340000000000003"/>
    <n v="14536.000000000002"/>
    <n v="0"/>
    <n v="5.5566666666666675"/>
    <n v="0.84333333333333327"/>
    <n v="14540.880000000001"/>
    <s v="S"/>
    <m/>
    <n v="-14540.880000000001"/>
    <m/>
    <n v="300"/>
    <m/>
    <m/>
    <x v="0"/>
    <n v="6.4"/>
  </r>
  <r>
    <x v="0"/>
    <x v="335"/>
    <s v="Materiais Básicos"/>
    <n v="3430754"/>
    <s v="C"/>
    <s v="USIM5"/>
    <n v="1500"/>
    <n v="9.39"/>
    <n v="9.39"/>
    <n v="14085"/>
    <n v="0"/>
    <n v="5.5566666666666675"/>
    <n v="0.84333333333333327"/>
    <n v="14091.613333333333"/>
    <s v="S"/>
    <m/>
    <n v="-14091.613333333333"/>
    <m/>
    <n v="500"/>
    <m/>
    <m/>
    <x v="0"/>
    <n v="6.4"/>
  </r>
  <r>
    <x v="0"/>
    <x v="336"/>
    <s v="Financeiro"/>
    <n v="3388545"/>
    <s v="C"/>
    <s v="BBAS3"/>
    <n v="200"/>
    <n v="51.31"/>
    <n v="51.634"/>
    <n v="10262"/>
    <n v="0"/>
    <n v="3.5449999999999999"/>
    <n v="0.54"/>
    <n v="10268.31"/>
    <s v="S"/>
    <m/>
    <n v="-10268.31"/>
    <m/>
    <n v="4000"/>
    <m/>
    <m/>
    <x v="0"/>
    <n v="4.085"/>
  </r>
  <r>
    <x v="0"/>
    <x v="336"/>
    <s v="Financeiro"/>
    <n v="3388545"/>
    <s v="C"/>
    <s v="BBAS3"/>
    <n v="300"/>
    <n v="51.85"/>
    <n v="51.85"/>
    <n v="15555"/>
    <n v="0"/>
    <n v="3.5449999999999999"/>
    <n v="0.54"/>
    <n v="15558.82"/>
    <s v="S"/>
    <m/>
    <n v="-15558.82"/>
    <m/>
    <n v="2000"/>
    <m/>
    <m/>
    <x v="0"/>
    <n v="4.085"/>
  </r>
  <r>
    <x v="0"/>
    <x v="337"/>
    <s v="Materiais Básicos"/>
    <n v="3345628"/>
    <s v="C"/>
    <s v="UNIP6"/>
    <n v="500"/>
    <n v="35.229999999999997"/>
    <n v="35.229999999999997"/>
    <n v="17615"/>
    <m/>
    <n v="3.11"/>
    <n v="0.47249999999999998"/>
    <n v="17618.002500000002"/>
    <s v="S"/>
    <m/>
    <n v="-17618.002500000002"/>
    <m/>
    <n v="500"/>
    <m/>
    <m/>
    <x v="0"/>
    <n v="3.5825"/>
  </r>
  <r>
    <x v="0"/>
    <x v="337"/>
    <e v="#N/A"/>
    <n v="3345628"/>
    <s v="C"/>
    <s v="FJTA4"/>
    <n v="2000"/>
    <n v="3.45"/>
    <n v="3.46"/>
    <n v="6900"/>
    <n v="0"/>
    <n v="3.11"/>
    <n v="0.47249999999999998"/>
    <n v="6903.0024999999996"/>
    <s v="S"/>
    <m/>
    <n v="-6903.0024999999996"/>
    <m/>
    <n v="0"/>
    <m/>
    <n v="3.0624383623371241"/>
    <x v="0"/>
    <n v="3.5825"/>
  </r>
  <r>
    <x v="0"/>
    <x v="337"/>
    <e v="#N/A"/>
    <n v="3345628"/>
    <s v="C"/>
    <s v="FJTA4"/>
    <n v="2000"/>
    <n v="3.47"/>
    <n v="3.47"/>
    <n v="6940"/>
    <n v="0"/>
    <n v="3.11"/>
    <n v="0.47249999999999998"/>
    <n v="6943.0024999999996"/>
    <s v="S"/>
    <m/>
    <n v="-6943.0024999999996"/>
    <m/>
    <n v="0"/>
    <m/>
    <n v="-2.5981214577527827"/>
    <x v="0"/>
    <n v="3.5825"/>
  </r>
  <r>
    <x v="1"/>
    <x v="337"/>
    <s v="Materiais Básicos"/>
    <n v="49508"/>
    <s v="C"/>
    <s v="UNIP6"/>
    <n v="500"/>
    <n v="35.5"/>
    <n v="8.36"/>
    <n v="17750"/>
    <n v="12"/>
    <n v="4.88"/>
    <n v="0.74"/>
    <n v="17765.170000000002"/>
    <s v="S"/>
    <m/>
    <n v="-17765.170000000002"/>
    <m/>
    <n v="3000"/>
    <m/>
    <m/>
    <x v="0"/>
    <n v="17.619999999999997"/>
  </r>
  <r>
    <x v="0"/>
    <x v="337"/>
    <s v="Consumo não Cíclico"/>
    <n v="3345628"/>
    <s v="V"/>
    <s v="BEEF3"/>
    <n v="1600"/>
    <n v="8.6300000000000008"/>
    <n v="8.36"/>
    <n v="13808.000000000002"/>
    <n v="0"/>
    <n v="3.11"/>
    <n v="0.47249999999999998"/>
    <n v="13805.117500000002"/>
    <s v="S"/>
    <m/>
    <n v="13805.117500000002"/>
    <n v="422.77321428571577"/>
    <n v="600"/>
    <m/>
    <n v="-1.8867888265713268"/>
    <x v="0"/>
    <n v="3.5825"/>
  </r>
  <r>
    <x v="0"/>
    <x v="338"/>
    <e v="#N/A"/>
    <n v="3302626"/>
    <s v="V"/>
    <s v="FJTA4"/>
    <n v="3000"/>
    <n v="3.56"/>
    <n v="3.65"/>
    <n v="10680"/>
    <n v="0"/>
    <n v="2.8699999999999997"/>
    <n v="0.51666666666666672"/>
    <n v="10677.073333333334"/>
    <s v="S"/>
    <m/>
    <n v="10677.073333333334"/>
    <n v="-277.40333333333365"/>
    <n v="0"/>
    <m/>
    <n v="-0.31429231302204319"/>
    <x v="0"/>
    <n v="3.3866666666666663"/>
  </r>
  <r>
    <x v="0"/>
    <x v="338"/>
    <e v="#N/A"/>
    <n v="3302626"/>
    <s v="C"/>
    <s v="FJTA4"/>
    <n v="3000"/>
    <n v="3.65"/>
    <n v="3.65"/>
    <n v="10950"/>
    <n v="0"/>
    <n v="2.8699999999999997"/>
    <n v="0.51666666666666672"/>
    <n v="10953.216666666665"/>
    <s v="S"/>
    <m/>
    <n v="-10953.216666666665"/>
    <m/>
    <n v="0"/>
    <m/>
    <n v="9.5537759027818314"/>
    <x v="0"/>
    <n v="3.3866666666666663"/>
  </r>
  <r>
    <x v="0"/>
    <x v="338"/>
    <s v="Materiais Básicos"/>
    <n v="3302626"/>
    <s v="V"/>
    <s v="VALE3"/>
    <n v="300"/>
    <n v="52.04"/>
    <n v="53.02"/>
    <n v="15612"/>
    <n v="0"/>
    <n v="2.8699999999999997"/>
    <n v="0.51666666666666672"/>
    <n v="15609.413333333334"/>
    <s v="S"/>
    <m/>
    <n v="15609.413333333334"/>
    <n v="-294.51666666666824"/>
    <n v="1600"/>
    <m/>
    <m/>
    <x v="0"/>
    <n v="3.3866666666666663"/>
  </r>
  <r>
    <x v="1"/>
    <x v="338"/>
    <s v="Materiais Básicos"/>
    <n v="43817"/>
    <s v="V"/>
    <s v="VALE3"/>
    <n v="300"/>
    <n v="52.01"/>
    <n v="52.06"/>
    <n v="15603"/>
    <n v="12"/>
    <n v="4.29"/>
    <n v="0.65"/>
    <n v="15587.4"/>
    <s v="S"/>
    <m/>
    <n v="15587.4"/>
    <n v="-48.989999999997963"/>
    <n v="0"/>
    <m/>
    <n v="18.775335687193259"/>
    <x v="0"/>
    <n v="16.939999999999998"/>
  </r>
  <r>
    <x v="0"/>
    <x v="339"/>
    <e v="#N/A"/>
    <n v="3253823"/>
    <s v="V"/>
    <s v="FJTA4"/>
    <n v="2000"/>
    <n v="3.74"/>
    <n v="3.38"/>
    <n v="7480"/>
    <n v="0"/>
    <n v="2.0499999999999998"/>
    <n v="0.31"/>
    <n v="7478.0455555555554"/>
    <s v="S"/>
    <m/>
    <n v="7478.0455555555554"/>
    <n v="714.43571428571431"/>
    <n v="0"/>
    <m/>
    <n v="-3.4357727359349322"/>
    <x v="0"/>
    <n v="2.36"/>
  </r>
  <r>
    <x v="0"/>
    <x v="340"/>
    <s v="Consumo não Cíclico"/>
    <m/>
    <s v="C"/>
    <s v="BEEF3"/>
    <n v="800"/>
    <n v="8.36"/>
    <n v="8.36"/>
    <n v="6688"/>
    <n v="0"/>
    <n v="0"/>
    <n v="0"/>
    <n v="6690.2744444444443"/>
    <s v="S"/>
    <m/>
    <n v="-6690.2744444444443"/>
    <m/>
    <n v="0"/>
    <m/>
    <n v="3.2344145253504863"/>
    <x v="0"/>
    <n v="0"/>
  </r>
  <r>
    <x v="0"/>
    <x v="340"/>
    <s v="Materiais Básicos"/>
    <m/>
    <s v="V"/>
    <s v="SUZB3"/>
    <n v="1000"/>
    <n v="32.94"/>
    <n v="32.92"/>
    <n v="32940"/>
    <n v="0"/>
    <n v="0"/>
    <n v="0"/>
    <n v="32938.355555555558"/>
    <s v="S"/>
    <m/>
    <n v="32938.355555555558"/>
    <n v="6184.2868253968263"/>
    <n v="0"/>
    <m/>
    <n v="0.17836617480007011"/>
    <x v="0"/>
    <n v="0"/>
  </r>
  <r>
    <x v="1"/>
    <x v="340"/>
    <e v="#N/A"/>
    <n v="24679"/>
    <s v="V"/>
    <s v="IRBR3"/>
    <n v="300"/>
    <n v="96.45"/>
    <n v="99.59"/>
    <n v="28935"/>
    <n v="12"/>
    <n v="7.95"/>
    <n v="1.21"/>
    <n v="28920.145555555555"/>
    <s v="S"/>
    <m/>
    <n v="28920.145555555555"/>
    <n v="-993.63047619047575"/>
    <n v="800"/>
    <m/>
    <m/>
    <x v="0"/>
    <n v="21.16"/>
  </r>
  <r>
    <x v="0"/>
    <x v="341"/>
    <s v="Financeiro"/>
    <n v="3105420"/>
    <s v="V"/>
    <s v="ITUB4"/>
    <n v="500"/>
    <n v="37.14"/>
    <n v="35.92"/>
    <n v="18570"/>
    <n v="0"/>
    <n v="4.2571428571428571"/>
    <n v="0.3671428571428571"/>
    <n v="18567.988412698411"/>
    <s v="S"/>
    <m/>
    <n v="18567.988412698411"/>
    <n v="600.5657142857126"/>
    <n v="2000"/>
    <m/>
    <m/>
    <x v="0"/>
    <n v="4.6242857142857146"/>
  </r>
  <r>
    <x v="0"/>
    <x v="341"/>
    <e v="#N/A"/>
    <n v="3105420"/>
    <s v="V"/>
    <s v="SANB11"/>
    <n v="400"/>
    <n v="47.83"/>
    <n v="47.72"/>
    <n v="19132"/>
    <n v="0"/>
    <n v="4.2571428571428571"/>
    <n v="0.3671428571428571"/>
    <n v="19129.988412698411"/>
    <s v="S"/>
    <m/>
    <n v="19129.988412698411"/>
    <n v="34.121428571426804"/>
    <n v="0"/>
    <m/>
    <n v="0.39430629401769896"/>
    <x v="0"/>
    <n v="4.6242857142857146"/>
  </r>
  <r>
    <x v="0"/>
    <x v="341"/>
    <s v="Consumo não Cíclico"/>
    <n v="3105420"/>
    <s v="C"/>
    <s v="BEEF3"/>
    <n v="800"/>
    <n v="8.36"/>
    <n v="8.36"/>
    <n v="6688"/>
    <n v="0"/>
    <n v="4.2571428571428571"/>
    <n v="0.3671428571428571"/>
    <n v="6690.6415873015867"/>
    <s v="S"/>
    <m/>
    <n v="-6690.6415873015867"/>
    <m/>
    <n v="400"/>
    <m/>
    <m/>
    <x v="0"/>
    <n v="4.6242857142857146"/>
  </r>
  <r>
    <x v="0"/>
    <x v="341"/>
    <e v="#N/A"/>
    <n v="3105420"/>
    <s v="C"/>
    <s v="FJTA4"/>
    <n v="2000"/>
    <n v="3.38"/>
    <n v="3.38"/>
    <n v="6760"/>
    <n v="0"/>
    <n v="4.2571428571428571"/>
    <n v="0.3671428571428571"/>
    <n v="6762.6415873015867"/>
    <s v="S"/>
    <m/>
    <n v="-6762.6415873015867"/>
    <m/>
    <n v="1000"/>
    <m/>
    <m/>
    <x v="0"/>
    <n v="4.6242857142857146"/>
  </r>
  <r>
    <x v="0"/>
    <x v="341"/>
    <s v="Consumo Cíclico"/>
    <n v="3105420"/>
    <s v="V"/>
    <s v="BTOW3"/>
    <n v="1000"/>
    <n v="32.950000000000003"/>
    <n v="32.799999999999997"/>
    <n v="32950"/>
    <n v="0"/>
    <n v="4.2571428571428571"/>
    <n v="0.3671428571428571"/>
    <n v="32947.988412698418"/>
    <s v="S"/>
    <m/>
    <n v="32947.988412698418"/>
    <n v="129.91599206349201"/>
    <n v="900"/>
    <m/>
    <m/>
    <x v="0"/>
    <n v="4.6242857142857146"/>
  </r>
  <r>
    <x v="0"/>
    <x v="341"/>
    <e v="#N/A"/>
    <n v="3105420"/>
    <s v="C"/>
    <s v="SANB11"/>
    <n v="400"/>
    <n v="47.72"/>
    <n v="47.72"/>
    <n v="19088"/>
    <n v="0"/>
    <n v="4.2571428571428571"/>
    <n v="0.3671428571428571"/>
    <n v="19090.027142857143"/>
    <s v="S"/>
    <m/>
    <n v="-19090.027142857143"/>
    <m/>
    <n v="1500"/>
    <m/>
    <m/>
    <x v="0"/>
    <n v="4.6242857142857146"/>
  </r>
  <r>
    <x v="0"/>
    <x v="341"/>
    <s v="Materiais Básicos"/>
    <n v="3105420"/>
    <s v="C"/>
    <s v="SUZB3"/>
    <n v="500"/>
    <n v="31.25"/>
    <n v="32.914999999999999"/>
    <n v="15625"/>
    <n v="0"/>
    <n v="4.2571428571428571"/>
    <n v="0.3671428571428571"/>
    <n v="15628.107142857143"/>
    <s v="S"/>
    <m/>
    <n v="-15628.107142857143"/>
    <m/>
    <n v="300"/>
    <m/>
    <m/>
    <x v="0"/>
    <n v="4.6242857142857146"/>
  </r>
  <r>
    <x v="0"/>
    <x v="342"/>
    <s v="Materiais Básicos"/>
    <n v="3057901"/>
    <s v="C"/>
    <s v="VALE3"/>
    <n v="300"/>
    <n v="51.66"/>
    <n v="53.024444444444434"/>
    <n v="15497.999999999998"/>
    <n v="0"/>
    <n v="4.26"/>
    <n v="0.64"/>
    <n v="15501.379999999997"/>
    <s v="S"/>
    <m/>
    <n v="-15501.379999999997"/>
    <m/>
    <n v="0"/>
    <m/>
    <n v="5.5869422836738982"/>
    <x v="0"/>
    <n v="4.8999999999999995"/>
  </r>
  <r>
    <x v="1"/>
    <x v="342"/>
    <s v=" Utilidade Pública"/>
    <n v="12942"/>
    <s v="C"/>
    <s v="TRPL4"/>
    <n v="500"/>
    <n v="23.83"/>
    <n v="24.21"/>
    <n v="11915"/>
    <n v="12"/>
    <n v="3.27"/>
    <n v="0.49"/>
    <n v="11930.23"/>
    <s v="S"/>
    <m/>
    <n v="-11930.23"/>
    <m/>
    <n v="800"/>
    <m/>
    <m/>
    <x v="0"/>
    <n v="15.76"/>
  </r>
  <r>
    <x v="1"/>
    <x v="343"/>
    <s v="Materiais Básicos"/>
    <n v="7731"/>
    <s v="C"/>
    <s v="VALE3"/>
    <n v="300"/>
    <n v="52.06"/>
    <n v="52.06"/>
    <n v="15618"/>
    <n v="12"/>
    <n v="5.78"/>
    <n v="0.88"/>
    <n v="15633.3"/>
    <s v="S"/>
    <m/>
    <n v="-15633.3"/>
    <m/>
    <n v="800"/>
    <m/>
    <m/>
    <x v="0"/>
    <n v="18.66"/>
  </r>
  <r>
    <x v="1"/>
    <x v="343"/>
    <s v="Consumo Cíclico"/>
    <n v="7731"/>
    <s v="V"/>
    <s v="VVAR3"/>
    <n v="7000"/>
    <n v="5.37"/>
    <n v="5.0599999999999996"/>
    <n v="37590"/>
    <n v="12"/>
    <n v="5.78"/>
    <n v="0.88"/>
    <n v="37575.33"/>
    <s v="S"/>
    <m/>
    <n v="37575.33"/>
    <n v="2099.3120000000035"/>
    <n v="500"/>
    <m/>
    <m/>
    <x v="0"/>
    <n v="18.66"/>
  </r>
  <r>
    <x v="0"/>
    <x v="343"/>
    <s v="Consumo Cíclico"/>
    <n v="3017702"/>
    <s v="C"/>
    <s v="BTOW3"/>
    <n v="200"/>
    <n v="31.66"/>
    <n v="32.804000000000002"/>
    <n v="6332"/>
    <n v="0"/>
    <n v="3.6280000000000001"/>
    <n v="0.55199999999999994"/>
    <n v="6334.9719999999998"/>
    <s v="S"/>
    <m/>
    <n v="-6334.9719999999998"/>
    <m/>
    <n v="600"/>
    <m/>
    <m/>
    <x v="0"/>
    <n v="4.18"/>
  </r>
  <r>
    <x v="0"/>
    <x v="343"/>
    <s v="Consumo Cíclico"/>
    <n v="3017702"/>
    <s v="C"/>
    <s v="BTOW3"/>
    <n v="300"/>
    <n v="31.55"/>
    <n v="33.087499999999999"/>
    <n v="9465"/>
    <n v="0"/>
    <n v="3.6280000000000001"/>
    <n v="0.55199999999999994"/>
    <n v="9468.141999999998"/>
    <s v="S"/>
    <m/>
    <n v="-9468.141999999998"/>
    <m/>
    <n v="400"/>
    <m/>
    <m/>
    <x v="0"/>
    <n v="4.18"/>
  </r>
  <r>
    <x v="0"/>
    <x v="343"/>
    <s v="Financeiro"/>
    <n v="3017702"/>
    <s v="C"/>
    <s v="ITUB4"/>
    <n v="500"/>
    <n v="35.92"/>
    <n v="35.92"/>
    <n v="17960"/>
    <n v="0"/>
    <n v="3.6280000000000001"/>
    <n v="0.55199999999999994"/>
    <n v="17963.142"/>
    <s v="S"/>
    <m/>
    <n v="-17963.142"/>
    <m/>
    <n v="300"/>
    <m/>
    <m/>
    <x v="0"/>
    <n v="4.18"/>
  </r>
  <r>
    <x v="0"/>
    <x v="343"/>
    <s v="Materiais Básicos"/>
    <n v="3017702"/>
    <s v="C"/>
    <s v="VALE3"/>
    <n v="200"/>
    <n v="53.32"/>
    <n v="53.706666666666663"/>
    <n v="10664"/>
    <n v="0"/>
    <n v="3.6280000000000001"/>
    <n v="0.55199999999999994"/>
    <n v="10667.048666666666"/>
    <s v="S"/>
    <m/>
    <n v="-10667.048666666666"/>
    <m/>
    <n v="0"/>
    <m/>
    <n v="3.8907689245190826"/>
    <x v="0"/>
    <n v="4.18"/>
  </r>
  <r>
    <x v="0"/>
    <x v="343"/>
    <s v="Materiais Básicos"/>
    <n v="3017702"/>
    <s v="C"/>
    <s v="VALE3"/>
    <n v="400"/>
    <n v="53.9"/>
    <n v="53.9"/>
    <n v="21560"/>
    <n v="0"/>
    <n v="3.6280000000000001"/>
    <n v="0.55199999999999994"/>
    <n v="21563.048666666666"/>
    <s v="S"/>
    <m/>
    <n v="-21563.048666666666"/>
    <m/>
    <n v="0"/>
    <m/>
    <n v="2.3175181057626193"/>
    <x v="0"/>
    <n v="4.18"/>
  </r>
  <r>
    <x v="1"/>
    <x v="343"/>
    <e v="#N/A"/>
    <n v="7731"/>
    <s v="C"/>
    <s v="IRBR3"/>
    <n v="100"/>
    <n v="98.71"/>
    <n v="99.59"/>
    <n v="9871"/>
    <n v="12"/>
    <n v="5.78"/>
    <n v="0.88"/>
    <n v="9886.3766666666652"/>
    <s v="S"/>
    <m/>
    <n v="-9886.3766666666652"/>
    <m/>
    <n v="0"/>
    <m/>
    <n v="-0.76300800253555201"/>
    <x v="0"/>
    <n v="18.66"/>
  </r>
  <r>
    <x v="0"/>
    <x v="344"/>
    <s v="Consumo não Cíclico"/>
    <n v="2976057"/>
    <s v="V"/>
    <s v="JBSS3"/>
    <n v="500"/>
    <n v="22.11"/>
    <m/>
    <n v="11055"/>
    <n v="0"/>
    <n v="3.04"/>
    <n v="0.46"/>
    <n v="11051.800000000001"/>
    <s v="S"/>
    <m/>
    <n v="11051.800000000001"/>
    <n v="430"/>
    <n v="0"/>
    <m/>
    <m/>
    <x v="0"/>
    <n v="3.5"/>
  </r>
  <r>
    <x v="1"/>
    <x v="344"/>
    <s v="Materiais Básicos"/>
    <n v="2893"/>
    <s v="V"/>
    <s v="VALE3"/>
    <n v="400"/>
    <n v="53.42"/>
    <n v="17.170000000000002"/>
    <n v="21368"/>
    <n v="12"/>
    <n v="0"/>
    <n v="0"/>
    <n v="21356"/>
    <s v="S"/>
    <m/>
    <n v="21356"/>
    <n v="494.92916666666497"/>
    <n v="0"/>
    <m/>
    <n v="13.079684068077627"/>
    <x v="0"/>
    <n v="12"/>
  </r>
  <r>
    <x v="1"/>
    <x v="344"/>
    <e v="#N/A"/>
    <m/>
    <s v="V"/>
    <s v="CSNA3"/>
    <n v="1200"/>
    <n v="17.05"/>
    <n v="17.170000000000002"/>
    <n v="20460"/>
    <n v="12"/>
    <n v="0"/>
    <n v="0"/>
    <n v="20445.395"/>
    <s v="S"/>
    <m/>
    <n v="20445.395"/>
    <n v="-156.00000000000364"/>
    <n v="900"/>
    <m/>
    <n v="0"/>
    <x v="0"/>
    <n v="12"/>
  </r>
  <r>
    <x v="0"/>
    <x v="345"/>
    <s v="Consumo não Cíclico"/>
    <n v="2936672"/>
    <s v="C"/>
    <s v="JBSS3"/>
    <n v="500"/>
    <n v="21.23"/>
    <m/>
    <n v="10615"/>
    <n v="0"/>
    <n v="1.6525000000000001"/>
    <n v="0.255"/>
    <n v="10618.489999999998"/>
    <s v="S"/>
    <m/>
    <n v="-10618.489999999998"/>
    <m/>
    <n v="500"/>
    <m/>
    <n v="0"/>
    <x v="0"/>
    <n v="1.9075000000000002"/>
  </r>
  <r>
    <x v="0"/>
    <x v="345"/>
    <s v="Materiais Básicos"/>
    <n v="2936672"/>
    <s v="V"/>
    <s v="USIM5"/>
    <n v="400"/>
    <n v="8.9499999999999993"/>
    <m/>
    <n v="3579.9999999999995"/>
    <n v="0"/>
    <n v="1.6525000000000001"/>
    <n v="0.255"/>
    <n v="3577.7749999999996"/>
    <s v="S"/>
    <m/>
    <n v="3577.7749999999996"/>
    <n v="467.96166666666431"/>
    <m/>
    <m/>
    <m/>
    <x v="0"/>
    <n v="1.9075000000000002"/>
  </r>
  <r>
    <x v="0"/>
    <x v="345"/>
    <s v="Materiais Básicos"/>
    <n v="2936672"/>
    <s v="V"/>
    <s v="USIM5"/>
    <n v="1000"/>
    <n v="8.9499999999999993"/>
    <m/>
    <n v="8950"/>
    <n v="0"/>
    <n v="1.6525000000000001"/>
    <n v="0.255"/>
    <n v="8947.7750000000015"/>
    <s v="S"/>
    <m/>
    <n v="8947.7750000000015"/>
    <n v="0"/>
    <n v="0"/>
    <m/>
    <n v="1.0498256119121456"/>
    <x v="0"/>
    <n v="1.9075000000000002"/>
  </r>
  <r>
    <x v="0"/>
    <x v="345"/>
    <s v="Materiais Básicos"/>
    <n v="2936672"/>
    <s v="V"/>
    <s v="USIM5"/>
    <n v="100"/>
    <n v="8.9499999999999993"/>
    <m/>
    <n v="894.99999999999989"/>
    <n v="0"/>
    <n v="1.6525000000000001"/>
    <n v="0.255"/>
    <n v="891.95499999999993"/>
    <s v="S"/>
    <m/>
    <n v="891.95499999999993"/>
    <n v="0"/>
    <m/>
    <m/>
    <m/>
    <x v="0"/>
    <n v="1.9075000000000002"/>
  </r>
  <r>
    <x v="0"/>
    <x v="346"/>
    <s v="Consumo Cíclico"/>
    <n v="2874872"/>
    <s v="C"/>
    <s v="BTOW3"/>
    <n v="100"/>
    <n v="33.270000000000003"/>
    <m/>
    <n v="3327.0000000000005"/>
    <n v="0"/>
    <n v="2.1124999999999998"/>
    <n v="0.32500000000000001"/>
    <n v="3330.7450000000003"/>
    <s v="S"/>
    <m/>
    <n v="-3330.7450000000003"/>
    <m/>
    <m/>
    <m/>
    <m/>
    <x v="0"/>
    <n v="2.4375"/>
  </r>
  <r>
    <x v="0"/>
    <x v="346"/>
    <s v="Financeiro"/>
    <n v="2874872"/>
    <s v="V"/>
    <s v="ITUB4"/>
    <n v="400"/>
    <n v="36.21"/>
    <m/>
    <n v="14484"/>
    <n v="0"/>
    <n v="2.1124999999999998"/>
    <n v="0.32500000000000001"/>
    <n v="14480.314999999999"/>
    <s v="S"/>
    <m/>
    <n v="14480.314999999999"/>
    <n v="152.0180555555562"/>
    <n v="200"/>
    <m/>
    <m/>
    <x v="0"/>
    <n v="2.4375"/>
  </r>
  <r>
    <x v="0"/>
    <x v="346"/>
    <s v="Materiais Básicos"/>
    <n v="2874872"/>
    <s v="C"/>
    <s v="USIM5"/>
    <n v="100"/>
    <n v="8.6300000000000008"/>
    <m/>
    <n v="863.00000000000011"/>
    <n v="0"/>
    <n v="2.1124999999999998"/>
    <n v="0.32500000000000001"/>
    <n v="867.70500000000015"/>
    <s v="S"/>
    <m/>
    <n v="-867.70500000000015"/>
    <m/>
    <m/>
    <m/>
    <m/>
    <x v="0"/>
    <n v="2.4375"/>
  </r>
  <r>
    <x v="0"/>
    <x v="346"/>
    <s v="Materiais Básicos"/>
    <n v="2874872"/>
    <s v="C"/>
    <s v="USIM5"/>
    <n v="1400"/>
    <n v="8.6300000000000008"/>
    <m/>
    <n v="12082.000000000002"/>
    <n v="0"/>
    <n v="2.1124999999999998"/>
    <n v="0.32500000000000001"/>
    <n v="12084.787500000002"/>
    <s v="S"/>
    <m/>
    <n v="-12084.787500000002"/>
    <m/>
    <m/>
    <m/>
    <m/>
    <x v="1"/>
    <n v="2.4375"/>
  </r>
  <r>
    <x v="1"/>
    <x v="346"/>
    <e v="#N/A"/>
    <n v="71458"/>
    <s v="C"/>
    <s v="IRBR3"/>
    <n v="200"/>
    <n v="100.03"/>
    <n v="100.03"/>
    <n v="20006"/>
    <n v="12"/>
    <n v="5.5"/>
    <n v="0.84"/>
    <n v="20021.302500000002"/>
    <s v="S"/>
    <m/>
    <n v="-20021.302500000002"/>
    <m/>
    <m/>
    <m/>
    <n v="-0.19674427360879293"/>
    <x v="1"/>
    <n v="18.34"/>
  </r>
  <r>
    <x v="0"/>
    <x v="347"/>
    <s v="Consumo Cíclico"/>
    <n v="2846723"/>
    <s v="C"/>
    <s v="BTOW3"/>
    <n v="400"/>
    <n v="34.19"/>
    <m/>
    <n v="13676"/>
    <n v="0"/>
    <n v="1.8333333333333333"/>
    <n v="0.30888888888888888"/>
    <n v="13678.771388888888"/>
    <s v="S"/>
    <m/>
    <n v="-13678.771388888888"/>
    <m/>
    <n v="400"/>
    <m/>
    <m/>
    <x v="0"/>
    <n v="2.1422222222222222"/>
  </r>
  <r>
    <x v="0"/>
    <x v="347"/>
    <s v="Consumo Cíclico"/>
    <n v="2846723"/>
    <s v="C"/>
    <s v="BTOW3"/>
    <n v="300"/>
    <n v="33.799999999999997"/>
    <m/>
    <n v="10140"/>
    <n v="0"/>
    <n v="1.8333333333333333"/>
    <n v="0.30888888888888888"/>
    <n v="10142.771388888888"/>
    <s v="S"/>
    <m/>
    <n v="-10142.771388888888"/>
    <m/>
    <n v="200"/>
    <m/>
    <m/>
    <x v="0"/>
    <n v="2.1422222222222222"/>
  </r>
  <r>
    <x v="0"/>
    <x v="347"/>
    <s v="Consumo Cíclico"/>
    <n v="2846723"/>
    <s v="V"/>
    <s v="BTOW3"/>
    <n v="300"/>
    <n v="33.75"/>
    <m/>
    <n v="10125"/>
    <n v="0"/>
    <n v="1.8333333333333333"/>
    <n v="0.30888888888888888"/>
    <n v="10121.994444444445"/>
    <s v="S"/>
    <m/>
    <n v="10121.994444444445"/>
    <n v="-19.914444444444598"/>
    <m/>
    <m/>
    <m/>
    <x v="0"/>
    <n v="2.1422222222222222"/>
  </r>
  <r>
    <x v="0"/>
    <x v="347"/>
    <s v="Financeiro"/>
    <n v="2846723"/>
    <s v="C"/>
    <s v="ITUB4"/>
    <n v="200"/>
    <n v="35.81"/>
    <m/>
    <n v="7162"/>
    <n v="0"/>
    <n v="1.8333333333333333"/>
    <n v="0.30888888888888888"/>
    <n v="7165.6355555555556"/>
    <s v="S"/>
    <m/>
    <n v="-7165.6355555555556"/>
    <m/>
    <m/>
    <m/>
    <m/>
    <x v="0"/>
    <n v="2.1422222222222222"/>
  </r>
  <r>
    <x v="0"/>
    <x v="347"/>
    <s v="Financeiro"/>
    <n v="2846723"/>
    <s v="C"/>
    <s v="ITUB4"/>
    <n v="200"/>
    <n v="35.81"/>
    <m/>
    <n v="7162"/>
    <n v="0"/>
    <n v="1.8333333333333333"/>
    <n v="0.30888888888888888"/>
    <n v="7165.6355555555556"/>
    <s v="S"/>
    <m/>
    <n v="-7165.6355555555556"/>
    <m/>
    <m/>
    <m/>
    <m/>
    <x v="0"/>
    <n v="2.1422222222222222"/>
  </r>
  <r>
    <x v="0"/>
    <x v="347"/>
    <s v="Materiais Básicos"/>
    <n v="2846723"/>
    <s v="C"/>
    <s v="SUZB3"/>
    <n v="200"/>
    <n v="34.58"/>
    <m/>
    <n v="6916"/>
    <n v="0"/>
    <n v="1.8333333333333333"/>
    <n v="0.30888888888888888"/>
    <n v="6919.528888888889"/>
    <s v="S"/>
    <m/>
    <n v="-6919.528888888889"/>
    <m/>
    <m/>
    <m/>
    <m/>
    <x v="0"/>
    <n v="2.1422222222222222"/>
  </r>
  <r>
    <x v="0"/>
    <x v="347"/>
    <s v="Materiais Básicos"/>
    <n v="2846723"/>
    <s v="C"/>
    <s v="SUZB3"/>
    <n v="100"/>
    <n v="34.58"/>
    <m/>
    <n v="3458"/>
    <n v="0"/>
    <n v="1.8333333333333333"/>
    <n v="0.30888888888888888"/>
    <n v="3461.528888888889"/>
    <s v="S"/>
    <m/>
    <n v="-3461.528888888889"/>
    <m/>
    <n v="0"/>
    <m/>
    <n v="2.9778831764545237"/>
    <x v="0"/>
    <n v="2.1422222222222222"/>
  </r>
  <r>
    <x v="0"/>
    <x v="347"/>
    <s v="Materiais Básicos"/>
    <n v="2846723"/>
    <s v="C"/>
    <s v="SUZB3"/>
    <n v="100"/>
    <n v="34.58"/>
    <m/>
    <n v="3458"/>
    <n v="0"/>
    <n v="1.8333333333333333"/>
    <n v="0.30888888888888888"/>
    <n v="3461.528888888889"/>
    <s v="S"/>
    <m/>
    <n v="-3461.528888888889"/>
    <m/>
    <n v="0"/>
    <m/>
    <n v="1.1847694701043727"/>
    <x v="0"/>
    <n v="2.1422222222222222"/>
  </r>
  <r>
    <x v="0"/>
    <x v="347"/>
    <s v="Materiais Básicos"/>
    <n v="2846723"/>
    <s v="C"/>
    <s v="SUZB3"/>
    <n v="100"/>
    <n v="34.590000000000003"/>
    <m/>
    <n v="3459.0000000000005"/>
    <n v="0"/>
    <n v="1.8333333333333333"/>
    <n v="0.30888888888888888"/>
    <n v="3461.3388888888894"/>
    <s v="S"/>
    <m/>
    <n v="-3461.3388888888894"/>
    <m/>
    <n v="0"/>
    <m/>
    <m/>
    <x v="0"/>
    <n v="2.1422222222222222"/>
  </r>
  <r>
    <x v="1"/>
    <x v="347"/>
    <e v="#N/A"/>
    <n v="67532"/>
    <s v="V"/>
    <s v="FJTA4"/>
    <n v="3000"/>
    <n v="3.32"/>
    <n v="3.21"/>
    <n v="9960"/>
    <n v="12"/>
    <n v="4.1433333333333335"/>
    <n v="0.6366666666666666"/>
    <n v="9944.9558333333334"/>
    <s v="S"/>
    <m/>
    <n v="9944.9558333333334"/>
    <n v="296.14916666666613"/>
    <n v="0"/>
    <m/>
    <m/>
    <x v="0"/>
    <n v="16.78"/>
  </r>
  <r>
    <x v="1"/>
    <x v="347"/>
    <e v="#N/A"/>
    <n v="67532"/>
    <s v="V"/>
    <s v="IRBR3"/>
    <n v="200"/>
    <n v="100.12"/>
    <n v="98.7"/>
    <n v="20024"/>
    <n v="12"/>
    <n v="4.1433333333333335"/>
    <n v="0.6366666666666666"/>
    <n v="20008.955833333333"/>
    <s v="S"/>
    <m/>
    <n v="20008.955833333333"/>
    <n v="237.06000000000131"/>
    <n v="0"/>
    <m/>
    <n v="3.2787149023623998"/>
    <x v="0"/>
    <n v="16.78"/>
  </r>
  <r>
    <x v="1"/>
    <x v="347"/>
    <s v="Consumo Cíclico"/>
    <n v="67532"/>
    <s v="C"/>
    <s v="VVAR3"/>
    <n v="3000"/>
    <n v="5.08"/>
    <n v="5.0628571428571432"/>
    <n v="15240"/>
    <n v="12"/>
    <n v="4.1433333333333335"/>
    <n v="0.6366666666666666"/>
    <n v="15255.674166666666"/>
    <s v="S"/>
    <m/>
    <n v="-15255.674166666666"/>
    <m/>
    <n v="0"/>
    <m/>
    <n v="1.7677268945361237"/>
    <x v="0"/>
    <n v="16.78"/>
  </r>
  <r>
    <x v="1"/>
    <x v="348"/>
    <s v=" Utilidade Pública"/>
    <n v="62655"/>
    <s v="C"/>
    <s v="TRPL4"/>
    <n v="1000"/>
    <n v="24.4"/>
    <n v="24.4"/>
    <n v="24400"/>
    <n v="12"/>
    <n v="3.8424999999999998"/>
    <n v="0.59250000000000003"/>
    <n v="24415.63"/>
    <s v="S"/>
    <m/>
    <n v="-24415.63"/>
    <m/>
    <n v="200"/>
    <m/>
    <n v="2.4272533662229558"/>
    <x v="0"/>
    <n v="16.434999999999999"/>
  </r>
  <r>
    <x v="1"/>
    <x v="348"/>
    <s v="Materiais Básicos"/>
    <n v="62655"/>
    <s v="V"/>
    <s v="SUZB3"/>
    <n v="500"/>
    <n v="34.46"/>
    <n v="34.46"/>
    <n v="17230"/>
    <n v="12"/>
    <n v="3.8424999999999998"/>
    <n v="0.59250000000000003"/>
    <n v="17215.190000000002"/>
    <s v="S"/>
    <m/>
    <n v="17215.190000000002"/>
    <n v="564.43700000000172"/>
    <n v="400"/>
    <m/>
    <m/>
    <x v="0"/>
    <n v="16.434999999999999"/>
  </r>
  <r>
    <x v="1"/>
    <x v="348"/>
    <s v="Materiais Básicos"/>
    <n v="62655"/>
    <s v="V"/>
    <s v="UNIP6"/>
    <n v="200"/>
    <n v="35.590000000000003"/>
    <n v="34.880000000000003"/>
    <n v="7118.0000000000009"/>
    <n v="12"/>
    <n v="3.8424999999999998"/>
    <n v="0.59250000000000003"/>
    <n v="7103.1900000000014"/>
    <s v="S"/>
    <m/>
    <n v="7103.1900000000014"/>
    <n v="125.56500000000051"/>
    <n v="3000"/>
    <m/>
    <m/>
    <x v="1"/>
    <n v="16.434999999999999"/>
  </r>
  <r>
    <x v="1"/>
    <x v="348"/>
    <s v="Materiais Básicos"/>
    <n v="62655"/>
    <s v="V"/>
    <s v="UNIP6"/>
    <n v="200"/>
    <n v="35.83"/>
    <n v="34.880000000000003"/>
    <n v="7166"/>
    <n v="12"/>
    <n v="3.8424999999999998"/>
    <n v="0.59250000000000003"/>
    <n v="7151.1900000000005"/>
    <s v="S"/>
    <m/>
    <n v="7151.1900000000005"/>
    <n v="173.57749999999942"/>
    <n v="0"/>
    <m/>
    <n v="0.6451236323502676"/>
    <x v="1"/>
    <n v="16.434999999999999"/>
  </r>
  <r>
    <x v="1"/>
    <x v="349"/>
    <s v="Materiais Básicos"/>
    <n v="58030"/>
    <s v="C"/>
    <s v="UNIP6"/>
    <n v="400"/>
    <n v="34.880000000000003"/>
    <n v="34.880000000000003"/>
    <n v="13952.000000000002"/>
    <n v="12"/>
    <n v="3.83"/>
    <n v="0.97"/>
    <n v="13967.817500000001"/>
    <s v="S"/>
    <m/>
    <n v="-13967.817500000001"/>
    <m/>
    <n v="0"/>
    <m/>
    <n v="2.8434249097011461"/>
    <x v="1"/>
    <n v="16.8"/>
  </r>
  <r>
    <x v="1"/>
    <x v="350"/>
    <e v="#N/A"/>
    <n v="53091"/>
    <s v="C"/>
    <s v="FJTA4"/>
    <n v="3000"/>
    <n v="3.21"/>
    <n v="27.28"/>
    <n v="9630"/>
    <n v="12"/>
    <n v="3.7958333333333329"/>
    <n v="0.64500000000000002"/>
    <n v="9645.0450000000001"/>
    <s v="S"/>
    <m/>
    <n v="-9645.0450000000001"/>
    <m/>
    <n v="0"/>
    <m/>
    <n v="6.2490440599348593"/>
    <x v="1"/>
    <n v="16.440833333333334"/>
  </r>
  <r>
    <x v="1"/>
    <x v="350"/>
    <s v="Petróleo. Gás e Biocombustíveis"/>
    <n v="53091"/>
    <s v="V"/>
    <s v="PETR4"/>
    <n v="800"/>
    <n v="27.5"/>
    <n v="27.28"/>
    <n v="22000"/>
    <n v="12"/>
    <n v="3.7958333333333329"/>
    <n v="0.64500000000000002"/>
    <n v="21985.584999999999"/>
    <s v="S"/>
    <m/>
    <n v="21985.584999999999"/>
    <n v="141.83420454545558"/>
    <n v="0"/>
    <m/>
    <n v="2.2235831350046351"/>
    <x v="1"/>
    <n v="16.440833333333334"/>
  </r>
  <r>
    <x v="1"/>
    <x v="350"/>
    <s v="Financeiro"/>
    <n v="53091"/>
    <s v="V"/>
    <s v="ITUB4"/>
    <n v="400"/>
    <n v="35.31"/>
    <n v="34.26"/>
    <n v="14124"/>
    <n v="12"/>
    <n v="3.7958333333333329"/>
    <n v="0.64500000000000002"/>
    <n v="14109.584999999999"/>
    <s v="S"/>
    <m/>
    <n v="14109.584999999999"/>
    <n v="401.19545454545641"/>
    <n v="0"/>
    <m/>
    <n v="1.4081129609003895"/>
    <x v="0"/>
    <n v="16.440833333333334"/>
  </r>
  <r>
    <x v="1"/>
    <x v="350"/>
    <s v=" Utilidade Pública"/>
    <n v="53091"/>
    <s v="V"/>
    <s v="TRPL4"/>
    <n v="500"/>
    <n v="24.32"/>
    <n v="22.73"/>
    <n v="12160"/>
    <n v="12"/>
    <n v="3.7958333333333329"/>
    <n v="0.64500000000000002"/>
    <n v="12145.945"/>
    <s v="S"/>
    <m/>
    <n v="12145.945"/>
    <n v="759.005454545455"/>
    <n v="0"/>
    <m/>
    <n v="20.137545152754122"/>
    <x v="0"/>
    <n v="16.440833333333334"/>
  </r>
  <r>
    <x v="1"/>
    <x v="350"/>
    <s v="Consumo Cíclico"/>
    <n v="53091"/>
    <s v="V"/>
    <s v="BTOW3"/>
    <n v="300"/>
    <n v="33.130000000000003"/>
    <n v="32.28"/>
    <n v="9939"/>
    <n v="12"/>
    <n v="3.7958333333333329"/>
    <n v="0.64500000000000002"/>
    <n v="9924.5630000000001"/>
    <s v="S"/>
    <m/>
    <n v="9924.5630000000001"/>
    <n v="220.68090909091006"/>
    <n v="66"/>
    <m/>
    <n v="0"/>
    <x v="0"/>
    <n v="16.440833333333334"/>
  </r>
  <r>
    <x v="1"/>
    <x v="350"/>
    <s v="Financeiro"/>
    <n v="53091"/>
    <s v="V"/>
    <s v="BBAS3"/>
    <n v="500"/>
    <n v="52.19"/>
    <n v="51.35"/>
    <n v="26095"/>
    <n v="12"/>
    <n v="3.7958333333333329"/>
    <n v="0.64500000000000002"/>
    <n v="26080.562999999998"/>
    <s v="S"/>
    <m/>
    <n v="26080.562999999998"/>
    <n v="367.24378787879141"/>
    <n v="4000"/>
    <m/>
    <m/>
    <x v="0"/>
    <n v="16.440833333333334"/>
  </r>
  <r>
    <x v="1"/>
    <x v="350"/>
    <s v="Materiais Básicos"/>
    <n v="53091"/>
    <s v="V"/>
    <s v="UNIP6"/>
    <n v="66"/>
    <n v="35.51"/>
    <n v="40.4"/>
    <n v="2343.66"/>
    <n v="12"/>
    <n v="3.7958333333333329"/>
    <n v="0.64500000000000002"/>
    <n v="2329.223"/>
    <s v="S"/>
    <m/>
    <n v="2329.223"/>
    <n v="469.04833333333409"/>
    <n v="300"/>
    <m/>
    <m/>
    <x v="1"/>
    <n v="16.440833333333334"/>
  </r>
  <r>
    <x v="1"/>
    <x v="350"/>
    <s v="Materiais Básicos"/>
    <n v="53091"/>
    <s v="V"/>
    <s v="UNIP6"/>
    <n v="400"/>
    <n v="35.81"/>
    <n v="40.4"/>
    <n v="14324"/>
    <n v="12"/>
    <n v="3.7958333333333329"/>
    <n v="0.64500000000000002"/>
    <n v="14309.563"/>
    <s v="S"/>
    <m/>
    <n v="14309.563"/>
    <n v="0"/>
    <n v="0"/>
    <m/>
    <n v="0.96923448711423388"/>
    <x v="1"/>
    <n v="16.440833333333334"/>
  </r>
  <r>
    <x v="1"/>
    <x v="350"/>
    <s v="Consumo Cíclico"/>
    <n v="53091"/>
    <s v="C"/>
    <s v="VVAR3"/>
    <n v="4000"/>
    <n v="5.05"/>
    <n v="5.05"/>
    <n v="20200"/>
    <n v="12"/>
    <n v="3.7958333333333329"/>
    <n v="0.64500000000000002"/>
    <n v="20215.067000000003"/>
    <s v="S"/>
    <m/>
    <n v="-20215.067000000003"/>
    <m/>
    <n v="0"/>
    <m/>
    <m/>
    <x v="1"/>
    <n v="16.440833333333334"/>
  </r>
  <r>
    <x v="1"/>
    <x v="350"/>
    <s v="Consumo Cíclico"/>
    <n v="53091"/>
    <s v="C"/>
    <s v="BTOW3"/>
    <n v="300"/>
    <n v="32.28"/>
    <n v="32.28"/>
    <n v="9684"/>
    <n v="12"/>
    <n v="3.7958333333333329"/>
    <n v="0.64500000000000002"/>
    <n v="9701.3009999999995"/>
    <s v="S"/>
    <m/>
    <n v="-9701.3009999999995"/>
    <m/>
    <n v="500"/>
    <m/>
    <m/>
    <x v="0"/>
    <n v="16.440833333333334"/>
  </r>
  <r>
    <x v="1"/>
    <x v="350"/>
    <s v="Materiais Básicos"/>
    <n v="53091"/>
    <s v="V"/>
    <s v="VALE3"/>
    <n v="400"/>
    <n v="52.71"/>
    <m/>
    <n v="21084"/>
    <n v="12"/>
    <n v="3.7958333333333329"/>
    <n v="0.64500000000000002"/>
    <n v="21067.328999999998"/>
    <s v="S"/>
    <m/>
    <n v="21067.328999999998"/>
    <n v="204.19181818181823"/>
    <n v="400"/>
    <m/>
    <m/>
    <x v="0"/>
    <n v="16.440833333333334"/>
  </r>
  <r>
    <x v="1"/>
    <x v="350"/>
    <s v="Materiais Básicos"/>
    <n v="53091"/>
    <s v="C"/>
    <s v="VALE3"/>
    <n v="400"/>
    <n v="52.11"/>
    <m/>
    <n v="20844"/>
    <n v="12"/>
    <n v="3.7958333333333329"/>
    <n v="0.64500000000000002"/>
    <n v="20861.301000000003"/>
    <s v="S"/>
    <m/>
    <n v="-20861.301000000003"/>
    <m/>
    <n v="0"/>
    <m/>
    <n v="61.310808082475894"/>
    <x v="0"/>
    <n v="16.440833333333334"/>
  </r>
  <r>
    <x v="1"/>
    <x v="351"/>
    <s v="Materiais Básicos"/>
    <n v="48886"/>
    <s v="C"/>
    <s v="SUZB3"/>
    <n v="500"/>
    <n v="33.26"/>
    <n v="33.26"/>
    <n v="16630"/>
    <n v="12"/>
    <n v="5.63"/>
    <n v="0.86799999999999999"/>
    <n v="16647.524000000001"/>
    <s v="S"/>
    <m/>
    <n v="-16647.524000000001"/>
    <m/>
    <n v="0"/>
    <m/>
    <n v="3.1680221311640691"/>
    <x v="0"/>
    <n v="18.497999999999998"/>
  </r>
  <r>
    <x v="1"/>
    <x v="351"/>
    <s v="Materiais Básicos"/>
    <n v="48886"/>
    <s v="C"/>
    <s v="VALE3"/>
    <n v="400"/>
    <n v="52.02"/>
    <n v="52.02"/>
    <n v="20808"/>
    <n v="12"/>
    <n v="5.63"/>
    <n v="0.86799999999999999"/>
    <n v="20825.524000000001"/>
    <s v="S"/>
    <m/>
    <n v="-20825.524000000001"/>
    <m/>
    <n v="0"/>
    <m/>
    <n v="3.6312387340720278"/>
    <x v="0"/>
    <n v="18.497999999999998"/>
  </r>
  <r>
    <x v="1"/>
    <x v="351"/>
    <s v="Materiais Básicos"/>
    <n v="48886"/>
    <s v="V"/>
    <s v="USIM5"/>
    <n v="3500"/>
    <n v="8.82"/>
    <n v="31.58"/>
    <n v="30870"/>
    <n v="12"/>
    <n v="5.63"/>
    <n v="0.86799999999999999"/>
    <n v="30853.106"/>
    <s v="S"/>
    <m/>
    <n v="30853.106"/>
    <n v="18916.288607142855"/>
    <n v="0"/>
    <m/>
    <n v="-0.44983142134608606"/>
    <x v="0"/>
    <n v="18.497999999999998"/>
  </r>
  <r>
    <x v="1"/>
    <x v="351"/>
    <s v="Consumo Cíclico"/>
    <n v="48886"/>
    <s v="V"/>
    <s v="BTOW3"/>
    <n v="700"/>
    <n v="32.69"/>
    <n v="31.58"/>
    <n v="22883"/>
    <n v="12"/>
    <n v="5.63"/>
    <n v="0.86799999999999999"/>
    <n v="22867.508000000002"/>
    <s v="S"/>
    <m/>
    <n v="22867.508000000002"/>
    <n v="724.44771428571403"/>
    <n v="300"/>
    <m/>
    <m/>
    <x v="1"/>
    <n v="18.497999999999998"/>
  </r>
  <r>
    <x v="1"/>
    <x v="351"/>
    <s v="Financeiro"/>
    <n v="48886"/>
    <s v="V"/>
    <s v="B3SA3"/>
    <n v="300"/>
    <n v="37.31"/>
    <n v="35.840000000000003"/>
    <n v="11193"/>
    <n v="12"/>
    <n v="5.63"/>
    <n v="0.86799999999999999"/>
    <n v="11177.508"/>
    <s v="S"/>
    <m/>
    <n v="11177.508"/>
    <n v="405.88199999999961"/>
    <n v="700"/>
    <m/>
    <m/>
    <x v="0"/>
    <n v="18.497999999999998"/>
  </r>
  <r>
    <x v="1"/>
    <x v="352"/>
    <s v="Materiais Básicos"/>
    <n v="44949"/>
    <s v="V"/>
    <s v="SUZB3"/>
    <n v="300"/>
    <n v="32.97"/>
    <n v="33.01"/>
    <n v="9891"/>
    <n v="12"/>
    <n v="3.2842857142857143"/>
    <n v="0.61285714285714288"/>
    <n v="9875.7631428571422"/>
    <s v="S"/>
    <m/>
    <n v="9875.7631428571422"/>
    <n v="-44.42428571428718"/>
    <n v="500"/>
    <m/>
    <m/>
    <x v="1"/>
    <n v="15.897142857142857"/>
  </r>
  <r>
    <x v="1"/>
    <x v="352"/>
    <s v="Materiais Básicos"/>
    <n v="44949"/>
    <s v="C"/>
    <s v="SUZB3"/>
    <n v="300"/>
    <n v="33.01"/>
    <n v="33.01"/>
    <n v="9903"/>
    <n v="12"/>
    <n v="3.2842857142857143"/>
    <n v="0.61285714285714288"/>
    <n v="9918.866857142857"/>
    <s v="S"/>
    <m/>
    <n v="-9918.866857142857"/>
    <m/>
    <n v="0"/>
    <m/>
    <n v="1.5345850940410444"/>
    <x v="1"/>
    <n v="15.897142857142857"/>
  </r>
  <r>
    <x v="1"/>
    <x v="352"/>
    <s v="Consumo Cíclico"/>
    <n v="44949"/>
    <s v="C"/>
    <s v="BTOW3"/>
    <n v="200"/>
    <n v="31.51"/>
    <n v="31.581428571428571"/>
    <n v="6302"/>
    <n v="12"/>
    <n v="3.2842857142857143"/>
    <n v="0.61285714285714288"/>
    <n v="6317.866857142857"/>
    <s v="S"/>
    <m/>
    <n v="-6317.866857142857"/>
    <m/>
    <n v="0"/>
    <m/>
    <n v="5.8551085056671628"/>
    <x v="1"/>
    <n v="15.897142857142857"/>
  </r>
  <r>
    <x v="1"/>
    <x v="352"/>
    <s v="Consumo Cíclico"/>
    <n v="44949"/>
    <s v="C"/>
    <s v="BTOW3"/>
    <n v="500"/>
    <n v="31.61"/>
    <n v="31.61"/>
    <n v="15805"/>
    <n v="12"/>
    <n v="3.2842857142857143"/>
    <n v="0.61285714285714288"/>
    <n v="15819.792857142857"/>
    <s v="S"/>
    <m/>
    <n v="-15819.792857142857"/>
    <m/>
    <n v="0"/>
    <m/>
    <n v="-0.16323911837894009"/>
    <x v="0"/>
    <n v="15.897142857142857"/>
  </r>
  <r>
    <x v="1"/>
    <x v="352"/>
    <s v="Consumo Cíclico"/>
    <n v="44949"/>
    <s v="V"/>
    <s v="BTOW3"/>
    <n v="700"/>
    <n v="32.07"/>
    <n v="31.51"/>
    <n v="22449"/>
    <n v="12"/>
    <n v="3.2842857142857143"/>
    <n v="0.61285714285714288"/>
    <n v="22434.837142857144"/>
    <s v="S"/>
    <m/>
    <n v="22434.837142857144"/>
    <n v="344.28166666666948"/>
    <n v="300"/>
    <m/>
    <m/>
    <x v="0"/>
    <n v="15.897142857142857"/>
  </r>
  <r>
    <x v="1"/>
    <x v="352"/>
    <s v="Materiais Básicos"/>
    <n v="44949"/>
    <s v="V"/>
    <s v="SUZB3"/>
    <n v="500"/>
    <n v="33.64"/>
    <n v="32.22"/>
    <n v="16820"/>
    <n v="12"/>
    <n v="3.2842857142857143"/>
    <n v="0.61285714285714288"/>
    <n v="16805.837142857144"/>
    <s v="S"/>
    <m/>
    <n v="16805.837142857144"/>
    <n v="984"/>
    <n v="1200"/>
    <m/>
    <m/>
    <x v="0"/>
    <n v="15.897142857142857"/>
  </r>
  <r>
    <x v="1"/>
    <x v="352"/>
    <s v="Consumo Cíclico"/>
    <n v="44949"/>
    <s v="V"/>
    <s v="VVAR3"/>
    <n v="4000"/>
    <n v="5.01"/>
    <n v="5.01"/>
    <n v="20040"/>
    <n v="12"/>
    <n v="3.2842857142857143"/>
    <n v="0.61285714285714288"/>
    <n v="20025.837142857144"/>
    <s v="S"/>
    <m/>
    <n v="20025.837142857144"/>
    <n v="-32.690000000002328"/>
    <n v="700"/>
    <m/>
    <m/>
    <x v="0"/>
    <n v="15.897142857142857"/>
  </r>
  <r>
    <x v="1"/>
    <x v="353"/>
    <s v="Financeiro"/>
    <n v="41183"/>
    <s v="C"/>
    <s v="B3SA3"/>
    <n v="300"/>
    <n v="35.840000000000003"/>
    <n v="35.840000000000003"/>
    <n v="10752.000000000002"/>
    <n v="12"/>
    <n v="3.4571428571428569"/>
    <n v="0.53285714285714281"/>
    <n v="10766.712857142857"/>
    <s v="S"/>
    <m/>
    <n v="-10766.712857142857"/>
    <m/>
    <n v="500"/>
    <m/>
    <m/>
    <x v="0"/>
    <n v="15.99"/>
  </r>
  <r>
    <x v="1"/>
    <x v="353"/>
    <e v="#N/A"/>
    <n v="41183"/>
    <s v="C"/>
    <s v="CSNA3"/>
    <n v="400"/>
    <n v="16.61"/>
    <n v="17.174166666666668"/>
    <n v="6644"/>
    <n v="12"/>
    <n v="3.4571428571428569"/>
    <n v="0.53285714285714281"/>
    <n v="6658.7128571428575"/>
    <s v="S"/>
    <m/>
    <n v="-6658.7128571428575"/>
    <m/>
    <n v="0"/>
    <m/>
    <n v="4.2997330649205898E-2"/>
    <x v="0"/>
    <n v="15.99"/>
  </r>
  <r>
    <x v="1"/>
    <x v="353"/>
    <s v="Consumo Cíclico"/>
    <n v="41183"/>
    <s v="C"/>
    <s v="BTOW3"/>
    <n v="300"/>
    <n v="31.21"/>
    <n v="31.507142857142856"/>
    <n v="9363"/>
    <n v="12"/>
    <n v="3.4571428571428569"/>
    <n v="0.53285714285714281"/>
    <n v="9378.602857142856"/>
    <s v="S"/>
    <m/>
    <n v="-9378.602857142856"/>
    <m/>
    <n v="4000"/>
    <m/>
    <m/>
    <x v="0"/>
    <n v="15.99"/>
  </r>
  <r>
    <x v="1"/>
    <x v="353"/>
    <s v="Financeiro"/>
    <n v="41183"/>
    <s v="C"/>
    <s v="BBAS3"/>
    <n v="200"/>
    <n v="50.43"/>
    <n v="51.353999999999999"/>
    <n v="10086"/>
    <n v="12"/>
    <n v="3.4571428571428569"/>
    <n v="0.53285714285714281"/>
    <n v="10101.602857142856"/>
    <s v="S"/>
    <m/>
    <n v="-10101.602857142856"/>
    <m/>
    <n v="400"/>
    <m/>
    <m/>
    <x v="1"/>
    <n v="15.99"/>
  </r>
  <r>
    <x v="1"/>
    <x v="353"/>
    <e v="#N/A"/>
    <n v="41183"/>
    <s v="V"/>
    <s v="LEVE3"/>
    <n v="800"/>
    <n v="23.07"/>
    <n v="23.02"/>
    <n v="18456"/>
    <n v="12"/>
    <n v="3.4571428571428569"/>
    <n v="0.53285714285714281"/>
    <n v="18440.679642857143"/>
    <s v="S"/>
    <m/>
    <n v="18440.679642857143"/>
    <n v="7.9290000000000873"/>
    <n v="0"/>
    <m/>
    <n v="0"/>
    <x v="1"/>
    <n v="15.99"/>
  </r>
  <r>
    <x v="1"/>
    <x v="353"/>
    <s v="Consumo Cíclico"/>
    <n v="41183"/>
    <s v="C"/>
    <s v="VVAR3"/>
    <n v="4000"/>
    <n v="5.01"/>
    <n v="5.01"/>
    <n v="20040"/>
    <n v="12"/>
    <n v="3.4571428571428569"/>
    <n v="0.53285714285714281"/>
    <n v="20055.950357142858"/>
    <s v="S"/>
    <m/>
    <n v="-20055.950357142858"/>
    <m/>
    <n v="400"/>
    <m/>
    <m/>
    <x v="1"/>
    <n v="15.99"/>
  </r>
  <r>
    <x v="1"/>
    <x v="353"/>
    <s v="Consumo Cíclico"/>
    <n v="41183"/>
    <s v="C"/>
    <s v="BTOW3"/>
    <n v="400"/>
    <n v="31.73"/>
    <n v="31.73"/>
    <n v="12692"/>
    <n v="12"/>
    <n v="3.4571428571428569"/>
    <n v="0.53285714285714281"/>
    <n v="12707.950357142856"/>
    <s v="S"/>
    <m/>
    <n v="-12707.950357142856"/>
    <m/>
    <n v="200"/>
    <m/>
    <m/>
    <x v="1"/>
    <n v="15.99"/>
  </r>
  <r>
    <x v="1"/>
    <x v="354"/>
    <s v="Consumo Cíclico"/>
    <n v="37123"/>
    <s v="V"/>
    <s v="VVAR3"/>
    <n v="4000"/>
    <n v="4.93"/>
    <n v="4.8499999999999996"/>
    <n v="19720"/>
    <n v="12"/>
    <n v="4.0383333333333331"/>
    <n v="0.62333333333333341"/>
    <n v="19704.589166666668"/>
    <s v="S"/>
    <m/>
    <n v="19704.589166666668"/>
    <n v="0"/>
    <n v="400"/>
    <m/>
    <m/>
    <x v="1"/>
    <n v="16.661666666666669"/>
  </r>
  <r>
    <x v="1"/>
    <x v="354"/>
    <s v="Financeiro"/>
    <n v="37123"/>
    <s v="C"/>
    <s v="ITUB4"/>
    <n v="200"/>
    <n v="34.159999999999997"/>
    <n v="34.21"/>
    <n v="6831.9999999999991"/>
    <n v="0"/>
    <n v="0"/>
    <n v="0"/>
    <n v="6833.1799999999994"/>
    <s v="S"/>
    <m/>
    <n v="-6833.1799999999994"/>
    <m/>
    <n v="300"/>
    <m/>
    <m/>
    <x v="1"/>
    <n v="0"/>
  </r>
  <r>
    <x v="1"/>
    <x v="354"/>
    <s v="Financeiro"/>
    <n v="37123"/>
    <s v="C"/>
    <s v="ITUB4"/>
    <n v="200"/>
    <n v="34.26"/>
    <n v="34.26"/>
    <n v="6852"/>
    <n v="12"/>
    <n v="4.0383333333333331"/>
    <n v="0.62333333333333341"/>
    <n v="6865.9533333333329"/>
    <s v="S"/>
    <m/>
    <n v="-6865.9533333333329"/>
    <m/>
    <n v="0"/>
    <m/>
    <n v="-0.34593763170957026"/>
    <x v="1"/>
    <n v="16.661666666666669"/>
  </r>
  <r>
    <x v="1"/>
    <x v="354"/>
    <s v="Materiais Básicos"/>
    <n v="37123"/>
    <s v="C"/>
    <s v="UNIP6"/>
    <n v="400"/>
    <n v="40.39"/>
    <n v="40.39"/>
    <n v="16156"/>
    <n v="12"/>
    <n v="4.0383333333333331"/>
    <n v="0.62333333333333341"/>
    <n v="16172.878333333332"/>
    <s v="S"/>
    <m/>
    <n v="-16172.878333333332"/>
    <m/>
    <n v="700"/>
    <m/>
    <n v="-0.26811199623266213"/>
    <x v="1"/>
    <n v="16.661666666666669"/>
  </r>
  <r>
    <x v="1"/>
    <x v="354"/>
    <s v="Financeiro"/>
    <n v="37123"/>
    <s v="C"/>
    <s v="BBAS3"/>
    <n v="300"/>
    <n v="51.97"/>
    <n v="51.97"/>
    <n v="15591"/>
    <n v="12"/>
    <n v="4.0383333333333331"/>
    <n v="0.62333333333333341"/>
    <n v="15607.878333333332"/>
    <s v="S"/>
    <m/>
    <n v="-15607.878333333332"/>
    <m/>
    <n v="700"/>
    <m/>
    <n v="-0.25990923881690436"/>
    <x v="1"/>
    <n v="16.661666666666669"/>
  </r>
  <r>
    <x v="1"/>
    <x v="354"/>
    <s v="Consumo Cíclico"/>
    <n v="37123"/>
    <s v="V"/>
    <s v="BTOW3"/>
    <n v="500"/>
    <n v="32.79"/>
    <n v="32.869999999999997"/>
    <n v="16395"/>
    <n v="12"/>
    <n v="4.0383333333333331"/>
    <n v="0.62333333333333341"/>
    <n v="16379.156666666668"/>
    <s v="S"/>
    <m/>
    <n v="16379.156666666668"/>
    <n v="-56.661666666666861"/>
    <n v="500"/>
    <m/>
    <m/>
    <x v="0"/>
    <n v="16.661666666666669"/>
  </r>
  <r>
    <x v="1"/>
    <x v="354"/>
    <s v="Consumo Cíclico"/>
    <n v="37123"/>
    <s v="V"/>
    <s v="BTOW3"/>
    <n v="200"/>
    <n v="32.86"/>
    <n v="32.869999999999997"/>
    <n v="6572"/>
    <n v="12"/>
    <n v="4.0383333333333331"/>
    <n v="0.62333333333333341"/>
    <n v="6557.4586666666673"/>
    <s v="S"/>
    <m/>
    <n v="6557.4586666666673"/>
    <n v="-17.581333333331713"/>
    <n v="500"/>
    <m/>
    <m/>
    <x v="0"/>
    <n v="16.661666666666669"/>
  </r>
  <r>
    <x v="1"/>
    <x v="355"/>
    <s v="Consumo Cíclico"/>
    <n v="31900"/>
    <s v="V"/>
    <s v="BTOW3"/>
    <n v="500"/>
    <n v="32.049999999999997"/>
    <m/>
    <n v="16024.999999999998"/>
    <n v="12"/>
    <n v="2.9579999999999997"/>
    <n v="0.49299999999999999"/>
    <n v="16010.588999999998"/>
    <s v="S"/>
    <m/>
    <n v="16010.588999999998"/>
    <n v="-41.613000000003012"/>
    <n v="800"/>
    <m/>
    <m/>
    <x v="0"/>
    <n v="15.451000000000001"/>
  </r>
  <r>
    <x v="1"/>
    <x v="355"/>
    <e v="#N/A"/>
    <n v="31900"/>
    <s v="C"/>
    <s v="CSNA3"/>
    <n v="300"/>
    <n v="17.3"/>
    <n v="17.456250000000001"/>
    <n v="5190"/>
    <n v="12"/>
    <n v="2.9579999999999997"/>
    <n v="0.49299999999999999"/>
    <n v="5205.0410000000002"/>
    <s v="S"/>
    <m/>
    <n v="-5205.0410000000002"/>
    <m/>
    <n v="200"/>
    <m/>
    <m/>
    <x v="0"/>
    <n v="15.451000000000001"/>
  </r>
  <r>
    <x v="1"/>
    <x v="355"/>
    <e v="#N/A"/>
    <n v="31900"/>
    <s v="C"/>
    <s v="CSNA3"/>
    <n v="500"/>
    <n v="17.55"/>
    <n v="17.55"/>
    <n v="8775"/>
    <n v="12"/>
    <n v="2.9579999999999997"/>
    <n v="0.49299999999999999"/>
    <n v="8790.0409999999993"/>
    <s v="S"/>
    <m/>
    <n v="-8790.0409999999993"/>
    <m/>
    <n v="4000"/>
    <m/>
    <m/>
    <x v="0"/>
    <n v="15.451000000000001"/>
  </r>
  <r>
    <x v="1"/>
    <x v="355"/>
    <e v="#N/A"/>
    <n v="31900"/>
    <s v="C"/>
    <s v="LEVE3"/>
    <n v="800"/>
    <n v="23.02"/>
    <n v="23.02"/>
    <n v="18416"/>
    <n v="12"/>
    <n v="2.9579999999999997"/>
    <n v="0.49299999999999999"/>
    <n v="18431.041000000001"/>
    <s v="S"/>
    <m/>
    <n v="-18431.041000000001"/>
    <m/>
    <n v="1200"/>
    <m/>
    <m/>
    <x v="1"/>
    <n v="15.451000000000001"/>
  </r>
  <r>
    <x v="1"/>
    <x v="355"/>
    <e v="#N/A"/>
    <n v="31900"/>
    <s v="C"/>
    <s v="IRBR3"/>
    <n v="100"/>
    <n v="96.32"/>
    <n v="98.694999999999993"/>
    <n v="9632"/>
    <n v="12"/>
    <n v="2.9579999999999997"/>
    <n v="0.49299999999999999"/>
    <n v="9648.0149999999994"/>
    <s v="S"/>
    <m/>
    <n v="-9648.0149999999994"/>
    <m/>
    <n v="900"/>
    <m/>
    <m/>
    <x v="1"/>
    <n v="15.451000000000001"/>
  </r>
  <r>
    <x v="1"/>
    <x v="355"/>
    <s v="Consumo Cíclico"/>
    <n v="31900"/>
    <s v="C"/>
    <s v="VVAR3"/>
    <n v="4000"/>
    <n v="4.8499999999999996"/>
    <n v="4.8499999999999996"/>
    <n v="19400"/>
    <n v="12"/>
    <n v="2.9579999999999997"/>
    <n v="0.49299999999999999"/>
    <n v="19416.014999999999"/>
    <s v="S"/>
    <m/>
    <n v="-19416.014999999999"/>
    <m/>
    <n v="700"/>
    <m/>
    <m/>
    <x v="0"/>
    <n v="15.451000000000001"/>
  </r>
  <r>
    <x v="1"/>
    <x v="355"/>
    <s v="Consumo Cíclico"/>
    <n v="31900"/>
    <s v="C"/>
    <s v="BTOW3"/>
    <n v="300"/>
    <n v="32.01"/>
    <n v="32.524999999999999"/>
    <n v="9603"/>
    <n v="12"/>
    <n v="2.9579999999999997"/>
    <n v="0.49299999999999999"/>
    <n v="9619.0149999999994"/>
    <s v="S"/>
    <m/>
    <n v="-9619.0149999999994"/>
    <m/>
    <n v="400"/>
    <m/>
    <m/>
    <x v="0"/>
    <n v="15.451000000000001"/>
  </r>
  <r>
    <x v="1"/>
    <x v="355"/>
    <s v="Consumo Cíclico"/>
    <n v="31900"/>
    <s v="C"/>
    <s v="BTOW3"/>
    <n v="200"/>
    <n v="32.08"/>
    <n v="32.696666666666665"/>
    <n v="6416"/>
    <n v="12"/>
    <n v="2.9579999999999997"/>
    <n v="0.49299999999999999"/>
    <n v="6432.0150000000003"/>
    <s v="S"/>
    <m/>
    <n v="-6432.0150000000003"/>
    <m/>
    <n v="800"/>
    <m/>
    <m/>
    <x v="0"/>
    <n v="15.451000000000001"/>
  </r>
  <r>
    <x v="1"/>
    <x v="355"/>
    <s v="Consumo Cíclico"/>
    <n v="31900"/>
    <s v="C"/>
    <s v="BTOW3"/>
    <n v="300"/>
    <n v="32.99"/>
    <n v="32.872857142857143"/>
    <n v="9897"/>
    <n v="12"/>
    <n v="2.9579999999999997"/>
    <n v="0.49299999999999999"/>
    <n v="9913.0149999999994"/>
    <s v="S"/>
    <m/>
    <n v="-9913.0149999999994"/>
    <m/>
    <n v="0"/>
    <m/>
    <n v="5.022494228536601E-2"/>
    <x v="1"/>
    <n v="15.451000000000001"/>
  </r>
  <r>
    <x v="1"/>
    <x v="355"/>
    <s v="Consumo Cíclico"/>
    <n v="31900"/>
    <s v="C"/>
    <s v="BTOW3"/>
    <n v="400"/>
    <n v="32.770000000000003"/>
    <n v="32.770000000000003"/>
    <n v="13108.000000000002"/>
    <n v="12"/>
    <n v="2.9579999999999997"/>
    <n v="0.49299999999999999"/>
    <n v="13123.113000000001"/>
    <s v="S"/>
    <m/>
    <n v="-13123.113000000001"/>
    <m/>
    <n v="300"/>
    <m/>
    <m/>
    <x v="1"/>
    <n v="15.451000000000001"/>
  </r>
  <r>
    <x v="1"/>
    <x v="356"/>
    <s v="Petróleo. Gás e Biocombustíveis"/>
    <n v="27818"/>
    <s v="C"/>
    <s v="PETR4"/>
    <n v="800"/>
    <n v="27.28"/>
    <n v="27.28"/>
    <n v="21824"/>
    <n v="12"/>
    <n v="4.0062499999999996"/>
    <n v="0.68500000000000005"/>
    <n v="21839.305000000004"/>
    <s v="S"/>
    <m/>
    <n v="-21839.305000000004"/>
    <m/>
    <n v="0"/>
    <m/>
    <n v="3.3715348695921357"/>
    <x v="0"/>
    <n v="16.69125"/>
  </r>
  <r>
    <x v="1"/>
    <x v="356"/>
    <s v="Consumo Cíclico"/>
    <n v="27818"/>
    <s v="V"/>
    <s v="BTOW3"/>
    <n v="300"/>
    <n v="33.15"/>
    <n v="33.020000000000003"/>
    <n v="9945"/>
    <n v="12"/>
    <n v="4.0062499999999996"/>
    <n v="0.68500000000000005"/>
    <n v="9930.3250000000007"/>
    <s v="S"/>
    <m/>
    <n v="9930.3250000000007"/>
    <n v="4.9874999999992724"/>
    <n v="0"/>
    <m/>
    <n v="0.59738322283789702"/>
    <x v="0"/>
    <n v="16.69125"/>
  </r>
  <r>
    <x v="1"/>
    <x v="356"/>
    <s v="Consumo Cíclico"/>
    <n v="27818"/>
    <s v="C"/>
    <s v="BTOW3"/>
    <n v="300"/>
    <n v="33.020000000000003"/>
    <n v="33.020000000000003"/>
    <n v="9906.0000000000018"/>
    <n v="12"/>
    <n v="4.0062499999999996"/>
    <n v="0.68500000000000005"/>
    <n v="9920.6533333333336"/>
    <s v="S"/>
    <m/>
    <n v="-9920.6533333333336"/>
    <m/>
    <n v="0"/>
    <m/>
    <n v="-0.84679273604231153"/>
    <x v="0"/>
    <n v="16.69125"/>
  </r>
  <r>
    <x v="1"/>
    <x v="356"/>
    <s v="Petróleo. Gás e Biocombustíveis"/>
    <n v="27818"/>
    <s v="V"/>
    <s v="PETR4"/>
    <n v="500"/>
    <n v="27.11"/>
    <n v="26.13"/>
    <n v="13555"/>
    <n v="12"/>
    <n v="4.0062499999999996"/>
    <n v="0.68500000000000005"/>
    <n v="13540.976666666667"/>
    <s v="S"/>
    <m/>
    <n v="13540.976666666667"/>
    <n v="456.53875000000153"/>
    <n v="700"/>
    <m/>
    <n v="-1.3608548619952767"/>
    <x v="1"/>
    <n v="16.69125"/>
  </r>
  <r>
    <x v="1"/>
    <x v="356"/>
    <s v="Financeiro"/>
    <n v="27818"/>
    <s v="V"/>
    <s v="BBAS3"/>
    <n v="300"/>
    <n v="52.67"/>
    <n v="52.3"/>
    <n v="15801"/>
    <n v="12"/>
    <n v="4.0062499999999996"/>
    <n v="0.68500000000000005"/>
    <n v="15786.976666666667"/>
    <s v="S"/>
    <m/>
    <n v="15786.976666666667"/>
    <n v="94.308750000000146"/>
    <n v="0"/>
    <m/>
    <n v="2.0821120581827879"/>
    <x v="0"/>
    <n v="16.69125"/>
  </r>
  <r>
    <x v="1"/>
    <x v="356"/>
    <s v="Consumo Cíclico"/>
    <n v="27818"/>
    <s v="V"/>
    <s v="BTOW3"/>
    <n v="700"/>
    <n v="33.54"/>
    <n v="33.799999999999997"/>
    <n v="23478"/>
    <n v="12"/>
    <n v="4.0062499999999996"/>
    <n v="0.68500000000000005"/>
    <n v="23463.976666666666"/>
    <s v="S"/>
    <m/>
    <n v="23463.976666666666"/>
    <n v="-198.69124999999622"/>
    <n v="1400"/>
    <m/>
    <n v="-7.9175501459543094"/>
    <x v="0"/>
    <n v="16.69125"/>
  </r>
  <r>
    <x v="1"/>
    <x v="356"/>
    <s v="Consumo Cíclico"/>
    <n v="27818"/>
    <s v="V"/>
    <s v="BTOW3"/>
    <n v="700"/>
    <n v="33.369999999999997"/>
    <n v="33.799999999999997"/>
    <n v="23359"/>
    <n v="12"/>
    <n v="4.0062499999999996"/>
    <n v="0.68500000000000005"/>
    <n v="23344.976666666666"/>
    <s v="S"/>
    <m/>
    <n v="23344.976666666666"/>
    <n v="-317.69124999999622"/>
    <n v="500"/>
    <m/>
    <m/>
    <x v="1"/>
    <n v="16.69125"/>
  </r>
  <r>
    <x v="1"/>
    <x v="356"/>
    <e v="#N/A"/>
    <n v="27818"/>
    <s v="V"/>
    <s v="LEVE3"/>
    <n v="500"/>
    <n v="23.08"/>
    <n v="22.53"/>
    <n v="11540"/>
    <n v="12"/>
    <n v="4.0062499999999996"/>
    <n v="0.68500000000000005"/>
    <n v="11525.976666666667"/>
    <s v="S"/>
    <m/>
    <n v="11525.976666666667"/>
    <n v="239.98375000000124"/>
    <n v="0"/>
    <m/>
    <n v="1.3667699832917677"/>
    <x v="1"/>
    <n v="16.69125"/>
  </r>
  <r>
    <x v="1"/>
    <x v="357"/>
    <s v="Consumo Cíclico"/>
    <n v="23697"/>
    <s v="V"/>
    <s v="BTOW3"/>
    <n v="800"/>
    <n v="32"/>
    <n v="34.51"/>
    <n v="25600"/>
    <n v="12"/>
    <n v="5.0650000000000004"/>
    <n v="0.63"/>
    <n v="25584.871111111112"/>
    <s v="S"/>
    <m/>
    <n v="25584.871111111112"/>
    <n v="-2025.6949999999997"/>
    <n v="500"/>
    <m/>
    <m/>
    <x v="1"/>
    <n v="17.695"/>
  </r>
  <r>
    <x v="1"/>
    <x v="357"/>
    <e v="#N/A"/>
    <n v="23697"/>
    <s v="C"/>
    <s v="LEVE3"/>
    <n v="500"/>
    <n v="22.53"/>
    <m/>
    <n v="11265"/>
    <n v="12"/>
    <n v="5.0650000000000004"/>
    <n v="0.63"/>
    <n v="11280.758888888888"/>
    <s v="S"/>
    <m/>
    <n v="-11280.758888888888"/>
    <m/>
    <n v="0"/>
    <m/>
    <n v="0.80088606255547257"/>
    <x v="1"/>
    <n v="17.695"/>
  </r>
  <r>
    <x v="1"/>
    <x v="358"/>
    <e v="#N/A"/>
    <n v="19842"/>
    <s v="V"/>
    <s v="LEVE3"/>
    <n v="400"/>
    <n v="22.98"/>
    <m/>
    <n v="9192"/>
    <n v="12"/>
    <n v="2.52"/>
    <n v="0.39"/>
    <n v="9177.1111111111113"/>
    <s v="S"/>
    <m/>
    <n v="9177.1111111111113"/>
    <n v="125.43000000000029"/>
    <n v="400"/>
    <m/>
    <m/>
    <x v="0"/>
    <n v="14.91"/>
  </r>
  <r>
    <x v="1"/>
    <x v="359"/>
    <s v="Petróleo. Gás e Biocombustíveis"/>
    <n v="15849"/>
    <s v="C"/>
    <s v="PETR4"/>
    <n v="500"/>
    <n v="26.13"/>
    <m/>
    <n v="13065"/>
    <n v="12"/>
    <n v="3.59"/>
    <n v="0.55000000000000004"/>
    <n v="13080.678888888888"/>
    <s v="S"/>
    <m/>
    <n v="-13080.678888888888"/>
    <m/>
    <n v="4000"/>
    <m/>
    <m/>
    <x v="1"/>
    <n v="16.14"/>
  </r>
  <r>
    <x v="1"/>
    <x v="360"/>
    <s v="Consumo Cíclico"/>
    <n v="11800"/>
    <s v="V"/>
    <s v="VVAR3"/>
    <n v="4000"/>
    <n v="4.8"/>
    <m/>
    <n v="19200"/>
    <n v="12"/>
    <n v="2.5299999999999998"/>
    <n v="0.5"/>
    <n v="19185.001111111113"/>
    <s v="S"/>
    <m/>
    <n v="19185.001111111113"/>
    <n v="153.65000000000146"/>
    <n v="2000"/>
    <m/>
    <m/>
    <x v="1"/>
    <n v="15.03"/>
  </r>
  <r>
    <x v="1"/>
    <x v="360"/>
    <e v="#N/A"/>
    <n v="11800"/>
    <s v="C"/>
    <s v="LEVE3"/>
    <n v="400"/>
    <n v="22.59"/>
    <m/>
    <n v="9036"/>
    <n v="12"/>
    <n v="2.5299999999999998"/>
    <n v="0.5"/>
    <n v="9051.6288888888885"/>
    <s v="S"/>
    <m/>
    <n v="-9051.6288888888885"/>
    <m/>
    <n v="100"/>
    <m/>
    <m/>
    <x v="0"/>
    <n v="15.03"/>
  </r>
  <r>
    <x v="1"/>
    <x v="360"/>
    <s v="Consumo Cíclico"/>
    <n v="11800"/>
    <s v="C"/>
    <s v="VVAR3"/>
    <n v="2000"/>
    <n v="4.76"/>
    <m/>
    <n v="9520"/>
    <n v="12"/>
    <n v="2.5299999999999998"/>
    <n v="0.5"/>
    <n v="9535.6288888888885"/>
    <s v="S"/>
    <m/>
    <n v="-9535.6288888888885"/>
    <m/>
    <n v="0"/>
    <m/>
    <n v="-0.39297738422623052"/>
    <x v="1"/>
    <n v="15.03"/>
  </r>
  <r>
    <x v="1"/>
    <x v="360"/>
    <s v="Consumo Cíclico"/>
    <n v="11800"/>
    <s v="C"/>
    <s v="VVAR3"/>
    <n v="2000"/>
    <n v="4.74"/>
    <m/>
    <n v="9480"/>
    <n v="12"/>
    <n v="2.5299999999999998"/>
    <n v="0.5"/>
    <n v="9495.6288888888885"/>
    <s v="S"/>
    <m/>
    <n v="-9495.6288888888885"/>
    <m/>
    <n v="500"/>
    <m/>
    <m/>
    <x v="1"/>
    <n v="15.03"/>
  </r>
  <r>
    <x v="1"/>
    <x v="361"/>
    <e v="#N/A"/>
    <n v="7542"/>
    <s v="C"/>
    <s v="IRBR3"/>
    <n v="100"/>
    <n v="101.07"/>
    <m/>
    <n v="10107"/>
    <n v="12"/>
    <n v="2.3879999999999999"/>
    <n v="6.0999999999999999E-2"/>
    <n v="10122.189888888888"/>
    <s v="S"/>
    <m/>
    <n v="-10122.189888888888"/>
    <m/>
    <n v="300"/>
    <m/>
    <m/>
    <x v="1"/>
    <n v="14.449"/>
  </r>
  <r>
    <x v="1"/>
    <x v="361"/>
    <s v="Materiais Básicos"/>
    <n v="7542"/>
    <s v="V"/>
    <s v="BRKM5"/>
    <n v="500"/>
    <n v="34.44"/>
    <m/>
    <n v="17220"/>
    <n v="12"/>
    <n v="2.3879999999999999"/>
    <n v="6.0999999999999999E-2"/>
    <n v="17203.788999999997"/>
    <s v="S"/>
    <m/>
    <n v="17203.788999999997"/>
    <n v="-67.606999999999971"/>
    <n v="0"/>
    <m/>
    <n v="-0.22934257306030162"/>
    <x v="1"/>
    <n v="14.449"/>
  </r>
  <r>
    <x v="1"/>
    <x v="361"/>
    <s v="Materiais Básicos"/>
    <n v="7542"/>
    <s v="C"/>
    <s v="BRKM5"/>
    <n v="200"/>
    <n v="34.21"/>
    <m/>
    <n v="6842"/>
    <n v="12"/>
    <n v="2.3879999999999999"/>
    <n v="6.0999999999999999E-2"/>
    <n v="6858.8409999999994"/>
    <s v="S"/>
    <m/>
    <n v="-6858.8409999999994"/>
    <m/>
    <n v="300"/>
    <m/>
    <m/>
    <x v="1"/>
    <n v="14.449"/>
  </r>
  <r>
    <x v="1"/>
    <x v="361"/>
    <s v="Materiais Básicos"/>
    <n v="7542"/>
    <s v="C"/>
    <s v="BRKM5"/>
    <n v="300"/>
    <n v="34.67"/>
    <m/>
    <n v="10401"/>
    <n v="12"/>
    <n v="2.3879999999999999"/>
    <n v="6.0999999999999999E-2"/>
    <n v="10417.840999999999"/>
    <s v="S"/>
    <m/>
    <n v="-10417.840999999999"/>
    <m/>
    <n v="0"/>
    <m/>
    <n v="0.12106511676396352"/>
    <x v="1"/>
    <n v="14.449"/>
  </r>
  <r>
    <x v="1"/>
    <x v="361"/>
    <s v="Materiais Básicos"/>
    <n v="7542"/>
    <s v="V"/>
    <s v="BRKM5"/>
    <n v="300"/>
    <n v="34.24"/>
    <m/>
    <n v="10272"/>
    <n v="12"/>
    <n v="2.3879999999999999"/>
    <n v="6.0999999999999999E-2"/>
    <n v="10258.889000000001"/>
    <s v="S"/>
    <m/>
    <n v="10258.889000000001"/>
    <n v="-23.528000000000247"/>
    <n v="300"/>
    <m/>
    <m/>
    <x v="1"/>
    <n v="14.449"/>
  </r>
  <r>
    <x v="1"/>
    <x v="361"/>
    <s v="Materiais Básicos"/>
    <n v="7542"/>
    <s v="C"/>
    <s v="BRKM5"/>
    <n v="300"/>
    <n v="34.22"/>
    <m/>
    <n v="10266"/>
    <n v="12"/>
    <n v="2.3879999999999999"/>
    <n v="6.0999999999999999E-2"/>
    <n v="10279.740999999998"/>
    <s v="S"/>
    <m/>
    <n v="-10279.740999999998"/>
    <m/>
    <n v="500"/>
    <m/>
    <m/>
    <x v="0"/>
    <n v="14.449"/>
  </r>
  <r>
    <x v="1"/>
    <x v="361"/>
    <s v="Materiais Básicos"/>
    <n v="7542"/>
    <s v="V"/>
    <s v="BRKM5"/>
    <n v="300"/>
    <n v="34.39"/>
    <m/>
    <n v="10317"/>
    <n v="12"/>
    <n v="2.3879999999999999"/>
    <n v="6.0999999999999999E-2"/>
    <n v="10301.894"/>
    <s v="S"/>
    <m/>
    <n v="10301.894"/>
    <n v="12.471999999999753"/>
    <n v="300"/>
    <m/>
    <m/>
    <x v="0"/>
    <n v="14.449"/>
  </r>
  <r>
    <x v="1"/>
    <x v="361"/>
    <s v="Materiais Básicos"/>
    <n v="7542"/>
    <s v="C"/>
    <s v="BRKM5"/>
    <n v="300"/>
    <n v="34.25"/>
    <m/>
    <n v="10275"/>
    <n v="12"/>
    <n v="2.3879999999999999"/>
    <n v="6.0999999999999999E-2"/>
    <n v="10290.735999999999"/>
    <s v="S"/>
    <m/>
    <n v="-10290.735999999999"/>
    <m/>
    <n v="500"/>
    <m/>
    <m/>
    <x v="0"/>
    <n v="14.449"/>
  </r>
  <r>
    <x v="1"/>
    <x v="361"/>
    <s v="Materiais Básicos"/>
    <n v="7542"/>
    <s v="C"/>
    <s v="SUZB3"/>
    <n v="200"/>
    <n v="30.57"/>
    <n v="31.56"/>
    <n v="6114"/>
    <n v="12"/>
    <n v="2.3879999999999999"/>
    <n v="6.0999999999999999E-2"/>
    <n v="6132.3850000000002"/>
    <s v="S"/>
    <m/>
    <n v="-6132.3850000000002"/>
    <m/>
    <n v="300"/>
    <m/>
    <n v="3.0303640443441915"/>
    <x v="0"/>
    <n v="14.449"/>
  </r>
  <r>
    <x v="1"/>
    <x v="361"/>
    <s v="Financeiro"/>
    <n v="7542"/>
    <s v="C"/>
    <s v="BBAS3"/>
    <n v="300"/>
    <n v="52.3"/>
    <n v="52.3"/>
    <n v="15690"/>
    <n v="12"/>
    <n v="2.3879999999999999"/>
    <n v="6.0999999999999999E-2"/>
    <n v="15708.384999999998"/>
    <s v="S"/>
    <m/>
    <n v="-15708.384999999998"/>
    <m/>
    <n v="300"/>
    <m/>
    <m/>
    <x v="0"/>
    <n v="14.449"/>
  </r>
  <r>
    <x v="1"/>
    <x v="362"/>
    <s v=" Utilidade Pública"/>
    <n v="2887"/>
    <s v="C"/>
    <s v="TRPL4"/>
    <n v="500"/>
    <n v="22.73"/>
    <n v="22.73"/>
    <n v="11365"/>
    <n v="12"/>
    <n v="5.62"/>
    <n v="0.9"/>
    <n v="11384.223999999998"/>
    <s v="S"/>
    <m/>
    <n v="-11384.223999999998"/>
    <m/>
    <n v="200"/>
    <m/>
    <n v="-0.28307149283558941"/>
    <x v="1"/>
    <n v="18.52"/>
  </r>
  <r>
    <x v="1"/>
    <x v="362"/>
    <s v="Consumo Cíclico"/>
    <n v="2887"/>
    <s v="V"/>
    <s v="VVAR3"/>
    <n v="6000"/>
    <n v="4.92"/>
    <n v="4.7699999999999996"/>
    <n v="29520"/>
    <n v="12"/>
    <n v="5.62"/>
    <n v="0.9"/>
    <n v="29501.405999999999"/>
    <s v="S"/>
    <m/>
    <n v="29501.405999999999"/>
    <n v="894"/>
    <n v="200"/>
    <m/>
    <m/>
    <x v="1"/>
    <n v="18.52"/>
  </r>
  <r>
    <x v="1"/>
    <x v="363"/>
    <s v="Materiais Básicos"/>
    <n v="88219"/>
    <s v="C"/>
    <s v="SUZB3"/>
    <n v="100"/>
    <n v="32.21"/>
    <n v="32.22"/>
    <n v="3221"/>
    <n v="12"/>
    <n v="1.6937500000000001"/>
    <n v="0.29125000000000001"/>
    <n v="3239.6152500000003"/>
    <s v="S"/>
    <m/>
    <n v="-3239.6152500000003"/>
    <m/>
    <n v="200"/>
    <m/>
    <m/>
    <x v="0"/>
    <n v="13.984999999999999"/>
  </r>
  <r>
    <x v="1"/>
    <x v="363"/>
    <s v="Materiais Básicos"/>
    <n v="88219"/>
    <s v="V"/>
    <s v="SUZB3"/>
    <n v="200"/>
    <n v="32.979999999999997"/>
    <n v="92.95"/>
    <n v="6595.9999999999991"/>
    <n v="12"/>
    <n v="1.6937500000000001"/>
    <n v="0.29125000000000001"/>
    <n v="6581.3762499999984"/>
    <s v="S"/>
    <m/>
    <n v="6581.3762499999984"/>
    <n v="-18.630000000001928"/>
    <n v="0"/>
    <m/>
    <n v="4.6952283147373848"/>
    <x v="0"/>
    <n v="13.984999999999999"/>
  </r>
  <r>
    <x v="1"/>
    <x v="363"/>
    <s v="Materiais Básicos"/>
    <n v="88219"/>
    <s v="C"/>
    <s v="SUZB3"/>
    <n v="200"/>
    <n v="32.950000000000003"/>
    <n v="92.95"/>
    <n v="6590.0000000000009"/>
    <n v="12"/>
    <n v="1.6937500000000001"/>
    <n v="0.29125000000000001"/>
    <n v="6605.2537500000017"/>
    <s v="S"/>
    <m/>
    <n v="-6605.2537500000017"/>
    <m/>
    <n v="2000"/>
    <m/>
    <m/>
    <x v="0"/>
    <n v="13.984999999999999"/>
  </r>
  <r>
    <x v="1"/>
    <x v="363"/>
    <s v="Materiais Básicos"/>
    <n v="88219"/>
    <s v="C"/>
    <s v="SUZB3"/>
    <n v="200"/>
    <n v="32.22"/>
    <n v="32.22"/>
    <n v="6444"/>
    <n v="12"/>
    <n v="1.6937500000000001"/>
    <n v="0.29125000000000001"/>
    <n v="6459.2537500000008"/>
    <s v="S"/>
    <m/>
    <n v="-6459.2537500000008"/>
    <m/>
    <n v="2000"/>
    <m/>
    <m/>
    <x v="0"/>
    <n v="13.984999999999999"/>
  </r>
  <r>
    <x v="1"/>
    <x v="363"/>
    <s v=" Utilidade Pública"/>
    <n v="88219"/>
    <s v="V"/>
    <s v="TRPL4"/>
    <n v="200"/>
    <n v="21.94"/>
    <n v="20.78"/>
    <n v="4388"/>
    <n v="12"/>
    <n v="1.6937500000000001"/>
    <n v="0.29125000000000001"/>
    <n v="4373.3762499999993"/>
    <s v="S"/>
    <m/>
    <n v="4373.3762499999993"/>
    <n v="205.34"/>
    <n v="1800"/>
    <m/>
    <m/>
    <x v="0"/>
    <n v="13.984999999999999"/>
  </r>
  <r>
    <x v="1"/>
    <x v="363"/>
    <s v="Consumo Cíclico"/>
    <n v="88219"/>
    <s v="C"/>
    <s v="BTOW3"/>
    <n v="200"/>
    <n v="31.96"/>
    <n v="33.795454545454547"/>
    <n v="6392"/>
    <n v="12"/>
    <n v="1.6937500000000001"/>
    <n v="0.29125000000000001"/>
    <n v="6406.8762500000003"/>
    <s v="S"/>
    <m/>
    <n v="-6406.8762500000003"/>
    <m/>
    <n v="1400"/>
    <m/>
    <n v="0.76065064532739068"/>
    <x v="0"/>
    <n v="13.984999999999999"/>
  </r>
  <r>
    <x v="1"/>
    <x v="363"/>
    <s v="Consumo Cíclico"/>
    <n v="88219"/>
    <s v="C"/>
    <s v="BTOW3"/>
    <n v="200"/>
    <n v="31.86"/>
    <n v="34.981000000000002"/>
    <n v="6372"/>
    <n v="12"/>
    <n v="1.6937500000000001"/>
    <n v="0.29125000000000001"/>
    <n v="6386.8762500000003"/>
    <s v="S"/>
    <m/>
    <n v="-6386.8762500000003"/>
    <m/>
    <n v="1200"/>
    <m/>
    <n v="1.0071606523718752"/>
    <x v="1"/>
    <n v="13.984999999999999"/>
  </r>
  <r>
    <x v="1"/>
    <x v="363"/>
    <s v="Consumo Cíclico"/>
    <n v="88219"/>
    <s v="C"/>
    <s v="BTOW3"/>
    <n v="400"/>
    <n v="32.31"/>
    <n v="35.327777777777776"/>
    <n v="12924"/>
    <n v="12"/>
    <n v="1.6937500000000001"/>
    <n v="0.29125000000000001"/>
    <n v="12938.876249999999"/>
    <s v="S"/>
    <m/>
    <n v="-12938.876249999999"/>
    <m/>
    <n v="1900"/>
    <m/>
    <n v="0"/>
    <x v="1"/>
    <n v="13.984999999999999"/>
  </r>
  <r>
    <x v="1"/>
    <x v="364"/>
    <s v="Consumo Cíclico"/>
    <n v="83778"/>
    <s v="V"/>
    <s v="VVAR3"/>
    <n v="7000"/>
    <n v="4.8099999999999996"/>
    <n v="4.7699999999999996"/>
    <n v="33670"/>
    <n v="12"/>
    <n v="3.5118181818181822"/>
    <n v="0.64727272727272733"/>
    <n v="33655.397727272728"/>
    <s v="S"/>
    <m/>
    <n v="33655.397727272728"/>
    <n v="256"/>
    <n v="2200"/>
    <m/>
    <m/>
    <x v="1"/>
    <n v="16.15909090909091"/>
  </r>
  <r>
    <x v="1"/>
    <x v="364"/>
    <s v="Consumo Cíclico"/>
    <n v="83778"/>
    <s v="V"/>
    <s v="BTOW3"/>
    <n v="700"/>
    <n v="32.659999999999997"/>
    <n v="36.19"/>
    <n v="22861.999999999996"/>
    <n v="12"/>
    <n v="3.5118181818181822"/>
    <n v="0.64727272727272733"/>
    <n v="22847.397727272721"/>
    <s v="S"/>
    <m/>
    <n v="22847.397727272721"/>
    <n v="230.10999999999694"/>
    <n v="1900"/>
    <m/>
    <m/>
    <x v="1"/>
    <n v="16.15909090909091"/>
  </r>
  <r>
    <x v="1"/>
    <x v="364"/>
    <s v="Consumo Cíclico"/>
    <n v="83778"/>
    <s v="V"/>
    <s v="BTOW3"/>
    <n v="300"/>
    <n v="32.630000000000003"/>
    <n v="36.19"/>
    <n v="9789"/>
    <n v="12"/>
    <n v="3.5118181818181822"/>
    <n v="0.64727272727272733"/>
    <n v="9774.3977272727279"/>
    <s v="S"/>
    <m/>
    <n v="9774.3977272727279"/>
    <n v="0"/>
    <n v="1700"/>
    <m/>
    <m/>
    <x v="1"/>
    <n v="16.15909090909091"/>
  </r>
  <r>
    <x v="1"/>
    <x v="364"/>
    <s v="Consumo Cíclico"/>
    <n v="83778"/>
    <s v="C"/>
    <s v="BTOW3"/>
    <n v="300"/>
    <n v="32.020000000000003"/>
    <n v="36.19"/>
    <n v="9606.0000000000018"/>
    <n v="12"/>
    <n v="3.5118181818181822"/>
    <n v="0.64727272727272733"/>
    <n v="9621.3712727272723"/>
    <s v="S"/>
    <m/>
    <n v="-9621.3712727272723"/>
    <m/>
    <n v="1200"/>
    <m/>
    <n v="1.5828456221944158"/>
    <x v="1"/>
    <n v="16.15909090909091"/>
  </r>
  <r>
    <x v="1"/>
    <x v="364"/>
    <s v="Consumo Cíclico"/>
    <n v="83778"/>
    <s v="C"/>
    <s v="BTOW3"/>
    <n v="200"/>
    <n v="32.39"/>
    <n v="36.19"/>
    <n v="6478"/>
    <n v="12"/>
    <n v="3.5118181818181822"/>
    <n v="0.64727272727272733"/>
    <n v="6493.3712727272732"/>
    <s v="S"/>
    <m/>
    <n v="-6493.3712727272732"/>
    <m/>
    <n v="1200"/>
    <m/>
    <n v="-0.31878491910902612"/>
    <x v="1"/>
    <n v="16.15909090909091"/>
  </r>
  <r>
    <x v="1"/>
    <x v="364"/>
    <s v="Consumo Cíclico"/>
    <n v="83778"/>
    <s v="C"/>
    <s v="BTOW3"/>
    <n v="500"/>
    <n v="32.43"/>
    <n v="36.19"/>
    <n v="16215"/>
    <n v="24"/>
    <n v="3.5118181818181822"/>
    <n v="0.64727272727272733"/>
    <n v="16242.37127272727"/>
    <s v="S"/>
    <m/>
    <n v="-16242.37127272727"/>
    <m/>
    <n v="1400"/>
    <m/>
    <m/>
    <x v="1"/>
    <n v="28.15909090909091"/>
  </r>
  <r>
    <x v="1"/>
    <x v="364"/>
    <s v="Financeiro"/>
    <n v="83778"/>
    <s v="V"/>
    <s v="BBAS3"/>
    <n v="600"/>
    <n v="51.83"/>
    <n v="50.99"/>
    <n v="31098"/>
    <n v="12"/>
    <n v="3.5118181818181822"/>
    <n v="0.64727272727272733"/>
    <n v="31083.258727272725"/>
    <s v="S"/>
    <m/>
    <n v="31083.258727272725"/>
    <n v="492"/>
    <n v="1200"/>
    <m/>
    <n v="-10.719375031071019"/>
    <x v="0"/>
    <n v="16.15909090909091"/>
  </r>
  <r>
    <x v="1"/>
    <x v="364"/>
    <s v="Consumo Cíclico"/>
    <n v="83778"/>
    <s v="V"/>
    <s v="BTOW3"/>
    <n v="200"/>
    <n v="32.93"/>
    <m/>
    <n v="6586"/>
    <n v="12"/>
    <n v="3.5118181818181822"/>
    <n v="0.64727272727272733"/>
    <n v="6571.2587272727269"/>
    <s v="S"/>
    <m/>
    <n v="6571.2587272727269"/>
    <n v="-20.948181818181183"/>
    <n v="1500"/>
    <m/>
    <n v="3.5534874168308752"/>
    <x v="0"/>
    <n v="16.15909090909091"/>
  </r>
  <r>
    <x v="1"/>
    <x v="364"/>
    <s v="Consumo Cíclico"/>
    <n v="83778"/>
    <s v="C"/>
    <s v="BTOW3"/>
    <n v="200"/>
    <n v="32.869999999999997"/>
    <m/>
    <n v="6573.9999999999991"/>
    <n v="12"/>
    <n v="3.5118181818181822"/>
    <n v="0.64727272727272733"/>
    <n v="6590.4697727272724"/>
    <s v="S"/>
    <m/>
    <n v="-6590.4697727272724"/>
    <m/>
    <n v="1500"/>
    <m/>
    <m/>
    <x v="0"/>
    <n v="16.15909090909091"/>
  </r>
  <r>
    <x v="1"/>
    <x v="364"/>
    <s v="Consumo Cíclico"/>
    <n v="83778"/>
    <s v="V"/>
    <s v="BTOW3"/>
    <n v="300"/>
    <n v="32.74"/>
    <n v="36.19"/>
    <n v="9822"/>
    <n v="12"/>
    <n v="3.5118181818181822"/>
    <n v="0.64727272727272733"/>
    <n v="9806.1602272727287"/>
    <s v="S"/>
    <m/>
    <n v="9806.1602272727287"/>
    <n v="-1051.1590909090901"/>
    <n v="1200"/>
    <m/>
    <n v="-0.18916272563552616"/>
    <x v="1"/>
    <n v="16.15909090909091"/>
  </r>
  <r>
    <x v="1"/>
    <x v="364"/>
    <e v="#N/A"/>
    <n v="83778"/>
    <s v="V"/>
    <s v="LEVE3"/>
    <n v="400"/>
    <n v="22.78"/>
    <n v="21.89"/>
    <n v="9112"/>
    <n v="12"/>
    <n v="3.5118181818181822"/>
    <n v="0.64727272727272733"/>
    <n v="9096.1602272727287"/>
    <s v="S"/>
    <m/>
    <n v="9096.1602272727287"/>
    <n v="323.23090909091115"/>
    <n v="1500"/>
    <m/>
    <m/>
    <x v="1"/>
    <n v="16.15909090909091"/>
  </r>
  <r>
    <x v="1"/>
    <x v="365"/>
    <s v="Consumo Cíclico"/>
    <n v="79449"/>
    <s v="C"/>
    <s v="BTOW3"/>
    <n v="300"/>
    <n v="32.369999999999997"/>
    <n v="36.194000000000003"/>
    <n v="9711"/>
    <n v="12"/>
    <n v="2.3466666666666667"/>
    <n v="0.51666666666666672"/>
    <n v="9727.3391666666648"/>
    <s v="S"/>
    <m/>
    <n v="-9727.3391666666648"/>
    <m/>
    <n v="1200"/>
    <m/>
    <n v="0.35885717430766645"/>
    <x v="1"/>
    <n v="14.863333333333335"/>
  </r>
  <r>
    <x v="1"/>
    <x v="365"/>
    <s v="Consumo Cíclico"/>
    <n v="79449"/>
    <s v="V"/>
    <s v="BTOW3"/>
    <n v="300"/>
    <n v="32.880000000000003"/>
    <n v="37.15"/>
    <n v="9864"/>
    <n v="12"/>
    <n v="2.3466666666666667"/>
    <n v="0.51666666666666672"/>
    <n v="9848.6633333333339"/>
    <s v="S"/>
    <m/>
    <n v="9848.6633333333339"/>
    <n v="-18.63"/>
    <n v="1500"/>
    <m/>
    <m/>
    <x v="1"/>
    <n v="14.863333333333335"/>
  </r>
  <r>
    <x v="1"/>
    <x v="365"/>
    <s v="Consumo Cíclico"/>
    <n v="79449"/>
    <s v="C"/>
    <s v="BTOW3"/>
    <n v="300"/>
    <n v="32.86"/>
    <n v="37.15"/>
    <n v="9858"/>
    <n v="12"/>
    <n v="2.3466666666666667"/>
    <n v="0.51666666666666672"/>
    <n v="9874.1733333333323"/>
    <s v="S"/>
    <m/>
    <n v="-9874.1733333333323"/>
    <m/>
    <n v="1200"/>
    <m/>
    <n v="-0.28958387674437852"/>
    <x v="1"/>
    <n v="14.863333333333335"/>
  </r>
  <r>
    <x v="1"/>
    <x v="365"/>
    <s v="Consumo Cíclico"/>
    <n v="79449"/>
    <s v="V"/>
    <s v="BTOW3"/>
    <n v="300"/>
    <n v="33.159999999999997"/>
    <n v="37.15"/>
    <n v="9947.9999999999982"/>
    <n v="12"/>
    <n v="2.3466666666666667"/>
    <n v="0.51666666666666672"/>
    <n v="9932.4566666666651"/>
    <s v="S"/>
    <m/>
    <n v="9932.4566666666651"/>
    <n v="35.64333333333343"/>
    <n v="1700"/>
    <m/>
    <m/>
    <x v="1"/>
    <n v="14.863333333333335"/>
  </r>
  <r>
    <x v="1"/>
    <x v="365"/>
    <s v="Consumo Cíclico"/>
    <n v="79449"/>
    <s v="C"/>
    <s v="BTOW3"/>
    <n v="300"/>
    <n v="32.94"/>
    <n v="37.15"/>
    <n v="9882"/>
    <n v="12"/>
    <n v="2.3466666666666667"/>
    <n v="0.51666666666666672"/>
    <n v="9898.1733333333323"/>
    <s v="S"/>
    <m/>
    <n v="-9898.1733333333323"/>
    <m/>
    <n v="1500"/>
    <m/>
    <m/>
    <x v="1"/>
    <n v="14.863333333333335"/>
  </r>
  <r>
    <x v="1"/>
    <x v="365"/>
    <s v="Consumo Cíclico"/>
    <n v="79449"/>
    <s v="V"/>
    <s v="BTOW3"/>
    <n v="500"/>
    <n v="33.08"/>
    <n v="37.15"/>
    <n v="16540"/>
    <n v="12"/>
    <n v="2.3466666666666667"/>
    <n v="0.51666666666666672"/>
    <n v="16523.71"/>
    <s v="S"/>
    <m/>
    <n v="16523.71"/>
    <n v="-47.849999999998545"/>
    <n v="1200"/>
    <m/>
    <n v="-10.730545471381932"/>
    <x v="0"/>
    <n v="14.863333333333335"/>
  </r>
  <r>
    <x v="1"/>
    <x v="365"/>
    <s v="Consumo Cíclico"/>
    <n v="79449"/>
    <s v="C"/>
    <s v="BTOW3"/>
    <n v="200"/>
    <n v="33.06"/>
    <n v="37.15"/>
    <n v="6612"/>
    <n v="12"/>
    <n v="2.3466666666666667"/>
    <n v="0.51666666666666672"/>
    <n v="6628.92"/>
    <s v="S"/>
    <m/>
    <n v="-6628.92"/>
    <m/>
    <n v="1700"/>
    <m/>
    <n v="-10.472393179429679"/>
    <x v="0"/>
    <n v="14.863333333333335"/>
  </r>
  <r>
    <x v="1"/>
    <x v="365"/>
    <s v="Consumo Cíclico"/>
    <n v="79449"/>
    <s v="C"/>
    <s v="BTOW3"/>
    <n v="300"/>
    <n v="33.1"/>
    <n v="37.15"/>
    <n v="9930"/>
    <n v="12"/>
    <n v="2.3466666666666667"/>
    <n v="0.51666666666666672"/>
    <n v="9946.9199999999983"/>
    <s v="S"/>
    <m/>
    <n v="-9946.9199999999983"/>
    <m/>
    <n v="400"/>
    <m/>
    <m/>
    <x v="0"/>
    <n v="14.863333333333335"/>
  </r>
  <r>
    <x v="1"/>
    <x v="365"/>
    <s v="Consumo Cíclico"/>
    <n v="79449"/>
    <s v="V"/>
    <s v="BTOW3"/>
    <n v="500"/>
    <n v="33.58"/>
    <n v="37.15"/>
    <n v="16790"/>
    <n v="12"/>
    <n v="2.3466666666666667"/>
    <n v="0.51666666666666672"/>
    <n v="16774.543333333335"/>
    <s v="S"/>
    <m/>
    <n v="16774.543333333335"/>
    <n v="-1800"/>
    <n v="13000"/>
    <m/>
    <n v="-20.614750696553099"/>
    <x v="0"/>
    <n v="14.863333333333335"/>
  </r>
  <r>
    <x v="1"/>
    <x v="366"/>
    <s v="Consumo Cíclico"/>
    <n v="75340"/>
    <s v="V"/>
    <s v="BTOW3"/>
    <n v="500"/>
    <n v="32.44"/>
    <n v="35.81"/>
    <n v="16219.999999999998"/>
    <n v="12"/>
    <n v="3.43"/>
    <n v="0.55000000000000004"/>
    <n v="16204.509999999998"/>
    <s v="S"/>
    <m/>
    <n v="16204.509999999998"/>
    <n v="-1697"/>
    <n v="200"/>
    <m/>
    <m/>
    <x v="0"/>
    <n v="15.98"/>
  </r>
  <r>
    <x v="1"/>
    <x v="366"/>
    <e v="#N/A"/>
    <n v="75340"/>
    <s v="C"/>
    <s v="LEVE3"/>
    <n v="400"/>
    <n v="21.89"/>
    <n v="21.89"/>
    <n v="8756"/>
    <n v="12"/>
    <n v="3.43"/>
    <n v="0.55000000000000004"/>
    <n v="8771.0749999999989"/>
    <s v="S"/>
    <m/>
    <n v="-8771.0749999999989"/>
    <m/>
    <n v="200"/>
    <m/>
    <m/>
    <x v="0"/>
    <n v="15.98"/>
  </r>
  <r>
    <x v="1"/>
    <x v="367"/>
    <s v="Consumo Cíclico"/>
    <n v="74150"/>
    <s v="V"/>
    <s v="VVAR3"/>
    <n v="1000"/>
    <n v="4.05"/>
    <n v="4.87"/>
    <n v="4050"/>
    <n v="12"/>
    <n v="1.1100000000000001"/>
    <n v="0.16"/>
    <n v="4035.9450000000002"/>
    <s v="S"/>
    <m/>
    <n v="4035.9450000000002"/>
    <n v="-832"/>
    <n v="200"/>
    <m/>
    <m/>
    <x v="0"/>
    <n v="13.27"/>
  </r>
  <r>
    <x v="1"/>
    <x v="368"/>
    <s v="Consumo Cíclico"/>
    <n v="67931"/>
    <s v="C"/>
    <s v="BTOW3"/>
    <n v="300"/>
    <n v="31.33"/>
    <n v="35.812272727272727"/>
    <n v="9399"/>
    <n v="12"/>
    <n v="1.75"/>
    <n v="0.28000000000000003"/>
    <n v="9413.8050000000003"/>
    <s v="S"/>
    <m/>
    <n v="-9413.8050000000003"/>
    <m/>
    <n v="400"/>
    <m/>
    <n v="1.8418102350127008"/>
    <x v="0"/>
    <n v="14.03"/>
  </r>
  <r>
    <x v="1"/>
    <x v="368"/>
    <s v="Consumo Cíclico"/>
    <n v="67931"/>
    <s v="C"/>
    <s v="BTOW3"/>
    <n v="200"/>
    <n v="31.21"/>
    <n v="36.524736842105263"/>
    <n v="6242"/>
    <n v="12"/>
    <n v="1.75"/>
    <n v="0.28000000000000003"/>
    <n v="6256.8050000000003"/>
    <s v="S"/>
    <m/>
    <n v="-6256.8050000000003"/>
    <m/>
    <n v="400"/>
    <m/>
    <m/>
    <x v="0"/>
    <n v="14.03"/>
  </r>
  <r>
    <x v="1"/>
    <x v="369"/>
    <s v=" Utilidade Pública"/>
    <n v="56435"/>
    <s v="C"/>
    <s v="TRPL4"/>
    <n v="200"/>
    <n v="20.78"/>
    <n v="20.78"/>
    <n v="4156"/>
    <n v="12"/>
    <n v="1.75"/>
    <n v="0.28000000000000003"/>
    <n v="4172.2849999999999"/>
    <s v="S"/>
    <m/>
    <n v="-4172.2849999999999"/>
    <m/>
    <n v="13000"/>
    <m/>
    <n v="-10.314971815028985"/>
    <x v="0"/>
    <n v="14.03"/>
  </r>
  <r>
    <x v="1"/>
    <x v="369"/>
    <s v="Bens Industriais"/>
    <n v="56435"/>
    <s v="V"/>
    <s v="GOLL4"/>
    <n v="400"/>
    <n v="21.48"/>
    <n v="21.02"/>
    <n v="8592"/>
    <n v="12"/>
    <n v="1.75"/>
    <n v="0.28000000000000003"/>
    <n v="8576.3449999999993"/>
    <s v="S"/>
    <m/>
    <n v="8576.3449999999993"/>
    <n v="157.96"/>
    <n v="13000"/>
    <m/>
    <n v="-10.826521536922929"/>
    <x v="0"/>
    <n v="14.03"/>
  </r>
  <r>
    <x v="1"/>
    <x v="370"/>
    <s v="Bens Industriais"/>
    <n v="52459"/>
    <s v="C"/>
    <s v="GOLL4"/>
    <n v="400"/>
    <n v="21.02"/>
    <n v="21.02"/>
    <n v="8408"/>
    <n v="12"/>
    <n v="2.31"/>
    <n v="0.37"/>
    <n v="8423.9533333333329"/>
    <s v="S"/>
    <m/>
    <n v="-8423.9533333333329"/>
    <m/>
    <n v="13000"/>
    <m/>
    <n v="-0.17270677470098614"/>
    <x v="0"/>
    <n v="14.68"/>
  </r>
  <r>
    <x v="1"/>
    <x v="371"/>
    <s v="Consumo Cíclico"/>
    <n v="48687"/>
    <s v="V"/>
    <s v="BTOW3"/>
    <n v="200"/>
    <n v="33.75"/>
    <n v="37.15"/>
    <n v="6750"/>
    <n v="12"/>
    <n v="2.31"/>
    <n v="0.37"/>
    <n v="6734.6766666666672"/>
    <s v="S"/>
    <m/>
    <n v="6734.6766666666672"/>
    <n v="-694.68000000000029"/>
    <n v="13000"/>
    <m/>
    <m/>
    <x v="0"/>
    <n v="14.68"/>
  </r>
  <r>
    <x v="1"/>
    <x v="371"/>
    <s v="Consumo Cíclico"/>
    <n v="48687"/>
    <s v="V"/>
    <s v="BTOW3"/>
    <n v="300"/>
    <n v="33.57"/>
    <n v="37.15"/>
    <n v="10071"/>
    <n v="12"/>
    <n v="2.31"/>
    <n v="0.37"/>
    <n v="10055.676666666666"/>
    <s v="S"/>
    <m/>
    <n v="10055.676666666666"/>
    <n v="-1088.6800000000003"/>
    <n v="0"/>
    <m/>
    <n v="0.36466472788639637"/>
    <x v="0"/>
    <n v="14.68"/>
  </r>
  <r>
    <x v="1"/>
    <x v="372"/>
    <e v="#N/A"/>
    <n v="44382"/>
    <s v="V"/>
    <s v="CSNA3"/>
    <n v="800"/>
    <n v="14.87"/>
    <n v="14.88"/>
    <n v="11896"/>
    <n v="12"/>
    <n v="3.27"/>
    <n v="0.52"/>
    <n v="11881.41"/>
    <s v="S"/>
    <m/>
    <n v="11881.41"/>
    <n v="-20.520000000000437"/>
    <n v="300"/>
    <m/>
    <n v="-5.1006441152731448"/>
    <x v="0"/>
    <n v="15.79"/>
  </r>
  <r>
    <x v="1"/>
    <x v="373"/>
    <s v="Consumo Cíclico"/>
    <n v="40084"/>
    <s v="C"/>
    <s v="VVAR3"/>
    <n v="3000"/>
    <n v="4.45"/>
    <n v="4.773076923076923"/>
    <n v="13350"/>
    <n v="12"/>
    <n v="3.1749999999999998"/>
    <n v="0.505"/>
    <n v="13365.144999999999"/>
    <s v="S"/>
    <m/>
    <n v="-13365.144999999999"/>
    <m/>
    <n v="300"/>
    <m/>
    <m/>
    <x v="0"/>
    <n v="15.680000000000001"/>
  </r>
  <r>
    <x v="1"/>
    <x v="373"/>
    <s v="Financeiro"/>
    <n v="40084"/>
    <s v="V"/>
    <s v="B3SA3"/>
    <n v="300"/>
    <n v="32.479999999999997"/>
    <n v="32.270000000000003"/>
    <n v="9743.9999999999982"/>
    <n v="12"/>
    <n v="3.1749999999999998"/>
    <n v="0.505"/>
    <n v="9729.4849999999988"/>
    <s v="S"/>
    <m/>
    <n v="9729.4849999999988"/>
    <n v="35.479999999997744"/>
    <n v="2200"/>
    <m/>
    <n v="-1.0906961798035788"/>
    <x v="0"/>
    <n v="15.680000000000001"/>
  </r>
  <r>
    <x v="1"/>
    <x v="374"/>
    <e v="#N/A"/>
    <n v="36088"/>
    <s v="V"/>
    <s v="CSNA3"/>
    <n v="1000"/>
    <n v="14.17"/>
    <n v="14.88"/>
    <n v="14170"/>
    <n v="12"/>
    <n v="3.89"/>
    <n v="0.62"/>
    <n v="14155.074999999999"/>
    <s v="S"/>
    <m/>
    <n v="14155.074999999999"/>
    <n v="-722"/>
    <n v="2200"/>
    <m/>
    <m/>
    <x v="0"/>
    <n v="16.510000000000002"/>
  </r>
  <r>
    <x v="1"/>
    <x v="375"/>
    <s v="Financeiro"/>
    <n v="31935"/>
    <s v="C"/>
    <s v="B3SA3"/>
    <n v="300"/>
    <n v="32.270000000000003"/>
    <n v="32.270000000000003"/>
    <n v="9681.0000000000018"/>
    <n v="12"/>
    <n v="2.66"/>
    <n v="0.42"/>
    <n v="9696.3550000000014"/>
    <s v="S"/>
    <m/>
    <n v="-9696.3550000000014"/>
    <m/>
    <n v="2000"/>
    <m/>
    <m/>
    <x v="0"/>
    <n v="15.08"/>
  </r>
  <r>
    <x v="1"/>
    <x v="376"/>
    <s v="Financeiro"/>
    <n v="27456"/>
    <s v="V"/>
    <s v="BBAS3"/>
    <n v="200"/>
    <n v="50.5"/>
    <n v="50.99"/>
    <n v="10100"/>
    <n v="12"/>
    <n v="2.4700000000000002"/>
    <n v="0.39333333333333331"/>
    <n v="10085.301666666666"/>
    <s v="S"/>
    <m/>
    <n v="10085.301666666666"/>
    <n v="-110"/>
    <n v="10000"/>
    <m/>
    <n v="-2.2791466036599477"/>
    <x v="1"/>
    <n v="14.863333333333333"/>
  </r>
  <r>
    <x v="1"/>
    <x v="376"/>
    <s v="Consumo Cíclico"/>
    <n v="27456"/>
    <s v="C"/>
    <s v="BTOW3"/>
    <n v="200"/>
    <n v="33.549999999999997"/>
    <n v="37.151818181818179"/>
    <n v="6709.9999999999991"/>
    <n v="12"/>
    <n v="2.4700000000000002"/>
    <n v="0.39333333333333331"/>
    <n v="6725.3283333333329"/>
    <s v="S"/>
    <m/>
    <n v="-6725.3283333333329"/>
    <m/>
    <n v="1700"/>
    <m/>
    <m/>
    <x v="0"/>
    <n v="14.863333333333333"/>
  </r>
  <r>
    <x v="1"/>
    <x v="376"/>
    <s v="Consumo Cíclico"/>
    <n v="27456"/>
    <s v="C"/>
    <s v="BTOW3"/>
    <n v="300"/>
    <n v="33.840000000000003"/>
    <n v="37.512"/>
    <n v="10152.000000000002"/>
    <n v="12"/>
    <n v="2.4700000000000002"/>
    <n v="0.39333333333333331"/>
    <n v="10167.328333333335"/>
    <s v="S"/>
    <m/>
    <n v="-10167.328333333335"/>
    <m/>
    <n v="13000"/>
    <m/>
    <m/>
    <x v="1"/>
    <n v="14.863333333333333"/>
  </r>
  <r>
    <x v="1"/>
    <x v="376"/>
    <s v="Consumo Cíclico"/>
    <n v="22217"/>
    <s v="V"/>
    <s v="VVAR3"/>
    <n v="3000"/>
    <n v="4.4000000000000004"/>
    <m/>
    <n v="13200.000000000002"/>
    <n v="12"/>
    <n v="2.4433333333333334"/>
    <n v="0.49666666666666665"/>
    <n v="13185.198333333336"/>
    <s v="S"/>
    <m/>
    <n v="13185.198333333336"/>
    <n v="-300.50999999999476"/>
    <n v="13000"/>
    <m/>
    <n v="-1.0910209327253071E-2"/>
    <x v="1"/>
    <n v="14.94"/>
  </r>
  <r>
    <x v="1"/>
    <x v="376"/>
    <s v="Consumo Cíclico"/>
    <n v="22217"/>
    <s v="C"/>
    <s v="BTOW3"/>
    <n v="200"/>
    <n v="36.380000000000003"/>
    <n v="38.162352941176472"/>
    <n v="7276.0000000000009"/>
    <n v="12"/>
    <n v="2.4433333333333334"/>
    <n v="0.49666666666666665"/>
    <n v="7292.0133333333342"/>
    <s v="S"/>
    <m/>
    <n v="-7292.0133333333342"/>
    <m/>
    <n v="13000"/>
    <m/>
    <m/>
    <x v="1"/>
    <n v="14.94"/>
  </r>
  <r>
    <x v="1"/>
    <x v="376"/>
    <s v="Consumo Cíclico"/>
    <n v="22217"/>
    <s v="C"/>
    <s v="VVAR3"/>
    <n v="3000"/>
    <n v="4.49"/>
    <m/>
    <n v="13470"/>
    <n v="12"/>
    <n v="2.4433333333333334"/>
    <n v="0.49666666666666665"/>
    <n v="13486.013333333332"/>
    <s v="S"/>
    <m/>
    <n v="-13486.013333333332"/>
    <m/>
    <n v="10000"/>
    <m/>
    <n v="-0.2175231822229772"/>
    <x v="1"/>
    <n v="14.94"/>
  </r>
  <r>
    <x v="1"/>
    <x v="377"/>
    <s v="Consumo Cíclico"/>
    <n v="17759"/>
    <s v="V"/>
    <s v="VVAR3"/>
    <n v="3000"/>
    <n v="4.54"/>
    <n v="4.8607692307692307"/>
    <n v="13620"/>
    <n v="12"/>
    <n v="2.8714285714285714"/>
    <n v="0.55571428571428572"/>
    <n v="13604.557619047619"/>
    <s v="S"/>
    <m/>
    <n v="13604.557619047619"/>
    <n v="-1.4842857142848516"/>
    <n v="13000"/>
    <m/>
    <m/>
    <x v="1"/>
    <n v="15.427142857142858"/>
  </r>
  <r>
    <x v="1"/>
    <x v="377"/>
    <s v="Consumo Cíclico"/>
    <n v="17759"/>
    <s v="C"/>
    <s v="VVAR3"/>
    <n v="3000"/>
    <n v="4.53"/>
    <n v="4.8607692307692307"/>
    <n v="13590"/>
    <n v="12"/>
    <n v="2.8714285714285714"/>
    <n v="0.55571428571428572"/>
    <n v="13606.639047619046"/>
    <s v="S"/>
    <m/>
    <n v="-13606.639047619046"/>
    <m/>
    <n v="1800"/>
    <m/>
    <m/>
    <x v="0"/>
    <n v="15.427142857142858"/>
  </r>
  <r>
    <x v="1"/>
    <x v="377"/>
    <s v="Consumo Cíclico"/>
    <n v="17759"/>
    <s v="V"/>
    <s v="VVAR3"/>
    <n v="3000"/>
    <n v="4.83"/>
    <n v="4.8607692307692307"/>
    <n v="14490"/>
    <n v="12"/>
    <n v="2.8714285714285714"/>
    <n v="0.55571428571428572"/>
    <n v="14473.990952380953"/>
    <s v="S"/>
    <m/>
    <n v="14473.990952380953"/>
    <n v="-31.484285714284852"/>
    <n v="1500"/>
    <m/>
    <n v="-1.7227460742805512"/>
    <x v="0"/>
    <n v="15.427142857142858"/>
  </r>
  <r>
    <x v="1"/>
    <x v="377"/>
    <s v="Consumo Cíclico"/>
    <n v="17759"/>
    <s v="C"/>
    <s v="VVAR3"/>
    <n v="3000"/>
    <n v="4.83"/>
    <n v="4.8607692307692307"/>
    <n v="14490"/>
    <n v="12"/>
    <n v="2.8714285714285714"/>
    <n v="0.55571428571428572"/>
    <n v="14506.639047619046"/>
    <s v="S"/>
    <m/>
    <n v="-14506.639047619046"/>
    <m/>
    <n v="0"/>
    <m/>
    <n v="2.4009050405336168"/>
    <x v="0"/>
    <n v="15.427142857142858"/>
  </r>
  <r>
    <x v="1"/>
    <x v="377"/>
    <e v="#N/A"/>
    <n v="17759"/>
    <s v="C"/>
    <s v="CSNA3"/>
    <n v="1000"/>
    <n v="14.44"/>
    <n v="14.875555555555556"/>
    <n v="14440"/>
    <n v="12"/>
    <n v="2.8714285714285714"/>
    <n v="0.55571428571428572"/>
    <n v="14456.538214285714"/>
    <s v="S"/>
    <m/>
    <n v="-14456.538214285714"/>
    <m/>
    <n v="3500"/>
    <m/>
    <m/>
    <x v="0"/>
    <n v="15.427142857142858"/>
  </r>
  <r>
    <x v="1"/>
    <x v="377"/>
    <s v="Consumo Cíclico"/>
    <n v="17759"/>
    <s v="V"/>
    <s v="BTOW3"/>
    <n v="200"/>
    <n v="37.81"/>
    <n v="38.4"/>
    <n v="7562"/>
    <n v="12"/>
    <n v="2.8714285714285714"/>
    <n v="0.55571428571428572"/>
    <n v="7546.0917857142858"/>
    <s v="S"/>
    <m/>
    <n v="7546.0917857142858"/>
    <n v="-130"/>
    <n v="300"/>
    <m/>
    <m/>
    <x v="0"/>
    <n v="15.427142857142858"/>
  </r>
  <r>
    <x v="1"/>
    <x v="377"/>
    <s v="Financeiro"/>
    <n v="17759"/>
    <s v="V"/>
    <s v="B3SA3"/>
    <n v="300"/>
    <n v="34.19"/>
    <n v="33.32"/>
    <n v="10257"/>
    <n v="12"/>
    <n v="2.8714285714285714"/>
    <n v="0.55571428571428572"/>
    <n v="10241.091785714285"/>
    <s v="S"/>
    <m/>
    <n v="10241.091785714285"/>
    <n v="245.87888888888847"/>
    <n v="0"/>
    <m/>
    <n v="-6.3667986087746931E-2"/>
    <x v="1"/>
    <n v="15.427142857142858"/>
  </r>
  <r>
    <x v="1"/>
    <x v="378"/>
    <s v="Materiais Básicos"/>
    <n v="13539"/>
    <s v="C"/>
    <s v="USIM5"/>
    <n v="1000"/>
    <n v="8.5399999999999991"/>
    <n v="8.7685714285714287"/>
    <n v="8540"/>
    <n v="12"/>
    <n v="2.5011111111111113"/>
    <n v="0.48888888888888893"/>
    <n v="8556.4713888888891"/>
    <s v="S"/>
    <m/>
    <n v="-8556.4713888888891"/>
    <m/>
    <n v="500"/>
    <m/>
    <m/>
    <x v="1"/>
    <n v="14.99"/>
  </r>
  <r>
    <x v="1"/>
    <x v="378"/>
    <s v="Financeiro"/>
    <n v="13539"/>
    <s v="C"/>
    <s v="B3SA3"/>
    <n v="300"/>
    <n v="33.270000000000003"/>
    <n v="33.270000000000003"/>
    <n v="9981.0000000000018"/>
    <n v="12"/>
    <n v="2.5011111111111113"/>
    <n v="0.48888888888888893"/>
    <n v="9997.0538888888896"/>
    <s v="S"/>
    <m/>
    <n v="-9997.0538888888896"/>
    <m/>
    <n v="0"/>
    <m/>
    <n v="1.3866301922628226"/>
    <x v="1"/>
    <n v="14.99"/>
  </r>
  <r>
    <x v="1"/>
    <x v="378"/>
    <s v="Financeiro"/>
    <n v="13539"/>
    <s v="V"/>
    <s v="B3SA3"/>
    <n v="500"/>
    <n v="33.36"/>
    <n v="33.32"/>
    <n v="16680"/>
    <n v="12"/>
    <n v="2.5011111111111113"/>
    <n v="0.48888888888888893"/>
    <n v="16664.57611111111"/>
    <s v="S"/>
    <m/>
    <n v="16664.57611111111"/>
    <n v="-10.61000000000422"/>
    <n v="500"/>
    <m/>
    <m/>
    <x v="0"/>
    <n v="14.99"/>
  </r>
  <r>
    <x v="1"/>
    <x v="378"/>
    <s v="Financeiro"/>
    <n v="13539"/>
    <s v="C"/>
    <s v="B3SA3"/>
    <n v="500"/>
    <n v="33.32"/>
    <n v="33.32"/>
    <n v="16660"/>
    <n v="12"/>
    <n v="2.5011111111111113"/>
    <n v="0.48888888888888893"/>
    <n v="16676.053888888891"/>
    <s v="S"/>
    <m/>
    <n v="-16676.053888888891"/>
    <m/>
    <n v="500"/>
    <m/>
    <m/>
    <x v="0"/>
    <n v="14.99"/>
  </r>
  <r>
    <x v="1"/>
    <x v="378"/>
    <s v="Financeiro"/>
    <n v="13539"/>
    <s v="V"/>
    <s v="B3SA3"/>
    <n v="500"/>
    <n v="33.6"/>
    <n v="33.06"/>
    <n v="16800"/>
    <n v="12"/>
    <n v="2.5011111111111113"/>
    <n v="0.48888888888888893"/>
    <n v="16784.57611111111"/>
    <s v="S"/>
    <m/>
    <n v="16784.57611111111"/>
    <n v="232.73999999999978"/>
    <n v="500"/>
    <m/>
    <m/>
    <x v="1"/>
    <n v="14.99"/>
  </r>
  <r>
    <x v="1"/>
    <x v="378"/>
    <s v="Consumo Cíclico"/>
    <n v="13539"/>
    <s v="C"/>
    <s v="BTOW3"/>
    <n v="200"/>
    <n v="36.840000000000003"/>
    <n v="38.4"/>
    <n v="7368.0000000000009"/>
    <n v="12"/>
    <n v="2.5011111111111113"/>
    <n v="0.48888888888888893"/>
    <n v="7384.03388888889"/>
    <s v="S"/>
    <m/>
    <n v="-7384.03388888889"/>
    <m/>
    <n v="300"/>
    <m/>
    <m/>
    <x v="1"/>
    <n v="14.99"/>
  </r>
  <r>
    <x v="1"/>
    <x v="378"/>
    <s v="Consumo Cíclico"/>
    <n v="13539"/>
    <s v="C"/>
    <s v="BTOW3"/>
    <n v="200"/>
    <n v="37.590000000000003"/>
    <n v="38.543333333333337"/>
    <n v="7518.0000000000009"/>
    <n v="12"/>
    <n v="2.5011111111111113"/>
    <n v="0.48888888888888893"/>
    <n v="7534.03388888889"/>
    <s v="S"/>
    <m/>
    <n v="-7534.03388888889"/>
    <m/>
    <n v="10000"/>
    <m/>
    <n v="-6.4274170388615213"/>
    <x v="0"/>
    <n v="14.99"/>
  </r>
  <r>
    <x v="1"/>
    <x v="378"/>
    <s v="Financeiro"/>
    <n v="13539"/>
    <s v="C"/>
    <s v="B3SA3"/>
    <n v="200"/>
    <n v="33.06"/>
    <n v="33.06"/>
    <n v="6612"/>
    <n v="12"/>
    <n v="2.5011111111111113"/>
    <n v="0.48888888888888893"/>
    <n v="6630.1988888888891"/>
    <s v="S"/>
    <m/>
    <n v="-6630.1988888888891"/>
    <m/>
    <n v="13000"/>
    <m/>
    <m/>
    <x v="1"/>
    <n v="14.99"/>
  </r>
  <r>
    <x v="1"/>
    <x v="378"/>
    <s v="Financeiro"/>
    <n v="13539"/>
    <s v="C"/>
    <s v="B3SA3"/>
    <n v="300"/>
    <n v="33.06"/>
    <n v="33.06"/>
    <n v="9918"/>
    <n v="12"/>
    <n v="2.5011111111111113"/>
    <n v="0.48888888888888893"/>
    <n v="9932.3388888888876"/>
    <s v="S"/>
    <m/>
    <n v="-9932.3388888888876"/>
    <m/>
    <n v="10000"/>
    <m/>
    <n v="0"/>
    <x v="1"/>
    <n v="14.99"/>
  </r>
  <r>
    <x v="1"/>
    <x v="379"/>
    <s v="Consumo Cíclico"/>
    <n v="9796"/>
    <s v="V"/>
    <s v="VVAR3"/>
    <n v="3000"/>
    <n v="4.58"/>
    <n v="4.87"/>
    <n v="13740"/>
    <n v="12"/>
    <n v="3.0966666666666662"/>
    <n v="0.60333333333333339"/>
    <n v="13722.464166666667"/>
    <s v="S"/>
    <m/>
    <n v="13722.464166666667"/>
    <n v="-882"/>
    <n v="600"/>
    <m/>
    <m/>
    <x v="1"/>
    <n v="15.7"/>
  </r>
  <r>
    <x v="1"/>
    <x v="379"/>
    <s v="Consumo Cíclico"/>
    <n v="9796"/>
    <s v="C"/>
    <s v="VVAR3"/>
    <n v="3000"/>
    <n v="4.5999999999999996"/>
    <n v="4.87"/>
    <n v="13799.999999999998"/>
    <n v="12"/>
    <n v="3.0966666666666662"/>
    <n v="0.60333333333333339"/>
    <n v="13818.165833333331"/>
    <s v="S"/>
    <m/>
    <n v="-13818.165833333331"/>
    <m/>
    <n v="600"/>
    <m/>
    <n v="-4.2925428710126292"/>
    <x v="1"/>
    <n v="15.7"/>
  </r>
  <r>
    <x v="1"/>
    <x v="379"/>
    <s v="Consumo Cíclico"/>
    <n v="9796"/>
    <s v="V"/>
    <s v="VVAR3"/>
    <n v="3000"/>
    <n v="4.6100000000000003"/>
    <n v="4.87"/>
    <n v="13830.000000000002"/>
    <n v="12"/>
    <n v="3.0966666666666662"/>
    <n v="0.60333333333333339"/>
    <n v="13812.464166666668"/>
    <s v="S"/>
    <m/>
    <n v="13812.464166666668"/>
    <n v="0"/>
    <n v="800"/>
    <m/>
    <m/>
    <x v="0"/>
    <n v="15.7"/>
  </r>
  <r>
    <x v="1"/>
    <x v="380"/>
    <s v="Financeiro"/>
    <n v="81245"/>
    <s v="C"/>
    <s v="BBAS3"/>
    <n v="200"/>
    <n v="49.41"/>
    <n v="50.9925"/>
    <n v="9882"/>
    <n v="12"/>
    <n v="2.71"/>
    <n v="0.4"/>
    <n v="9899.9624999999996"/>
    <s v="S"/>
    <m/>
    <n v="-9899.9624999999996"/>
    <m/>
    <n v="1000"/>
    <m/>
    <m/>
    <x v="0"/>
    <n v="15.110000000000001"/>
  </r>
  <r>
    <x v="1"/>
    <x v="380"/>
    <s v="Financeiro"/>
    <n v="77787"/>
    <s v="V"/>
    <s v="BBAS3"/>
    <n v="200"/>
    <n v="49.46"/>
    <n v="51.52"/>
    <n v="9892"/>
    <n v="12"/>
    <n v="2.72"/>
    <n v="0.4"/>
    <n v="9877.5950000000012"/>
    <s v="S"/>
    <m/>
    <n v="9877.5950000000012"/>
    <n v="-424"/>
    <n v="1000"/>
    <m/>
    <m/>
    <x v="0"/>
    <n v="15.120000000000001"/>
  </r>
  <r>
    <x v="1"/>
    <x v="381"/>
    <s v="Financeiro"/>
    <n v="70409"/>
    <s v="C"/>
    <s v="BBAS3"/>
    <n v="200"/>
    <n v="48.35"/>
    <n v="51.522500000000001"/>
    <n v="9670"/>
    <n v="12"/>
    <n v="4.5166666666666666"/>
    <n v="0.66999999999999993"/>
    <n v="9685.3049999999985"/>
    <s v="S"/>
    <m/>
    <n v="-9685.3049999999985"/>
    <m/>
    <n v="0"/>
    <m/>
    <m/>
    <x v="0"/>
    <n v="17.186666666666667"/>
  </r>
  <r>
    <x v="1"/>
    <x v="381"/>
    <s v="Consumo Cíclico"/>
    <n v="70409"/>
    <s v="C"/>
    <s v="BTOW3"/>
    <n v="300"/>
    <n v="37.81"/>
    <n v="38.690769230769227"/>
    <n v="11343"/>
    <n v="12"/>
    <n v="4.5166666666666666"/>
    <n v="0.66999999999999993"/>
    <n v="11358.304999999998"/>
    <s v="S"/>
    <m/>
    <n v="-11358.304999999998"/>
    <m/>
    <n v="0"/>
    <m/>
    <n v="7.3319640104679911"/>
    <x v="0"/>
    <n v="17.186666666666667"/>
  </r>
  <r>
    <x v="1"/>
    <x v="381"/>
    <s v="Consumo Cíclico"/>
    <n v="70409"/>
    <s v="C"/>
    <s v="BTOW3"/>
    <n v="500"/>
    <n v="38.729999999999997"/>
    <n v="38.954999999999998"/>
    <n v="19365"/>
    <n v="12"/>
    <n v="4.5166666666666666"/>
    <n v="0.66999999999999993"/>
    <n v="19380.305"/>
    <s v="S"/>
    <m/>
    <n v="-19380.305"/>
    <m/>
    <n v="500"/>
    <m/>
    <n v="-1.5134334713175204"/>
    <x v="0"/>
    <n v="17.186666666666667"/>
  </r>
  <r>
    <x v="1"/>
    <x v="382"/>
    <s v="Materiais Básicos"/>
    <n v="70409"/>
    <s v="C"/>
    <s v="USIM5"/>
    <n v="1000"/>
    <n v="8.91"/>
    <n v="8.8559999999999999"/>
    <n v="8910"/>
    <n v="12"/>
    <n v="5.3550000000000004"/>
    <n v="0.79"/>
    <n v="8926.7525000000005"/>
    <s v="S"/>
    <m/>
    <n v="-8926.7525000000005"/>
    <m/>
    <n v="14000"/>
    <m/>
    <m/>
    <x v="0"/>
    <n v="18.145"/>
  </r>
  <r>
    <x v="1"/>
    <x v="382"/>
    <s v="Financeiro"/>
    <n v="66074"/>
    <s v="V"/>
    <s v="B3SA3"/>
    <n v="600"/>
    <n v="32.76"/>
    <n v="30.31"/>
    <n v="19656"/>
    <n v="12"/>
    <n v="5.3550000000000004"/>
    <n v="0.79"/>
    <n v="19639.877499999999"/>
    <s v="S"/>
    <m/>
    <n v="19639.877499999999"/>
    <n v="1439.9887500000004"/>
    <n v="800"/>
    <m/>
    <m/>
    <x v="0"/>
    <n v="18.145"/>
  </r>
  <r>
    <x v="1"/>
    <x v="382"/>
    <s v="Consumo Cíclico"/>
    <n v="66074"/>
    <s v="V"/>
    <s v="BTOW3"/>
    <n v="500"/>
    <n v="38.619999999999997"/>
    <n v="39.18"/>
    <n v="19310"/>
    <n v="12"/>
    <n v="5.3550000000000004"/>
    <n v="0.79"/>
    <n v="19293.877499999999"/>
    <s v="S"/>
    <m/>
    <n v="19293.877499999999"/>
    <n v="-292"/>
    <n v="1000"/>
    <m/>
    <m/>
    <x v="0"/>
    <n v="18.145"/>
  </r>
  <r>
    <x v="1"/>
    <x v="383"/>
    <s v="Consumo Cíclico"/>
    <n v="58555"/>
    <s v="C"/>
    <s v="VVAR3"/>
    <n v="1000"/>
    <n v="3.92"/>
    <n v="4.8671428571428574"/>
    <n v="3920"/>
    <n v="12"/>
    <n v="1.07"/>
    <n v="0.15"/>
    <n v="3936.1125000000002"/>
    <s v="S"/>
    <m/>
    <n v="-3936.1125000000002"/>
    <m/>
    <n v="0"/>
    <m/>
    <n v="1.4553274341426559"/>
    <x v="0"/>
    <n v="13.22"/>
  </r>
  <r>
    <x v="1"/>
    <x v="384"/>
    <e v="#N/A"/>
    <n v="54391"/>
    <s v="C"/>
    <s v="CSNA3"/>
    <n v="800"/>
    <n v="15.4"/>
    <n v="15.4"/>
    <n v="12320"/>
    <n v="12"/>
    <n v="4.6862500000000002"/>
    <n v="0.69499999999999995"/>
    <n v="12340.544999999998"/>
    <s v="S"/>
    <m/>
    <n v="-12340.544999999998"/>
    <m/>
    <n v="1100"/>
    <m/>
    <n v="1.4323995345980554"/>
    <x v="0"/>
    <n v="17.381250000000001"/>
  </r>
  <r>
    <x v="1"/>
    <x v="384"/>
    <s v="Consumo Cíclico"/>
    <n v="54391"/>
    <s v="C"/>
    <s v="BTOW3"/>
    <n v="500"/>
    <n v="36.549999999999997"/>
    <n v="39.18"/>
    <n v="18275"/>
    <n v="12"/>
    <n v="4.6862500000000002"/>
    <n v="0.69499999999999995"/>
    <n v="18293.255000000001"/>
    <s v="S"/>
    <m/>
    <n v="-18293.255000000001"/>
    <m/>
    <n v="1500"/>
    <m/>
    <n v="1.2273405448113539"/>
    <x v="0"/>
    <n v="17.381250000000001"/>
  </r>
  <r>
    <x v="1"/>
    <x v="384"/>
    <s v="Materiais Básicos"/>
    <n v="54391"/>
    <s v="V"/>
    <s v="UNIP6"/>
    <n v="1100"/>
    <n v="39.119999999999997"/>
    <n v="38.54"/>
    <n v="43032"/>
    <n v="12"/>
    <n v="4.6862500000000002"/>
    <n v="0.69499999999999995"/>
    <n v="43014.375"/>
    <s v="S"/>
    <m/>
    <n v="43014.375"/>
    <n v="626"/>
    <n v="1800"/>
    <m/>
    <n v="1.3316357822485267"/>
    <x v="0"/>
    <n v="17.381250000000001"/>
  </r>
  <r>
    <x v="1"/>
    <x v="384"/>
    <s v="Materiais Básicos"/>
    <n v="54391"/>
    <s v="V"/>
    <s v="UNIP6"/>
    <n v="400"/>
    <n v="39.130000000000003"/>
    <n v="38.54"/>
    <n v="15652.000000000002"/>
    <n v="12"/>
    <n v="4.6862500000000002"/>
    <n v="0.69499999999999995"/>
    <n v="15638.095000000003"/>
    <s v="S"/>
    <m/>
    <n v="15638.095000000003"/>
    <n v="224.00000000000182"/>
    <n v="1500"/>
    <m/>
    <m/>
    <x v="0"/>
    <n v="17.381250000000001"/>
  </r>
  <r>
    <x v="1"/>
    <x v="384"/>
    <s v="Materiais Básicos"/>
    <n v="54391"/>
    <s v="V"/>
    <s v="UNIP6"/>
    <n v="100"/>
    <n v="39.14"/>
    <n v="38.54"/>
    <n v="3914"/>
    <n v="0"/>
    <n v="4.6862500000000002"/>
    <n v="0.69499999999999995"/>
    <n v="3910.895"/>
    <s v="S"/>
    <m/>
    <n v="3910.895"/>
    <n v="48"/>
    <n v="600"/>
    <m/>
    <m/>
    <x v="0"/>
    <n v="5.3812500000000005"/>
  </r>
  <r>
    <x v="1"/>
    <x v="384"/>
    <s v="Materiais Básicos"/>
    <n v="54391"/>
    <s v="V"/>
    <s v="UNIP6"/>
    <n v="300"/>
    <n v="39.1"/>
    <n v="38.54"/>
    <n v="11730"/>
    <n v="12"/>
    <n v="4.6862500000000002"/>
    <n v="0.69499999999999995"/>
    <n v="11714.915000000001"/>
    <s v="S"/>
    <m/>
    <n v="11714.915000000001"/>
    <n v="156"/>
    <n v="13000"/>
    <m/>
    <m/>
    <x v="0"/>
    <n v="17.381250000000001"/>
  </r>
  <r>
    <x v="1"/>
    <x v="384"/>
    <s v="Materiais Básicos"/>
    <n v="54391"/>
    <s v="C"/>
    <s v="USIM5"/>
    <n v="1500"/>
    <n v="8.82"/>
    <n v="8.82"/>
    <n v="13230"/>
    <n v="12"/>
    <n v="4.6862500000000002"/>
    <n v="0.69499999999999995"/>
    <n v="13245.794999999998"/>
    <s v="S"/>
    <m/>
    <n v="-13245.794999999998"/>
    <m/>
    <n v="1900"/>
    <m/>
    <n v="-2.8819358319177311"/>
    <x v="0"/>
    <n v="17.381250000000001"/>
  </r>
  <r>
    <x v="1"/>
    <x v="384"/>
    <s v="Financeiro"/>
    <n v="54391"/>
    <s v="C"/>
    <s v="B3SA3"/>
    <n v="600"/>
    <n v="30.31"/>
    <n v="30.31"/>
    <n v="18186"/>
    <n v="12"/>
    <n v="4.6862500000000002"/>
    <n v="0.69499999999999995"/>
    <n v="18202.395"/>
    <s v="S"/>
    <m/>
    <n v="-18202.395"/>
    <m/>
    <n v="1900"/>
    <m/>
    <n v="-0.70595507092756749"/>
    <x v="0"/>
    <n v="17.381250000000001"/>
  </r>
  <r>
    <x v="1"/>
    <x v="385"/>
    <s v="Consumo Cíclico"/>
    <n v="50480"/>
    <s v="C"/>
    <s v="VVAR3"/>
    <n v="1000"/>
    <n v="4.01"/>
    <n v="4.9430769230769229"/>
    <n v="4010"/>
    <n v="12"/>
    <n v="1.1000000000000001"/>
    <n v="0.16"/>
    <n v="4025.86"/>
    <s v="S"/>
    <m/>
    <n v="-4025.86"/>
    <m/>
    <n v="2100"/>
    <m/>
    <n v="-0.364810770047785"/>
    <x v="0"/>
    <n v="13.26"/>
  </r>
  <r>
    <x v="1"/>
    <x v="386"/>
    <s v="Financeiro"/>
    <n v="46219"/>
    <s v="V"/>
    <s v="B3SA3"/>
    <n v="600"/>
    <n v="30.91"/>
    <n v="31.78"/>
    <n v="18546"/>
    <n v="12"/>
    <n v="3.1066666666666669"/>
    <n v="0.45999999999999996"/>
    <n v="18529.212"/>
    <s v="S"/>
    <m/>
    <n v="18529.212"/>
    <n v="-534"/>
    <n v="0"/>
    <m/>
    <n v="-0.42982891983005844"/>
    <x v="0"/>
    <n v="15.566666666666666"/>
  </r>
  <r>
    <x v="1"/>
    <x v="386"/>
    <s v="Materiais Básicos"/>
    <n v="46219"/>
    <s v="V"/>
    <s v="UNIP6"/>
    <n v="200"/>
    <n v="38.33"/>
    <n v="38.54"/>
    <n v="7666"/>
    <n v="12"/>
    <n v="3.1066666666666669"/>
    <n v="0.45999999999999996"/>
    <n v="7649.2119999999995"/>
    <s v="S"/>
    <m/>
    <n v="7649.2119999999995"/>
    <n v="-54"/>
    <n v="600"/>
    <m/>
    <m/>
    <x v="0"/>
    <n v="15.566666666666666"/>
  </r>
  <r>
    <x v="1"/>
    <x v="386"/>
    <s v="Materiais Básicos"/>
    <n v="46219"/>
    <s v="V"/>
    <s v="UNIP6"/>
    <n v="200"/>
    <n v="38.46"/>
    <n v="38.54"/>
    <n v="7692"/>
    <n v="12"/>
    <n v="3.1066666666666669"/>
    <n v="0.45999999999999996"/>
    <n v="7675.2119999999995"/>
    <s v="S"/>
    <m/>
    <n v="7675.2119999999995"/>
    <n v="-28"/>
    <n v="0"/>
    <m/>
    <n v="7.4234625171724149"/>
    <x v="0"/>
    <n v="15.566666666666666"/>
  </r>
  <r>
    <x v="1"/>
    <x v="387"/>
    <s v="Materiais Básicos"/>
    <n v="41299"/>
    <s v="V"/>
    <s v="USIM5"/>
    <n v="1000"/>
    <n v="9.4600000000000009"/>
    <n v="9.4700000000000006"/>
    <n v="9460"/>
    <n v="12"/>
    <n v="2.6"/>
    <n v="0.38"/>
    <n v="9443.2920000000013"/>
    <s v="S"/>
    <m/>
    <n v="9443.2920000000013"/>
    <n v="-40.589999999998327"/>
    <n v="1000"/>
    <m/>
    <m/>
    <x v="0"/>
    <n v="14.98"/>
  </r>
  <r>
    <x v="1"/>
    <x v="388"/>
    <s v="Financeiro"/>
    <n v="35958"/>
    <s v="C"/>
    <s v="B3SA3"/>
    <n v="300"/>
    <n v="31.38"/>
    <n v="31.774999999999999"/>
    <n v="9414"/>
    <n v="12"/>
    <n v="2.2050000000000001"/>
    <n v="0.32500000000000001"/>
    <n v="9431.2829999999994"/>
    <s v="S"/>
    <m/>
    <n v="-9431.2829999999994"/>
    <m/>
    <n v="300"/>
    <m/>
    <m/>
    <x v="0"/>
    <n v="14.53"/>
  </r>
  <r>
    <x v="1"/>
    <x v="388"/>
    <s v="Telecomunicações"/>
    <n v="35958"/>
    <s v="V"/>
    <s v="OIBR3"/>
    <n v="4000"/>
    <n v="1.66"/>
    <n v="1.53"/>
    <n v="6640"/>
    <n v="12"/>
    <n v="2.2050000000000001"/>
    <n v="0.32500000000000001"/>
    <n v="6627.6350000000002"/>
    <s v="S"/>
    <m/>
    <n v="6627.6350000000002"/>
    <n v="492"/>
    <n v="300"/>
    <m/>
    <m/>
    <x v="0"/>
    <n v="14.53"/>
  </r>
  <r>
    <x v="1"/>
    <x v="389"/>
    <s v="Materiais Básicos"/>
    <n v="23468"/>
    <s v="C"/>
    <s v="USIM5"/>
    <n v="1000"/>
    <n v="9.4700000000000006"/>
    <n v="9.4700000000000006"/>
    <n v="9470"/>
    <n v="12"/>
    <n v="2.6"/>
    <n v="0.38"/>
    <n v="9485.7179999999989"/>
    <s v="S"/>
    <m/>
    <n v="-9485.7179999999989"/>
    <m/>
    <n v="300"/>
    <m/>
    <n v="-0.12361064213462396"/>
    <x v="0"/>
    <n v="14.98"/>
  </r>
  <r>
    <x v="1"/>
    <x v="389"/>
    <s v="Consumo Cíclico"/>
    <n v="19392"/>
    <s v="C"/>
    <s v="BTOW3"/>
    <n v="200"/>
    <n v="41.95"/>
    <n v="41.805999999999997"/>
    <n v="8390"/>
    <n v="12"/>
    <n v="2.87"/>
    <n v="0.42499999999999999"/>
    <n v="8405.762999999999"/>
    <s v="S"/>
    <m/>
    <n v="-8405.762999999999"/>
    <m/>
    <n v="600"/>
    <m/>
    <m/>
    <x v="0"/>
    <n v="15.295000000000002"/>
  </r>
  <r>
    <x v="1"/>
    <x v="389"/>
    <s v="Consumo Cíclico"/>
    <n v="19392"/>
    <s v="C"/>
    <s v="BTOW3"/>
    <n v="300"/>
    <n v="41.71"/>
    <n v="41.71"/>
    <n v="12513"/>
    <n v="12"/>
    <n v="2.87"/>
    <n v="0.42499999999999999"/>
    <n v="12528.762999999999"/>
    <s v="S"/>
    <m/>
    <n v="-12528.762999999999"/>
    <m/>
    <n v="4000"/>
    <m/>
    <m/>
    <x v="0"/>
    <n v="15.295000000000002"/>
  </r>
  <r>
    <x v="1"/>
    <x v="389"/>
    <s v="Financeiro"/>
    <n v="15410"/>
    <s v="V"/>
    <s v="B3SA3"/>
    <n v="300"/>
    <n v="32.409999999999997"/>
    <n v="32.17"/>
    <n v="9722.9999999999982"/>
    <n v="12"/>
    <n v="2.59"/>
    <n v="0.39"/>
    <n v="9707.9019999999982"/>
    <s v="S"/>
    <m/>
    <n v="9707.9019999999982"/>
    <n v="-12"/>
    <n v="300"/>
    <m/>
    <m/>
    <x v="0"/>
    <n v="14.98"/>
  </r>
  <r>
    <x v="1"/>
    <x v="390"/>
    <s v="Financeiro"/>
    <n v="11310"/>
    <s v="C"/>
    <s v="B3SA3"/>
    <n v="300"/>
    <n v="31.56"/>
    <n v="32.17"/>
    <n v="9468"/>
    <n v="12"/>
    <n v="2.33"/>
    <n v="0.4366666666666667"/>
    <n v="9483.7746666666662"/>
    <s v="S"/>
    <m/>
    <n v="-9483.7746666666662"/>
    <m/>
    <n v="2300"/>
    <m/>
    <m/>
    <x v="0"/>
    <n v="14.766666666666667"/>
  </r>
  <r>
    <x v="1"/>
    <x v="390"/>
    <s v="Telecomunicações"/>
    <n v="11310"/>
    <s v="C"/>
    <s v="OIBR3"/>
    <n v="4000"/>
    <n v="1.53"/>
    <n v="1.53"/>
    <n v="6120"/>
    <n v="12"/>
    <n v="2.33"/>
    <n v="0.4366666666666667"/>
    <n v="6133.1766666666663"/>
    <s v="S"/>
    <m/>
    <n v="-6133.1766666666663"/>
    <m/>
    <n v="2200"/>
    <m/>
    <m/>
    <x v="0"/>
    <n v="14.766666666666667"/>
  </r>
  <r>
    <x v="1"/>
    <x v="390"/>
    <s v="Financeiro"/>
    <n v="11310"/>
    <s v="C"/>
    <s v="B3SA3"/>
    <n v="300"/>
    <n v="32.78"/>
    <n v="32.78"/>
    <n v="9834"/>
    <n v="12"/>
    <n v="2.33"/>
    <n v="0.4366666666666667"/>
    <n v="9849.6066666666666"/>
    <s v="S"/>
    <m/>
    <n v="-9849.6066666666666"/>
    <m/>
    <n v="0"/>
    <m/>
    <n v="1.2544597306889647"/>
    <x v="1"/>
    <n v="14.766666666666667"/>
  </r>
  <r>
    <x v="1"/>
    <x v="391"/>
    <s v="Materiais Básicos"/>
    <n v="81126"/>
    <s v="C"/>
    <s v="UNIP6"/>
    <n v="100"/>
    <n v="37.619999999999997"/>
    <n v="38.536086956521736"/>
    <n v="3761.9999999999995"/>
    <n v="12"/>
    <n v="2.4071428571428575"/>
    <n v="0.46571428571428569"/>
    <n v="3777.6357142857141"/>
    <s v="S"/>
    <m/>
    <n v="-3777.6357142857141"/>
    <m/>
    <n v="500"/>
    <m/>
    <m/>
    <x v="1"/>
    <n v="14.872857142857145"/>
  </r>
  <r>
    <x v="1"/>
    <x v="391"/>
    <s v="Materiais Básicos"/>
    <n v="81126"/>
    <s v="C"/>
    <s v="UNIP6"/>
    <n v="100"/>
    <n v="37.479999999999997"/>
    <n v="38.577727272727273"/>
    <n v="3747.9999999999995"/>
    <n v="12"/>
    <n v="2.4071428571428575"/>
    <n v="0.46571428571428569"/>
    <n v="3763.6357142857141"/>
    <s v="S"/>
    <m/>
    <n v="-3763.6357142857141"/>
    <m/>
    <n v="0"/>
    <m/>
    <n v="-0.15340608429432886"/>
    <x v="0"/>
    <n v="14.872857142857145"/>
  </r>
  <r>
    <x v="1"/>
    <x v="391"/>
    <s v="Financeiro"/>
    <n v="81126"/>
    <s v="V"/>
    <s v="B3SA3"/>
    <n v="500"/>
    <n v="32.15"/>
    <n v="31.71"/>
    <n v="16075"/>
    <n v="0"/>
    <n v="2.4071428571428575"/>
    <n v="0.46571428571428569"/>
    <n v="16072.599285714286"/>
    <s v="S"/>
    <m/>
    <n v="16072.599285714286"/>
    <n v="201.62428571428791"/>
    <n v="0"/>
    <m/>
    <n v="1.5575609772292904"/>
    <x v="1"/>
    <n v="2.8728571428571432"/>
  </r>
  <r>
    <x v="1"/>
    <x v="391"/>
    <s v="Financeiro"/>
    <n v="81126"/>
    <s v="C"/>
    <s v="B3SA3"/>
    <n v="500"/>
    <n v="31.71"/>
    <n v="31.71"/>
    <n v="15855"/>
    <n v="12"/>
    <n v="2.4071428571428575"/>
    <n v="0.46571428571428569"/>
    <n v="15870.030714285713"/>
    <s v="S"/>
    <m/>
    <n v="-15870.030714285713"/>
    <m/>
    <n v="500"/>
    <m/>
    <m/>
    <x v="1"/>
    <n v="14.872857142857145"/>
  </r>
  <r>
    <x v="1"/>
    <x v="391"/>
    <e v="#N/A"/>
    <n v="81126"/>
    <s v="V"/>
    <s v="CSNA3"/>
    <n v="500"/>
    <n v="15.83"/>
    <n v="15.8"/>
    <n v="7915"/>
    <n v="12"/>
    <n v="2.4071428571428575"/>
    <n v="0.46571428571428569"/>
    <n v="7900.5992857142855"/>
    <s v="S"/>
    <m/>
    <n v="7900.5992857142855"/>
    <n v="-12.12"/>
    <n v="500"/>
    <m/>
    <n v="0.3611598972564351"/>
    <x v="0"/>
    <n v="14.872857142857145"/>
  </r>
  <r>
    <x v="1"/>
    <x v="391"/>
    <s v="Financeiro"/>
    <n v="81126"/>
    <s v="V"/>
    <s v="B3SA3"/>
    <n v="500"/>
    <n v="31.44"/>
    <n v="30.87"/>
    <n v="15720"/>
    <n v="12"/>
    <n v="2.4071428571428575"/>
    <n v="0.46571428571428569"/>
    <n v="15705.599285714286"/>
    <s v="S"/>
    <m/>
    <n v="15705.599285714286"/>
    <n v="244.62428571428791"/>
    <n v="500"/>
    <m/>
    <m/>
    <x v="1"/>
    <n v="14.872857142857145"/>
  </r>
  <r>
    <x v="1"/>
    <x v="391"/>
    <s v="Financeiro"/>
    <n v="81126"/>
    <s v="C"/>
    <s v="B3SA3"/>
    <n v="500"/>
    <n v="30.89"/>
    <n v="30.87"/>
    <n v="15445"/>
    <n v="12"/>
    <n v="2.4071428571428575"/>
    <n v="0.46571428571428569"/>
    <n v="15458.165714285713"/>
    <s v="S"/>
    <m/>
    <n v="-15458.165714285713"/>
    <m/>
    <n v="300"/>
    <m/>
    <n v="-0.77497352450035428"/>
    <x v="1"/>
    <n v="14.872857142857145"/>
  </r>
  <r>
    <x v="1"/>
    <x v="392"/>
    <s v="Materiais Básicos"/>
    <n v="72212"/>
    <s v="V"/>
    <s v="UNIP6"/>
    <n v="400"/>
    <n v="38.799999999999997"/>
    <n v="38.630000000000003"/>
    <n v="15519.999999999998"/>
    <n v="12"/>
    <n v="4.26"/>
    <n v="0.64"/>
    <n v="15505.597499999998"/>
    <s v="S"/>
    <m/>
    <n v="15505.597499999998"/>
    <n v="55.999999999996362"/>
    <n v="300"/>
    <m/>
    <n v="0.45372543636910118"/>
    <x v="1"/>
    <n v="16.899999999999999"/>
  </r>
  <r>
    <x v="1"/>
    <x v="392"/>
    <e v="#N/A"/>
    <n v="56343"/>
    <s v="C"/>
    <s v="CSNA3"/>
    <n v="500"/>
    <n v="15.8"/>
    <n v="15.8"/>
    <n v="7900"/>
    <n v="12"/>
    <n v="2.0622222222222222"/>
    <n v="0.4244444444444444"/>
    <n v="7914.8169444444447"/>
    <s v="S"/>
    <m/>
    <n v="-7914.8169444444447"/>
    <m/>
    <n v="300"/>
    <m/>
    <n v="-0.43417157109126941"/>
    <x v="1"/>
    <n v="14.486666666666666"/>
  </r>
  <r>
    <x v="1"/>
    <x v="392"/>
    <s v="Materiais Básicos"/>
    <n v="56343"/>
    <s v="V"/>
    <s v="UNIP6"/>
    <n v="300"/>
    <n v="41.61"/>
    <n v="38.630000000000003"/>
    <n v="12483"/>
    <n v="12"/>
    <n v="2.0622222222222222"/>
    <n v="0.4244444444444444"/>
    <n v="12468.813055555554"/>
    <s v="S"/>
    <m/>
    <n v="12468.813055555554"/>
    <n v="-96.6299999999992"/>
    <n v="300"/>
    <m/>
    <m/>
    <x v="1"/>
    <n v="14.486666666666666"/>
  </r>
  <r>
    <x v="1"/>
    <x v="392"/>
    <s v="Materiais Básicos"/>
    <n v="56343"/>
    <s v="V"/>
    <s v="UNIP6"/>
    <n v="300"/>
    <n v="41.46"/>
    <n v="38.630000000000003"/>
    <n v="12438"/>
    <n v="12"/>
    <n v="2.0622222222222222"/>
    <n v="0.4244444444444444"/>
    <n v="12423.813055555554"/>
    <s v="S"/>
    <m/>
    <n v="12423.813055555554"/>
    <n v="56.3700000000008"/>
    <n v="3100"/>
    <m/>
    <m/>
    <x v="1"/>
    <n v="14.486666666666666"/>
  </r>
  <r>
    <x v="1"/>
    <x v="392"/>
    <s v="Consumo Cíclico"/>
    <n v="56343"/>
    <s v="V"/>
    <s v="BTOW3"/>
    <n v="300"/>
    <n v="46.59"/>
    <n v="46.71"/>
    <n v="13977.000000000002"/>
    <n v="12"/>
    <n v="2.0622222222222222"/>
    <n v="0.4244444444444444"/>
    <n v="13964.525555555558"/>
    <s v="S"/>
    <m/>
    <n v="13964.525555555558"/>
    <n v="-60.629999999997381"/>
    <n v="2800"/>
    <m/>
    <m/>
    <x v="1"/>
    <n v="14.486666666666666"/>
  </r>
  <r>
    <x v="1"/>
    <x v="392"/>
    <s v="Consumo Cíclico"/>
    <n v="56343"/>
    <s v="C"/>
    <s v="BTOW3"/>
    <n v="300"/>
    <n v="46.71"/>
    <n v="46.71"/>
    <n v="14013"/>
    <n v="12"/>
    <n v="2.0622222222222222"/>
    <n v="0.4244444444444444"/>
    <n v="14029.604444444443"/>
    <s v="S"/>
    <m/>
    <n v="-14029.604444444443"/>
    <m/>
    <n v="0"/>
    <m/>
    <n v="5.3296083641379139"/>
    <x v="1"/>
    <n v="14.486666666666666"/>
  </r>
  <r>
    <x v="1"/>
    <x v="392"/>
    <s v="Materiais Básicos"/>
    <n v="56343"/>
    <s v="C"/>
    <s v="UNIP6"/>
    <n v="300"/>
    <n v="41.19"/>
    <n v="38.630000000000003"/>
    <n v="12357"/>
    <n v="12"/>
    <n v="2.0622222222222222"/>
    <n v="0.4244444444444444"/>
    <n v="12373.604444444443"/>
    <s v="S"/>
    <m/>
    <n v="-12373.604444444443"/>
    <m/>
    <n v="400"/>
    <m/>
    <m/>
    <x v="0"/>
    <n v="14.486666666666666"/>
  </r>
  <r>
    <x v="1"/>
    <x v="392"/>
    <s v="Materiais Básicos"/>
    <n v="56343"/>
    <s v="C"/>
    <s v="UNIP6"/>
    <n v="300"/>
    <n v="41.85"/>
    <n v="38.630000000000003"/>
    <n v="12555"/>
    <n v="12"/>
    <n v="2.0622222222222222"/>
    <n v="0.4244444444444444"/>
    <n v="12571.604444444443"/>
    <s v="S"/>
    <m/>
    <n v="-12571.604444444443"/>
    <m/>
    <n v="400"/>
    <m/>
    <m/>
    <x v="0"/>
    <n v="14.486666666666666"/>
  </r>
  <r>
    <x v="1"/>
    <x v="392"/>
    <e v="#N/A"/>
    <n v="56343"/>
    <s v="V"/>
    <s v="CSNA3"/>
    <n v="400"/>
    <n v="16.329999999999998"/>
    <n v="15.39"/>
    <n v="6531.9999999999991"/>
    <n v="12"/>
    <n v="2.0622222222222222"/>
    <n v="0.4244444444444444"/>
    <n v="6516.2855555555543"/>
    <s v="S"/>
    <m/>
    <n v="6516.2855555555543"/>
    <n v="347.29249999999956"/>
    <n v="400"/>
    <m/>
    <m/>
    <x v="0"/>
    <n v="14.486666666666666"/>
  </r>
  <r>
    <x v="1"/>
    <x v="393"/>
    <e v="#N/A"/>
    <n v="51161"/>
    <s v="C"/>
    <s v="CSNA3"/>
    <n v="400"/>
    <n v="15.39"/>
    <n v="15.39"/>
    <n v="6156"/>
    <n v="12"/>
    <n v="3.5425"/>
    <n v="0.53500000000000003"/>
    <n v="6172.4549999999999"/>
    <s v="S"/>
    <m/>
    <n v="-6172.4549999999999"/>
    <m/>
    <n v="400"/>
    <m/>
    <m/>
    <x v="0"/>
    <n v="16.077500000000001"/>
  </r>
  <r>
    <x v="1"/>
    <x v="393"/>
    <s v="Consumo Cíclico"/>
    <n v="51161"/>
    <s v="C"/>
    <s v="VVAR3"/>
    <n v="3000"/>
    <n v="4.6100000000000003"/>
    <n v="5.0149999999999997"/>
    <n v="13830.000000000002"/>
    <n v="12"/>
    <n v="3.5425"/>
    <n v="0.53500000000000003"/>
    <n v="13846.125"/>
    <s v="S"/>
    <m/>
    <n v="-13846.125"/>
    <m/>
    <n v="300"/>
    <m/>
    <n v="-10.705625397698947"/>
    <x v="0"/>
    <n v="16.077500000000001"/>
  </r>
  <r>
    <x v="1"/>
    <x v="393"/>
    <s v="Financeiro"/>
    <n v="51161"/>
    <s v="C"/>
    <s v="BBAS3"/>
    <n v="200"/>
    <n v="52.15"/>
    <n v="52.58"/>
    <n v="10430"/>
    <n v="12"/>
    <n v="3.5425"/>
    <n v="0.53500000000000003"/>
    <n v="10447.115"/>
    <s v="S"/>
    <m/>
    <n v="-10447.115"/>
    <m/>
    <n v="300"/>
    <m/>
    <n v="-0.15305342647208101"/>
    <x v="0"/>
    <n v="16.077500000000001"/>
  </r>
  <r>
    <x v="1"/>
    <x v="393"/>
    <s v="Financeiro"/>
    <n v="51161"/>
    <s v="C"/>
    <s v="BBAS3"/>
    <n v="400"/>
    <n v="52.79"/>
    <n v="52.79"/>
    <n v="21116"/>
    <n v="12"/>
    <n v="3.5425"/>
    <n v="0.53500000000000003"/>
    <n v="21133.115000000002"/>
    <s v="S"/>
    <m/>
    <n v="-21133.115000000002"/>
    <m/>
    <n v="2200"/>
    <m/>
    <n v="2.7423981481118291"/>
    <x v="1"/>
    <n v="16.077500000000001"/>
  </r>
  <r>
    <x v="1"/>
    <x v="394"/>
    <s v="Consumo Cíclico"/>
    <n v="46031"/>
    <s v="V"/>
    <s v="VVAR3"/>
    <n v="1500"/>
    <n v="4.66"/>
    <n v="5.15"/>
    <n v="6990"/>
    <n v="12"/>
    <n v="1.92"/>
    <n v="0.28999999999999998"/>
    <n v="6977.64"/>
    <s v="S"/>
    <m/>
    <n v="6977.64"/>
    <n v="-747.00000000000091"/>
    <n v="300"/>
    <m/>
    <m/>
    <x v="1"/>
    <n v="14.209999999999999"/>
  </r>
  <r>
    <x v="1"/>
    <x v="395"/>
    <s v="Consumo Cíclico"/>
    <n v="40956"/>
    <s v="V"/>
    <s v="BTOW3"/>
    <n v="300"/>
    <n v="47.15"/>
    <n v="5.1515584415584419"/>
    <n v="14145"/>
    <n v="12"/>
    <n v="3.88"/>
    <n v="0.57999999999999996"/>
    <n v="14132.32"/>
    <s v="S"/>
    <m/>
    <n v="14132.32"/>
    <n v="-21.6299999999992"/>
    <n v="300"/>
    <m/>
    <m/>
    <x v="0"/>
    <n v="16.459999999999997"/>
  </r>
  <r>
    <x v="1"/>
    <x v="396"/>
    <s v="Materiais Básicos"/>
    <n v="36560"/>
    <s v="V"/>
    <s v="UNIP6"/>
    <n v="300"/>
    <n v="43.95"/>
    <n v="38.630000000000003"/>
    <n v="13185"/>
    <n v="12"/>
    <n v="3.0850000000000004"/>
    <n v="0.51333333333333331"/>
    <n v="13169.981666666667"/>
    <s v="S"/>
    <m/>
    <n v="13169.981666666667"/>
    <n v="361.17333333333409"/>
    <n v="300"/>
    <m/>
    <m/>
    <x v="0"/>
    <n v="15.598333333333334"/>
  </r>
  <r>
    <x v="1"/>
    <x v="396"/>
    <s v="Materiais Básicos"/>
    <n v="36560"/>
    <s v="C"/>
    <s v="UNIP6"/>
    <n v="300"/>
    <n v="42.64"/>
    <m/>
    <n v="12792"/>
    <n v="12"/>
    <n v="3.0850000000000004"/>
    <n v="0.51333333333333331"/>
    <n v="12807.648333333333"/>
    <s v="S"/>
    <m/>
    <n v="-12807.648333333333"/>
    <m/>
    <n v="2200"/>
    <m/>
    <n v="0.79848617801895583"/>
    <x v="0"/>
    <n v="15.598333333333334"/>
  </r>
  <r>
    <x v="1"/>
    <x v="396"/>
    <s v="Consumo Cíclico"/>
    <n v="36560"/>
    <s v="C"/>
    <s v="VVAR3"/>
    <n v="1500"/>
    <n v="4.55"/>
    <n v="5.1515584415584419"/>
    <n v="6825"/>
    <n v="12"/>
    <n v="3.0850000000000004"/>
    <n v="0.51333333333333331"/>
    <n v="6842.8933333333334"/>
    <s v="S"/>
    <m/>
    <n v="-6842.8933333333334"/>
    <m/>
    <n v="2200"/>
    <m/>
    <n v="12.085762347092194"/>
    <x v="0"/>
    <n v="15.598333333333334"/>
  </r>
  <r>
    <x v="1"/>
    <x v="396"/>
    <s v="Consumo Cíclico"/>
    <n v="36560"/>
    <s v="C"/>
    <s v="BTOW3"/>
    <n v="300"/>
    <n v="47.14"/>
    <m/>
    <n v="14142"/>
    <n v="12"/>
    <n v="3.0850000000000004"/>
    <n v="0.51333333333333331"/>
    <n v="14156.908333333333"/>
    <s v="S"/>
    <m/>
    <n v="-14156.908333333333"/>
    <m/>
    <n v="400"/>
    <m/>
    <m/>
    <x v="0"/>
    <n v="15.598333333333334"/>
  </r>
  <r>
    <x v="1"/>
    <x v="396"/>
    <e v="#N/A"/>
    <n v="36560"/>
    <s v="V"/>
    <s v="BRDT3"/>
    <n v="400"/>
    <n v="24.77"/>
    <m/>
    <n v="9908"/>
    <n v="12"/>
    <n v="3.0850000000000004"/>
    <n v="0.51333333333333331"/>
    <n v="9893.7216666666664"/>
    <s v="S"/>
    <m/>
    <n v="9893.7216666666664"/>
    <n v="79"/>
    <n v="2900"/>
    <m/>
    <n v="3.7368896568219165E-2"/>
    <x v="0"/>
    <n v="15.598333333333334"/>
  </r>
  <r>
    <x v="1"/>
    <x v="396"/>
    <s v="Materiais Básicos"/>
    <n v="36560"/>
    <s v="V"/>
    <s v="UNIP6"/>
    <n v="400"/>
    <n v="43.95"/>
    <n v="38.630000000000003"/>
    <n v="17580"/>
    <n v="0"/>
    <n v="3.0850000000000004"/>
    <n v="0.51333333333333331"/>
    <n v="17577.721666666668"/>
    <s v="S"/>
    <m/>
    <n v="17577.721666666668"/>
    <n v="2124.4016666666666"/>
    <n v="3200"/>
    <m/>
    <m/>
    <x v="0"/>
    <n v="3.5983333333333336"/>
  </r>
  <r>
    <x v="1"/>
    <x v="397"/>
    <e v="#N/A"/>
    <n v="32520"/>
    <s v="C"/>
    <s v="BRDT3"/>
    <n v="400"/>
    <n v="24.51"/>
    <n v="24.51"/>
    <n v="9804"/>
    <n v="12"/>
    <n v="2.802"/>
    <n v="0.52400000000000002"/>
    <n v="9818.9189999999981"/>
    <s v="S"/>
    <m/>
    <n v="-9818.9189999999981"/>
    <m/>
    <n v="0"/>
    <m/>
    <n v="1.0241564478170351"/>
    <x v="0"/>
    <n v="15.326000000000001"/>
  </r>
  <r>
    <x v="1"/>
    <x v="397"/>
    <s v="Materiais Básicos"/>
    <n v="32520"/>
    <s v="V"/>
    <s v="UNIP6"/>
    <n v="300"/>
    <n v="42.13"/>
    <n v="38.630000000000003"/>
    <n v="12639"/>
    <n v="12"/>
    <n v="2.802"/>
    <n v="0.52400000000000002"/>
    <n v="12625.473142857143"/>
    <s v="S"/>
    <m/>
    <n v="12625.473142857143"/>
    <n v="4.7180000000025757"/>
    <n v="0"/>
    <m/>
    <n v="2.2979740261782808"/>
    <x v="0"/>
    <n v="15.326000000000001"/>
  </r>
  <r>
    <x v="1"/>
    <x v="397"/>
    <s v="Materiais Básicos"/>
    <n v="32520"/>
    <s v="C"/>
    <s v="UNIP6"/>
    <n v="300"/>
    <n v="42.01"/>
    <n v="38.630000000000003"/>
    <n v="12603"/>
    <n v="12"/>
    <n v="2.802"/>
    <n v="0.52400000000000002"/>
    <n v="12617.156857142856"/>
    <s v="S"/>
    <m/>
    <n v="-12617.156857142856"/>
    <m/>
    <n v="400"/>
    <m/>
    <m/>
    <x v="0"/>
    <n v="15.326000000000001"/>
  </r>
  <r>
    <x v="1"/>
    <x v="397"/>
    <e v="#N/A"/>
    <n v="32520"/>
    <s v="V"/>
    <s v="BRDT3"/>
    <n v="600"/>
    <n v="24.69"/>
    <m/>
    <n v="14814"/>
    <n v="12"/>
    <n v="2.802"/>
    <n v="0.52400000000000002"/>
    <n v="14800.473142857143"/>
    <s v="S"/>
    <m/>
    <n v="14800.473142857143"/>
    <n v="151.58000000000001"/>
    <n v="400"/>
    <m/>
    <m/>
    <x v="0"/>
    <n v="15.326000000000001"/>
  </r>
  <r>
    <x v="1"/>
    <x v="397"/>
    <s v="Financeiro"/>
    <n v="32520"/>
    <s v="V"/>
    <s v="B3SA3"/>
    <n v="400"/>
    <n v="33.46"/>
    <m/>
    <n v="13384"/>
    <n v="12"/>
    <n v="2.802"/>
    <n v="0.52400000000000002"/>
    <n v="13370.473142857143"/>
    <s v="S"/>
    <m/>
    <n v="13370.473142857143"/>
    <n v="307.25"/>
    <n v="0"/>
    <m/>
    <n v="4.9107807345029517"/>
    <x v="0"/>
    <n v="15.326000000000001"/>
  </r>
  <r>
    <x v="1"/>
    <x v="398"/>
    <e v="#N/A"/>
    <m/>
    <s v="V"/>
    <s v="EMBRC19"/>
    <n v="300"/>
    <n v="0"/>
    <m/>
    <n v="0"/>
    <n v="12"/>
    <n v="0"/>
    <n v="0"/>
    <n v="-13.002857142857144"/>
    <s v="S"/>
    <m/>
    <n v="-13.002857142857144"/>
    <n v="-165.71"/>
    <n v="600"/>
    <m/>
    <m/>
    <x v="0"/>
    <n v="12"/>
  </r>
  <r>
    <x v="1"/>
    <x v="398"/>
    <s v="Financeiro"/>
    <n v="23877"/>
    <s v="C"/>
    <s v="B3SA3"/>
    <n v="400"/>
    <n v="32.619999999999997"/>
    <n v="32.619999999999997"/>
    <n v="13047.999999999998"/>
    <n v="12"/>
    <n v="3.58"/>
    <n v="0.54"/>
    <n v="13062.172857142856"/>
    <s v="S"/>
    <m/>
    <n v="-13062.172857142856"/>
    <m/>
    <n v="9000"/>
    <m/>
    <n v="-9.9732527557832906"/>
    <x v="0"/>
    <n v="16.12"/>
  </r>
  <r>
    <x v="1"/>
    <x v="399"/>
    <s v="Financeiro"/>
    <n v="18297"/>
    <s v="V"/>
    <s v="B3SA3"/>
    <n v="600"/>
    <n v="32.659999999999997"/>
    <m/>
    <n v="19595.999999999996"/>
    <n v="12"/>
    <n v="3.3333333333333335"/>
    <n v="0.5033333333333333"/>
    <n v="19582.493809523807"/>
    <s v="S"/>
    <m/>
    <n v="19582.493809523807"/>
    <n v="961.65333333332819"/>
    <n v="600"/>
    <m/>
    <m/>
    <x v="0"/>
    <n v="15.836666666666668"/>
  </r>
  <r>
    <x v="1"/>
    <x v="399"/>
    <e v="#N/A"/>
    <n v="18297"/>
    <s v="C"/>
    <s v="BRDT3"/>
    <n v="300"/>
    <n v="24.12"/>
    <n v="24.37"/>
    <n v="7236"/>
    <n v="12"/>
    <n v="3.3333333333333335"/>
    <n v="0.5033333333333333"/>
    <n v="7251.0983333333334"/>
    <s v="S"/>
    <m/>
    <n v="-7251.0983333333334"/>
    <m/>
    <n v="300"/>
    <m/>
    <m/>
    <x v="0"/>
    <n v="15.836666666666668"/>
  </r>
  <r>
    <x v="1"/>
    <x v="399"/>
    <s v="Consumo Cíclico"/>
    <n v="18297"/>
    <s v="V"/>
    <s v="VVAR3"/>
    <n v="2000"/>
    <n v="4.78"/>
    <n v="5.25"/>
    <n v="9560"/>
    <n v="12"/>
    <n v="3.3333333333333335"/>
    <n v="0.5033333333333333"/>
    <n v="9545.5316666666658"/>
    <s v="S"/>
    <m/>
    <n v="9545.5316666666658"/>
    <n v="-952"/>
    <n v="300"/>
    <m/>
    <m/>
    <x v="0"/>
    <n v="15.836666666666668"/>
  </r>
  <r>
    <x v="1"/>
    <x v="400"/>
    <s v="Financeiro"/>
    <n v="13802"/>
    <s v="C"/>
    <s v="B3SA3"/>
    <n v="600"/>
    <n v="31"/>
    <n v="31"/>
    <n v="18600"/>
    <n v="12"/>
    <n v="5.1100000000000003"/>
    <n v="0.77"/>
    <n v="18616.18"/>
    <s v="S"/>
    <m/>
    <n v="-18616.18"/>
    <m/>
    <n v="0"/>
    <m/>
    <m/>
    <x v="0"/>
    <n v="17.88"/>
  </r>
  <r>
    <x v="1"/>
    <x v="401"/>
    <e v="#N/A"/>
    <n v="81077"/>
    <s v="C"/>
    <s v="EMBRC19"/>
    <n v="300"/>
    <n v="0.47"/>
    <n v="0.47"/>
    <n v="141"/>
    <n v="12"/>
    <n v="0.03"/>
    <n v="0.05"/>
    <n v="156.46"/>
    <s v="S"/>
    <m/>
    <n v="-156.46"/>
    <m/>
    <n v="0"/>
    <m/>
    <n v="1.0356885191916603"/>
    <x v="0"/>
    <n v="12.08"/>
  </r>
  <r>
    <x v="1"/>
    <x v="401"/>
    <e v="#N/A"/>
    <n v="81078"/>
    <s v="C"/>
    <s v="BRDT3"/>
    <n v="300"/>
    <n v="24.61"/>
    <n v="24.61"/>
    <n v="7383"/>
    <n v="12"/>
    <n v="2.0299999999999998"/>
    <n v="0.28999999999999998"/>
    <n v="7398.15"/>
    <s v="S"/>
    <m/>
    <n v="-7398.15"/>
    <m/>
    <n v="2900"/>
    <m/>
    <m/>
    <x v="0"/>
    <n v="14.319999999999999"/>
  </r>
  <r>
    <x v="1"/>
    <x v="402"/>
    <s v="Consumo Cíclico"/>
    <n v="76973"/>
    <s v="C"/>
    <s v="VVAR3"/>
    <n v="2000"/>
    <n v="4.9000000000000004"/>
    <n v="5.2518181818181819"/>
    <n v="9800"/>
    <n v="12"/>
    <n v="2.7149999999999999"/>
    <n v="0.39500000000000002"/>
    <n v="9815.2549999999992"/>
    <s v="S"/>
    <m/>
    <n v="-9815.2549999999992"/>
    <m/>
    <n v="9000"/>
    <m/>
    <n v="-14.793684518428497"/>
    <x v="0"/>
    <n v="15.11"/>
  </r>
  <r>
    <x v="1"/>
    <x v="402"/>
    <s v="Bens Industriais"/>
    <n v="76973"/>
    <s v="V"/>
    <s v="EMBR3"/>
    <n v="500"/>
    <n v="19.920000000000002"/>
    <n v="19.690000000000001"/>
    <n v="9960"/>
    <n v="12"/>
    <n v="2.7149999999999999"/>
    <n v="0.39500000000000002"/>
    <n v="9945.0749999999989"/>
    <s v="S"/>
    <m/>
    <n v="9945.0749999999989"/>
    <n v="103"/>
    <n v="11000"/>
    <m/>
    <n v="1.4574451434770777"/>
    <x v="1"/>
    <n v="15.11"/>
  </r>
  <r>
    <x v="1"/>
    <x v="403"/>
    <s v="Materiais Básicos"/>
    <n v="69314"/>
    <s v="C"/>
    <s v="UNIP6"/>
    <n v="100"/>
    <n v="39.42"/>
    <n v="38.654577883472058"/>
    <n v="3942"/>
    <n v="12"/>
    <n v="1.4060000000000001"/>
    <n v="0.22400000000000003"/>
    <n v="3957.3840000000005"/>
    <s v="S"/>
    <m/>
    <n v="-3957.3840000000005"/>
    <m/>
    <n v="9000"/>
    <m/>
    <n v="-0.87131140567131471"/>
    <x v="0"/>
    <n v="13.63"/>
  </r>
  <r>
    <x v="1"/>
    <x v="403"/>
    <s v="Consumo Cíclico"/>
    <n v="69314"/>
    <s v="V"/>
    <s v="VVAR3"/>
    <n v="2000"/>
    <n v="4.6500000000000004"/>
    <n v="5.33"/>
    <n v="9300"/>
    <n v="12"/>
    <n v="1.4060000000000001"/>
    <n v="0.22400000000000003"/>
    <n v="9285.2459999999992"/>
    <s v="S"/>
    <m/>
    <n v="9285.2459999999992"/>
    <n v="-1373.630000000001"/>
    <n v="9000"/>
    <m/>
    <m/>
    <x v="1"/>
    <n v="13.63"/>
  </r>
  <r>
    <x v="1"/>
    <x v="403"/>
    <s v="Consumo Cíclico"/>
    <n v="69314"/>
    <s v="V"/>
    <s v="VVAR3"/>
    <n v="1000"/>
    <n v="4.5"/>
    <n v="5.33"/>
    <n v="4500"/>
    <n v="12"/>
    <n v="1.4060000000000001"/>
    <n v="0.22400000000000003"/>
    <n v="4485.2460000000001"/>
    <s v="S"/>
    <m/>
    <n v="4485.2460000000001"/>
    <n v="65.369999999999891"/>
    <n v="9000"/>
    <m/>
    <m/>
    <x v="0"/>
    <n v="13.63"/>
  </r>
  <r>
    <x v="1"/>
    <x v="403"/>
    <s v="Bens Industriais"/>
    <n v="69314"/>
    <s v="V"/>
    <s v="EMBR3"/>
    <n v="300"/>
    <n v="19.559999999999999"/>
    <n v="19.690000000000001"/>
    <n v="5868"/>
    <n v="12"/>
    <n v="1.4060000000000001"/>
    <n v="0.22400000000000003"/>
    <n v="5853.2460000000001"/>
    <s v="S"/>
    <m/>
    <n v="5853.2460000000001"/>
    <n v="-51"/>
    <n v="10000"/>
    <m/>
    <m/>
    <x v="0"/>
    <n v="13.63"/>
  </r>
  <r>
    <x v="1"/>
    <x v="403"/>
    <s v="Consumo Cíclico"/>
    <n v="69314"/>
    <s v="C"/>
    <s v="VVAR3"/>
    <n v="1000"/>
    <n v="4.41"/>
    <n v="5.33"/>
    <n v="4410"/>
    <n v="12"/>
    <n v="1.4060000000000001"/>
    <n v="0.22400000000000003"/>
    <n v="4425.384"/>
    <s v="S"/>
    <m/>
    <n v="-4425.384"/>
    <m/>
    <n v="9000"/>
    <m/>
    <m/>
    <x v="0"/>
    <n v="13.63"/>
  </r>
  <r>
    <x v="1"/>
    <x v="404"/>
    <s v="Consumo Cíclico"/>
    <n v="64518"/>
    <s v="C"/>
    <s v="VVAR3"/>
    <n v="1000"/>
    <n v="4.8099999999999996"/>
    <n v="5.3281818181818181"/>
    <n v="4810"/>
    <n v="12"/>
    <n v="1.2949999999999999"/>
    <n v="0.19"/>
    <n v="4825.3499999999995"/>
    <s v="S"/>
    <m/>
    <n v="-4825.3499999999995"/>
    <m/>
    <n v="2800"/>
    <m/>
    <n v="4.4383851205934608"/>
    <x v="0"/>
    <n v="13.484999999999999"/>
  </r>
  <r>
    <x v="1"/>
    <x v="404"/>
    <s v="Consumo Cíclico"/>
    <n v="64518"/>
    <s v="C"/>
    <s v="VVAR3"/>
    <n v="1000"/>
    <n v="4.99"/>
    <n v="5.3769999999999998"/>
    <n v="4990"/>
    <n v="12"/>
    <n v="1.2949999999999999"/>
    <n v="0.19"/>
    <n v="5005.4162499999993"/>
    <s v="S"/>
    <m/>
    <n v="-5005.4162499999993"/>
    <m/>
    <n v="8000"/>
    <m/>
    <n v="-0.14720728544460474"/>
    <x v="0"/>
    <n v="13.484999999999999"/>
  </r>
  <r>
    <x v="1"/>
    <x v="404"/>
    <s v="Consumo Cíclico"/>
    <n v="64518"/>
    <s v="C"/>
    <s v="VVAR3"/>
    <n v="1000"/>
    <n v="5.01"/>
    <n v="5.4188888888888886"/>
    <n v="5010"/>
    <n v="12"/>
    <n v="1.2949999999999999"/>
    <n v="0.19"/>
    <n v="5025.4162499999993"/>
    <s v="S"/>
    <m/>
    <n v="-5025.4162499999993"/>
    <m/>
    <n v="8000"/>
    <m/>
    <m/>
    <x v="0"/>
    <n v="13.484999999999999"/>
  </r>
  <r>
    <x v="1"/>
    <x v="404"/>
    <s v="Materiais Básicos"/>
    <n v="64518"/>
    <s v="V"/>
    <s v="UNIP6"/>
    <n v="100"/>
    <n v="40.54"/>
    <m/>
    <n v="4054"/>
    <n v="12"/>
    <n v="1.2949999999999999"/>
    <n v="0.19"/>
    <n v="4039.2137499999999"/>
    <s v="S"/>
    <m/>
    <n v="4039.2137499999999"/>
    <n v="179.27586206896513"/>
    <n v="6000"/>
    <m/>
    <m/>
    <x v="0"/>
    <n v="13.484999999999999"/>
  </r>
  <r>
    <x v="1"/>
    <x v="405"/>
    <s v="Financeiro"/>
    <n v="44718"/>
    <s v="V"/>
    <s v="B3SA3"/>
    <n v="600"/>
    <n v="31.37"/>
    <m/>
    <n v="18822"/>
    <n v="12"/>
    <n v="4.0250000000000004"/>
    <n v="0.59"/>
    <n v="18806.813750000001"/>
    <s v="S"/>
    <m/>
    <n v="18806.813750000001"/>
    <n v="-27.684999999997672"/>
    <n v="4400"/>
    <m/>
    <m/>
    <x v="0"/>
    <n v="16.614999999999998"/>
  </r>
  <r>
    <x v="1"/>
    <x v="405"/>
    <s v="Consumo Cíclico"/>
    <n v="44718"/>
    <s v="C"/>
    <s v="VVAR3"/>
    <n v="2000"/>
    <n v="5.24"/>
    <n v="5.4725000000000001"/>
    <n v="10480"/>
    <n v="12"/>
    <n v="4.0250000000000004"/>
    <n v="0.59"/>
    <n v="10495.81625"/>
    <s v="S"/>
    <m/>
    <n v="-10495.81625"/>
    <m/>
    <n v="600"/>
    <m/>
    <m/>
    <x v="0"/>
    <n v="16.614999999999998"/>
  </r>
  <r>
    <x v="1"/>
    <x v="406"/>
    <s v="Consumo Cíclico"/>
    <n v="40427"/>
    <s v="C"/>
    <s v="VVAR3"/>
    <n v="1600"/>
    <n v="5.45"/>
    <n v="5.5526666666666671"/>
    <n v="8720"/>
    <n v="12"/>
    <n v="1.8533333333333333"/>
    <n v="0.35666666666666669"/>
    <n v="8735.5829166666663"/>
    <s v="S"/>
    <m/>
    <n v="-8735.5829166666663"/>
    <m/>
    <n v="0"/>
    <m/>
    <n v="4.4486986189464659"/>
    <x v="0"/>
    <n v="14.21"/>
  </r>
  <r>
    <x v="1"/>
    <x v="406"/>
    <s v="Consumo Cíclico"/>
    <n v="40427"/>
    <s v="C"/>
    <s v="VVAR3"/>
    <n v="400"/>
    <n v="5.51"/>
    <n v="5.5918181818181818"/>
    <n v="2204"/>
    <n v="12"/>
    <n v="1.8533333333333333"/>
    <n v="0.35666666666666669"/>
    <n v="2219.5829166666667"/>
    <s v="S"/>
    <m/>
    <n v="-2219.5829166666667"/>
    <m/>
    <n v="1000"/>
    <m/>
    <n v="2.7797904089509249"/>
    <x v="0"/>
    <n v="14.21"/>
  </r>
  <r>
    <x v="1"/>
    <x v="406"/>
    <s v="Financeiro"/>
    <n v="40427"/>
    <s v="C"/>
    <s v="B3SA3"/>
    <n v="300"/>
    <n v="31.1"/>
    <n v="31.35"/>
    <n v="9330"/>
    <n v="12"/>
    <n v="1.8533333333333333"/>
    <n v="0.35666666666666669"/>
    <n v="9345.5829166666663"/>
    <s v="S"/>
    <m/>
    <n v="-9345.5829166666663"/>
    <m/>
    <n v="2000"/>
    <m/>
    <m/>
    <x v="0"/>
    <n v="14.21"/>
  </r>
  <r>
    <x v="1"/>
    <x v="407"/>
    <s v="Petróleo. Gás e Biocombustíveis"/>
    <n v="36118"/>
    <s v="V"/>
    <s v="PETR4"/>
    <n v="1000"/>
    <n v="25.82"/>
    <n v="24.66"/>
    <n v="25820"/>
    <n v="12"/>
    <n v="6.34"/>
    <n v="0.92500000000000004"/>
    <n v="25805.299444444445"/>
    <s v="S"/>
    <m/>
    <n v="25805.299444444445"/>
    <n v="1148"/>
    <n v="2000"/>
    <m/>
    <m/>
    <x v="1"/>
    <n v="19.265000000000001"/>
  </r>
  <r>
    <x v="1"/>
    <x v="407"/>
    <s v="Petróleo. Gás e Biocombustíveis"/>
    <n v="36118"/>
    <s v="V"/>
    <s v="PETR4"/>
    <n v="800"/>
    <n v="25.38"/>
    <n v="24.66"/>
    <n v="20304"/>
    <n v="12"/>
    <n v="6.34"/>
    <n v="0.92500000000000004"/>
    <n v="20289.299444444445"/>
    <s v="S"/>
    <m/>
    <n v="20289.299444444445"/>
    <n v="564"/>
    <n v="0"/>
    <m/>
    <n v="0.65870898325218852"/>
    <x v="1"/>
    <n v="19.265000000000001"/>
  </r>
  <r>
    <x v="1"/>
    <x v="408"/>
    <s v="Consumo Cíclico"/>
    <n v="27543"/>
    <s v="C"/>
    <s v="VVAR3"/>
    <n v="2000"/>
    <n v="5.63"/>
    <n v="5.5949999999999998"/>
    <n v="11260"/>
    <n v="12"/>
    <n v="2.7233333333333332"/>
    <n v="0.51666666666666672"/>
    <n v="11274.922222222222"/>
    <s v="S"/>
    <m/>
    <n v="-11274.922222222222"/>
    <m/>
    <n v="0"/>
    <m/>
    <n v="-0.11104846465963444"/>
    <x v="0"/>
    <n v="15.24"/>
  </r>
  <r>
    <x v="1"/>
    <x v="408"/>
    <s v="Consumo Cíclico"/>
    <n v="27543"/>
    <s v="C"/>
    <s v="VVAR3"/>
    <n v="2000"/>
    <n v="5.56"/>
    <m/>
    <n v="11120"/>
    <n v="12"/>
    <n v="2.7233333333333332"/>
    <n v="0.51666666666666672"/>
    <n v="11134.922222222222"/>
    <s v="S"/>
    <m/>
    <n v="-11134.922222222222"/>
    <m/>
    <n v="300"/>
    <m/>
    <n v="2.0725465600221415"/>
    <x v="0"/>
    <n v="15.24"/>
  </r>
  <r>
    <x v="1"/>
    <x v="408"/>
    <s v="Consumo Cíclico"/>
    <n v="27543"/>
    <s v="V"/>
    <s v="VVAR3"/>
    <n v="3000"/>
    <n v="5.47"/>
    <m/>
    <n v="16410"/>
    <n v="12"/>
    <n v="2.7233333333333332"/>
    <n v="0.51666666666666672"/>
    <n v="16395.707777777778"/>
    <s v="S"/>
    <m/>
    <n v="16395.707777777778"/>
    <n v="108"/>
    <n v="300"/>
    <m/>
    <m/>
    <x v="0"/>
    <n v="15.24"/>
  </r>
  <r>
    <x v="1"/>
    <x v="409"/>
    <s v="Materiais Básicos"/>
    <n v="23457"/>
    <s v="V"/>
    <s v="USIM5"/>
    <n v="1000"/>
    <n v="9.44"/>
    <m/>
    <n v="9440"/>
    <n v="12"/>
    <n v="2.8050000000000002"/>
    <n v="0.41"/>
    <n v="9425.8144444444442"/>
    <s v="S"/>
    <m/>
    <n v="9425.8144444444442"/>
    <n v="-10.467222222221608"/>
    <n v="0"/>
    <m/>
    <n v="-0.27953670474881664"/>
    <x v="0"/>
    <n v="15.215"/>
  </r>
  <r>
    <x v="1"/>
    <x v="409"/>
    <s v="Consumo Cíclico"/>
    <n v="23457"/>
    <s v="V"/>
    <s v="VVAR3"/>
    <n v="3000"/>
    <n v="5.55"/>
    <n v="5.43"/>
    <n v="16650"/>
    <n v="12"/>
    <n v="2.8050000000000002"/>
    <n v="0.41"/>
    <n v="16635.814444444444"/>
    <s v="S"/>
    <m/>
    <n v="16635.814444444444"/>
    <n v="344.78499999999985"/>
    <n v="500"/>
    <m/>
    <m/>
    <x v="0"/>
    <n v="15.215"/>
  </r>
  <r>
    <x v="1"/>
    <x v="409"/>
    <s v="Financeiro"/>
    <n v="23457"/>
    <s v="C"/>
    <s v="B3SA3"/>
    <n v="300"/>
    <n v="31.59"/>
    <m/>
    <n v="9477"/>
    <n v="12"/>
    <n v="2.8050000000000002"/>
    <n v="0.41"/>
    <n v="9491.815555555555"/>
    <s v="S"/>
    <m/>
    <n v="-9491.815555555555"/>
    <m/>
    <n v="6000"/>
    <m/>
    <m/>
    <x v="0"/>
    <n v="15.215"/>
  </r>
  <r>
    <x v="1"/>
    <x v="409"/>
    <e v="#N/A"/>
    <n v="23457"/>
    <s v="V"/>
    <s v="CIEL3"/>
    <n v="500"/>
    <n v="10.51"/>
    <m/>
    <n v="5255"/>
    <n v="12"/>
    <n v="2.8050000000000002"/>
    <n v="0.41"/>
    <n v="5240.8144444444442"/>
    <s v="S"/>
    <m/>
    <n v="5240.8144444444442"/>
    <n v="-14.65"/>
    <n v="5000"/>
    <m/>
    <m/>
    <x v="0"/>
    <n v="15.215"/>
  </r>
  <r>
    <x v="1"/>
    <x v="410"/>
    <e v="#N/A"/>
    <n v="18495"/>
    <s v="C"/>
    <s v="CIEL3"/>
    <n v="500"/>
    <n v="10.49"/>
    <m/>
    <n v="5245"/>
    <n v="12"/>
    <n v="2.2444444444444445"/>
    <n v="0.37777777777777777"/>
    <n v="5260.7917777777775"/>
    <s v="S"/>
    <m/>
    <n v="-5260.7917777777775"/>
    <m/>
    <n v="1000"/>
    <m/>
    <m/>
    <x v="0"/>
    <n v="14.622222222222222"/>
  </r>
  <r>
    <x v="1"/>
    <x v="410"/>
    <s v="Consumo Cíclico"/>
    <n v="18495"/>
    <s v="C"/>
    <s v="VVAR3"/>
    <n v="1000"/>
    <n v="5.31"/>
    <n v="5.4266666666666667"/>
    <n v="5310"/>
    <n v="12"/>
    <n v="2.2444444444444445"/>
    <n v="0.37777777777777777"/>
    <n v="5325.7917777777775"/>
    <s v="S"/>
    <m/>
    <n v="-5325.7917777777775"/>
    <m/>
    <n v="800"/>
    <m/>
    <n v="2.3669646431306226E-2"/>
    <x v="0"/>
    <n v="14.622222222222222"/>
  </r>
  <r>
    <x v="1"/>
    <x v="410"/>
    <s v="Consumo Cíclico"/>
    <n v="18495"/>
    <s v="C"/>
    <s v="VVAR3"/>
    <n v="2000"/>
    <n v="5.36"/>
    <n v="5.45"/>
    <n v="10720"/>
    <n v="12"/>
    <n v="2.2444444444444445"/>
    <n v="0.37777777777777777"/>
    <n v="10735.791777777777"/>
    <s v="S"/>
    <m/>
    <n v="-10735.791777777777"/>
    <m/>
    <n v="800"/>
    <m/>
    <m/>
    <x v="0"/>
    <n v="14.622222222222222"/>
  </r>
  <r>
    <x v="1"/>
    <x v="410"/>
    <s v="Materiais Básicos"/>
    <n v="18495"/>
    <s v="C"/>
    <s v="USIM5"/>
    <n v="1000"/>
    <n v="9.42"/>
    <n v="9.42"/>
    <n v="9420"/>
    <n v="12"/>
    <n v="2.2444444444444445"/>
    <n v="0.37777777777777777"/>
    <n v="9435.7917777777766"/>
    <s v="S"/>
    <m/>
    <n v="-9435.7917777777766"/>
    <m/>
    <n v="3000"/>
    <m/>
    <m/>
    <x v="0"/>
    <n v="14.622222222222222"/>
  </r>
  <r>
    <x v="1"/>
    <x v="410"/>
    <s v="Materiais Básicos"/>
    <n v="18495"/>
    <s v="V"/>
    <s v="USIM5"/>
    <n v="1000"/>
    <n v="9.69"/>
    <m/>
    <n v="9690"/>
    <n v="12"/>
    <n v="2.2444444444444445"/>
    <n v="0.37777777777777777"/>
    <n v="9674.8382222222226"/>
    <s v="S"/>
    <m/>
    <n v="9674.8382222222226"/>
    <n v="2.2900000000008731"/>
    <n v="0"/>
    <m/>
    <n v="-0.40702834912373309"/>
    <x v="0"/>
    <n v="14.622222222222222"/>
  </r>
  <r>
    <x v="1"/>
    <x v="410"/>
    <s v="Bens Industriais"/>
    <n v="18495"/>
    <s v="C"/>
    <s v="EMBR3"/>
    <n v="300"/>
    <n v="19.34"/>
    <n v="19.690000000000001"/>
    <n v="5802"/>
    <n v="12"/>
    <n v="2.2444444444444445"/>
    <n v="0.37777777777777777"/>
    <n v="5817.7917777777775"/>
    <s v="S"/>
    <m/>
    <n v="-5817.7917777777775"/>
    <m/>
    <n v="2000"/>
    <m/>
    <m/>
    <x v="0"/>
    <n v="14.622222222222222"/>
  </r>
  <r>
    <x v="1"/>
    <x v="410"/>
    <s v="Consumo Cíclico"/>
    <n v="18495"/>
    <s v="C"/>
    <s v="VVAR3"/>
    <n v="3000"/>
    <n v="5.51"/>
    <m/>
    <n v="16530"/>
    <n v="12"/>
    <n v="2.2444444444444445"/>
    <n v="0.37777777777777777"/>
    <n v="16545.79177777778"/>
    <s v="S"/>
    <m/>
    <n v="-16545.79177777778"/>
    <m/>
    <n v="0"/>
    <m/>
    <n v="7.283996292991593E-2"/>
    <x v="0"/>
    <n v="14.622222222222222"/>
  </r>
  <r>
    <x v="1"/>
    <x v="410"/>
    <s v="Consumo Cíclico"/>
    <n v="18495"/>
    <s v="V"/>
    <s v="VVAR3"/>
    <n v="2000"/>
    <n v="5.49"/>
    <m/>
    <n v="10980"/>
    <n v="12"/>
    <n v="2.2444444444444445"/>
    <n v="0.37777777777777777"/>
    <n v="10964.838222222223"/>
    <s v="S"/>
    <m/>
    <n v="10964.838222222223"/>
    <n v="-44.6299999999992"/>
    <n v="2900"/>
    <m/>
    <m/>
    <x v="0"/>
    <n v="14.622222222222222"/>
  </r>
  <r>
    <x v="1"/>
    <x v="410"/>
    <s v="Consumo Cíclico"/>
    <n v="18495"/>
    <s v="C"/>
    <s v="VVAR3"/>
    <n v="2000"/>
    <n v="5.5"/>
    <m/>
    <n v="11000"/>
    <n v="12"/>
    <n v="2.2444444444444445"/>
    <n v="0.37777777777777777"/>
    <n v="11015.791777777777"/>
    <s v="S"/>
    <m/>
    <n v="-11015.791777777777"/>
    <m/>
    <n v="2500"/>
    <m/>
    <n v="12.42018575463287"/>
    <x v="0"/>
    <n v="14.622222222222222"/>
  </r>
  <r>
    <x v="1"/>
    <x v="411"/>
    <s v="Telecomunicações"/>
    <n v="13145"/>
    <s v="V"/>
    <s v="OIBR3"/>
    <n v="3000"/>
    <n v="1.41"/>
    <m/>
    <n v="4230"/>
    <n v="12"/>
    <n v="3.4066666666666667"/>
    <n v="0.49666666666666665"/>
    <n v="4214.7193333333335"/>
    <s v="S"/>
    <m/>
    <n v="4214.7193333333335"/>
    <n v="3.07"/>
    <n v="2500"/>
    <m/>
    <m/>
    <x v="0"/>
    <n v="15.903333333333332"/>
  </r>
  <r>
    <x v="1"/>
    <x v="411"/>
    <s v="Materiais Básicos"/>
    <n v="13145"/>
    <s v="C"/>
    <s v="UNIP6"/>
    <n v="400"/>
    <n v="39.11"/>
    <n v="38.627241379310348"/>
    <n v="15644"/>
    <n v="12"/>
    <n v="3.4066666666666667"/>
    <n v="0.49666666666666665"/>
    <n v="15660.202666666664"/>
    <s v="S"/>
    <m/>
    <n v="-15660.202666666664"/>
    <m/>
    <n v="1800"/>
    <m/>
    <n v="15.639817236927748"/>
    <x v="0"/>
    <n v="15.903333333333332"/>
  </r>
  <r>
    <x v="1"/>
    <x v="411"/>
    <s v="Consumo Cíclico"/>
    <n v="13145"/>
    <s v="V"/>
    <s v="VVAR3"/>
    <n v="3000"/>
    <n v="5.77"/>
    <n v="5.05"/>
    <n v="17310"/>
    <n v="12"/>
    <n v="3.4066666666666667"/>
    <n v="0.49666666666666665"/>
    <n v="17294.427333333333"/>
    <s v="S"/>
    <m/>
    <n v="17294.427333333333"/>
    <n v="2148"/>
    <n v="1800"/>
    <m/>
    <m/>
    <x v="0"/>
    <n v="15.903333333333332"/>
  </r>
  <r>
    <x v="1"/>
    <x v="412"/>
    <s v="Materiais Básicos"/>
    <n v="7754"/>
    <s v="C"/>
    <s v="UNIP6"/>
    <n v="500"/>
    <n v="38.85"/>
    <n v="38.545999999999999"/>
    <n v="19425"/>
    <n v="12"/>
    <n v="5.14"/>
    <n v="0.75"/>
    <n v="19441.456000000002"/>
    <s v="S"/>
    <m/>
    <n v="-19441.456000000002"/>
    <m/>
    <n v="1800"/>
    <m/>
    <m/>
    <x v="0"/>
    <n v="17.89"/>
  </r>
  <r>
    <x v="1"/>
    <x v="412"/>
    <s v="Consumo Cíclico"/>
    <n v="7754"/>
    <s v="V"/>
    <s v="VVAR3"/>
    <n v="3000"/>
    <n v="5.99"/>
    <n v="5.05"/>
    <n v="17970"/>
    <n v="12"/>
    <n v="5.14"/>
    <n v="0.75"/>
    <n v="17954.173999999999"/>
    <s v="S"/>
    <m/>
    <n v="17954.173999999999"/>
    <n v="2808"/>
    <n v="6000"/>
    <m/>
    <n v="6.4141387869149717"/>
    <x v="0"/>
    <n v="17.89"/>
  </r>
  <r>
    <x v="1"/>
    <x v="413"/>
    <s v="Materiais Básicos"/>
    <n v="2766"/>
    <s v="C"/>
    <s v="USIM5"/>
    <n v="1000"/>
    <n v="9.66"/>
    <n v="9.66"/>
    <n v="9660"/>
    <n v="12"/>
    <n v="2.65"/>
    <n v="0.43"/>
    <n v="9676.1359999999986"/>
    <s v="S"/>
    <m/>
    <n v="-9676.1359999999986"/>
    <m/>
    <n v="8000"/>
    <m/>
    <m/>
    <x v="0"/>
    <n v="15.08"/>
  </r>
  <r>
    <x v="1"/>
    <x v="414"/>
    <s v="Petróleo. Gás e Biocombustíveis"/>
    <n v="84272"/>
    <s v="C"/>
    <s v="PETR4"/>
    <n v="300"/>
    <n v="24.79"/>
    <n v="24.663333333333334"/>
    <n v="7437"/>
    <n v="12"/>
    <n v="1.9000000000000001"/>
    <n v="0.35000000000000003"/>
    <n v="7452.35"/>
    <s v="S"/>
    <m/>
    <n v="-7452.35"/>
    <m/>
    <n v="7000"/>
    <m/>
    <n v="8.6273621993042902"/>
    <x v="0"/>
    <n v="14.25"/>
  </r>
  <r>
    <x v="1"/>
    <x v="414"/>
    <s v="Consumo Cíclico"/>
    <n v="84272"/>
    <s v="V"/>
    <s v="VVAR3"/>
    <n v="2000"/>
    <n v="5.39"/>
    <n v="5.0487500000000001"/>
    <n v="10780"/>
    <n v="12"/>
    <n v="1.9000000000000001"/>
    <n v="0.35000000000000003"/>
    <n v="10765.279999999999"/>
    <s v="S"/>
    <m/>
    <n v="10765.279999999999"/>
    <n v="690.5"/>
    <n v="500"/>
    <m/>
    <n v="0"/>
    <x v="0"/>
    <n v="14.25"/>
  </r>
  <r>
    <x v="1"/>
    <x v="414"/>
    <s v="Consumo Cíclico"/>
    <n v="84272"/>
    <s v="C"/>
    <s v="VVAR3"/>
    <n v="1000"/>
    <n v="5.53"/>
    <n v="5.0487500000000001"/>
    <n v="5530"/>
    <n v="12"/>
    <n v="1.9000000000000001"/>
    <n v="0.35000000000000003"/>
    <n v="5545.35"/>
    <s v="S"/>
    <m/>
    <n v="-5545.35"/>
    <m/>
    <n v="500"/>
    <m/>
    <m/>
    <x v="0"/>
    <n v="14.25"/>
  </r>
  <r>
    <x v="1"/>
    <x v="415"/>
    <s v="Consumo Cíclico"/>
    <n v="78212"/>
    <s v="V"/>
    <s v="VVAR3"/>
    <n v="1200"/>
    <n v="5.46"/>
    <m/>
    <n v="6552"/>
    <n v="12"/>
    <n v="1.8"/>
    <n v="0.28999999999999998"/>
    <n v="6537.34"/>
    <s v="S"/>
    <m/>
    <n v="6537.34"/>
    <n v="563.99999999999909"/>
    <n v="2000"/>
    <m/>
    <n v="-1.8809703422637478"/>
    <x v="0"/>
    <n v="14.09"/>
  </r>
  <r>
    <x v="1"/>
    <x v="416"/>
    <s v="Petróleo. Gás e Biocombustíveis"/>
    <n v="69839"/>
    <s v="V"/>
    <s v="PETR4"/>
    <n v="300"/>
    <n v="25.27"/>
    <m/>
    <n v="7581"/>
    <n v="12"/>
    <n v="2.41"/>
    <n v="0.39"/>
    <n v="7566.24"/>
    <s v="S"/>
    <m/>
    <n v="7566.24"/>
    <n v="0"/>
    <n v="2000"/>
    <m/>
    <n v="-2.7795242603692625"/>
    <x v="0"/>
    <n v="14.8"/>
  </r>
  <r>
    <x v="1"/>
    <x v="416"/>
    <s v="Bens Industriais"/>
    <n v="69839"/>
    <s v="C"/>
    <s v="EMBR3"/>
    <n v="500"/>
    <n v="19.899999999999999"/>
    <m/>
    <n v="9950"/>
    <n v="12"/>
    <n v="2.41"/>
    <n v="0.39"/>
    <n v="9965.39"/>
    <s v="S"/>
    <m/>
    <n v="-9965.39"/>
    <m/>
    <n v="2000"/>
    <m/>
    <n v="3.6920202483070081"/>
    <x v="0"/>
    <n v="14.8"/>
  </r>
  <r>
    <x v="1"/>
    <x v="417"/>
    <s v="Materiais Básicos"/>
    <n v="65155"/>
    <s v="V"/>
    <s v="UNIP6"/>
    <n v="200"/>
    <n v="37.82"/>
    <m/>
    <n v="7564"/>
    <n v="12"/>
    <n v="2.0699999999999998"/>
    <n v="0.33500000000000002"/>
    <n v="7549.2950000000001"/>
    <s v="S"/>
    <m/>
    <n v="7549.2950000000001"/>
    <n v="-142"/>
    <n v="2000"/>
    <m/>
    <m/>
    <x v="0"/>
    <n v="14.405000000000001"/>
  </r>
  <r>
    <x v="1"/>
    <x v="417"/>
    <s v="Materiais Básicos"/>
    <n v="65155"/>
    <s v="V"/>
    <s v="UNIP6"/>
    <n v="200"/>
    <n v="37.49"/>
    <m/>
    <n v="7498"/>
    <n v="12"/>
    <n v="2.0699999999999998"/>
    <n v="0.33500000000000002"/>
    <n v="7483.2950000000001"/>
    <s v="S"/>
    <m/>
    <n v="7483.2950000000001"/>
    <n v="-208"/>
    <n v="1000"/>
    <m/>
    <m/>
    <x v="0"/>
    <n v="14.405000000000001"/>
  </r>
  <r>
    <x v="1"/>
    <x v="418"/>
    <e v="#N/A"/>
    <n v="56018"/>
    <s v="V"/>
    <s v="FJTA4"/>
    <n v="2000"/>
    <n v="5.37"/>
    <m/>
    <n v="10740"/>
    <n v="12"/>
    <n v="2.95"/>
    <n v="0.48"/>
    <n v="10725.835000000001"/>
    <s v="S"/>
    <m/>
    <n v="10725.835000000001"/>
    <n v="396"/>
    <n v="8200"/>
    <m/>
    <m/>
    <x v="0"/>
    <n v="15.43"/>
  </r>
  <r>
    <x v="1"/>
    <x v="419"/>
    <e v="#N/A"/>
    <n v="51560"/>
    <s v="C"/>
    <s v="FJTA4"/>
    <n v="1000"/>
    <n v="5.04"/>
    <m/>
    <n v="5040"/>
    <n v="12"/>
    <n v="1.6444444444444446"/>
    <n v="0.63111111111111107"/>
    <n v="5054.9461111111113"/>
    <s v="S"/>
    <m/>
    <n v="-5054.9461111111113"/>
    <m/>
    <n v="1000"/>
    <m/>
    <n v="1.6592512475111232"/>
    <x v="0"/>
    <n v="14.275555555555554"/>
  </r>
  <r>
    <x v="1"/>
    <x v="419"/>
    <e v="#N/A"/>
    <n v="51560"/>
    <s v="C"/>
    <s v="FJTA4"/>
    <n v="1000"/>
    <n v="5.26"/>
    <m/>
    <n v="5260"/>
    <n v="12"/>
    <n v="1.6444444444444446"/>
    <n v="0.63111111111111107"/>
    <n v="5274.9461111111113"/>
    <s v="S"/>
    <m/>
    <n v="-5274.9461111111113"/>
    <m/>
    <n v="1000"/>
    <m/>
    <n v="0.39692459174198774"/>
    <x v="0"/>
    <n v="14.275555555555554"/>
  </r>
  <r>
    <x v="1"/>
    <x v="419"/>
    <s v="Consumo Cíclico"/>
    <n v="51560"/>
    <s v="C"/>
    <s v="VVAR3"/>
    <n v="2000"/>
    <n v="5.07"/>
    <m/>
    <n v="10140"/>
    <n v="12"/>
    <n v="1.6444444444444446"/>
    <n v="0.63111111111111107"/>
    <n v="10154.94611111111"/>
    <s v="S"/>
    <m/>
    <n v="-10154.94611111111"/>
    <m/>
    <n v="1000"/>
    <m/>
    <m/>
    <x v="0"/>
    <n v="14.275555555555554"/>
  </r>
  <r>
    <x v="1"/>
    <x v="419"/>
    <s v="Consumo Cíclico"/>
    <n v="51560"/>
    <s v="V"/>
    <s v="VVAR3"/>
    <n v="2000"/>
    <n v="5.07"/>
    <m/>
    <n v="10140"/>
    <n v="12"/>
    <n v="1.6444444444444446"/>
    <n v="0.63111111111111107"/>
    <n v="10125.048888888889"/>
    <s v="S"/>
    <m/>
    <n v="10125.048888888889"/>
    <n v="168"/>
    <n v="7200"/>
    <m/>
    <m/>
    <x v="0"/>
    <n v="14.275555555555554"/>
  </r>
  <r>
    <x v="1"/>
    <x v="419"/>
    <e v="#N/A"/>
    <n v="51560"/>
    <s v="V"/>
    <s v="FJTA4"/>
    <n v="1000"/>
    <n v="5.26"/>
    <m/>
    <n v="5260"/>
    <n v="12"/>
    <n v="1.6444444444444446"/>
    <n v="0.63111111111111107"/>
    <n v="5245.0488888888895"/>
    <s v="S"/>
    <m/>
    <n v="5245.0488888888895"/>
    <n v="20.818888888889887"/>
    <n v="7200"/>
    <m/>
    <m/>
    <x v="0"/>
    <n v="14.275555555555554"/>
  </r>
  <r>
    <x v="1"/>
    <x v="419"/>
    <e v="#N/A"/>
    <n v="51560"/>
    <s v="C"/>
    <s v="FJTA4"/>
    <n v="1000"/>
    <n v="5.21"/>
    <m/>
    <n v="5210"/>
    <n v="12"/>
    <n v="1.6444444444444446"/>
    <n v="0.63111111111111107"/>
    <n v="5225.5811111111107"/>
    <s v="S"/>
    <m/>
    <n v="-5225.5811111111107"/>
    <m/>
    <n v="2400"/>
    <m/>
    <n v="4.7483318697879167"/>
    <x v="0"/>
    <n v="14.275555555555554"/>
  </r>
  <r>
    <x v="1"/>
    <x v="419"/>
    <s v="Consumo Cíclico"/>
    <n v="51560"/>
    <s v="C"/>
    <s v="VVAR3"/>
    <n v="1000"/>
    <n v="5.04"/>
    <n v="4.980975609756098"/>
    <n v="5040"/>
    <n v="12"/>
    <n v="1.6444444444444446"/>
    <n v="0.63111111111111107"/>
    <n v="5055.5811111111107"/>
    <s v="S"/>
    <m/>
    <n v="-5055.5811111111107"/>
    <m/>
    <n v="2400"/>
    <m/>
    <n v="-0.52606098952192248"/>
    <x v="0"/>
    <n v="14.275555555555554"/>
  </r>
  <r>
    <x v="1"/>
    <x v="419"/>
    <s v="Consumo Cíclico"/>
    <n v="51560"/>
    <s v="C"/>
    <s v="VVAR3"/>
    <n v="2000"/>
    <n v="5.1100000000000003"/>
    <n v="4.972777777777778"/>
    <n v="10220"/>
    <n v="12"/>
    <n v="1.6444444444444446"/>
    <n v="0.63111111111111107"/>
    <n v="10235.833111111111"/>
    <s v="S"/>
    <m/>
    <n v="-10235.833111111111"/>
    <m/>
    <n v="0"/>
    <m/>
    <n v="0.49261589210719198"/>
    <x v="0"/>
    <n v="14.275555555555554"/>
  </r>
  <r>
    <x v="1"/>
    <x v="419"/>
    <s v="Consumo Cíclico"/>
    <n v="51560"/>
    <s v="V"/>
    <s v="VVAR3"/>
    <n v="2500"/>
    <n v="5.17"/>
    <m/>
    <n v="12925"/>
    <n v="12"/>
    <n v="1.6444444444444446"/>
    <n v="0.63111111111111107"/>
    <n v="12909.796888888888"/>
    <s v="S"/>
    <m/>
    <n v="12909.796888888888"/>
    <n v="613"/>
    <n v="500"/>
    <m/>
    <m/>
    <x v="0"/>
    <n v="14.275555555555554"/>
  </r>
  <r>
    <x v="1"/>
    <x v="420"/>
    <s v="Materiais Básicos"/>
    <n v="46994"/>
    <s v="V"/>
    <s v="UNIP6"/>
    <n v="100"/>
    <n v="37.700000000000003"/>
    <m/>
    <n v="3770.0000000000005"/>
    <n v="12"/>
    <n v="1.03"/>
    <n v="0.16"/>
    <n v="3755.2680000000005"/>
    <s v="S"/>
    <m/>
    <n v="3755.2680000000005"/>
    <n v="-19.755000000000109"/>
    <n v="7700"/>
    <m/>
    <m/>
    <x v="0"/>
    <n v="13.19"/>
  </r>
  <r>
    <x v="1"/>
    <x v="421"/>
    <s v="Bens Industriais"/>
    <n v="37786"/>
    <s v="V"/>
    <s v="EMBR3"/>
    <n v="500"/>
    <n v="22.51"/>
    <m/>
    <n v="11255"/>
    <n v="12"/>
    <n v="2.11"/>
    <n v="0.43333333333333335"/>
    <n v="11239.994666666667"/>
    <s v="S"/>
    <m/>
    <n v="11239.994666666667"/>
    <n v="55.3700000000008"/>
    <n v="9200"/>
    <m/>
    <n v="2.2248106124552907"/>
    <x v="0"/>
    <n v="14.543333333333333"/>
  </r>
  <r>
    <x v="1"/>
    <x v="421"/>
    <s v="Bens Industriais"/>
    <n v="37786"/>
    <s v="C"/>
    <s v="EMBR3"/>
    <n v="500"/>
    <n v="22.35"/>
    <m/>
    <n v="11175"/>
    <n v="12"/>
    <n v="2.11"/>
    <n v="0.43333333333333335"/>
    <n v="11190.635333333332"/>
    <s v="S"/>
    <m/>
    <n v="-11190.635333333332"/>
    <m/>
    <n v="9200"/>
    <m/>
    <m/>
    <x v="0"/>
    <n v="14.543333333333333"/>
  </r>
  <r>
    <x v="1"/>
    <x v="421"/>
    <s v="Consumo Cíclico"/>
    <n v="37786"/>
    <s v="C"/>
    <s v="VVAR3"/>
    <n v="1500"/>
    <n v="4.5"/>
    <n v="4.9187012987012988"/>
    <n v="6750"/>
    <n v="12"/>
    <n v="2.11"/>
    <n v="0.43333333333333335"/>
    <n v="6766.7453333333333"/>
    <s v="S"/>
    <m/>
    <n v="-6766.7453333333333"/>
    <m/>
    <n v="2000"/>
    <m/>
    <m/>
    <x v="0"/>
    <n v="14.543333333333333"/>
  </r>
  <r>
    <x v="1"/>
    <x v="422"/>
    <s v="Consumo Cíclico"/>
    <n v="33245"/>
    <s v="V"/>
    <s v="VVAR3"/>
    <n v="3000"/>
    <n v="4.29"/>
    <m/>
    <n v="12870"/>
    <n v="12"/>
    <n v="1.79"/>
    <n v="0.34"/>
    <n v="12853.977999999999"/>
    <s v="S"/>
    <m/>
    <n v="12853.977999999999"/>
    <n v="285.97666666666828"/>
    <n v="2000"/>
    <m/>
    <m/>
    <x v="0"/>
    <n v="14.129999999999999"/>
  </r>
  <r>
    <x v="1"/>
    <x v="422"/>
    <s v="Consumo Cíclico"/>
    <n v="33245"/>
    <s v="C"/>
    <s v="VVAR3"/>
    <n v="1500"/>
    <n v="4.29"/>
    <m/>
    <n v="6435"/>
    <n v="12"/>
    <n v="1.79"/>
    <n v="0.33500000000000002"/>
    <n v="6451.6469999999999"/>
    <s v="S"/>
    <m/>
    <n v="-6451.6469999999999"/>
    <m/>
    <n v="1800"/>
    <m/>
    <m/>
    <x v="0"/>
    <n v="14.125"/>
  </r>
  <r>
    <x v="1"/>
    <x v="422"/>
    <s v="Materiais Básicos"/>
    <n v="33245"/>
    <s v="C"/>
    <s v="UNIP6"/>
    <n v="100"/>
    <n v="37.630000000000003"/>
    <n v="38.436399999999999"/>
    <n v="3763.0000000000005"/>
    <n v="12"/>
    <n v="1.79"/>
    <n v="0.33500000000000002"/>
    <n v="3779.6470000000004"/>
    <s v="S"/>
    <m/>
    <n v="-3779.6470000000004"/>
    <m/>
    <n v="1400"/>
    <m/>
    <n v="-0.96329756020810431"/>
    <x v="0"/>
    <n v="14.125"/>
  </r>
  <r>
    <x v="1"/>
    <x v="423"/>
    <s v="Telecomunicações"/>
    <n v="27593"/>
    <s v="C"/>
    <s v="OIBR3"/>
    <n v="3000"/>
    <n v="1.4"/>
    <n v="1.4"/>
    <n v="4200"/>
    <n v="12"/>
    <n v="1.96"/>
    <n v="0.33500000000000002"/>
    <n v="4216.6469999999999"/>
    <s v="S"/>
    <m/>
    <n v="-4216.6469999999999"/>
    <m/>
    <n v="1400"/>
    <m/>
    <m/>
    <x v="0"/>
    <n v="14.295000000000002"/>
  </r>
  <r>
    <x v="1"/>
    <x v="423"/>
    <s v="Petróleo. Gás e Biocombustíveis"/>
    <n v="27593"/>
    <s v="C"/>
    <s v="PETR4"/>
    <n v="400"/>
    <n v="25.22"/>
    <n v="24.636666666666667"/>
    <n v="10088"/>
    <n v="12"/>
    <n v="1.96"/>
    <n v="0.33500000000000002"/>
    <n v="10103.324999999999"/>
    <s v="S"/>
    <m/>
    <n v="-10103.324999999999"/>
    <m/>
    <n v="1400"/>
    <m/>
    <m/>
    <x v="0"/>
    <n v="14.295000000000002"/>
  </r>
  <r>
    <x v="1"/>
    <x v="424"/>
    <s v="Materiais Básicos"/>
    <n v="22947"/>
    <s v="V"/>
    <s v="UNIP6"/>
    <n v="109"/>
    <n v="38.229999999999997"/>
    <m/>
    <n v="4167.07"/>
    <n v="12"/>
    <n v="1.8666666666666665"/>
    <n v="0.3066666666666667"/>
    <n v="4152.4033333333336"/>
    <s v="S"/>
    <m/>
    <n v="4152.4033333333336"/>
    <n v="-40"/>
    <n v="1000"/>
    <m/>
    <n v="3.1671874039486947"/>
    <x v="0"/>
    <n v="14.173333333333334"/>
  </r>
  <r>
    <x v="1"/>
    <x v="424"/>
    <s v="Consumo Cíclico"/>
    <n v="22947"/>
    <s v="C"/>
    <s v="VVAR3"/>
    <n v="1500"/>
    <n v="4.08"/>
    <n v="4.8368831168831168"/>
    <n v="6120"/>
    <n v="12"/>
    <n v="1.8666666666666665"/>
    <n v="0.3066666666666667"/>
    <n v="6135.2966666666662"/>
    <s v="S"/>
    <m/>
    <n v="-6135.2966666666662"/>
    <m/>
    <n v="0"/>
    <m/>
    <m/>
    <x v="0"/>
    <n v="14.173333333333334"/>
  </r>
  <r>
    <x v="1"/>
    <x v="424"/>
    <s v="Petróleo. Gás e Biocombustíveis"/>
    <n v="22947"/>
    <s v="C"/>
    <s v="PETR4"/>
    <n v="400"/>
    <n v="25.26"/>
    <n v="24.474285714285713"/>
    <n v="10104"/>
    <n v="12"/>
    <n v="1.8666666666666665"/>
    <n v="0.3066666666666667"/>
    <n v="10119.296666666667"/>
    <s v="S"/>
    <m/>
    <n v="-10119.296666666667"/>
    <m/>
    <n v="0"/>
    <m/>
    <m/>
    <x v="0"/>
    <n v="14.173333333333334"/>
  </r>
  <r>
    <x v="1"/>
    <x v="425"/>
    <s v="Petróleo. Gás e Biocombustíveis"/>
    <n v="18551"/>
    <s v="V"/>
    <s v="PETR4"/>
    <n v="400"/>
    <n v="24.98"/>
    <n v="24.16"/>
    <n v="9992"/>
    <n v="12"/>
    <n v="2.74"/>
    <n v="0.44"/>
    <n v="9977.3066666666655"/>
    <s v="S"/>
    <m/>
    <n v="9977.3066666666655"/>
    <n v="316"/>
    <n v="0"/>
    <m/>
    <n v="-0.3292566317397379"/>
    <x v="0"/>
    <n v="15.18"/>
  </r>
  <r>
    <x v="1"/>
    <x v="426"/>
    <s v="Materiais Básicos"/>
    <n v="47516"/>
    <s v="C"/>
    <s v="VALE5"/>
    <n v="300"/>
    <n v="21.92"/>
    <m/>
    <n v="6576.0000000000009"/>
    <n v="29.728000000000002"/>
    <n v="1.8"/>
    <n v="0.32"/>
    <n v="6606.6780000000008"/>
    <s v="S"/>
    <m/>
    <n v="-6606.6780000000008"/>
    <m/>
    <n v="0"/>
    <m/>
    <n v="-9.6802561615910143"/>
    <x v="0"/>
    <n v="31.848000000000003"/>
  </r>
  <r>
    <x v="1"/>
    <x v="427"/>
    <s v="Financeiro e Outros"/>
    <n v="41888"/>
    <s v="V"/>
    <s v="BBDC4"/>
    <n v="300"/>
    <n v="27.58"/>
    <m/>
    <n v="8274"/>
    <n v="34.822000000000003"/>
    <n v="5.04"/>
    <n v="0.91"/>
    <n v="8238.268"/>
    <s v="S"/>
    <m/>
    <n v="8238.268"/>
    <n v="-1534.6366666666672"/>
    <n v="300"/>
    <m/>
    <m/>
    <x v="0"/>
    <n v="40.771999999999998"/>
  </r>
  <r>
    <x v="1"/>
    <x v="427"/>
    <s v="Bens Industriais"/>
    <n v="41888"/>
    <s v="V"/>
    <s v="RAIL3"/>
    <n v="2000"/>
    <n v="5.94"/>
    <m/>
    <n v="11880"/>
    <n v="45.64"/>
    <n v="5.04"/>
    <n v="0.91"/>
    <n v="11833.45"/>
    <s v="S"/>
    <m/>
    <n v="11833.45"/>
    <n v="-1115.5900000000001"/>
    <n v="2400"/>
    <m/>
    <m/>
    <x v="0"/>
    <n v="51.589999999999996"/>
  </r>
  <r>
    <x v="1"/>
    <x v="427"/>
    <s v="Petróleo. Gás e Biocombustíveis"/>
    <n v="41888"/>
    <s v="V"/>
    <s v="PETR4"/>
    <n v="2400"/>
    <n v="14.52"/>
    <m/>
    <n v="34848"/>
    <n v="114.544"/>
    <n v="5.04"/>
    <n v="0.91"/>
    <n v="34732.545999999995"/>
    <s v="S"/>
    <m/>
    <n v="34732.545999999995"/>
    <n v="-3362.1994242424335"/>
    <n v="2000"/>
    <m/>
    <n v="-5.9547868205954728"/>
    <x v="0"/>
    <n v="120.494"/>
  </r>
  <r>
    <x v="1"/>
    <x v="428"/>
    <s v="Materiais Básicos"/>
    <n v="39306"/>
    <s v="C"/>
    <s v="VALE5"/>
    <n v="300"/>
    <n v="23.99"/>
    <m/>
    <n v="7196.9999999999991"/>
    <n v="31.590999999999998"/>
    <n v="1.97"/>
    <n v="0.35"/>
    <n v="7229.5709999999999"/>
    <s v="S"/>
    <m/>
    <n v="-7229.5709999999999"/>
    <m/>
    <n v="1700"/>
    <m/>
    <n v="-6.459408667420707"/>
    <x v="0"/>
    <n v="33.911000000000001"/>
  </r>
  <r>
    <x v="1"/>
    <x v="429"/>
    <s v="Petróleo. Gás e Biocombustíveis"/>
    <n v="36454"/>
    <s v="C"/>
    <s v="PETR4"/>
    <n v="700"/>
    <n v="14.92"/>
    <n v="15.870710593434344"/>
    <n v="10444"/>
    <n v="41.332000000000001"/>
    <n v="2.87"/>
    <n v="0.51"/>
    <n v="10486.472"/>
    <s v="S"/>
    <m/>
    <n v="-10486.472"/>
    <m/>
    <n v="2500"/>
    <m/>
    <m/>
    <x v="0"/>
    <n v="44.711999999999996"/>
  </r>
  <r>
    <x v="1"/>
    <x v="430"/>
    <s v="Bens Industriais"/>
    <n v="68991"/>
    <s v="V"/>
    <s v="RAIL3"/>
    <n v="500"/>
    <n v="6.15"/>
    <m/>
    <n v="3075"/>
    <n v="19.225000000000001"/>
    <n v="1.4750000000000001"/>
    <n v="0.25"/>
    <n v="3055.5250000000001"/>
    <s v="S"/>
    <m/>
    <n v="3055.5250000000001"/>
    <n v="-181.94999999999982"/>
    <n v="2200"/>
    <m/>
    <m/>
    <x v="0"/>
    <n v="20.950000000000003"/>
  </r>
  <r>
    <x v="1"/>
    <x v="430"/>
    <s v="Petróleo. Gás e Biocombustíveis"/>
    <n v="68991"/>
    <s v="V"/>
    <s v="PETR4"/>
    <n v="500"/>
    <n v="15.32"/>
    <m/>
    <n v="7660"/>
    <n v="32.980000000000004"/>
    <n v="1.4750000000000001"/>
    <n v="0.25"/>
    <n v="7626.77"/>
    <s v="S"/>
    <m/>
    <n v="7626.77"/>
    <n v="-492.64424242424229"/>
    <n v="0"/>
    <m/>
    <n v="4.3990312376483089"/>
    <x v="0"/>
    <n v="34.705000000000005"/>
  </r>
  <r>
    <x v="1"/>
    <x v="431"/>
    <s v="Bens Industriais"/>
    <n v="37472"/>
    <s v="C"/>
    <s v="RAIL3"/>
    <n v="600"/>
    <n v="6.09"/>
    <n v="6.4720000000000004"/>
    <n v="3654"/>
    <n v="20.962"/>
    <n v="1.5"/>
    <n v="0.39"/>
    <n v="3675.982"/>
    <s v="S"/>
    <m/>
    <n v="-3675.982"/>
    <m/>
    <n v="1900"/>
    <m/>
    <m/>
    <x v="0"/>
    <n v="22.852"/>
  </r>
  <r>
    <x v="1"/>
    <x v="431"/>
    <s v="Petróleo. Gás e Biocombustíveis"/>
    <n v="37472"/>
    <s v="C"/>
    <s v="PETR4"/>
    <n v="500"/>
    <n v="15.18"/>
    <n v="16.235878484848485"/>
    <n v="7590"/>
    <n v="32.769999999999996"/>
    <n v="1.5"/>
    <n v="0.39"/>
    <n v="7623.7900000000009"/>
    <s v="S"/>
    <m/>
    <n v="-7623.7900000000009"/>
    <m/>
    <n v="1700"/>
    <m/>
    <m/>
    <x v="0"/>
    <n v="34.659999999999997"/>
  </r>
  <r>
    <x v="1"/>
    <x v="432"/>
    <s v="Materiais Básicos"/>
    <n v="24213"/>
    <s v="V"/>
    <s v="VALE5"/>
    <n v="600"/>
    <n v="22.25"/>
    <m/>
    <n v="13350"/>
    <n v="50.050000000000004"/>
    <n v="2.3066666666666666"/>
    <n v="0.50666666666666671"/>
    <n v="13299.443333333335"/>
    <s v="S"/>
    <m/>
    <n v="13299.443333333335"/>
    <n v="585.0466666666689"/>
    <n v="1300"/>
    <m/>
    <m/>
    <x v="0"/>
    <n v="52.863333333333337"/>
  </r>
  <r>
    <x v="1"/>
    <x v="432"/>
    <s v="Bens Industriais"/>
    <n v="24213"/>
    <s v="C"/>
    <s v="RAIL3"/>
    <n v="600"/>
    <n v="6.36"/>
    <m/>
    <n v="3816"/>
    <n v="21.448"/>
    <n v="2.3066666666666666"/>
    <n v="0.50666666666666671"/>
    <n v="3838.5846666666666"/>
    <s v="S"/>
    <m/>
    <n v="-3838.5846666666666"/>
    <m/>
    <n v="1200"/>
    <m/>
    <m/>
    <x v="0"/>
    <n v="24.261333333333333"/>
  </r>
  <r>
    <x v="1"/>
    <x v="432"/>
    <s v="Petróleo. Gás e Biocombustíveis"/>
    <n v="24213"/>
    <s v="C"/>
    <s v="PETR4"/>
    <n v="500"/>
    <n v="16.04"/>
    <m/>
    <n v="8020"/>
    <n v="34.06"/>
    <n v="2.3066666666666666"/>
    <n v="0.50666666666666671"/>
    <n v="8055.1966666666676"/>
    <s v="S"/>
    <m/>
    <n v="-8055.1966666666676"/>
    <m/>
    <n v="0"/>
    <m/>
    <n v="5.5967369910471847"/>
    <x v="0"/>
    <n v="36.873333333333335"/>
  </r>
  <r>
    <x v="1"/>
    <x v="433"/>
    <s v="Bens Industriais"/>
    <n v="19128"/>
    <s v="C"/>
    <s v="RAIL3"/>
    <n v="1300"/>
    <n v="6.7"/>
    <m/>
    <n v="8710"/>
    <n v="36.129999999999995"/>
    <n v="2.39"/>
    <n v="0.43"/>
    <n v="8747.1899999999987"/>
    <s v="S"/>
    <m/>
    <n v="-8747.1899999999987"/>
    <m/>
    <n v="0"/>
    <m/>
    <n v="5.1525495136127351"/>
    <x v="0"/>
    <n v="38.949999999999996"/>
  </r>
  <r>
    <x v="1"/>
    <x v="434"/>
    <s v="Petróleo. Gás e Biocombustíveis"/>
    <n v="8287"/>
    <s v="C"/>
    <s v="PETR4"/>
    <n v="400"/>
    <n v="16.239999999999998"/>
    <m/>
    <n v="6495.9999999999991"/>
    <n v="29.487999999999996"/>
    <n v="1.78"/>
    <n v="0.32"/>
    <n v="6526.4379999999992"/>
    <s v="S"/>
    <m/>
    <n v="-6526.4379999999992"/>
    <m/>
    <n v="800"/>
    <m/>
    <m/>
    <x v="0"/>
    <n v="31.587999999999997"/>
  </r>
  <r>
    <x v="1"/>
    <x v="435"/>
    <s v="Financeiro"/>
    <n v="4116"/>
    <s v="V"/>
    <s v="BBAS3"/>
    <n v="400"/>
    <n v="29.11"/>
    <m/>
    <n v="11644"/>
    <n v="44.932000000000002"/>
    <n v="2.9133333333333336"/>
    <n v="0.53"/>
    <n v="11598.537999999999"/>
    <s v="S"/>
    <m/>
    <n v="11598.537999999999"/>
    <n v="649.1396666666642"/>
    <n v="0"/>
    <m/>
    <n v="4.0457436427880822"/>
    <x v="0"/>
    <n v="48.375333333333337"/>
  </r>
  <r>
    <x v="1"/>
    <x v="435"/>
    <s v="Materiais Básicos"/>
    <n v="4116"/>
    <s v="V"/>
    <s v="SUZB5"/>
    <n v="600"/>
    <n v="11.17"/>
    <m/>
    <n v="6702"/>
    <n v="30.106000000000002"/>
    <n v="2.9133333333333336"/>
    <n v="0.53"/>
    <n v="6671.3640000000005"/>
    <s v="S"/>
    <m/>
    <n v="6671.3640000000005"/>
    <n v="343.74533333333511"/>
    <n v="0"/>
    <m/>
    <n v="2.8495419216751605"/>
    <x v="0"/>
    <n v="33.549333333333337"/>
  </r>
  <r>
    <x v="1"/>
    <x v="435"/>
    <s v="Petróleo. Gás e Biocombustíveis"/>
    <n v="4116"/>
    <s v="C"/>
    <s v="PETR4"/>
    <n v="800"/>
    <n v="16.82"/>
    <m/>
    <n v="13456"/>
    <n v="50.368000000000002"/>
    <n v="2.9133333333333336"/>
    <n v="0.53"/>
    <n v="13507.528"/>
    <s v="S"/>
    <m/>
    <n v="-13507.528"/>
    <m/>
    <n v="600"/>
    <m/>
    <m/>
    <x v="0"/>
    <n v="53.811333333333337"/>
  </r>
  <r>
    <x v="1"/>
    <x v="436"/>
    <s v="Bens Industriais"/>
    <n v="73425"/>
    <s v="V"/>
    <s v="RAIL3"/>
    <n v="600"/>
    <n v="6.96"/>
    <m/>
    <n v="4176"/>
    <n v="22.527999999999999"/>
    <n v="1.1950000000000001"/>
    <n v="0.21"/>
    <n v="4153.2619999999997"/>
    <s v="S"/>
    <m/>
    <n v="4153.2619999999997"/>
    <n v="168.03033333333315"/>
    <n v="0"/>
    <m/>
    <n v="18.914845912112359"/>
    <x v="0"/>
    <n v="23.933"/>
  </r>
  <r>
    <x v="1"/>
    <x v="436"/>
    <s v=" Telecomunicações"/>
    <n v="73425"/>
    <s v="V"/>
    <s v="VIVT4"/>
    <n v="100"/>
    <n v="45.51"/>
    <m/>
    <n v="4551"/>
    <n v="23.652999999999999"/>
    <n v="1.1950000000000001"/>
    <n v="0.21"/>
    <n v="4527.1369999999997"/>
    <s v="S"/>
    <m/>
    <n v="4527.1369999999997"/>
    <n v="129.00266666666721"/>
    <n v="400"/>
    <m/>
    <m/>
    <x v="0"/>
    <n v="25.058"/>
  </r>
  <r>
    <x v="1"/>
    <x v="437"/>
    <s v="Materiais Básicos"/>
    <n v="65554"/>
    <s v="C"/>
    <s v="VALE5"/>
    <n v="600"/>
    <n v="21.1"/>
    <m/>
    <n v="12660"/>
    <n v="47.980000000000004"/>
    <n v="3.48"/>
    <n v="0.63"/>
    <n v="12709.239999999998"/>
    <s v="S"/>
    <m/>
    <n v="-12709.239999999998"/>
    <m/>
    <n v="0"/>
    <m/>
    <n v="-1.3315721357189605"/>
    <x v="0"/>
    <n v="52.09"/>
  </r>
  <r>
    <x v="1"/>
    <x v="438"/>
    <s v="Materiais Básicos"/>
    <n v="62017"/>
    <s v="V"/>
    <s v="VALE5"/>
    <n v="600"/>
    <n v="20.7"/>
    <m/>
    <n v="12420"/>
    <n v="47.26"/>
    <n v="3.2050000000000001"/>
    <n v="0.57999999999999996"/>
    <n v="12372.16"/>
    <s v="S"/>
    <m/>
    <n v="12372.16"/>
    <n v="2340.1750000000002"/>
    <n v="0"/>
    <m/>
    <n v="3.6025304982322455"/>
    <x v="0"/>
    <n v="51.044999999999995"/>
  </r>
  <r>
    <x v="1"/>
    <x v="438"/>
    <s v="Financeiro"/>
    <n v="62017"/>
    <s v="C"/>
    <s v="BBAS3"/>
    <n v="400"/>
    <n v="27.25"/>
    <m/>
    <n v="10900"/>
    <n v="42.7"/>
    <n v="3.2050000000000001"/>
    <n v="0.57999999999999996"/>
    <n v="10943.91"/>
    <s v="S"/>
    <m/>
    <n v="-10943.91"/>
    <m/>
    <m/>
    <m/>
    <n v="0"/>
    <x v="0"/>
    <n v="46.484999999999999"/>
  </r>
  <r>
    <x v="1"/>
    <x v="439"/>
    <s v="Consumo Cíclico"/>
    <n v="58296"/>
    <s v="V"/>
    <s v="MRVE3"/>
    <n v="500"/>
    <n v="12.55"/>
    <m/>
    <n v="6275"/>
    <n v="28.824999999999999"/>
    <n v="2.3450000000000002"/>
    <n v="0.42499999999999999"/>
    <n v="6245.75"/>
    <s v="S"/>
    <m/>
    <n v="6245.75"/>
    <n v="-83.16666666666697"/>
    <n v="600"/>
    <m/>
    <n v="1.3264332776459091"/>
    <x v="0"/>
    <n v="31.594999999999999"/>
  </r>
  <r>
    <x v="1"/>
    <x v="439"/>
    <s v="Petróleo. Gás e Biocombustíveis"/>
    <n v="58296"/>
    <s v="V"/>
    <s v="PETR4"/>
    <n v="600"/>
    <n v="17.97"/>
    <m/>
    <n v="10782"/>
    <n v="42.346000000000004"/>
    <n v="2.3450000000000002"/>
    <n v="0.42499999999999999"/>
    <n v="10739.229000000001"/>
    <s v="S"/>
    <m/>
    <n v="10739.229000000001"/>
    <n v="386.88400000000183"/>
    <n v="300"/>
    <m/>
    <m/>
    <x v="0"/>
    <n v="45.116"/>
  </r>
  <r>
    <x v="1"/>
    <x v="440"/>
    <s v="Consumo Cíclico"/>
    <n v="54239"/>
    <s v="V"/>
    <s v="EVEN3"/>
    <n v="600"/>
    <n v="4.32"/>
    <m/>
    <n v="2592"/>
    <n v="17.776"/>
    <n v="0.71"/>
    <n v="0.12"/>
    <n v="2574.1040000000003"/>
    <s v="S"/>
    <m/>
    <n v="2574.1040000000003"/>
    <n v="0"/>
    <n v="500"/>
    <m/>
    <m/>
    <x v="0"/>
    <n v="18.606000000000002"/>
  </r>
  <r>
    <x v="1"/>
    <x v="441"/>
    <s v="Petróleo. Gás e Biocombustíveis"/>
    <n v="42338"/>
    <s v="V"/>
    <s v="PETR4"/>
    <n v="500"/>
    <n v="17.559999999999999"/>
    <m/>
    <n v="8780"/>
    <n v="36.340000000000003"/>
    <n v="2.2733333333333334"/>
    <n v="0.41333333333333333"/>
    <n v="8743.246666666666"/>
    <s v="S"/>
    <m/>
    <n v="8743.246666666666"/>
    <n v="115.97333333333336"/>
    <n v="0"/>
    <m/>
    <n v="9.8764878184013636"/>
    <x v="0"/>
    <n v="39.026666666666671"/>
  </r>
  <r>
    <x v="1"/>
    <x v="441"/>
    <s v="Financeiro e Outros"/>
    <n v="42338"/>
    <s v="C"/>
    <s v="BBDC4"/>
    <n v="300"/>
    <n v="32.42"/>
    <m/>
    <n v="9726"/>
    <n v="39.177999999999997"/>
    <n v="2.2733333333333334"/>
    <n v="0.41333333333333333"/>
    <n v="9766.221333333333"/>
    <s v="S"/>
    <m/>
    <n v="-9766.221333333333"/>
    <m/>
    <n v="1100"/>
    <m/>
    <m/>
    <x v="0"/>
    <n v="41.864666666666665"/>
  </r>
  <r>
    <x v="1"/>
    <x v="441"/>
    <s v="Consumo Cíclico"/>
    <n v="42338"/>
    <s v="C"/>
    <s v="MRVE3"/>
    <n v="500"/>
    <n v="12.59"/>
    <m/>
    <n v="6295"/>
    <n v="28.885000000000002"/>
    <n v="2.2733333333333334"/>
    <n v="0.41333333333333333"/>
    <n v="6324.9283333333333"/>
    <s v="S"/>
    <m/>
    <n v="-6324.9283333333333"/>
    <m/>
    <n v="0"/>
    <m/>
    <n v="5.4366193348069034"/>
    <x v="0"/>
    <n v="31.571666666666669"/>
  </r>
  <r>
    <x v="1"/>
    <x v="442"/>
    <s v="Financeiro"/>
    <n v="38293"/>
    <s v="V"/>
    <s v="BBAS3"/>
    <n v="200"/>
    <n v="27.55"/>
    <m/>
    <n v="5510"/>
    <n v="26.53"/>
    <n v="3.3650000000000002"/>
    <n v="0.61"/>
    <n v="5482.8600000000006"/>
    <s v="S"/>
    <m/>
    <n v="5482.8600000000006"/>
    <n v="541.51400000000103"/>
    <n v="0"/>
    <m/>
    <n v="5.6649760766274362"/>
    <x v="0"/>
    <n v="30.505000000000003"/>
  </r>
  <r>
    <x v="1"/>
    <x v="442"/>
    <s v="Petróleo. Gás e Biocombustíveis"/>
    <n v="38293"/>
    <s v="C"/>
    <s v="PETR4"/>
    <n v="1100"/>
    <n v="17.25"/>
    <m/>
    <n v="18975"/>
    <n v="66.925000000000011"/>
    <n v="3.3650000000000002"/>
    <n v="0.61"/>
    <n v="19043.165000000001"/>
    <s v="S"/>
    <m/>
    <n v="-19043.165000000001"/>
    <m/>
    <n v="600"/>
    <m/>
    <m/>
    <x v="0"/>
    <n v="70.900000000000006"/>
  </r>
  <r>
    <x v="1"/>
    <x v="443"/>
    <s v="Financeiro e Outros"/>
    <n v="30483"/>
    <s v="V"/>
    <s v="BBDC4"/>
    <n v="200"/>
    <n v="31.24"/>
    <m/>
    <n v="6248"/>
    <n v="28.744"/>
    <n v="1.8266666666666669"/>
    <n v="0.33"/>
    <n v="6218.9260000000004"/>
    <s v="S"/>
    <m/>
    <n v="6218.9260000000004"/>
    <n v="338.09933333333356"/>
    <n v="600"/>
    <m/>
    <m/>
    <x v="0"/>
    <n v="30.900666666666666"/>
  </r>
  <r>
    <x v="1"/>
    <x v="443"/>
    <s v="Petróleo. Gás e Biocombustíveis"/>
    <n v="30483"/>
    <s v="V"/>
    <s v="PETR4"/>
    <n v="600"/>
    <n v="16.22"/>
    <m/>
    <n v="9732"/>
    <n v="39.195999999999998"/>
    <n v="1.8266666666666669"/>
    <n v="0.33"/>
    <n v="9692.4740000000002"/>
    <s v="S"/>
    <m/>
    <n v="9692.4740000000002"/>
    <n v="549.07633333333433"/>
    <n v="600"/>
    <m/>
    <m/>
    <x v="0"/>
    <n v="41.352666666666664"/>
  </r>
  <r>
    <x v="1"/>
    <x v="443"/>
    <s v="Bens Industriais"/>
    <n v="30483"/>
    <s v="C"/>
    <s v="RAIL3"/>
    <n v="600"/>
    <n v="6.6"/>
    <m/>
    <n v="3960"/>
    <n v="21.880000000000003"/>
    <n v="1.8266666666666669"/>
    <n v="0.33"/>
    <n v="3982.84"/>
    <s v="S"/>
    <m/>
    <n v="-3982.84"/>
    <m/>
    <n v="0"/>
    <m/>
    <n v="3.5863229753934243"/>
    <x v="0"/>
    <n v="24.036666666666669"/>
  </r>
  <r>
    <x v="1"/>
    <x v="444"/>
    <s v="Materiais Básicos"/>
    <n v="27015"/>
    <s v="C"/>
    <s v="VALE5"/>
    <n v="300"/>
    <n v="16.23"/>
    <n v="16.625"/>
    <n v="4869"/>
    <n v="24.606999999999999"/>
    <n v="1.92"/>
    <n v="0.34499999999999997"/>
    <n v="4894.5820000000003"/>
    <s v="S"/>
    <m/>
    <n v="-4894.5820000000003"/>
    <m/>
    <n v="0"/>
    <m/>
    <n v="-1.330229689097856"/>
    <x v="0"/>
    <n v="26.872"/>
  </r>
  <r>
    <x v="1"/>
    <x v="444"/>
    <s v="Petróleo. Gás e Biocombustíveis"/>
    <n v="27015"/>
    <s v="C"/>
    <s v="PETR4"/>
    <n v="600"/>
    <n v="15.17"/>
    <m/>
    <n v="9102"/>
    <n v="37.305999999999997"/>
    <n v="1.92"/>
    <n v="0.34499999999999997"/>
    <n v="9140.280999999999"/>
    <s v="S"/>
    <m/>
    <n v="-9140.280999999999"/>
    <m/>
    <n v="300"/>
    <m/>
    <m/>
    <x v="0"/>
    <n v="39.570999999999998"/>
  </r>
  <r>
    <x v="1"/>
    <x v="445"/>
    <s v="Materiais Básicos"/>
    <n v="23835"/>
    <s v="V"/>
    <s v="GGBR4"/>
    <n v="600"/>
    <n v="9.7100000000000009"/>
    <m/>
    <n v="5826.0000000000009"/>
    <n v="27.478000000000002"/>
    <n v="1.3466666666666667"/>
    <n v="0.24333333333333332"/>
    <n v="5798.278666666668"/>
    <s v="S"/>
    <m/>
    <n v="5798.278666666668"/>
    <n v="207.94500000000221"/>
    <n v="200"/>
    <m/>
    <n v="4.492632590577724"/>
    <x v="0"/>
    <n v="29.068000000000001"/>
  </r>
  <r>
    <x v="1"/>
    <x v="445"/>
    <s v="Bens Industriais"/>
    <n v="23835"/>
    <s v="V"/>
    <s v="RAIL3"/>
    <n v="600"/>
    <n v="6.29"/>
    <m/>
    <n v="3774"/>
    <n v="21.322000000000003"/>
    <n v="1.3466666666666667"/>
    <n v="0.24333333333333332"/>
    <n v="3752.4346666666665"/>
    <s v="S"/>
    <m/>
    <n v="3752.4346666666665"/>
    <n v="-49.916000000000167"/>
    <n v="600"/>
    <m/>
    <m/>
    <x v="0"/>
    <n v="22.912000000000003"/>
  </r>
  <r>
    <x v="1"/>
    <x v="445"/>
    <s v="Materiais Básicos"/>
    <n v="23835"/>
    <s v="C"/>
    <s v="VALE5"/>
    <n v="300"/>
    <n v="17.02"/>
    <m/>
    <n v="5106"/>
    <n v="25.317999999999998"/>
    <n v="1.3466666666666667"/>
    <n v="0.24333333333333332"/>
    <n v="5132.1913333333332"/>
    <s v="S"/>
    <m/>
    <n v="-5132.1913333333332"/>
    <m/>
    <n v="100"/>
    <m/>
    <m/>
    <x v="0"/>
    <n v="26.907999999999998"/>
  </r>
  <r>
    <x v="1"/>
    <x v="446"/>
    <s v="Financeiro e Outros"/>
    <n v="18836"/>
    <s v="V"/>
    <s v="BBDC4"/>
    <n v="200"/>
    <n v="30.93"/>
    <m/>
    <n v="6186"/>
    <n v="28.558"/>
    <n v="1.5433333333333332"/>
    <n v="0.27999999999999997"/>
    <n v="6157.1620000000003"/>
    <s v="S"/>
    <m/>
    <n v="6157.1620000000003"/>
    <n v="276.6186666666672"/>
    <n v="200"/>
    <m/>
    <m/>
    <x v="0"/>
    <n v="30.381333333333334"/>
  </r>
  <r>
    <x v="1"/>
    <x v="446"/>
    <s v="Materiais Básicos"/>
    <n v="18836"/>
    <s v="C"/>
    <s v="SUZB5"/>
    <n v="600"/>
    <n v="10.49"/>
    <m/>
    <n v="6294"/>
    <n v="28.882000000000001"/>
    <n v="1.5433333333333332"/>
    <n v="0.27999999999999997"/>
    <n v="6323.7919999999995"/>
    <s v="S"/>
    <m/>
    <n v="-6323.7919999999995"/>
    <m/>
    <n v="600"/>
    <m/>
    <m/>
    <x v="0"/>
    <n v="30.705333333333336"/>
  </r>
  <r>
    <x v="1"/>
    <x v="446"/>
    <s v=" Telecomunicações"/>
    <n v="18836"/>
    <s v="C"/>
    <s v="VIVT4"/>
    <n v="100"/>
    <n v="43.72"/>
    <m/>
    <n v="4372"/>
    <n v="23.116"/>
    <n v="1.5433333333333332"/>
    <n v="0.27999999999999997"/>
    <n v="4396.0259999999998"/>
    <s v="S"/>
    <m/>
    <n v="-4396.0259999999998"/>
    <m/>
    <n v="0"/>
    <m/>
    <n v="-1.1593033993737403"/>
    <x v="0"/>
    <n v="24.939333333333334"/>
  </r>
  <r>
    <x v="1"/>
    <x v="447"/>
    <s v="Financeiro"/>
    <n v="11636"/>
    <s v="C"/>
    <s v="BBAS3"/>
    <n v="200"/>
    <n v="24.56"/>
    <m/>
    <n v="4912"/>
    <n v="24.736000000000001"/>
    <n v="1.0549999999999999"/>
    <n v="0.19"/>
    <n v="4937.5559999999996"/>
    <s v="S"/>
    <m/>
    <n v="-4937.5559999999996"/>
    <m/>
    <m/>
    <m/>
    <m/>
    <x v="0"/>
    <n v="25.981000000000002"/>
  </r>
  <r>
    <x v="1"/>
    <x v="447"/>
    <s v="Materiais Básicos"/>
    <n v="11636"/>
    <s v="C"/>
    <s v="GGBR4"/>
    <n v="300"/>
    <n v="9.2899999999999991"/>
    <m/>
    <n v="2786.9999999999995"/>
    <n v="18.360999999999997"/>
    <n v="1.0549999999999999"/>
    <n v="0.19"/>
    <n v="2806.1809999999996"/>
    <s v="S"/>
    <m/>
    <n v="-2806.1809999999996"/>
    <m/>
    <n v="600"/>
    <m/>
    <m/>
    <x v="0"/>
    <n v="19.605999999999998"/>
  </r>
  <r>
    <x v="1"/>
    <x v="448"/>
    <s v="Financeiro e Outros"/>
    <n v="4987"/>
    <s v="V"/>
    <s v="ABCB3"/>
    <n v="400"/>
    <n v="13.68"/>
    <m/>
    <n v="5472"/>
    <n v="26.416"/>
    <n v="0.72000000000000008"/>
    <n v="0.13"/>
    <n v="5445.4539999999997"/>
    <s v="S"/>
    <m/>
    <n v="5445.4539999999997"/>
    <n v="-63.129333333333307"/>
    <n v="0"/>
    <m/>
    <n v="7.6908344267711239"/>
    <x v="0"/>
    <n v="27.265999999999998"/>
  </r>
  <r>
    <x v="1"/>
    <x v="448"/>
    <s v="Consumo Cíclico"/>
    <n v="4987"/>
    <s v="C"/>
    <s v="EVEN3"/>
    <n v="300"/>
    <n v="3.9"/>
    <m/>
    <n v="1170"/>
    <n v="13.51"/>
    <n v="0.72000000000000008"/>
    <n v="0.13"/>
    <n v="1184.2700000000002"/>
    <s v="S"/>
    <m/>
    <n v="-1184.2700000000002"/>
    <m/>
    <n v="0"/>
    <m/>
    <n v="4.4132634572211629"/>
    <x v="0"/>
    <n v="14.360000000000001"/>
  </r>
  <r>
    <x v="1"/>
    <x v="448"/>
    <s v="Bens Industriais"/>
    <n v="4987"/>
    <s v="C"/>
    <s v="RAIL3"/>
    <n v="200"/>
    <n v="6.12"/>
    <m/>
    <n v="1224"/>
    <n v="13.672000000000001"/>
    <n v="0.72000000000000008"/>
    <n v="0.13"/>
    <n v="1238.4320000000002"/>
    <s v="S"/>
    <m/>
    <n v="-1238.4320000000002"/>
    <m/>
    <n v="300"/>
    <m/>
    <m/>
    <x v="0"/>
    <n v="14.522000000000002"/>
  </r>
  <r>
    <x v="1"/>
    <x v="449"/>
    <s v="Petróleo. Gás e Biocombustíveis"/>
    <n v="2286"/>
    <s v="V"/>
    <s v="PETR4"/>
    <n v="700"/>
    <n v="13.95"/>
    <m/>
    <n v="9765"/>
    <n v="39.295000000000002"/>
    <n v="2.68"/>
    <n v="0.48"/>
    <n v="9725.2250000000004"/>
    <s v="S"/>
    <m/>
    <n v="9725.2250000000004"/>
    <n v="747.950952380952"/>
    <n v="400"/>
    <m/>
    <m/>
    <x v="0"/>
    <n v="42.454999999999998"/>
  </r>
  <r>
    <x v="1"/>
    <x v="450"/>
    <s v="Financeiro"/>
    <n v="43860"/>
    <s v="V"/>
    <s v="BBAS3"/>
    <n v="200"/>
    <n v="22.47"/>
    <m/>
    <n v="4494"/>
    <n v="23.481999999999999"/>
    <n v="0.72000000000000008"/>
    <n v="0.13"/>
    <n v="4470.3879999999999"/>
    <s v="S"/>
    <m/>
    <n v="4470.3879999999999"/>
    <n v="197.29"/>
    <n v="700"/>
    <m/>
    <m/>
    <x v="0"/>
    <n v="24.331999999999997"/>
  </r>
  <r>
    <x v="1"/>
    <x v="450"/>
    <s v="Materiais Básicos"/>
    <n v="43860"/>
    <s v="C"/>
    <s v="GGBR4"/>
    <n v="100"/>
    <n v="8.24"/>
    <m/>
    <n v="824"/>
    <n v="12.472"/>
    <n v="0.72000000000000008"/>
    <n v="0.13"/>
    <n v="837.23199999999997"/>
    <s v="S"/>
    <m/>
    <n v="-837.23199999999997"/>
    <m/>
    <n v="300"/>
    <m/>
    <m/>
    <x v="0"/>
    <n v="13.322000000000001"/>
  </r>
  <r>
    <x v="1"/>
    <x v="450"/>
    <s v="Bens Industriais"/>
    <n v="43860"/>
    <s v="C"/>
    <s v="RAIL3"/>
    <n v="400"/>
    <n v="6.36"/>
    <m/>
    <n v="2544"/>
    <n v="17.632000000000001"/>
    <n v="0.72000000000000008"/>
    <n v="0.13"/>
    <n v="2562.3920000000003"/>
    <s v="S"/>
    <m/>
    <n v="-2562.3920000000003"/>
    <m/>
    <n v="400"/>
    <m/>
    <m/>
    <x v="0"/>
    <n v="18.481999999999999"/>
  </r>
  <r>
    <x v="1"/>
    <x v="451"/>
    <s v="Petróleo. Gás e Biocombustíveis"/>
    <n v="31080"/>
    <s v="C"/>
    <s v="PETR4"/>
    <n v="400"/>
    <n v="13.04"/>
    <n v="12.820848639455782"/>
    <n v="5216"/>
    <n v="25.648"/>
    <n v="0.89500000000000002"/>
    <n v="0.16"/>
    <n v="5242.4380000000001"/>
    <s v="S"/>
    <m/>
    <n v="-5242.4380000000001"/>
    <m/>
    <n v="200"/>
    <m/>
    <m/>
    <x v="0"/>
    <n v="26.702999999999999"/>
  </r>
  <r>
    <x v="1"/>
    <x v="451"/>
    <s v="Petróleo. Gás e Biocombustíveis"/>
    <n v="31080"/>
    <s v="C"/>
    <s v="PETR4"/>
    <n v="100"/>
    <n v="13.11"/>
    <n v="13.157382000000002"/>
    <n v="1311"/>
    <n v="23.933"/>
    <n v="0.89500000000000002"/>
    <n v="0.16"/>
    <n v="1335.7230000000002"/>
    <s v="S"/>
    <m/>
    <n v="-1335.7230000000002"/>
    <m/>
    <n v="200"/>
    <m/>
    <n v="7.0395567119125788"/>
    <x v="0"/>
    <n v="24.988"/>
  </r>
  <r>
    <x v="1"/>
    <x v="452"/>
    <s v="Financeiro e Outros"/>
    <n v="10502"/>
    <s v="C"/>
    <s v="BBDC4"/>
    <n v="200"/>
    <n v="29.8"/>
    <n v="29.395"/>
    <n v="5960"/>
    <n v="27.88"/>
    <n v="1.08"/>
    <n v="0.19500000000000001"/>
    <n v="5988.7049999999999"/>
    <s v="S"/>
    <m/>
    <n v="-5988.7049999999999"/>
    <m/>
    <n v="400"/>
    <m/>
    <m/>
    <x v="0"/>
    <n v="29.155000000000001"/>
  </r>
  <r>
    <x v="1"/>
    <x v="452"/>
    <s v="Materiais Básicos"/>
    <n v="10502"/>
    <s v="C"/>
    <s v="GGBR4"/>
    <n v="200"/>
    <n v="9.64"/>
    <m/>
    <n v="1928"/>
    <n v="15.783999999999999"/>
    <n v="1.08"/>
    <n v="0.19500000000000001"/>
    <n v="1944.6090000000002"/>
    <s v="S"/>
    <m/>
    <n v="-1944.6090000000002"/>
    <m/>
    <n v="100"/>
    <m/>
    <m/>
    <x v="0"/>
    <n v="17.058999999999997"/>
  </r>
  <r>
    <x v="1"/>
    <x v="453"/>
    <s v="Petróleo. Gás e Biocombustíveis"/>
    <n v="2662"/>
    <s v="V"/>
    <s v="PETR4"/>
    <n v="500"/>
    <n v="12.95"/>
    <m/>
    <n v="6475"/>
    <n v="29.425000000000001"/>
    <n v="1.78"/>
    <n v="0.32"/>
    <n v="6445.2550000000001"/>
    <s v="S"/>
    <m/>
    <n v="6445.2550000000001"/>
    <n v="453.71738095238106"/>
    <n v="300"/>
    <m/>
    <m/>
    <x v="0"/>
    <n v="31.525000000000002"/>
  </r>
  <r>
    <x v="1"/>
    <x v="454"/>
    <s v="Financeiro e Outros"/>
    <n v="60354"/>
    <s v="C"/>
    <s v="ABCB3"/>
    <n v="300"/>
    <n v="13.7"/>
    <m/>
    <n v="4110"/>
    <n v="22.33"/>
    <n v="0.62"/>
    <n v="0.10666666666666667"/>
    <n v="4133.0666666666666"/>
    <s v="S"/>
    <m/>
    <n v="-4133.0666666666666"/>
    <m/>
    <n v="0"/>
    <m/>
    <n v="11.220345229137665"/>
    <x v="0"/>
    <n v="23.056666666666665"/>
  </r>
  <r>
    <x v="1"/>
    <x v="454"/>
    <s v="Financeiro e Outros"/>
    <n v="60354"/>
    <s v="C"/>
    <s v="ABCB3"/>
    <n v="100"/>
    <n v="13.6"/>
    <m/>
    <n v="1360"/>
    <n v="14.08"/>
    <n v="0.62"/>
    <n v="0.10666666666666667"/>
    <n v="1374.8166666666666"/>
    <s v="S"/>
    <m/>
    <n v="-1374.8166666666666"/>
    <m/>
    <n v="0"/>
    <m/>
    <n v="-1.7807055613064251"/>
    <x v="0"/>
    <n v="14.806666666666667"/>
  </r>
  <r>
    <x v="1"/>
    <x v="454"/>
    <s v="Consumo Cíclico"/>
    <n v="60354"/>
    <s v="C"/>
    <s v="EVEN3"/>
    <n v="300"/>
    <n v="4.41"/>
    <m/>
    <n v="1323"/>
    <n v="13.968999999999999"/>
    <n v="0.62"/>
    <n v="0.10666666666666667"/>
    <n v="1337.7056666666667"/>
    <s v="S"/>
    <m/>
    <n v="-1337.7056666666667"/>
    <m/>
    <n v="700"/>
    <m/>
    <m/>
    <x v="0"/>
    <n v="14.695666666666666"/>
  </r>
  <r>
    <x v="1"/>
    <x v="455"/>
    <s v="Bens Industriais"/>
    <n v="43191"/>
    <s v="V"/>
    <s v="GOLL4"/>
    <n v="300"/>
    <n v="6.33"/>
    <m/>
    <n v="1899"/>
    <n v="15.696999999999999"/>
    <n v="0.35199999999999998"/>
    <n v="0.09"/>
    <n v="1883.2130000000002"/>
    <s v="S"/>
    <m/>
    <n v="1883.2130000000002"/>
    <n v="211.30300000000034"/>
    <n v="600"/>
    <m/>
    <m/>
    <x v="0"/>
    <n v="16.138999999999999"/>
  </r>
  <r>
    <x v="1"/>
    <x v="456"/>
    <s v="Materiais Básicos"/>
    <n v="39074"/>
    <s v="V"/>
    <s v="SUZB5"/>
    <n v="200"/>
    <n v="9.9499999999999993"/>
    <m/>
    <n v="1989.9999999999998"/>
    <n v="15.969999999999999"/>
    <n v="0.52"/>
    <n v="9.3333333333333338E-2"/>
    <n v="1973.9366666666665"/>
    <s v="S"/>
    <m/>
    <n v="1973.9366666666665"/>
    <n v="-35.15"/>
    <n v="200"/>
    <m/>
    <m/>
    <x v="0"/>
    <n v="16.583333333333332"/>
  </r>
  <r>
    <x v="1"/>
    <x v="456"/>
    <s v="Petróleo. Gás e Biocombustíveis"/>
    <n v="39074"/>
    <s v="C"/>
    <s v="PETR4"/>
    <n v="100"/>
    <n v="12.3"/>
    <n v="11.979515238095239"/>
    <n v="1230"/>
    <n v="13.69"/>
    <n v="0.52"/>
    <n v="9.3333333333333338E-2"/>
    <n v="1244.4133333333334"/>
    <s v="S"/>
    <m/>
    <n v="-1244.4133333333334"/>
    <m/>
    <n v="200"/>
    <m/>
    <m/>
    <x v="0"/>
    <n v="14.303333333333333"/>
  </r>
  <r>
    <x v="1"/>
    <x v="456"/>
    <s v="Petróleo. Gás e Biocombustíveis"/>
    <n v="39074"/>
    <s v="C"/>
    <s v="PETR4"/>
    <n v="200"/>
    <n v="12.31"/>
    <m/>
    <n v="2462"/>
    <n v="17.385999999999999"/>
    <n v="0.52"/>
    <n v="9.3333333333333338E-2"/>
    <n v="2480.1093333333333"/>
    <s v="S"/>
    <m/>
    <n v="-2480.1093333333333"/>
    <m/>
    <n v="400"/>
    <m/>
    <m/>
    <x v="0"/>
    <n v="17.999333333333333"/>
  </r>
  <r>
    <x v="1"/>
    <x v="457"/>
    <s v="Financeiro e Outros"/>
    <n v="26272"/>
    <s v="C"/>
    <s v="BBDC4"/>
    <n v="200"/>
    <n v="28.99"/>
    <m/>
    <n v="5798"/>
    <n v="27.394000000000002"/>
    <n v="1.38"/>
    <n v="0.25"/>
    <n v="5826.2740000000003"/>
    <s v="S"/>
    <m/>
    <n v="-5826.2740000000003"/>
    <m/>
    <n v="0"/>
    <m/>
    <n v="11.224365572651305"/>
    <x v="0"/>
    <n v="29.024000000000001"/>
  </r>
  <r>
    <x v="1"/>
    <x v="457"/>
    <s v="Financeiro"/>
    <n v="26272"/>
    <s v="C"/>
    <s v="BBAS3"/>
    <n v="200"/>
    <n v="21.24"/>
    <m/>
    <n v="4248"/>
    <n v="22.744"/>
    <n v="1.38"/>
    <n v="0.25"/>
    <n v="4271.6239999999998"/>
    <s v="S"/>
    <m/>
    <n v="-4271.6239999999998"/>
    <m/>
    <n v="300"/>
    <m/>
    <m/>
    <x v="0"/>
    <n v="24.373999999999999"/>
  </r>
  <r>
    <x v="1"/>
    <x v="458"/>
    <s v="Petróleo. Gás e Biocombustíveis"/>
    <n v="23180"/>
    <s v="C"/>
    <s v="PETR4"/>
    <n v="200"/>
    <n v="11.76"/>
    <m/>
    <n v="2352"/>
    <n v="17.056000000000001"/>
    <n v="0.64"/>
    <n v="0.11"/>
    <n v="2369.7960000000003"/>
    <s v="S"/>
    <m/>
    <n v="-2369.7960000000003"/>
    <m/>
    <n v="200"/>
    <m/>
    <m/>
    <x v="0"/>
    <n v="17.806000000000001"/>
  </r>
  <r>
    <x v="1"/>
    <x v="459"/>
    <s v="Materiais Básicos"/>
    <n v="19802"/>
    <s v="V"/>
    <s v="VALE5"/>
    <n v="400"/>
    <n v="15.68"/>
    <m/>
    <n v="6272"/>
    <n v="28.815999999999999"/>
    <n v="1.72"/>
    <n v="0.31"/>
    <n v="6242.8739999999998"/>
    <s v="S"/>
    <m/>
    <n v="6242.8739999999998"/>
    <n v="700.7229999999995"/>
    <n v="200"/>
    <m/>
    <m/>
    <x v="0"/>
    <n v="30.845999999999997"/>
  </r>
  <r>
    <x v="1"/>
    <x v="460"/>
    <s v="Bens Industriais"/>
    <n v="3542"/>
    <s v="C"/>
    <s v="GOLL4"/>
    <n v="300"/>
    <n v="5.52"/>
    <m/>
    <n v="1655.9999999999998"/>
    <n v="14.968"/>
    <n v="0.5"/>
    <n v="0.09"/>
    <n v="1671.6879999999999"/>
    <s v="S"/>
    <m/>
    <n v="-1671.6879999999999"/>
    <m/>
    <n v="400"/>
    <m/>
    <m/>
    <x v="0"/>
    <n v="15.558"/>
  </r>
  <r>
    <x v="1"/>
    <x v="460"/>
    <s v="Materiais Básicos"/>
    <n v="3542"/>
    <s v="C"/>
    <s v="SUZB5"/>
    <n v="200"/>
    <n v="9.9600000000000009"/>
    <m/>
    <n v="1992.0000000000002"/>
    <n v="15.976000000000001"/>
    <n v="0.5"/>
    <n v="0.09"/>
    <n v="2008.6960000000004"/>
    <s v="S"/>
    <m/>
    <n v="-2008.6960000000004"/>
    <m/>
    <n v="0"/>
    <m/>
    <n v="8.5794383146321227"/>
    <x v="0"/>
    <n v="16.565999999999999"/>
  </r>
  <r>
    <x v="1"/>
    <x v="461"/>
    <s v="Petróleo. Gás e Biocombustíveis"/>
    <n v="75901"/>
    <s v="C"/>
    <s v="PETR4"/>
    <n v="200"/>
    <n v="11.37"/>
    <m/>
    <n v="2274"/>
    <n v="16.821999999999999"/>
    <n v="0.62"/>
    <n v="0.11"/>
    <n v="2291.5620000000004"/>
    <s v="S"/>
    <m/>
    <n v="-2291.5620000000004"/>
    <m/>
    <n v="200"/>
    <m/>
    <m/>
    <x v="0"/>
    <n v="17.552"/>
  </r>
  <r>
    <x v="1"/>
    <x v="462"/>
    <s v="Materiais Básicos"/>
    <n v="65397"/>
    <s v="C"/>
    <s v="VALE5"/>
    <n v="200"/>
    <n v="14"/>
    <m/>
    <n v="2800"/>
    <n v="18.399999999999999"/>
    <n v="0.77"/>
    <n v="0.14000000000000001"/>
    <n v="2819.17"/>
    <s v="S"/>
    <m/>
    <n v="-2819.17"/>
    <m/>
    <n v="300"/>
    <m/>
    <m/>
    <x v="0"/>
    <n v="19.309999999999999"/>
  </r>
  <r>
    <x v="1"/>
    <x v="463"/>
    <s v="Petróleo. Gás e Biocombustíveis"/>
    <n v="53453"/>
    <s v="V"/>
    <s v="PETR4"/>
    <n v="300"/>
    <n v="11.83"/>
    <m/>
    <n v="3549"/>
    <n v="20.646999999999998"/>
    <n v="0.85499999999999998"/>
    <n v="0.15"/>
    <n v="3528.203"/>
    <s v="S"/>
    <m/>
    <n v="3528.203"/>
    <n v="302.7"/>
    <n v="0"/>
    <m/>
    <n v="5.0901919447797477"/>
    <x v="0"/>
    <n v="21.651999999999997"/>
  </r>
  <r>
    <x v="1"/>
    <x v="463"/>
    <s v="Materiais Básicos"/>
    <n v="53453"/>
    <s v="C"/>
    <s v="VALE5"/>
    <n v="200"/>
    <n v="13.51"/>
    <m/>
    <n v="2702"/>
    <n v="18.106000000000002"/>
    <n v="0.85499999999999998"/>
    <n v="0.16"/>
    <n v="2720.8960000000002"/>
    <s v="S"/>
    <m/>
    <n v="-2720.8960000000002"/>
    <m/>
    <n v="0"/>
    <m/>
    <n v="8.6678009580996846"/>
    <x v="0"/>
    <n v="19.121000000000002"/>
  </r>
  <r>
    <x v="1"/>
    <x v="464"/>
    <s v="Petróleo. Gás e Biocombustíveis"/>
    <n v="28689"/>
    <s v="C"/>
    <s v="PETR4"/>
    <n v="300"/>
    <n v="10.68"/>
    <m/>
    <n v="3204"/>
    <n v="19.612000000000002"/>
    <n v="0.88"/>
    <n v="0.16"/>
    <n v="3224.402"/>
    <s v="S"/>
    <m/>
    <n v="-3224.402"/>
    <m/>
    <n v="100"/>
    <m/>
    <m/>
    <x v="0"/>
    <n v="20.652000000000001"/>
  </r>
  <r>
    <x v="1"/>
    <x v="465"/>
    <s v="Financeiro e Outros"/>
    <n v="22592"/>
    <s v="V"/>
    <s v="BBDC4"/>
    <n v="100"/>
    <n v="26.65"/>
    <m/>
    <n v="2665"/>
    <n v="17.995000000000001"/>
    <n v="0.85"/>
    <n v="0.15"/>
    <n v="2646.855"/>
    <s v="S"/>
    <m/>
    <n v="2646.855"/>
    <n v="134.72999999999999"/>
    <n v="200"/>
    <m/>
    <m/>
    <x v="0"/>
    <n v="18.995000000000001"/>
  </r>
  <r>
    <x v="1"/>
    <x v="465"/>
    <s v="Financeiro"/>
    <n v="22592"/>
    <s v="V"/>
    <s v="BBAS3"/>
    <n v="200"/>
    <n v="17.63"/>
    <m/>
    <n v="3526"/>
    <n v="20.577999999999999"/>
    <n v="0.85"/>
    <n v="0.15"/>
    <n v="3505.2719999999999"/>
    <s v="S"/>
    <m/>
    <n v="3505.2719999999999"/>
    <n v="303.83"/>
    <n v="0"/>
    <m/>
    <n v="8.8182867931699853"/>
    <x v="0"/>
    <n v="21.577999999999999"/>
  </r>
  <r>
    <x v="1"/>
    <x v="466"/>
    <s v="Financeiro e Outros"/>
    <n v="49760"/>
    <s v="C"/>
    <s v="BBDC4"/>
    <n v="100"/>
    <n v="24.93"/>
    <m/>
    <n v="2493"/>
    <n v="17.478999999999999"/>
    <n v="0.68"/>
    <n v="0.12"/>
    <n v="2511.2289999999998"/>
    <s v="S"/>
    <m/>
    <n v="-2511.2289999999998"/>
    <m/>
    <n v="800"/>
    <m/>
    <m/>
    <x v="0"/>
    <n v="18.279"/>
  </r>
  <r>
    <x v="1"/>
    <x v="467"/>
    <s v="Financeiro"/>
    <n v="46538"/>
    <s v="C"/>
    <s v="BBAS3"/>
    <n v="200"/>
    <n v="15.9"/>
    <m/>
    <n v="3180"/>
    <n v="19.54"/>
    <n v="0.87"/>
    <n v="0.15"/>
    <n v="3200.32"/>
    <s v="S"/>
    <m/>
    <n v="-3200.32"/>
    <m/>
    <n v="300"/>
    <m/>
    <m/>
    <x v="0"/>
    <n v="20.5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9">
  <r>
    <s v="CLEAR"/>
    <d v="2021-07-14T00:00:00"/>
    <x v="0"/>
    <e v="#REF!"/>
    <s v="V"/>
    <s v="JBSS3"/>
    <n v="1600"/>
    <n v="29.49"/>
    <n v="30.983743749999999"/>
    <n v="47184"/>
    <m/>
    <m/>
    <m/>
    <n v="47184"/>
    <m/>
    <m/>
    <n v="47184"/>
    <n v="-2389.989999999998"/>
    <m/>
  </r>
  <r>
    <s v="CLEAR"/>
    <d v="2021-07-14T00:00:00"/>
    <x v="1"/>
    <e v="#REF!"/>
    <s v="V"/>
    <s v="COGN3"/>
    <n v="2400"/>
    <n v="4.2699999999999996"/>
    <n v="5.3283333333333331"/>
    <n v="10247.999999999998"/>
    <m/>
    <m/>
    <m/>
    <n v="10247.999999999998"/>
    <m/>
    <m/>
    <n v="10247.999999999998"/>
    <n v="-2540.0000000000018"/>
    <m/>
  </r>
  <r>
    <s v="CLEAR"/>
    <d v="2021-07-14T00:00:00"/>
    <x v="2"/>
    <e v="#REF!"/>
    <s v="V"/>
    <s v="OIBR3"/>
    <n v="3000"/>
    <n v="1.57"/>
    <n v="1.6166666666666667"/>
    <n v="4710"/>
    <m/>
    <m/>
    <m/>
    <n v="4710"/>
    <m/>
    <m/>
    <n v="4710"/>
    <n v="-140"/>
    <m/>
  </r>
  <r>
    <s v="CLEAR"/>
    <d v="2021-07-14T00:00:00"/>
    <x v="3"/>
    <e v="#REF!"/>
    <s v="V"/>
    <s v="BBAS3"/>
    <n v="800"/>
    <n v="32.6"/>
    <n v="34.813749999999999"/>
    <n v="26080"/>
    <m/>
    <m/>
    <m/>
    <n v="26080"/>
    <m/>
    <m/>
    <n v="26080"/>
    <n v="-1771"/>
    <m/>
  </r>
  <r>
    <s v="CLEAR"/>
    <d v="2021-07-14T00:00:00"/>
    <x v="1"/>
    <e v="#REF!"/>
    <s v="V"/>
    <s v="BMOB3"/>
    <n v="600"/>
    <n v="23.2"/>
    <n v="23.297499999999999"/>
    <n v="13920"/>
    <m/>
    <m/>
    <m/>
    <n v="13920"/>
    <m/>
    <m/>
    <n v="13920"/>
    <n v="-58.5"/>
    <m/>
  </r>
  <r>
    <s v="CLEAR"/>
    <d v="2021-07-14T00:00:00"/>
    <x v="4"/>
    <e v="#REF!"/>
    <s v="V"/>
    <s v="PETR4"/>
    <n v="900"/>
    <n v="27.64"/>
    <n v="28.75"/>
    <n v="24876"/>
    <m/>
    <m/>
    <m/>
    <n v="24876"/>
    <m/>
    <m/>
    <n v="24876"/>
    <n v="-999"/>
    <m/>
  </r>
  <r>
    <s v="CLEAR"/>
    <d v="2021-07-14T00:00:00"/>
    <x v="1"/>
    <e v="#REF!"/>
    <s v="V"/>
    <s v="TTEN3"/>
    <n v="1000"/>
    <n v="12"/>
    <n v="12.59"/>
    <n v="12000"/>
    <m/>
    <m/>
    <m/>
    <n v="12000"/>
    <m/>
    <m/>
    <n v="12000"/>
    <n v="-590"/>
    <m/>
  </r>
  <r>
    <s v="CLEAR"/>
    <d v="2021-07-14T00:00:00"/>
    <x v="5"/>
    <e v="#REF!"/>
    <s v="V"/>
    <s v="GGBR4"/>
    <n v="200"/>
    <n v="30.13"/>
    <n v="30.39"/>
    <n v="6026"/>
    <m/>
    <m/>
    <m/>
    <n v="6026"/>
    <m/>
    <m/>
    <n v="6026"/>
    <n v="-52"/>
    <m/>
  </r>
  <r>
    <s v="CLEAR"/>
    <d v="2021-07-14T00:00:00"/>
    <x v="1"/>
    <e v="#REF!"/>
    <s v="V"/>
    <s v="IRBR3"/>
    <n v="1500"/>
    <n v="5.7"/>
    <n v="5.57"/>
    <n v="8550"/>
    <m/>
    <m/>
    <m/>
    <n v="8550"/>
    <m/>
    <m/>
    <n v="8550"/>
    <n v="195"/>
    <m/>
  </r>
  <r>
    <s v="CLEAR"/>
    <d v="2021-07-14T00:00:00"/>
    <x v="1"/>
    <e v="#REF!"/>
    <s v="V"/>
    <s v="HASH11"/>
    <n v="1400"/>
    <n v="29.66"/>
    <n v="33.373460317460321"/>
    <n v="41524"/>
    <m/>
    <m/>
    <m/>
    <n v="41524"/>
    <m/>
    <m/>
    <n v="41524"/>
    <n v="-5198.8444444444467"/>
    <m/>
  </r>
  <r>
    <s v="CLEAR"/>
    <d v="2021-07-14T00:00:00"/>
    <x v="1"/>
    <e v="#REF!"/>
    <s v="V"/>
    <s v="MODL11"/>
    <n v="600"/>
    <n v="18.39"/>
    <n v="18.425396825396824"/>
    <n v="11034"/>
    <m/>
    <m/>
    <m/>
    <n v="11034"/>
    <m/>
    <m/>
    <n v="11034"/>
    <n v="-21.238095238093592"/>
    <m/>
  </r>
  <r>
    <s v="ITAÚ"/>
    <d v="2021-07-14T00:00:00"/>
    <x v="6"/>
    <e v="#REF!"/>
    <s v="V"/>
    <s v="CMIG4"/>
    <n v="2700"/>
    <n v="12.2"/>
    <n v="13.166296296296297"/>
    <n v="32940"/>
    <n v="4.9000000000000004"/>
    <m/>
    <m/>
    <n v="32935.1"/>
    <m/>
    <m/>
    <n v="32935.1"/>
    <n v="-2613.9000000000015"/>
    <m/>
  </r>
  <r>
    <s v="ITAÚ"/>
    <d v="2021-07-14T00:00:00"/>
    <x v="1"/>
    <e v="#REF!"/>
    <s v="V"/>
    <s v="COGN3"/>
    <n v="5400"/>
    <n v="4.2699999999999996"/>
    <n v="6.2094444444444443"/>
    <n v="23057.999999999996"/>
    <n v="4.9000000000000004"/>
    <m/>
    <m/>
    <n v="23053.099999999995"/>
    <m/>
    <m/>
    <n v="23053.099999999995"/>
    <n v="-10477.900000000005"/>
    <m/>
  </r>
  <r>
    <s v="ITAÚ"/>
    <d v="2021-07-14T00:00:00"/>
    <x v="7"/>
    <e v="#REF!"/>
    <s v="V"/>
    <s v="VVAR3"/>
    <n v="5000"/>
    <n v="14.84"/>
    <n v="15.96268819655522"/>
    <n v="74200"/>
    <n v="4.9000000000000004"/>
    <m/>
    <m/>
    <n v="74195.100000000006"/>
    <m/>
    <m/>
    <n v="74195.100000000006"/>
    <n v="-5618.3409827760916"/>
    <m/>
  </r>
  <r>
    <s v="ITAÚ"/>
    <d v="2021-07-14T00:00:00"/>
    <x v="0"/>
    <e v="#REF!"/>
    <s v="V"/>
    <s v="JBSS3"/>
    <n v="1300"/>
    <n v="29.49"/>
    <n v="32.006094674556209"/>
    <n v="38337"/>
    <n v="4.9000000000000004"/>
    <m/>
    <m/>
    <n v="38332.1"/>
    <m/>
    <m/>
    <n v="38332.1"/>
    <n v="-3275.8230769230722"/>
    <m/>
  </r>
  <r>
    <s v="CORRETORA"/>
    <s v="DATA"/>
    <x v="8"/>
    <s v="NOTA"/>
    <s v="C/V"/>
    <s v="AÇÃO"/>
    <s v="Quant"/>
    <s v="Preço"/>
    <s v="Preço Médio Compra"/>
    <s v="Valor"/>
    <s v="TAXA"/>
    <s v="Liqui."/>
    <s v="Emon."/>
    <s v="TOTAL"/>
    <s v="V"/>
    <s v="c/v"/>
    <s v="TOTAL FINAL"/>
    <s v="Lucro Prejuízo"/>
    <s v="SALDO"/>
  </r>
  <r>
    <s v="CLEAR"/>
    <d v="2021-07-13T00:00:00"/>
    <x v="5"/>
    <n v="12694464"/>
    <s v="V"/>
    <s v="SUZB3"/>
    <n v="200"/>
    <n v="60.2"/>
    <n v="60.58"/>
    <n v="12040"/>
    <m/>
    <n v="3.74"/>
    <n v="0.90749999999999997"/>
    <n v="12029.712500000001"/>
    <s v="S"/>
    <m/>
    <n v="12029.712500000001"/>
    <m/>
    <n v="0"/>
  </r>
  <r>
    <s v="CLEAR"/>
    <d v="2021-07-13T00:00:00"/>
    <x v="1"/>
    <n v="12694464"/>
    <s v="C"/>
    <s v="IRBR3"/>
    <n v="500"/>
    <n v="5.57"/>
    <n v="5.57"/>
    <n v="2785"/>
    <m/>
    <n v="3.74"/>
    <n v="0.90749999999999997"/>
    <n v="2792.946071428571"/>
    <s v="N"/>
    <m/>
    <n v="-2792.946071428571"/>
    <m/>
    <n v="1500"/>
  </r>
  <r>
    <s v="CLEAR"/>
    <d v="2021-07-13T00:00:00"/>
    <x v="5"/>
    <n v="12694464"/>
    <s v="C"/>
    <s v="GGBR4"/>
    <n v="200"/>
    <n v="30.39"/>
    <n v="30.39"/>
    <n v="6078"/>
    <m/>
    <n v="3.74"/>
    <n v="0.90749999999999997"/>
    <n v="6085.9460714285715"/>
    <s v="N"/>
    <m/>
    <n v="-6085.9460714285715"/>
    <m/>
    <n v="600"/>
  </r>
  <r>
    <s v="CLEAR"/>
    <d v="2021-07-13T00:00:00"/>
    <x v="1"/>
    <n v="12694464"/>
    <s v="V"/>
    <s v="MODL11"/>
    <n v="200"/>
    <n v="18.760000000000002"/>
    <n v="18.4253"/>
    <n v="3752.0000000000005"/>
    <m/>
    <n v="3.74"/>
    <n v="0.90749999999999997"/>
    <n v="3744.6839285714295"/>
    <s v="S"/>
    <m/>
    <n v="3744.6839285714295"/>
    <n v="59.623928571429587"/>
    <n v="600"/>
  </r>
  <r>
    <s v="CLEAR"/>
    <d v="2021-07-12T00:00:00"/>
    <x v="1"/>
    <n v="12610837"/>
    <s v="C"/>
    <s v="BMOB3"/>
    <n v="100"/>
    <n v="22.41"/>
    <n v="23.297499999999999"/>
    <n v="2241"/>
    <m/>
    <n v="3.2189999999999999"/>
    <n v="0.77699999999999991"/>
    <n v="2248.2945714285715"/>
    <s v="N"/>
    <m/>
    <n v="-2248.2945714285715"/>
    <m/>
    <n v="600"/>
  </r>
  <r>
    <s v="CLEAR"/>
    <d v="2021-07-12T00:00:00"/>
    <x v="1"/>
    <n v="12610837"/>
    <s v="C"/>
    <s v="HASH11"/>
    <n v="100"/>
    <n v="30.6"/>
    <n v="33.373460317460321"/>
    <n v="3060"/>
    <m/>
    <n v="3.2189999999999999"/>
    <n v="0.77699999999999991"/>
    <n v="3067.2945714285715"/>
    <s v="N"/>
    <m/>
    <n v="-3067.2945714285715"/>
    <m/>
    <n v="1400"/>
  </r>
  <r>
    <s v="CLEAR"/>
    <d v="2021-07-12T00:00:00"/>
    <x v="1"/>
    <n v="12610837"/>
    <s v="C"/>
    <s v="MODL11"/>
    <n v="100"/>
    <n v="18.34"/>
    <n v="18.425396825396824"/>
    <n v="1834"/>
    <m/>
    <n v="3.2189999999999999"/>
    <n v="0.77699999999999991"/>
    <n v="1841.2945714285715"/>
    <s v="N"/>
    <m/>
    <n v="-1841.2945714285715"/>
    <m/>
    <n v="800"/>
  </r>
  <r>
    <s v="CLEAR"/>
    <d v="2021-07-12T00:00:00"/>
    <x v="5"/>
    <n v="12610837"/>
    <s v="C"/>
    <s v="SUZB3"/>
    <n v="200"/>
    <n v="60.58"/>
    <n v="60.58"/>
    <n v="12116"/>
    <m/>
    <n v="3.2189999999999999"/>
    <n v="0.77699999999999991"/>
    <n v="12123.294571428571"/>
    <s v="N"/>
    <m/>
    <n v="-12123.294571428571"/>
    <m/>
    <n v="200"/>
  </r>
  <r>
    <s v="CLEAR"/>
    <d v="2021-07-12T00:00:00"/>
    <x v="1"/>
    <n v="12610837"/>
    <s v="C"/>
    <s v="TTEN3"/>
    <n v="1000"/>
    <n v="12.59"/>
    <n v="12.59"/>
    <n v="12590"/>
    <m/>
    <n v="3.2189999999999999"/>
    <n v="0.77699999999999991"/>
    <n v="12597.759333333332"/>
    <s v="N"/>
    <m/>
    <n v="-12597.759333333332"/>
    <m/>
    <n v="1000"/>
  </r>
  <r>
    <s v="CLEAR"/>
    <d v="2021-07-12T00:00:00"/>
    <x v="7"/>
    <n v="12610837"/>
    <s v="V"/>
    <s v="CVCB3"/>
    <n v="300"/>
    <n v="25.91"/>
    <n v="25.58"/>
    <n v="7773"/>
    <m/>
    <n v="3.2189999999999999"/>
    <n v="0.77699999999999991"/>
    <n v="7765.8706666666667"/>
    <s v="S"/>
    <m/>
    <n v="7765.8706666666667"/>
    <n v="91.870666666667603"/>
    <n v="0"/>
  </r>
  <r>
    <s v="CLEAR"/>
    <d v="2021-07-12T00:00:00"/>
    <x v="3"/>
    <n v="12610837"/>
    <s v="V"/>
    <s v="B3SA3"/>
    <n v="700"/>
    <n v="16.45"/>
    <n v="16.69142857142857"/>
    <n v="11515"/>
    <m/>
    <n v="3.2189999999999999"/>
    <n v="0.77699999999999991"/>
    <n v="11507.870666666668"/>
    <s v="S"/>
    <m/>
    <n v="11507.870666666668"/>
    <n v="-176.1293333333324"/>
    <n v="0"/>
  </r>
  <r>
    <s v="CLEAR"/>
    <d v="2021-07-12T00:00:00"/>
    <x v="9"/>
    <n v="12610837"/>
    <s v="V"/>
    <s v="BBDC4"/>
    <n v="500"/>
    <n v="25.17"/>
    <n v="25.175999999999998"/>
    <n v="12585"/>
    <m/>
    <n v="3.2189999999999999"/>
    <n v="0.77699999999999991"/>
    <n v="12573.468000000001"/>
    <s v="S"/>
    <m/>
    <n v="12573.468000000001"/>
    <n v="0"/>
    <n v="0"/>
  </r>
  <r>
    <s v="CLEAR"/>
    <d v="2021-07-12T00:00:00"/>
    <x v="1"/>
    <n v="12610837"/>
    <s v="V"/>
    <s v="MODL11"/>
    <n v="300"/>
    <n v="19.16"/>
    <m/>
    <n v="5748"/>
    <m/>
    <n v="3.2189999999999999"/>
    <n v="0.77699999999999991"/>
    <n v="5736.4679999999998"/>
    <s v="S"/>
    <m/>
    <n v="5736.4679999999998"/>
    <n v="324.30599999999959"/>
    <s v="x"/>
  </r>
  <r>
    <s v="CLEAR"/>
    <d v="2021-07-12T00:00:00"/>
    <x v="1"/>
    <n v="12610837"/>
    <s v="C"/>
    <s v="MODL11"/>
    <n v="300"/>
    <n v="18"/>
    <m/>
    <n v="5400"/>
    <m/>
    <n v="3.2189999999999999"/>
    <n v="0.77699999999999991"/>
    <n v="5412.1620000000003"/>
    <s v="S"/>
    <m/>
    <n v="-5412.1620000000003"/>
    <m/>
    <s v="x"/>
  </r>
  <r>
    <s v="CLEAR"/>
    <d v="2021-07-08T00:00:00"/>
    <x v="1"/>
    <n v="12530857"/>
    <s v="C"/>
    <s v="MODL11"/>
    <n v="500"/>
    <n v="18.32"/>
    <n v="18.425396825396824"/>
    <n v="9160"/>
    <m/>
    <n v="0.39100000000000001"/>
    <n v="0.81400000000000006"/>
    <n v="9169.3709999999992"/>
    <s v="S"/>
    <m/>
    <n v="-9169.3709999999992"/>
    <m/>
    <n v="700"/>
  </r>
  <r>
    <s v="CLEAR"/>
    <d v="2021-07-08T00:00:00"/>
    <x v="1"/>
    <n v="12530857"/>
    <s v="V"/>
    <s v="MODL11"/>
    <n v="200"/>
    <n v="18.79"/>
    <m/>
    <n v="3758"/>
    <m/>
    <n v="0.39100000000000001"/>
    <n v="0.81400000000000006"/>
    <n v="3749.259"/>
    <s v="S"/>
    <m/>
    <n v="3749.259"/>
    <n v="98.963999999999942"/>
    <s v="x"/>
  </r>
  <r>
    <s v="CLEAR"/>
    <d v="2021-07-08T00:00:00"/>
    <x v="1"/>
    <n v="12530857"/>
    <s v="C"/>
    <s v="MODL11"/>
    <n v="200"/>
    <n v="18.22"/>
    <m/>
    <n v="3644"/>
    <m/>
    <n v="0.39100000000000001"/>
    <n v="0.81400000000000006"/>
    <n v="3650.2950000000001"/>
    <s v="S"/>
    <m/>
    <n v="-3650.2950000000001"/>
    <m/>
    <s v="x"/>
  </r>
  <r>
    <s v="CLEAR"/>
    <d v="2021-07-08T00:00:00"/>
    <x v="7"/>
    <n v="12530857"/>
    <s v="V"/>
    <s v="CVCB3"/>
    <n v="300"/>
    <n v="25.4"/>
    <m/>
    <n v="7620"/>
    <m/>
    <n v="0.39100000000000001"/>
    <n v="0.81400000000000006"/>
    <n v="7614.335"/>
    <s v="S"/>
    <m/>
    <n v="7614.335"/>
    <n v="108.03999999999996"/>
    <s v="x"/>
  </r>
  <r>
    <s v="CLEAR"/>
    <d v="2021-07-08T00:00:00"/>
    <x v="7"/>
    <n v="12530857"/>
    <s v="C"/>
    <s v="CVCB3"/>
    <n v="300"/>
    <n v="25"/>
    <m/>
    <n v="7500"/>
    <m/>
    <n v="0.39100000000000001"/>
    <n v="0.81400000000000006"/>
    <n v="7506.2950000000001"/>
    <s v="S"/>
    <m/>
    <n v="-7506.2950000000001"/>
    <m/>
    <s v="x"/>
  </r>
  <r>
    <s v="CLEAR"/>
    <d v="2021-07-08T00:00:00"/>
    <x v="7"/>
    <n v="12530857"/>
    <s v="C"/>
    <s v="CVCB3"/>
    <n v="300"/>
    <n v="25.58"/>
    <m/>
    <n v="7673.9999999999991"/>
    <m/>
    <n v="0.39100000000000001"/>
    <n v="0.81400000000000006"/>
    <n v="7679.7849999999989"/>
    <s v="N"/>
    <m/>
    <n v="-7679.7849999999989"/>
    <m/>
    <n v="300"/>
  </r>
  <r>
    <s v="CLEAR"/>
    <d v="2021-07-08T00:00:00"/>
    <x v="1"/>
    <n v="12530857"/>
    <s v="C"/>
    <s v="HASH11"/>
    <n v="300"/>
    <n v="31.4"/>
    <n v="33.58680341880342"/>
    <n v="9420"/>
    <m/>
    <n v="0.39100000000000001"/>
    <n v="0.81400000000000006"/>
    <n v="9423.7849999999999"/>
    <s v="N"/>
    <m/>
    <n v="-9423.7849999999999"/>
    <m/>
    <n v="1300"/>
  </r>
  <r>
    <s v="CLEAR"/>
    <d v="2021-07-08T00:00:00"/>
    <x v="1"/>
    <n v="12530857"/>
    <s v="C"/>
    <s v="BMOB3"/>
    <n v="100"/>
    <n v="22.69"/>
    <n v="23.318000000000001"/>
    <n v="2269"/>
    <m/>
    <n v="0.39100000000000001"/>
    <n v="0.81400000000000006"/>
    <n v="2272.7849999999999"/>
    <s v="N"/>
    <m/>
    <n v="-2272.7849999999999"/>
    <m/>
    <n v="500"/>
  </r>
  <r>
    <s v="CLEAR"/>
    <d v="2021-07-08T00:00:00"/>
    <x v="9"/>
    <n v="12530857"/>
    <s v="C"/>
    <s v="BBDC4"/>
    <n v="100"/>
    <n v="24.26"/>
    <n v="25.175999999999998"/>
    <n v="2426"/>
    <m/>
    <n v="0.39100000000000001"/>
    <n v="0.81400000000000006"/>
    <n v="2427.835"/>
    <s v="N"/>
    <m/>
    <n v="-2427.835"/>
    <m/>
    <n v="1000"/>
  </r>
  <r>
    <s v="CLEAR"/>
    <d v="2021-07-08T00:00:00"/>
    <x v="1"/>
    <n v="12530857"/>
    <s v="C"/>
    <s v="IRBR3"/>
    <n v="1000"/>
    <n v="5.57"/>
    <n v="5.57"/>
    <n v="5570"/>
    <m/>
    <n v="0.39100000000000001"/>
    <n v="0.81400000000000006"/>
    <n v="5578.1949999999997"/>
    <s v="N"/>
    <m/>
    <n v="-5578.1949999999997"/>
    <m/>
    <n v="1000"/>
  </r>
  <r>
    <s v="CLEAR"/>
    <d v="2021-07-07T00:00:00"/>
    <x v="1"/>
    <n v="12364729"/>
    <s v="C"/>
    <s v="BMOB3"/>
    <n v="200"/>
    <n v="23.14"/>
    <n v="23.475000000000001"/>
    <n v="4628"/>
    <m/>
    <n v="3.1744444444444446"/>
    <n v="0.82444444444444442"/>
    <n v="4635.2288888888897"/>
    <s v="N"/>
    <m/>
    <n v="-4635.2288888888897"/>
    <m/>
    <n v="200"/>
  </r>
  <r>
    <s v="CLEAR"/>
    <d v="2021-07-07T00:00:00"/>
    <x v="1"/>
    <n v="12364729"/>
    <s v="V"/>
    <s v="HASH11"/>
    <n v="300"/>
    <n v="33.31"/>
    <n v="34.242844444444444"/>
    <n v="9993"/>
    <m/>
    <n v="3.1744444444444446"/>
    <n v="0.82444444444444442"/>
    <n v="9986.4111111111106"/>
    <s v="S"/>
    <m/>
    <n v="9986.4111111111106"/>
    <n v="-286.44222222222197"/>
    <n v="1000"/>
  </r>
  <r>
    <s v="CLEAR"/>
    <d v="2021-07-07T00:00:00"/>
    <x v="1"/>
    <n v="12364729"/>
    <s v="V"/>
    <s v="MODL11"/>
    <n v="200"/>
    <n v="19.350000000000001"/>
    <m/>
    <n v="3870.0000000000005"/>
    <m/>
    <n v="3.1744444444444446"/>
    <n v="0.82444444444444442"/>
    <n v="3863.7561111111117"/>
    <s v="S"/>
    <m/>
    <n v="3863.7561111111117"/>
    <n v="136.88222222222248"/>
    <s v="x"/>
  </r>
  <r>
    <s v="CLEAR"/>
    <d v="2021-07-07T00:00:00"/>
    <x v="1"/>
    <n v="12364729"/>
    <s v="C"/>
    <s v="MODL11"/>
    <n v="200"/>
    <n v="18.600000000000001"/>
    <m/>
    <n v="3720.0000000000005"/>
    <m/>
    <n v="3.1744444444444446"/>
    <n v="0.82444444444444442"/>
    <n v="3726.8738888888893"/>
    <s v="S"/>
    <m/>
    <n v="-3726.8738888888893"/>
    <m/>
    <s v="x"/>
  </r>
  <r>
    <s v="CLEAR"/>
    <d v="2021-07-07T00:00:00"/>
    <x v="7"/>
    <n v="12364729"/>
    <s v="V"/>
    <s v="CVCB3"/>
    <n v="300"/>
    <n v="26.14"/>
    <m/>
    <n v="7842"/>
    <m/>
    <n v="3.1744444444444446"/>
    <n v="0.82444444444444442"/>
    <n v="7835.7261111111111"/>
    <s v="S"/>
    <m/>
    <n v="7835.7261111111111"/>
    <n v="148.82222222222208"/>
    <s v="x"/>
  </r>
  <r>
    <s v="CLEAR"/>
    <d v="2021-07-07T00:00:00"/>
    <x v="7"/>
    <n v="12364729"/>
    <s v="C"/>
    <s v="CVCB3"/>
    <n v="300"/>
    <n v="25.6"/>
    <m/>
    <n v="7680"/>
    <m/>
    <n v="3.1744444444444446"/>
    <n v="0.82444444444444442"/>
    <n v="7686.903888888889"/>
    <s v="S"/>
    <m/>
    <n v="-7686.903888888889"/>
    <m/>
    <s v="x"/>
  </r>
  <r>
    <s v="CLEAR"/>
    <d v="2021-07-07T00:00:00"/>
    <x v="5"/>
    <n v="12364729"/>
    <s v="V"/>
    <s v="SUZB3"/>
    <n v="300"/>
    <n v="60.98"/>
    <m/>
    <n v="18294"/>
    <m/>
    <n v="3.1744444444444446"/>
    <n v="0.82444444444444442"/>
    <n v="18286.231111111112"/>
    <s v="S"/>
    <m/>
    <n v="18286.231111111112"/>
    <n v="277.83222222222321"/>
    <s v="x"/>
  </r>
  <r>
    <s v="CLEAR"/>
    <d v="2021-07-07T00:00:00"/>
    <x v="5"/>
    <n v="12364729"/>
    <s v="C"/>
    <s v="SUZB3"/>
    <n v="300"/>
    <n v="60"/>
    <m/>
    <n v="18000"/>
    <m/>
    <n v="3.1744444444444446"/>
    <n v="0.82444444444444442"/>
    <n v="18008.398888888889"/>
    <s v="S"/>
    <m/>
    <n v="-18008.398888888889"/>
    <m/>
    <s v="x"/>
  </r>
  <r>
    <s v="CLEAR"/>
    <d v="2021-07-07T00:00:00"/>
    <x v="1"/>
    <n v="12364729"/>
    <s v="V"/>
    <s v="MODL11"/>
    <n v="600"/>
    <n v="19.190000000000001"/>
    <n v="18.68888888888889"/>
    <n v="11514"/>
    <m/>
    <n v="3.1744444444444446"/>
    <n v="0.82444444444444442"/>
    <n v="11508.46111111111"/>
    <s v="S"/>
    <m/>
    <n v="11508.46111111111"/>
    <n v="295.12777777777592"/>
    <n v="200"/>
  </r>
  <r>
    <s v="CLEAR"/>
    <d v="2021-07-06T00:00:00"/>
    <x v="4"/>
    <n v="12364729"/>
    <s v="C"/>
    <s v="PETR4"/>
    <n v="100"/>
    <n v="27.73"/>
    <n v="28.75"/>
    <n v="2773"/>
    <m/>
    <n v="2.0750000000000002"/>
    <n v="0.50249999999999995"/>
    <n v="2777.7474999999999"/>
    <s v="N"/>
    <m/>
    <n v="-2777.7474999999999"/>
    <m/>
    <n v="900"/>
  </r>
  <r>
    <s v="CLEAR"/>
    <d v="2021-07-06T00:00:00"/>
    <x v="4"/>
    <n v="12364729"/>
    <s v="C"/>
    <s v="PETR4"/>
    <n v="200"/>
    <n v="28.44"/>
    <n v="28.877500000000001"/>
    <n v="5688"/>
    <m/>
    <n v="2.0750000000000002"/>
    <n v="0.50249999999999995"/>
    <n v="5692.7474999999995"/>
    <s v="N"/>
    <m/>
    <n v="-5692.7474999999995"/>
    <m/>
    <n v="800"/>
  </r>
  <r>
    <s v="CLEAR"/>
    <d v="2021-07-06T00:00:00"/>
    <x v="1"/>
    <n v="12364729"/>
    <s v="V"/>
    <s v="MODL11"/>
    <n v="100"/>
    <n v="18.760000000000002"/>
    <n v="18.68888888888889"/>
    <n v="1876.0000000000002"/>
    <m/>
    <n v="2.0750000000000002"/>
    <n v="0.50249999999999995"/>
    <n v="1871.8825000000002"/>
    <s v="S"/>
    <m/>
    <n v="1871.8825000000002"/>
    <n v="2.9936111111112496"/>
    <n v="800"/>
  </r>
  <r>
    <s v="CLEAR"/>
    <d v="2021-07-06T00:00:00"/>
    <x v="1"/>
    <n v="12364729"/>
    <s v="C"/>
    <s v="BMOB3"/>
    <n v="200"/>
    <n v="23.81"/>
    <n v="23.81"/>
    <n v="4762"/>
    <m/>
    <n v="2.0750000000000002"/>
    <n v="0.50249999999999995"/>
    <n v="4766.7474999999995"/>
    <s v="N"/>
    <m/>
    <n v="-4766.7474999999995"/>
    <m/>
    <n v="200"/>
  </r>
  <r>
    <s v="ITAÚ"/>
    <d v="2021-07-06T00:00:00"/>
    <x v="1"/>
    <n v="31278"/>
    <s v="V"/>
    <s v="HASH11"/>
    <n v="200"/>
    <n v="32.42"/>
    <n v="29.67"/>
    <n v="6484"/>
    <n v="4.9000000000000004"/>
    <n v="1.62"/>
    <n v="0.32"/>
    <n v="6475.6200000000008"/>
    <s v="S"/>
    <m/>
    <n v="6475.6200000000008"/>
    <n v="541.6200000000008"/>
    <n v="0"/>
  </r>
  <r>
    <s v="CLEAR"/>
    <d v="2021-07-05T00:00:00"/>
    <x v="4"/>
    <n v="12281274"/>
    <s v="C"/>
    <s v="PETR4"/>
    <n v="200"/>
    <n v="28.97"/>
    <n v="29.023333333333333"/>
    <n v="5794"/>
    <m/>
    <n v="1.9888888888888887"/>
    <n v="0.39777777777777779"/>
    <n v="5798.5566666666673"/>
    <s v="N"/>
    <m/>
    <n v="-5798.5566666666673"/>
    <m/>
    <n v="600"/>
  </r>
  <r>
    <s v="CLEAR"/>
    <d v="2021-07-05T00:00:00"/>
    <x v="4"/>
    <n v="12281274"/>
    <s v="C"/>
    <s v="PETR4"/>
    <n v="400"/>
    <n v="29.05"/>
    <m/>
    <n v="11620"/>
    <m/>
    <n v="1.9888888888888887"/>
    <n v="0.39777777777777779"/>
    <n v="11623.726666666666"/>
    <s v="N"/>
    <m/>
    <n v="-11623.726666666666"/>
    <m/>
    <n v="400"/>
  </r>
  <r>
    <s v="CLEAR"/>
    <d v="2021-07-05T00:00:00"/>
    <x v="1"/>
    <n v="12281274"/>
    <s v="C"/>
    <s v="MODL11"/>
    <n v="400"/>
    <n v="18.5"/>
    <n v="18.68888888888889"/>
    <n v="7400"/>
    <m/>
    <n v="1.9888888888888887"/>
    <n v="0.39777777777777779"/>
    <n v="7411.0166666666673"/>
    <s v="S"/>
    <m/>
    <n v="-7411.0166666666673"/>
    <m/>
    <n v="900"/>
  </r>
  <r>
    <s v="CLEAR"/>
    <d v="2021-07-05T00:00:00"/>
    <x v="5"/>
    <n v="12281274"/>
    <s v="V"/>
    <s v="SUZB3"/>
    <n v="300"/>
    <n v="59.81"/>
    <n v="59.68333333333333"/>
    <n v="17943"/>
    <m/>
    <n v="1.9888888888888887"/>
    <n v="0.39777777777777779"/>
    <n v="17932.613333333335"/>
    <s v="S"/>
    <m/>
    <n v="17932.613333333335"/>
    <n v="27.613333333334594"/>
    <n v="0"/>
  </r>
  <r>
    <s v="CLEAR"/>
    <d v="2021-07-05T00:00:00"/>
    <x v="1"/>
    <n v="12281274"/>
    <s v="V"/>
    <s v="IRBR3"/>
    <n v="2500"/>
    <n v="5.71"/>
    <n v="5.71"/>
    <n v="14275"/>
    <m/>
    <n v="1.9888888888888887"/>
    <n v="0.39777777777777779"/>
    <n v="14268.083333333332"/>
    <s v="S"/>
    <m/>
    <n v="14268.083333333332"/>
    <n v="-6.9166666666678793"/>
    <n v="0"/>
  </r>
  <r>
    <s v="CLEAR"/>
    <d v="2021-07-05T00:00:00"/>
    <x v="1"/>
    <n v="12281274"/>
    <s v="V"/>
    <s v="HASH11"/>
    <n v="200"/>
    <n v="31.56"/>
    <n v="34.242844444444444"/>
    <n v="6312"/>
    <m/>
    <n v="1.9888888888888887"/>
    <n v="0.39777777777777779"/>
    <n v="6305.083333333333"/>
    <s v="S"/>
    <m/>
    <n v="6305.083333333333"/>
    <n v="-543.48555555555595"/>
    <n v="1300"/>
  </r>
  <r>
    <s v="CLEAR"/>
    <d v="2021-07-05T00:00:00"/>
    <x v="9"/>
    <n v="12281274"/>
    <s v="C"/>
    <s v="BBDC4"/>
    <n v="100"/>
    <n v="25.28"/>
    <n v="25.405000000000001"/>
    <n v="2528"/>
    <m/>
    <n v="1.9888888888888887"/>
    <n v="0.39777777777777779"/>
    <n v="2533.3446666666669"/>
    <s v="N"/>
    <m/>
    <n v="-2533.3446666666669"/>
    <m/>
    <n v="400"/>
  </r>
  <r>
    <s v="CLEAR"/>
    <d v="2021-07-05T00:00:00"/>
    <x v="9"/>
    <n v="12281274"/>
    <s v="C"/>
    <s v="BBDC4"/>
    <n v="100"/>
    <n v="25.09"/>
    <n v="25.51"/>
    <n v="2509"/>
    <m/>
    <n v="1.9888888888888887"/>
    <n v="0.39777777777777779"/>
    <n v="2514.3446666666669"/>
    <s v="N"/>
    <m/>
    <n v="-2514.3446666666669"/>
    <m/>
    <n v="300"/>
  </r>
  <r>
    <s v="CLEAR"/>
    <d v="2021-07-05T00:00:00"/>
    <x v="3"/>
    <n v="12281274"/>
    <s v="C"/>
    <s v="B3SA3"/>
    <n v="200"/>
    <n v="16.28"/>
    <n v="16.69142857142857"/>
    <n v="3256"/>
    <m/>
    <n v="1.9888888888888887"/>
    <n v="0.39777777777777779"/>
    <n v="3261.3446666666669"/>
    <s v="N"/>
    <m/>
    <n v="-3261.3446666666669"/>
    <m/>
    <n v="700"/>
  </r>
  <r>
    <s v="CLEAR"/>
    <d v="2021-07-02T00:00:00"/>
    <x v="1"/>
    <n v="12201378"/>
    <s v="C"/>
    <s v="MODL11"/>
    <n v="500"/>
    <n v="18.84"/>
    <n v="18.84"/>
    <n v="9420"/>
    <m/>
    <n v="2.0300000000000002"/>
    <n v="0.45199999999999996"/>
    <n v="9425.4399999999987"/>
    <s v="S"/>
    <m/>
    <n v="-9425.4399999999987"/>
    <m/>
    <n v="300"/>
  </r>
  <r>
    <s v="CLEAR"/>
    <d v="2021-07-02T00:00:00"/>
    <x v="5"/>
    <n v="12201378"/>
    <s v="C"/>
    <s v="SUZB3"/>
    <n v="100"/>
    <n v="58.83"/>
    <n v="59.68333333333333"/>
    <n v="5883"/>
    <m/>
    <n v="2.0300000000000002"/>
    <n v="0.45199999999999996"/>
    <n v="5888.4400000000005"/>
    <s v="S"/>
    <m/>
    <n v="-5888.4400000000005"/>
    <m/>
    <n v="300"/>
  </r>
  <r>
    <s v="CLEAR"/>
    <d v="2021-07-02T00:00:00"/>
    <x v="1"/>
    <n v="12201378"/>
    <s v="C"/>
    <s v="IRBR3"/>
    <n v="500"/>
    <n v="5.71"/>
    <n v="5.71"/>
    <n v="2855"/>
    <m/>
    <n v="2.0300000000000002"/>
    <n v="0.45199999999999996"/>
    <n v="2859.8920000000007"/>
    <s v="S"/>
    <m/>
    <n v="-2859.8920000000007"/>
    <m/>
    <n v="2500"/>
  </r>
  <r>
    <s v="CLEAR"/>
    <d v="2021-07-02T00:00:00"/>
    <x v="5"/>
    <n v="12201378"/>
    <s v="V"/>
    <s v="GGBR4"/>
    <n v="300"/>
    <n v="29.14"/>
    <n v="29.27"/>
    <n v="8742"/>
    <m/>
    <n v="2.0300000000000002"/>
    <n v="0.45199999999999996"/>
    <n v="8736.1579999999994"/>
    <s v="S"/>
    <m/>
    <n v="8736.1579999999994"/>
    <n v="-44.842000000000553"/>
    <n v="0"/>
  </r>
  <r>
    <s v="CLEAR"/>
    <d v="2021-07-02T00:00:00"/>
    <x v="9"/>
    <n v="12201378"/>
    <s v="V"/>
    <s v="BBDC4"/>
    <n v="200"/>
    <n v="25.68"/>
    <n v="25.72"/>
    <n v="5136"/>
    <m/>
    <n v="2.0300000000000002"/>
    <n v="0.45199999999999996"/>
    <n v="5130.1580000000004"/>
    <s v="N"/>
    <m/>
    <n v="5130.1580000000004"/>
    <n v="-13.841999999999643"/>
    <n v="200"/>
  </r>
  <r>
    <s v="CLEAR"/>
    <d v="2021-07-01T00:00:00"/>
    <x v="6"/>
    <n v="12114140"/>
    <s v="V"/>
    <s v="ELET3"/>
    <n v="300"/>
    <n v="43.37"/>
    <n v="44.343333333333334"/>
    <n v="13011"/>
    <m/>
    <n v="8.84"/>
    <n v="2.2250000000000001"/>
    <n v="12996.574999999999"/>
    <s v="S"/>
    <m/>
    <n v="12996.574999999999"/>
    <n v="-306.42500000000109"/>
    <n v="0"/>
  </r>
  <r>
    <s v="CLEAR"/>
    <d v="2021-07-01T00:00:00"/>
    <x v="9"/>
    <n v="12114140"/>
    <s v="C"/>
    <s v="BBDC4"/>
    <n v="100"/>
    <n v="25.42"/>
    <n v="25.72"/>
    <n v="2542"/>
    <m/>
    <m/>
    <m/>
    <n v="2545.9900000000002"/>
    <s v="N"/>
    <m/>
    <n v="-2545.9900000000002"/>
    <m/>
    <n v="300"/>
  </r>
  <r>
    <s v="CLEAR"/>
    <d v="2021-07-01T00:00:00"/>
    <x v="5"/>
    <n v="12114140"/>
    <s v="C"/>
    <s v="GGBR4"/>
    <n v="300"/>
    <n v="29.27"/>
    <m/>
    <n v="8781"/>
    <m/>
    <m/>
    <m/>
    <n v="8783.2749999999996"/>
    <s v="S"/>
    <m/>
    <n v="-8783.2749999999996"/>
    <m/>
    <n v="300"/>
  </r>
  <r>
    <s v="CLEAR"/>
    <d v="2021-07-01T00:00:00"/>
    <x v="1"/>
    <n v="12114140"/>
    <s v="C"/>
    <s v="HASH11"/>
    <n v="100"/>
    <n v="30.2"/>
    <n v="34.242844444444444"/>
    <n v="3020"/>
    <m/>
    <m/>
    <m/>
    <n v="3022.2750000000001"/>
    <s v="S"/>
    <m/>
    <n v="-3022.2750000000001"/>
    <m/>
    <n v="1500"/>
  </r>
  <r>
    <s v="CLEAR"/>
    <d v="2021-07-01T00:00:00"/>
    <x v="1"/>
    <n v="12114140"/>
    <s v="C"/>
    <s v="IRBR3"/>
    <n v="2000"/>
    <n v="5.71"/>
    <n v="7.71"/>
    <n v="11420"/>
    <m/>
    <m/>
    <m/>
    <n v="11422.883333333333"/>
    <s v="S"/>
    <m/>
    <n v="-11422.883333333333"/>
    <m/>
    <n v="2000"/>
  </r>
  <r>
    <s v="CLEAR"/>
    <d v="2021-07-01T00:00:00"/>
    <x v="5"/>
    <n v="12114140"/>
    <s v="V"/>
    <s v="SUZB3"/>
    <n v="100"/>
    <n v="60.29"/>
    <n v="60.11"/>
    <n v="6029"/>
    <m/>
    <n v="8.84"/>
    <n v="2.2250000000000001"/>
    <n v="6015.6816666666664"/>
    <s v="S"/>
    <m/>
    <n v="6015.6816666666664"/>
    <n v="4.6816666666663878"/>
    <n v="200"/>
  </r>
  <r>
    <s v="CLEAR"/>
    <d v="2021-07-01T00:00:00"/>
    <x v="5"/>
    <n v="12114140"/>
    <s v="V"/>
    <s v="USIM5"/>
    <n v="400"/>
    <n v="19.420000000000002"/>
    <n v="18.96"/>
    <n v="7768.0000000000009"/>
    <m/>
    <n v="8.84"/>
    <n v="2.2250000000000001"/>
    <n v="7754.6816666666673"/>
    <s v="S"/>
    <m/>
    <n v="7754.6816666666673"/>
    <n v="163.92023809523835"/>
    <n v="0"/>
  </r>
  <r>
    <s v="CLEAR"/>
    <d v="2021-07-01T00:00:00"/>
    <x v="6"/>
    <n v="12114140"/>
    <s v="V"/>
    <s v="ELET3"/>
    <n v="300"/>
    <n v="45"/>
    <m/>
    <n v="13500"/>
    <m/>
    <n v="8.84"/>
    <n v="2.2250000000000001"/>
    <n v="13487.305"/>
    <s v="S"/>
    <m/>
    <n v="13487.305"/>
    <n v="285.04500000000189"/>
    <s v="x"/>
  </r>
  <r>
    <s v="CLEAR"/>
    <d v="2021-07-01T00:00:00"/>
    <x v="6"/>
    <n v="12114140"/>
    <s v="C"/>
    <s v="ELET3"/>
    <n v="300"/>
    <n v="44"/>
    <m/>
    <n v="13200"/>
    <m/>
    <m/>
    <m/>
    <n v="13202.259999999998"/>
    <s v="S"/>
    <m/>
    <n v="-13202.259999999998"/>
    <m/>
    <s v="x"/>
  </r>
  <r>
    <s v="ITAÚ"/>
    <d v="2021-06-30T00:00:00"/>
    <x v="0"/>
    <n v="206228"/>
    <s v="C"/>
    <s v="JBSS3"/>
    <n v="300"/>
    <n v="29.17"/>
    <n v="32.006094674556209"/>
    <n v="8751"/>
    <m/>
    <n v="2.1800000000000002"/>
    <n v="0.43"/>
    <n v="8754.99"/>
    <s v="N"/>
    <m/>
    <n v="-8754.99"/>
    <m/>
    <n v="1300"/>
  </r>
  <r>
    <s v="CLEAR"/>
    <d v="2021-06-30T00:00:00"/>
    <x v="5"/>
    <n v="12026926"/>
    <s v="C"/>
    <s v="USIM5"/>
    <n v="400"/>
    <n v="18.96"/>
    <m/>
    <n v="7584"/>
    <m/>
    <n v="4.3971428571428577"/>
    <n v="0.98428571428571421"/>
    <n v="7590.761428571429"/>
    <s v="S"/>
    <m/>
    <n v="-7590.761428571429"/>
    <m/>
    <n v="400"/>
  </r>
  <r>
    <s v="CLEAR"/>
    <d v="2021-06-30T00:00:00"/>
    <x v="0"/>
    <n v="12026926"/>
    <s v="C"/>
    <s v="JBSS3"/>
    <n v="200"/>
    <n v="29.17"/>
    <n v="30.983743749999999"/>
    <n v="5834"/>
    <m/>
    <n v="4.3971428571428577"/>
    <n v="0.98428571428571421"/>
    <n v="5864.7314285714292"/>
    <s v="N"/>
    <m/>
    <n v="-5864.7314285714292"/>
    <m/>
    <n v="1600"/>
  </r>
  <r>
    <s v="CLEAR"/>
    <d v="2021-06-30T00:00:00"/>
    <x v="1"/>
    <n v="12026926"/>
    <s v="C"/>
    <s v="HASH11"/>
    <n v="100"/>
    <n v="30.67"/>
    <n v="34.531619047619046"/>
    <n v="3067"/>
    <m/>
    <n v="4.3971428571428577"/>
    <n v="0.98428571428571421"/>
    <n v="3077.661428571429"/>
    <s v="S"/>
    <m/>
    <n v="-3077.661428571429"/>
    <m/>
    <n v="1400"/>
  </r>
  <r>
    <s v="CLEAR"/>
    <d v="2021-06-30T00:00:00"/>
    <x v="5"/>
    <n v="12026926"/>
    <s v="C"/>
    <s v="SUZB3"/>
    <n v="300"/>
    <n v="60.11"/>
    <m/>
    <n v="18033"/>
    <m/>
    <n v="4.3971428571428577"/>
    <n v="0.98428571428571421"/>
    <n v="18040.151428571429"/>
    <s v="S"/>
    <m/>
    <n v="-18040.151428571429"/>
    <m/>
    <n v="300"/>
  </r>
  <r>
    <s v="CLEAR"/>
    <d v="2021-06-30T00:00:00"/>
    <x v="9"/>
    <n v="12026926"/>
    <s v="C"/>
    <s v="BBDC4"/>
    <n v="300"/>
    <n v="25.82"/>
    <m/>
    <n v="7746"/>
    <m/>
    <n v="4.3971428571428577"/>
    <n v="0.98428571428571421"/>
    <n v="7756.9614285714288"/>
    <s v="N"/>
    <m/>
    <n v="-7756.9614285714288"/>
    <m/>
    <n v="300"/>
  </r>
  <r>
    <s v="CLEAR"/>
    <d v="2021-06-30T00:00:00"/>
    <x v="4"/>
    <n v="12026926"/>
    <s v="V"/>
    <s v="PETR4"/>
    <n v="700"/>
    <n v="29.23"/>
    <n v="27.655079365079363"/>
    <n v="20461"/>
    <m/>
    <n v="4.3971428571428577"/>
    <n v="0.98428571428571421"/>
    <n v="20454.518571428573"/>
    <s v="S"/>
    <m/>
    <n v="20454.518571428573"/>
    <n v="1095.9630158730179"/>
    <n v="0"/>
  </r>
  <r>
    <s v="CLEAR"/>
    <d v="2021-06-30T00:00:00"/>
    <x v="1"/>
    <n v="12026926"/>
    <s v="V"/>
    <s v="MODL11"/>
    <n v="1200"/>
    <n v="18.22"/>
    <n v="17.649642857142858"/>
    <n v="21864"/>
    <m/>
    <n v="4.3971428571428577"/>
    <n v="0.98428571428571421"/>
    <n v="21856.98857142857"/>
    <s v="S"/>
    <m/>
    <n v="21856.98857142857"/>
    <m/>
    <n v="0"/>
  </r>
  <r>
    <s v="CLEAR"/>
    <d v="2021-06-29T00:00:00"/>
    <x v="3"/>
    <n v="11945924"/>
    <s v="C"/>
    <s v="BBAS3"/>
    <n v="100"/>
    <n v="32.299999999999997"/>
    <n v="34.813749999999999"/>
    <n v="3229.9999999999995"/>
    <m/>
    <n v="3.5042857142857144"/>
    <n v="0.91142857142857137"/>
    <n v="3236.6757142857141"/>
    <s v="N"/>
    <m/>
    <n v="-3236.6757142857141"/>
    <m/>
    <n v="800"/>
  </r>
  <r>
    <s v="CLEAR"/>
    <d v="2021-06-29T00:00:00"/>
    <x v="6"/>
    <n v="11945924"/>
    <s v="C"/>
    <s v="ELET3"/>
    <n v="100"/>
    <n v="43.93"/>
    <n v="44.343333333333334"/>
    <n v="4393"/>
    <m/>
    <n v="3.5042857142857144"/>
    <n v="0.91142857142857137"/>
    <n v="4399.1357142857141"/>
    <s v="S"/>
    <m/>
    <n v="-4399.1357142857141"/>
    <m/>
    <n v="300"/>
  </r>
  <r>
    <s v="CLEAR"/>
    <d v="2021-06-29T00:00:00"/>
    <x v="6"/>
    <n v="11945924"/>
    <s v="C"/>
    <s v="ELET3"/>
    <n v="200"/>
    <n v="44.55"/>
    <m/>
    <n v="8910"/>
    <m/>
    <n v="3.5042857142857144"/>
    <n v="0.91142857142857137"/>
    <n v="8916.7257142857125"/>
    <s v="S"/>
    <m/>
    <n v="-8916.7257142857125"/>
    <m/>
    <n v="200"/>
  </r>
  <r>
    <s v="CLEAR"/>
    <d v="2021-06-29T00:00:00"/>
    <x v="2"/>
    <n v="11945924"/>
    <s v="C"/>
    <s v="OIBR3"/>
    <n v="1000"/>
    <n v="1.53"/>
    <n v="1.6166666666666667"/>
    <n v="1530"/>
    <m/>
    <n v="3.5042857142857144"/>
    <n v="0.91142857142857137"/>
    <n v="1536.7257142857145"/>
    <s v="N"/>
    <m/>
    <n v="-1536.7257142857145"/>
    <m/>
    <n v="3000"/>
  </r>
  <r>
    <s v="CLEAR"/>
    <d v="2021-06-29T00:00:00"/>
    <x v="1"/>
    <n v="11945924"/>
    <s v="V"/>
    <s v="MODL11"/>
    <n v="200"/>
    <n v="17.64"/>
    <n v="17.649642857142858"/>
    <n v="3528"/>
    <m/>
    <n v="3.5042857142857144"/>
    <n v="0.91142857142857137"/>
    <n v="3521.9042857142858"/>
    <s v="S"/>
    <m/>
    <n v="3521.9042857142858"/>
    <n v="-8.0242857142857247"/>
    <n v="1200"/>
  </r>
  <r>
    <s v="CLEAR"/>
    <d v="2021-06-29T00:00:00"/>
    <x v="5"/>
    <n v="11945924"/>
    <s v="V"/>
    <s v="SUZB3"/>
    <n v="200"/>
    <n v="60.5"/>
    <m/>
    <n v="12100"/>
    <m/>
    <n v="3.5042857142857144"/>
    <n v="0.91142857142857137"/>
    <n v="12094.484285714287"/>
    <s v="S"/>
    <m/>
    <n v="12094.484285714287"/>
    <n v="288.0685714285737"/>
    <s v="x"/>
  </r>
  <r>
    <s v="CLEAR"/>
    <d v="2021-06-29T00:00:00"/>
    <x v="5"/>
    <n v="11945924"/>
    <s v="C"/>
    <s v="SUZB3"/>
    <n v="200"/>
    <n v="59"/>
    <m/>
    <n v="11800"/>
    <m/>
    <n v="3.5042857142857144"/>
    <n v="0.91142857142857137"/>
    <n v="11806.415714285713"/>
    <s v="S"/>
    <m/>
    <n v="-11806.415714285713"/>
    <m/>
    <s v="x"/>
  </r>
  <r>
    <s v="CLEAR"/>
    <d v="2021-06-28T00:00:00"/>
    <x v="1"/>
    <n v="11864070"/>
    <s v="C"/>
    <s v="MODL11"/>
    <n v="200"/>
    <n v="16.84"/>
    <n v="17.649642857142858"/>
    <n v="3368"/>
    <m/>
    <n v="4.387142857142857"/>
    <n v="1.1342857142857143"/>
    <n v="3375.5214285714287"/>
    <s v="S"/>
    <m/>
    <n v="-3375.5214285714287"/>
    <m/>
    <n v="1400"/>
  </r>
  <r>
    <s v="CLEAR"/>
    <d v="2021-06-28T00:00:00"/>
    <x v="1"/>
    <n v="11864070"/>
    <s v="C"/>
    <s v="MODL11"/>
    <n v="300"/>
    <n v="17.149999999999999"/>
    <n v="17.784583333333334"/>
    <n v="5145"/>
    <m/>
    <n v="4.387142857142857"/>
    <n v="1.1342857142857143"/>
    <n v="5156.6914285714283"/>
    <s v="S"/>
    <m/>
    <n v="-5156.6914285714283"/>
    <m/>
    <n v="1200"/>
  </r>
  <r>
    <s v="CLEAR"/>
    <d v="2021-06-28T00:00:00"/>
    <x v="3"/>
    <n v="11864070"/>
    <s v="C"/>
    <s v="BBAS3"/>
    <n v="200"/>
    <n v="32.43"/>
    <n v="35.17285714285714"/>
    <n v="6486"/>
    <m/>
    <n v="4.387142857142857"/>
    <n v="1.1342857142857143"/>
    <n v="6493.511428571428"/>
    <s v="N"/>
    <m/>
    <n v="-6493.511428571428"/>
    <m/>
    <n v="700"/>
  </r>
  <r>
    <s v="CLEAR"/>
    <d v="2021-06-28T00:00:00"/>
    <x v="4"/>
    <n v="11864070"/>
    <s v="C"/>
    <s v="PETR4"/>
    <n v="300"/>
    <n v="28.95"/>
    <n v="27.655079365079363"/>
    <n v="8685"/>
    <m/>
    <n v="4.387142857142857"/>
    <n v="1.1342857142857143"/>
    <n v="8692.6264285714278"/>
    <s v="S"/>
    <m/>
    <n v="-8692.6264285714278"/>
    <m/>
    <n v="700"/>
  </r>
  <r>
    <s v="CLEAR"/>
    <d v="2021-06-28T00:00:00"/>
    <x v="1"/>
    <n v="11864070"/>
    <s v="V"/>
    <s v="HASH11"/>
    <n v="200"/>
    <n v="30.44"/>
    <n v="34.828666666666663"/>
    <n v="6088"/>
    <m/>
    <n v="4.387142857142857"/>
    <n v="1.1342857142857143"/>
    <n v="6081.0035714285714"/>
    <s v="S"/>
    <m/>
    <n v="6081.0035714285714"/>
    <m/>
    <n v="1300"/>
  </r>
  <r>
    <s v="CLEAR"/>
    <d v="2021-06-28T00:00:00"/>
    <x v="6"/>
    <n v="11864070"/>
    <s v="V"/>
    <s v="ELET3"/>
    <n v="300"/>
    <n v="45.2"/>
    <m/>
    <n v="13560"/>
    <m/>
    <n v="4.387142857142857"/>
    <n v="1.1342857142857143"/>
    <n v="13552.338571428572"/>
    <s v="S"/>
    <m/>
    <n v="13552.338571428572"/>
    <n v="343.97714285714574"/>
    <s v="x"/>
  </r>
  <r>
    <s v="CLEAR"/>
    <d v="2021-06-28T00:00:00"/>
    <x v="6"/>
    <n v="11864070"/>
    <s v="C"/>
    <s v="ELET3"/>
    <n v="300"/>
    <n v="44"/>
    <m/>
    <n v="13200"/>
    <m/>
    <n v="4.387142857142857"/>
    <n v="1.1342857142857143"/>
    <n v="13208.361428571427"/>
    <s v="S"/>
    <m/>
    <n v="-13208.361428571427"/>
    <m/>
    <s v="x"/>
  </r>
  <r>
    <s v="CLEAR"/>
    <d v="2021-06-25T00:00:00"/>
    <x v="1"/>
    <n v="11769717"/>
    <s v="C"/>
    <s v="HASH11"/>
    <n v="100"/>
    <n v="28.06"/>
    <n v="34.828666666666663"/>
    <n v="2806"/>
    <m/>
    <m/>
    <m/>
    <n v="2808.84"/>
    <s v="S"/>
    <m/>
    <n v="-2808.84"/>
    <m/>
    <n v="1500"/>
  </r>
  <r>
    <s v="CLEAR"/>
    <d v="2021-06-25T00:00:00"/>
    <x v="1"/>
    <n v="11769717"/>
    <s v="C"/>
    <s v="HASH11"/>
    <n v="100"/>
    <n v="27.63"/>
    <n v="35.312142857142859"/>
    <n v="2763"/>
    <m/>
    <m/>
    <m/>
    <n v="2765.3666666666668"/>
    <s v="S"/>
    <m/>
    <n v="-2765.3666666666668"/>
    <m/>
    <n v="1400"/>
  </r>
  <r>
    <s v="CLEAR"/>
    <d v="2021-06-25T00:00:00"/>
    <x v="4"/>
    <n v="11769717"/>
    <s v="V"/>
    <s v="PETR4"/>
    <n v="500"/>
    <n v="29.68"/>
    <n v="26.683888888888887"/>
    <n v="14840"/>
    <m/>
    <n v="37.119999999999997"/>
    <n v="9.91"/>
    <n v="14791.233333333334"/>
    <s v="S"/>
    <m/>
    <n v="14791.233333333334"/>
    <n v="1449.2888888888901"/>
    <n v="400"/>
  </r>
  <r>
    <s v="CLEAR"/>
    <d v="2021-06-24T00:00:00"/>
    <x v="5"/>
    <n v="11677669"/>
    <s v="V"/>
    <s v="SUZB3"/>
    <n v="200"/>
    <n v="58.86"/>
    <m/>
    <n v="11772"/>
    <m/>
    <n v="24.27"/>
    <n v="6.47"/>
    <n v="11739.523333333334"/>
    <s v="S"/>
    <m/>
    <n v="11739.523333333334"/>
    <n v="108.69"/>
    <n v="1000"/>
  </r>
  <r>
    <s v="ITAÚ"/>
    <d v="2021-06-23T00:00:00"/>
    <x v="0"/>
    <n v="158499"/>
    <s v="V"/>
    <s v="JBSS3"/>
    <n v="300"/>
    <n v="28.47"/>
    <n v="32.856923076923074"/>
    <n v="8541"/>
    <n v="4.9000000000000004"/>
    <n v="2.8849999999999998"/>
    <n v="0.57499999999999996"/>
    <n v="8529.8799999999992"/>
    <s v="S"/>
    <m/>
    <n v="8529.8799999999992"/>
    <n v="-1327.1969230769228"/>
    <n v="1000"/>
  </r>
  <r>
    <s v="ITAÚ"/>
    <d v="2021-06-23T00:00:00"/>
    <x v="7"/>
    <n v="158499"/>
    <s v="V"/>
    <s v="CVCB3"/>
    <n v="500"/>
    <n v="29.11"/>
    <n v="24.763033417415194"/>
    <n v="14555"/>
    <n v="4.9000000000000004"/>
    <n v="2.8849999999999998"/>
    <n v="0.57499999999999996"/>
    <n v="14543.789999999999"/>
    <s v="S"/>
    <m/>
    <n v="14543.789999999999"/>
    <n v="2162.2732912924021"/>
    <n v="0"/>
  </r>
  <r>
    <s v="CLEAR"/>
    <d v="2021-06-23T00:00:00"/>
    <x v="5"/>
    <n v="11580071"/>
    <s v="C"/>
    <s v="SUZB3"/>
    <n v="200"/>
    <n v="58.09"/>
    <m/>
    <n v="11618"/>
    <m/>
    <n v="8.3833333333333329"/>
    <n v="2.12"/>
    <n v="11630.833333333334"/>
    <s v="S"/>
    <m/>
    <n v="-11630.833333333334"/>
    <m/>
    <n v="200"/>
  </r>
  <r>
    <s v="CLEAR"/>
    <d v="2021-06-23T00:00:00"/>
    <x v="5"/>
    <n v="11580071"/>
    <s v="V"/>
    <s v="USIM5"/>
    <n v="800"/>
    <n v="18.28"/>
    <n v="18.147500000000001"/>
    <n v="14624"/>
    <m/>
    <n v="8.3833333333333329"/>
    <n v="2.12"/>
    <n v="14611.796666666665"/>
    <s v="S"/>
    <m/>
    <n v="14611.796666666665"/>
    <n v="93.79666666666526"/>
    <n v="0"/>
  </r>
  <r>
    <s v="CLEAR"/>
    <d v="2021-06-23T00:00:00"/>
    <x v="0"/>
    <n v="11580071"/>
    <s v="V"/>
    <s v="JBSS3"/>
    <n v="200"/>
    <n v="28.46"/>
    <n v="31.242849999999997"/>
    <n v="5692"/>
    <m/>
    <n v="8.3833333333333329"/>
    <n v="2.12"/>
    <n v="5679.7966666666671"/>
    <s v="S"/>
    <m/>
    <n v="5679.7966666666671"/>
    <n v="-568.77333333333263"/>
    <n v="1400"/>
  </r>
  <r>
    <s v="CLEAR"/>
    <d v="2021-06-22T00:00:00"/>
    <x v="3"/>
    <n v="11483509"/>
    <s v="C"/>
    <s v="B3SA3"/>
    <n v="200"/>
    <n v="16.88"/>
    <n v="16.856000000000002"/>
    <n v="3376"/>
    <m/>
    <n v="7.2750000000000004"/>
    <n v="1.9375"/>
    <n v="3388.6025000000004"/>
    <s v="N"/>
    <m/>
    <n v="-3388.6025000000004"/>
    <m/>
    <n v="500"/>
  </r>
  <r>
    <s v="CLEAR"/>
    <d v="2021-06-22T00:00:00"/>
    <x v="3"/>
    <n v="11483509"/>
    <s v="C"/>
    <s v="B3SA3"/>
    <n v="300"/>
    <n v="16.84"/>
    <m/>
    <n v="5052"/>
    <m/>
    <n v="7.2750000000000004"/>
    <n v="1.9375"/>
    <n v="5064.6925000000001"/>
    <s v="N"/>
    <m/>
    <n v="-5064.6925000000001"/>
    <m/>
    <n v="800"/>
  </r>
  <r>
    <s v="CLEAR"/>
    <d v="2021-06-22T00:00:00"/>
    <x v="1"/>
    <n v="11483509"/>
    <s v="C"/>
    <s v="HASH11"/>
    <n v="100"/>
    <n v="26.51"/>
    <n v="35.903076923076924"/>
    <n v="2651"/>
    <m/>
    <n v="7.2750000000000004"/>
    <n v="1.9375"/>
    <n v="2662.5425"/>
    <s v="S"/>
    <m/>
    <n v="-2662.5425"/>
    <m/>
    <n v="800"/>
  </r>
  <r>
    <s v="CLEAR"/>
    <d v="2021-06-22T00:00:00"/>
    <x v="5"/>
    <n v="11483509"/>
    <s v="C"/>
    <s v="USIM5"/>
    <n v="300"/>
    <n v="18.21"/>
    <n v="18.147500000000001"/>
    <n v="5463"/>
    <m/>
    <n v="7.2750000000000004"/>
    <n v="1.9375"/>
    <n v="5474.5424999999996"/>
    <s v="S"/>
    <m/>
    <n v="-5474.5424999999996"/>
    <m/>
    <n v="800"/>
  </r>
  <r>
    <s v="ITAÚ"/>
    <d v="2021-06-22T00:00:00"/>
    <x v="7"/>
    <n v="148979"/>
    <s v="V"/>
    <s v="CVCB3"/>
    <n v="500"/>
    <n v="28.38"/>
    <n v="24.763033417415194"/>
    <n v="14190"/>
    <n v="19.399999999999999"/>
    <n v="11.055"/>
    <n v="2.85"/>
    <n v="14154.994999999999"/>
    <s v="S"/>
    <m/>
    <n v="14154.994999999999"/>
    <n v="1773.478291292402"/>
    <n v="500"/>
  </r>
  <r>
    <s v="ITAÚ"/>
    <d v="2021-06-22T00:00:00"/>
    <x v="0"/>
    <n v="148979"/>
    <s v="C"/>
    <s v="JBSS3"/>
    <n v="300"/>
    <n v="28.18"/>
    <n v="32.856923076923074"/>
    <n v="8454"/>
    <n v="19.399999999999999"/>
    <n v="11.055"/>
    <n v="2.85"/>
    <n v="8489.6350000000002"/>
    <s v="S"/>
    <m/>
    <n v="-8489.6350000000002"/>
    <m/>
    <n v="1300"/>
  </r>
  <r>
    <s v="ITAÚ"/>
    <d v="2021-06-21T00:00:00"/>
    <x v="1"/>
    <n v="139360"/>
    <s v="C"/>
    <s v="COGN3"/>
    <n v="1500"/>
    <n v="4.72"/>
    <n v="6.2094444444444443"/>
    <n v="7080"/>
    <n v="6.833333333333333"/>
    <n v="2.7333333333333329"/>
    <n v="0.61"/>
    <n v="7092.5066666666662"/>
    <s v="N"/>
    <m/>
    <n v="-7092.5066666666662"/>
    <m/>
    <n v="5400"/>
  </r>
  <r>
    <s v="ITAÚ"/>
    <d v="2021-06-21T00:00:00"/>
    <x v="1"/>
    <n v="139360"/>
    <s v="C"/>
    <s v="HASH11"/>
    <n v="200"/>
    <n v="29.67"/>
    <m/>
    <n v="5934"/>
    <n v="6.833333333333333"/>
    <n v="2.7333333333333329"/>
    <n v="0.61"/>
    <n v="5946.37"/>
    <s v="S"/>
    <m/>
    <n v="-5946.37"/>
    <m/>
    <n v="200"/>
  </r>
  <r>
    <s v="ITAÚ"/>
    <d v="2021-06-21T00:00:00"/>
    <x v="7"/>
    <n v="139360"/>
    <s v="V"/>
    <s v="CVCB3"/>
    <n v="300"/>
    <n v="26.99"/>
    <n v="24.763033417415194"/>
    <n v="8096.9999999999991"/>
    <n v="6.833333333333333"/>
    <n v="2.7333333333333329"/>
    <n v="0.61"/>
    <n v="8085.2599999999993"/>
    <s v="S"/>
    <m/>
    <n v="8085.2599999999993"/>
    <m/>
    <n v="1000"/>
  </r>
  <r>
    <s v="CLEAR"/>
    <d v="2021-06-21T00:00:00"/>
    <x v="5"/>
    <n v="11388547"/>
    <s v="C"/>
    <s v="USIM5"/>
    <n v="500"/>
    <n v="18.11"/>
    <n v="18.11"/>
    <n v="9055"/>
    <m/>
    <n v="5.3780000000000001"/>
    <n v="1.3359999999999999"/>
    <n v="9063.9073333333326"/>
    <s v="S"/>
    <m/>
    <n v="-9063.9073333333326"/>
    <m/>
    <n v="500"/>
  </r>
  <r>
    <s v="CLEAR"/>
    <d v="2021-06-21T00:00:00"/>
    <x v="1"/>
    <n v="11388547"/>
    <s v="C"/>
    <s v="HASH11"/>
    <n v="100"/>
    <n v="29.62"/>
    <n v="36.685833333333335"/>
    <n v="2962"/>
    <m/>
    <n v="5.3780000000000001"/>
    <n v="1.3359999999999999"/>
    <n v="2981.864"/>
    <s v="N"/>
    <m/>
    <n v="-2981.864"/>
    <m/>
    <n v="1200"/>
  </r>
  <r>
    <s v="CLEAR"/>
    <d v="2021-06-21T00:00:00"/>
    <x v="6"/>
    <n v="11388547"/>
    <s v="V"/>
    <s v="ELET3"/>
    <n v="100"/>
    <n v="47.26"/>
    <n v="42.244999999999997"/>
    <n v="4726"/>
    <m/>
    <m/>
    <m/>
    <n v="4720.5"/>
    <s v="S"/>
    <m/>
    <n v="4720.5"/>
    <n v="496"/>
    <n v="0"/>
  </r>
  <r>
    <s v="CLEAR"/>
    <d v="2021-06-21T00:00:00"/>
    <x v="6"/>
    <n v="11388547"/>
    <s v="V"/>
    <s v="ELET3"/>
    <n v="100"/>
    <n v="46.12"/>
    <n v="42.244999999999997"/>
    <n v="4612"/>
    <m/>
    <n v="5.3780000000000001"/>
    <n v="1.3359999999999999"/>
    <n v="4599.7860000000001"/>
    <s v="S"/>
    <m/>
    <n v="4599.7860000000001"/>
    <n v="375.28600000000006"/>
    <n v="100"/>
  </r>
  <r>
    <s v="CLEAR"/>
    <d v="2021-06-21T00:00:00"/>
    <x v="6"/>
    <n v="11388547"/>
    <s v="V"/>
    <s v="ELET3"/>
    <n v="100"/>
    <n v="47.27"/>
    <n v="42.244999999999997"/>
    <n v="4727"/>
    <m/>
    <n v="5.3780000000000001"/>
    <n v="1.3359999999999999"/>
    <n v="4714.3360000000002"/>
    <s v="S"/>
    <m/>
    <n v="4714.3360000000002"/>
    <n v="489.83600000000024"/>
    <n v="200"/>
  </r>
  <r>
    <s v="CLEAR"/>
    <d v="2021-06-21T00:00:00"/>
    <x v="6"/>
    <n v="11388547"/>
    <s v="V"/>
    <s v="ELET3"/>
    <n v="300"/>
    <n v="47.34"/>
    <n v="42.244999999999997"/>
    <n v="14202.000000000002"/>
    <m/>
    <n v="5.3780000000000001"/>
    <n v="1.3359999999999999"/>
    <n v="14189.336000000001"/>
    <s v="S"/>
    <m/>
    <n v="14189.336000000001"/>
    <n v="1515.8360000000011"/>
    <n v="300"/>
  </r>
  <r>
    <s v="ITAÚ"/>
    <d v="2021-06-18T00:00:00"/>
    <x v="6"/>
    <n v="129998"/>
    <s v="C"/>
    <s v="CMIG4"/>
    <n v="300"/>
    <n v="13.19"/>
    <n v="13.166296296296297"/>
    <n v="3957"/>
    <m/>
    <n v="0.98"/>
    <n v="0.19"/>
    <n v="3961.4500000000003"/>
    <s v="N"/>
    <m/>
    <n v="-3961.4500000000003"/>
    <m/>
    <n v="0"/>
  </r>
  <r>
    <s v="CLEAR"/>
    <d v="2021-06-18T00:00:00"/>
    <x v="1"/>
    <n v="11294599"/>
    <s v="C"/>
    <s v="HASH11"/>
    <n v="100"/>
    <n v="32.26"/>
    <n v="37.328181818181818"/>
    <n v="3226"/>
    <m/>
    <n v="2.8612500000000001"/>
    <n v="0.65625"/>
    <n v="3232.7975000000001"/>
    <s v="N"/>
    <m/>
    <n v="-3232.7975000000001"/>
    <m/>
    <n v="0"/>
  </r>
  <r>
    <s v="CLEAR"/>
    <d v="2021-06-18T00:00:00"/>
    <x v="1"/>
    <n v="11294599"/>
    <s v="C"/>
    <s v="HASH11"/>
    <n v="100"/>
    <n v="33.49"/>
    <n v="37.008333333333333"/>
    <n v="3349"/>
    <m/>
    <n v="2.8612500000000001"/>
    <n v="0.65625"/>
    <n v="3355.7975000000001"/>
    <s v="N"/>
    <m/>
    <n v="-3355.7975000000001"/>
    <m/>
    <n v="0"/>
  </r>
  <r>
    <s v="CLEAR"/>
    <d v="2021-06-18T00:00:00"/>
    <x v="0"/>
    <n v="11294599"/>
    <s v="C"/>
    <s v="JBSS3"/>
    <n v="200"/>
    <n v="27.79"/>
    <n v="31.242849999999997"/>
    <n v="5558"/>
    <m/>
    <n v="2.8612500000000001"/>
    <n v="0.65625"/>
    <n v="5564.7974999999997"/>
    <s v="S"/>
    <m/>
    <n v="-5564.7974999999997"/>
    <m/>
    <n v="0"/>
  </r>
  <r>
    <s v="CLEAR"/>
    <d v="2021-06-18T00:00:00"/>
    <x v="6"/>
    <n v="11294599"/>
    <s v="V"/>
    <s v="ELET3"/>
    <n v="100"/>
    <n v="46.73"/>
    <n v="42.244999999999997"/>
    <n v="4673"/>
    <m/>
    <n v="2.8612500000000001"/>
    <n v="0.65625"/>
    <n v="4668.5524999999998"/>
    <s v="S"/>
    <m/>
    <n v="4668.5524999999998"/>
    <n v="444.05249999999978"/>
    <n v="0"/>
  </r>
  <r>
    <s v="CLEAR"/>
    <d v="2021-06-18T00:00:00"/>
    <x v="6"/>
    <n v="11294599"/>
    <s v="V"/>
    <s v="ELET3"/>
    <n v="100"/>
    <n v="46.5"/>
    <n v="42.244999999999997"/>
    <n v="4650"/>
    <m/>
    <n v="2.8612500000000001"/>
    <n v="0.65625"/>
    <n v="4645.7624999999998"/>
    <s v="S"/>
    <m/>
    <n v="4645.7624999999998"/>
    <n v="421.26249999999982"/>
    <n v="0"/>
  </r>
  <r>
    <s v="CLEAR"/>
    <d v="2021-06-18T00:00:00"/>
    <x v="6"/>
    <n v="11294599"/>
    <s v="V"/>
    <s v="ELET3"/>
    <n v="200"/>
    <n v="46.64"/>
    <n v="42.244999999999997"/>
    <n v="9328"/>
    <m/>
    <n v="2.8612500000000001"/>
    <n v="0.65625"/>
    <n v="9323.5524999999998"/>
    <s v="S"/>
    <m/>
    <n v="9323.5524999999998"/>
    <n v="874.55249999999978"/>
    <n v="0"/>
  </r>
  <r>
    <s v="CLEAR"/>
    <d v="2021-06-18T00:00:00"/>
    <x v="6"/>
    <n v="11294599"/>
    <s v="V"/>
    <s v="ELET3"/>
    <n v="600"/>
    <n v="46"/>
    <m/>
    <n v="27600"/>
    <m/>
    <n v="2.8612500000000001"/>
    <n v="0.65625"/>
    <n v="27595.552499999998"/>
    <s v="S"/>
    <m/>
    <n v="27595.552499999998"/>
    <n v="590.73499999999694"/>
    <n v="0"/>
  </r>
  <r>
    <s v="CLEAR"/>
    <d v="2021-06-18T00:00:00"/>
    <x v="6"/>
    <n v="11294599"/>
    <s v="C"/>
    <s v="ELET3"/>
    <n v="600"/>
    <n v="45"/>
    <m/>
    <n v="27000"/>
    <m/>
    <n v="2.8612500000000001"/>
    <n v="0.65625"/>
    <n v="27004.817500000001"/>
    <s v="S"/>
    <m/>
    <n v="-27004.817500000001"/>
    <m/>
    <n v="0"/>
  </r>
  <r>
    <s v="CLEAR"/>
    <d v="2021-06-17T00:00:00"/>
    <x v="6"/>
    <n v="11195710"/>
    <s v="V"/>
    <s v="ELET3"/>
    <n v="500"/>
    <n v="45"/>
    <m/>
    <n v="22500"/>
    <m/>
    <n v="6.46"/>
    <n v="1.1933333333333334"/>
    <n v="22491.67666666667"/>
    <s v="S"/>
    <m/>
    <n v="22491.67666666667"/>
    <n v="482.72333333333881"/>
    <n v="0"/>
  </r>
  <r>
    <s v="CLEAR"/>
    <d v="2021-06-17T00:00:00"/>
    <x v="6"/>
    <n v="11195710"/>
    <s v="C"/>
    <s v="ELET3"/>
    <n v="500"/>
    <n v="44"/>
    <m/>
    <n v="22000"/>
    <m/>
    <n v="6.46"/>
    <n v="1.1933333333333334"/>
    <n v="22008.953333333331"/>
    <s v="S"/>
    <m/>
    <n v="-22008.953333333331"/>
    <m/>
    <n v="0"/>
  </r>
  <r>
    <s v="ITAÚ"/>
    <d v="2021-06-17T00:00:00"/>
    <x v="6"/>
    <n v="120205"/>
    <s v="V"/>
    <s v="CMIG4"/>
    <n v="300"/>
    <n v="13.44"/>
    <n v="13.163333333333334"/>
    <n v="4032"/>
    <m/>
    <n v="3.2933333333333334"/>
    <n v="0.88666666666666671"/>
    <n v="4030.4433333333332"/>
    <s v="S"/>
    <m/>
    <n v="4030.4433333333332"/>
    <m/>
    <n v="0"/>
  </r>
  <r>
    <s v="ITAÚ"/>
    <d v="2021-06-17T00:00:00"/>
    <x v="7"/>
    <n v="120205"/>
    <s v="V"/>
    <s v="CVCB3"/>
    <n v="200"/>
    <n v="28"/>
    <m/>
    <n v="5600"/>
    <m/>
    <n v="3.2933333333333334"/>
    <n v="0.88666666666666671"/>
    <n v="5597.5833333333339"/>
    <s v="S"/>
    <m/>
    <n v="5597.5833333333339"/>
    <n v="194.53666666666777"/>
    <n v="0"/>
  </r>
  <r>
    <s v="ITAÚ"/>
    <d v="2021-06-17T00:00:00"/>
    <x v="7"/>
    <n v="120205"/>
    <s v="C"/>
    <s v="CVCB3"/>
    <n v="200"/>
    <n v="27"/>
    <m/>
    <n v="5400"/>
    <m/>
    <n v="3.2933333333333334"/>
    <n v="0.88666666666666671"/>
    <n v="5403.0466666666662"/>
    <s v="S"/>
    <m/>
    <n v="-5403.0466666666662"/>
    <m/>
    <n v="0"/>
  </r>
  <r>
    <s v="CLEAR"/>
    <d v="2021-06-16T00:00:00"/>
    <x v="6"/>
    <n v="11097908"/>
    <s v="V"/>
    <s v="ELET3"/>
    <n v="200"/>
    <n v="45.77"/>
    <m/>
    <n v="9154"/>
    <m/>
    <n v="1.5916666666666668"/>
    <n v="0.36000000000000004"/>
    <n v="9151.41"/>
    <s v="S"/>
    <m/>
    <n v="9151.41"/>
    <n v="76.190000000000509"/>
    <n v="0"/>
  </r>
  <r>
    <s v="CLEAR"/>
    <d v="2021-06-16T00:00:00"/>
    <x v="6"/>
    <n v="11097908"/>
    <s v="C"/>
    <s v="ELET3"/>
    <n v="200"/>
    <n v="45.36"/>
    <m/>
    <n v="9072"/>
    <m/>
    <n v="1.5916666666666668"/>
    <n v="0.36000000000000004"/>
    <n v="9075.2199999999993"/>
    <s v="S"/>
    <m/>
    <n v="-9075.2199999999993"/>
    <m/>
    <n v="0"/>
  </r>
  <r>
    <s v="CLEAR"/>
    <d v="2021-06-16T00:00:00"/>
    <x v="3"/>
    <n v="11097908"/>
    <s v="V"/>
    <s v="B3SA3"/>
    <n v="500"/>
    <n v="16.87"/>
    <n v="16.911999999999999"/>
    <n v="8435"/>
    <m/>
    <n v="1.5916666666666668"/>
    <n v="0.36000000000000004"/>
    <n v="8433.2474999999995"/>
    <s v="S"/>
    <m/>
    <n v="8433.2474999999995"/>
    <n v="-31.099166666667543"/>
    <n v="0"/>
  </r>
  <r>
    <s v="CLEAR"/>
    <d v="2021-06-16T00:00:00"/>
    <x v="1"/>
    <n v="11097908"/>
    <s v="C"/>
    <s v="COGN3"/>
    <n v="200"/>
    <n v="4.6100000000000003"/>
    <n v="5.3283333333333331"/>
    <n v="922.00000000000011"/>
    <m/>
    <n v="1.5916666666666668"/>
    <n v="0.36000000000000004"/>
    <n v="924.38250000000016"/>
    <s v="N"/>
    <m/>
    <n v="-924.38250000000016"/>
    <m/>
    <n v="2400"/>
  </r>
  <r>
    <s v="CLEAR"/>
    <d v="2021-06-16T00:00:00"/>
    <x v="1"/>
    <n v="11097908"/>
    <s v="C"/>
    <s v="HASH11"/>
    <n v="200"/>
    <n v="35.07"/>
    <n v="38.317777777777778"/>
    <n v="7014"/>
    <m/>
    <n v="1.5916666666666668"/>
    <n v="0.36000000000000004"/>
    <n v="7016.3824999999997"/>
    <s v="N"/>
    <m/>
    <n v="-7016.3824999999997"/>
    <m/>
    <n v="900"/>
  </r>
  <r>
    <s v="CLEAR"/>
    <d v="2021-06-16T00:00:00"/>
    <x v="4"/>
    <n v="11097908"/>
    <s v="C"/>
    <s v="PETR4"/>
    <n v="300"/>
    <n v="29.09"/>
    <n v="26.683888888888887"/>
    <n v="8727"/>
    <m/>
    <n v="1.5916666666666668"/>
    <n v="0.36000000000000004"/>
    <n v="8729.3824999999997"/>
    <s v="S"/>
    <m/>
    <n v="-8729.3824999999997"/>
    <m/>
    <n v="900"/>
  </r>
  <r>
    <s v="ITAÚ"/>
    <d v="2021-06-16T00:00:00"/>
    <x v="7"/>
    <n v="110207"/>
    <s v="V"/>
    <s v="CVCB3"/>
    <n v="300"/>
    <n v="27.46"/>
    <m/>
    <n v="8238"/>
    <n v="3.5666666666666664"/>
    <n v="12.28"/>
    <n v="3.41"/>
    <n v="8229.3766666666652"/>
    <s v="S"/>
    <m/>
    <n v="8229.3766666666652"/>
    <n v="135.53333333333194"/>
    <s v="x"/>
  </r>
  <r>
    <s v="ITAÚ"/>
    <d v="2021-06-16T00:00:00"/>
    <x v="7"/>
    <n v="110207"/>
    <s v="C"/>
    <s v="CVCB3"/>
    <n v="300"/>
    <n v="26.96"/>
    <m/>
    <n v="8088"/>
    <n v="3.5666666666666664"/>
    <m/>
    <m/>
    <n v="8093.8433333333332"/>
    <s v="S"/>
    <m/>
    <n v="-8093.8433333333332"/>
    <m/>
    <s v="x"/>
  </r>
  <r>
    <s v="ITAÚ"/>
    <d v="2021-06-15T00:00:00"/>
    <x v="6"/>
    <n v="100536"/>
    <s v="C"/>
    <s v="CMIG4"/>
    <n v="500"/>
    <n v="13.53"/>
    <n v="13.163333333333334"/>
    <n v="6765"/>
    <n v="3.5666666666666664"/>
    <n v="1.6166666666666665"/>
    <n v="0.39999999999999997"/>
    <n v="6771.2433333333329"/>
    <s v="N"/>
    <m/>
    <n v="-6771.2433333333329"/>
    <m/>
    <n v="2700"/>
  </r>
  <r>
    <s v="ITAÚ"/>
    <d v="2021-06-15T00:00:00"/>
    <x v="6"/>
    <n v="100536"/>
    <s v="V"/>
    <s v="ELET3"/>
    <n v="200"/>
    <n v="44.42"/>
    <m/>
    <n v="8884"/>
    <n v="3.5666666666666664"/>
    <n v="1.6166666666666665"/>
    <n v="0.39999999999999997"/>
    <n v="8878.1333333333332"/>
    <s v="S"/>
    <m/>
    <n v="8878.1333333333332"/>
    <n v="188.45666666666693"/>
    <s v="x"/>
  </r>
  <r>
    <s v="ITAÚ"/>
    <d v="2021-06-15T00:00:00"/>
    <x v="6"/>
    <n v="100536"/>
    <s v="C"/>
    <s v="ELET3"/>
    <n v="200"/>
    <n v="43.42"/>
    <m/>
    <n v="8684"/>
    <n v="3.5666666666666664"/>
    <n v="1.6166666666666665"/>
    <n v="0.39999999999999997"/>
    <n v="8689.6766666666663"/>
    <s v="S"/>
    <m/>
    <n v="-8689.6766666666663"/>
    <m/>
    <s v="x"/>
  </r>
  <r>
    <s v="ITAÚ"/>
    <d v="2021-06-14T00:00:00"/>
    <x v="7"/>
    <n v="91062"/>
    <s v="V"/>
    <s v="VVAR3"/>
    <n v="600"/>
    <n v="14.79"/>
    <n v="15.96268819655522"/>
    <n v="8874"/>
    <n v="16.5"/>
    <n v="8.0299999999999994"/>
    <n v="2.0499999999999998"/>
    <n v="8854.7000000000007"/>
    <s v="S"/>
    <m/>
    <n v="8854.7000000000007"/>
    <n v="-722.91291793313212"/>
    <n v="5000"/>
  </r>
  <r>
    <s v="ITAÚ"/>
    <d v="2021-06-11T00:00:00"/>
    <x v="7"/>
    <n v="82213"/>
    <s v="C"/>
    <s v="CVCB3"/>
    <n v="300"/>
    <n v="26.61"/>
    <n v="24.763033417415194"/>
    <n v="7983"/>
    <n v="4.9000000000000004"/>
    <n v="1.99"/>
    <n v="0.39"/>
    <n v="7989.67"/>
    <s v="S"/>
    <m/>
    <n v="-7989.67"/>
    <m/>
    <n v="1300"/>
  </r>
  <r>
    <s v="ITAÚ"/>
    <d v="2021-06-10T00:00:00"/>
    <x v="7"/>
    <n v="72672"/>
    <s v="V"/>
    <s v="CVCB3"/>
    <n v="300"/>
    <n v="26.99"/>
    <n v="24.205943442639754"/>
    <n v="8096.9999999999991"/>
    <n v="4.9000000000000004"/>
    <n v="4.93"/>
    <n v="1.2"/>
    <n v="8090.15"/>
    <s v="S"/>
    <m/>
    <n v="8090.15"/>
    <n v="828.36696720807322"/>
    <n v="1000"/>
  </r>
  <r>
    <s v="CLEAR"/>
    <d v="2021-06-10T00:00:00"/>
    <x v="3"/>
    <n v="10726116"/>
    <s v="C"/>
    <s v="B3SA3"/>
    <n v="100"/>
    <n v="16.37"/>
    <n v="16.911999999999999"/>
    <n v="1637"/>
    <m/>
    <n v="7.97"/>
    <n v="2.1800000000000002"/>
    <n v="1640.5600000000002"/>
    <s v="S"/>
    <m/>
    <n v="-1640.5600000000002"/>
    <m/>
    <n v="500"/>
  </r>
  <r>
    <s v="CLEAR"/>
    <d v="2021-06-09T00:00:00"/>
    <x v="4"/>
    <n v="10633802"/>
    <s v="V"/>
    <s v="PETR4"/>
    <n v="200"/>
    <n v="28.78"/>
    <n v="25.480833333333337"/>
    <n v="5756"/>
    <m/>
    <n v="7.31"/>
    <n v="1.91"/>
    <n v="5753.34"/>
    <s v="S"/>
    <m/>
    <n v="5753.34"/>
    <n v="657.17333333333318"/>
    <n v="600"/>
  </r>
  <r>
    <s v="ITAÚ"/>
    <d v="2021-06-09T00:00:00"/>
    <x v="7"/>
    <n v="63321"/>
    <s v="C"/>
    <s v="VVAR3"/>
    <n v="600"/>
    <n v="14.99"/>
    <n v="15.96268819655522"/>
    <n v="8994"/>
    <n v="4.9000000000000004"/>
    <n v="4.5533333333333337"/>
    <n v="0.98666666666666669"/>
    <n v="9001.2666666666646"/>
    <s v="N"/>
    <m/>
    <n v="-9001.2666666666646"/>
    <m/>
    <n v="5600"/>
  </r>
  <r>
    <s v="ITAÚ"/>
    <d v="2021-06-09T00:00:00"/>
    <x v="7"/>
    <n v="63321"/>
    <s v="C"/>
    <s v="VVAR3"/>
    <n v="1000"/>
    <n v="15.1"/>
    <n v="16.079410780141846"/>
    <n v="15100"/>
    <n v="4.9000000000000004"/>
    <n v="4.5533333333333337"/>
    <n v="0.98666666666666669"/>
    <n v="15107.266666666665"/>
    <s v="N"/>
    <m/>
    <n v="-15107.266666666665"/>
    <m/>
    <n v="5000"/>
  </r>
  <r>
    <s v="ITAÚ"/>
    <d v="2021-06-09T00:00:00"/>
    <x v="1"/>
    <n v="63321"/>
    <s v="V"/>
    <s v="IRBR3"/>
    <n v="3000"/>
    <n v="6.08"/>
    <m/>
    <n v="18240"/>
    <n v="4.9000000000000004"/>
    <n v="4.5533333333333337"/>
    <n v="0.98666666666666669"/>
    <n v="18233.363333333331"/>
    <s v="S"/>
    <m/>
    <n v="18233.363333333331"/>
    <n v="-303.72523809523955"/>
    <n v="0"/>
  </r>
  <r>
    <s v="CLEAR"/>
    <d v="2021-06-08T00:00:00"/>
    <x v="3"/>
    <n v="10527177"/>
    <s v="C"/>
    <s v="B3SA3"/>
    <n v="100"/>
    <n v="16.350000000000001"/>
    <n v="17.047499999999999"/>
    <n v="1635.0000000000002"/>
    <m/>
    <n v="4.24"/>
    <n v="0.89666666666666661"/>
    <n v="1637.2766666666671"/>
    <s v="S"/>
    <m/>
    <n v="-1637.2766666666671"/>
    <m/>
    <n v="400"/>
  </r>
  <r>
    <s v="CLEAR"/>
    <d v="2021-06-08T00:00:00"/>
    <x v="3"/>
    <n v="10527177"/>
    <s v="C"/>
    <s v="BBAS3"/>
    <n v="500"/>
    <n v="36.270000000000003"/>
    <n v="36.270000000000003"/>
    <n v="18135"/>
    <m/>
    <n v="4.24"/>
    <n v="0.89666666666666661"/>
    <n v="18137.276666666668"/>
    <s v="N"/>
    <m/>
    <n v="-18137.276666666668"/>
    <m/>
    <n v="500"/>
  </r>
  <r>
    <s v="CLEAR"/>
    <d v="2021-06-08T00:00:00"/>
    <x v="6"/>
    <n v="10527177"/>
    <s v="C"/>
    <s v="ELET3"/>
    <n v="500"/>
    <n v="46.02"/>
    <n v="42.244999999999997"/>
    <n v="23010"/>
    <m/>
    <n v="4.24"/>
    <n v="0.89666666666666661"/>
    <n v="23013.566666666669"/>
    <s v="S"/>
    <m/>
    <n v="-23013.566666666669"/>
    <m/>
    <n v="1000"/>
  </r>
  <r>
    <s v="ITAÚ"/>
    <d v="2021-06-08T00:00:00"/>
    <x v="1"/>
    <n v="52810"/>
    <s v="V"/>
    <s v="HASH11"/>
    <n v="200"/>
    <n v="32.35"/>
    <m/>
    <n v="6470"/>
    <n v="4.9000000000000004"/>
    <n v="4.0671428571428567"/>
    <n v="1.0342857142857143"/>
    <n v="6468.2157142857141"/>
    <s v="S"/>
    <m/>
    <n v="6468.2157142857141"/>
    <n v="174.51142857142804"/>
    <s v="x"/>
  </r>
  <r>
    <s v="ITAÚ"/>
    <d v="2021-06-08T00:00:00"/>
    <x v="1"/>
    <n v="52810"/>
    <s v="C"/>
    <s v="HASH11"/>
    <n v="200"/>
    <n v="31.45"/>
    <m/>
    <n v="6290"/>
    <n v="4.9000000000000004"/>
    <n v="4.0671428571428567"/>
    <n v="1.0342857142857143"/>
    <n v="6293.704285714286"/>
    <s v="S"/>
    <m/>
    <n v="-6293.704285714286"/>
    <m/>
    <s v="x"/>
  </r>
  <r>
    <s v="ITAÚ"/>
    <d v="2021-06-08T00:00:00"/>
    <x v="7"/>
    <n v="52810"/>
    <s v="V"/>
    <s v="CVCB3"/>
    <n v="500"/>
    <n v="29.45"/>
    <m/>
    <n v="14725"/>
    <n v="4.9000000000000004"/>
    <n v="4.0671428571428567"/>
    <n v="1.0342857142857143"/>
    <n v="14721.925714285713"/>
    <s v="S"/>
    <m/>
    <n v="14721.925714285713"/>
    <n v="566.89142857142724"/>
    <s v="x"/>
  </r>
  <r>
    <s v="ITAÚ"/>
    <d v="2021-06-08T00:00:00"/>
    <x v="7"/>
    <n v="52810"/>
    <s v="C"/>
    <s v="CVCB3"/>
    <n v="500"/>
    <n v="28.3"/>
    <m/>
    <n v="14150"/>
    <n v="4.9000000000000004"/>
    <n v="4.0671428571428567"/>
    <n v="1.0342857142857143"/>
    <n v="14155.034285714286"/>
    <s v="S"/>
    <m/>
    <n v="-14155.034285714286"/>
    <m/>
    <s v="x"/>
  </r>
  <r>
    <s v="ITAÚ"/>
    <d v="2021-06-08T00:00:00"/>
    <x v="7"/>
    <n v="52810"/>
    <s v="V"/>
    <s v="VVAR3"/>
    <n v="1000"/>
    <n v="15.2"/>
    <n v="16.324263475177307"/>
    <n v="15200"/>
    <n v="4.9000000000000004"/>
    <n v="4.0671428571428567"/>
    <n v="1.0342857142857143"/>
    <n v="15195.595714285713"/>
    <s v="N"/>
    <m/>
    <n v="15195.595714285713"/>
    <n v="-1128.6677608915943"/>
    <n v="4000"/>
  </r>
  <r>
    <s v="ITAÚ"/>
    <d v="2021-06-08T00:00:00"/>
    <x v="1"/>
    <n v="52810"/>
    <s v="C"/>
    <s v="IRBR3"/>
    <n v="1000"/>
    <n v="6.11"/>
    <n v="6.1766666666666667"/>
    <n v="6110"/>
    <n v="4.9000000000000004"/>
    <n v="4.0671428571428567"/>
    <n v="1.0342857142857143"/>
    <n v="6113.5442857142862"/>
    <s v="S"/>
    <m/>
    <n v="-6113.5442857142862"/>
    <n v="0"/>
    <n v="3000"/>
  </r>
  <r>
    <s v="ITAÚ"/>
    <d v="2021-06-08T00:00:00"/>
    <x v="1"/>
    <n v="52810"/>
    <s v="C"/>
    <s v="IRBR3"/>
    <n v="2000"/>
    <n v="6.21"/>
    <m/>
    <n v="12420"/>
    <n v="4.9000000000000004"/>
    <n v="4.0671428571428567"/>
    <n v="1.0342857142857143"/>
    <n v="12423.544285714284"/>
    <s v="S"/>
    <m/>
    <n v="-12423.544285714284"/>
    <n v="0"/>
    <n v="2000"/>
  </r>
  <r>
    <s v="CLEAR"/>
    <d v="2021-06-07T00:00:00"/>
    <x v="4"/>
    <n v="10413914"/>
    <s v="C"/>
    <s v="PETR4"/>
    <n v="300"/>
    <n v="28.33"/>
    <n v="25.480833333333337"/>
    <n v="8499"/>
    <m/>
    <m/>
    <m/>
    <n v="8501.5099999999984"/>
    <s v="S"/>
    <m/>
    <n v="-8501.5099999999984"/>
    <n v="0"/>
    <n v="800"/>
  </r>
  <r>
    <s v="CLEAR"/>
    <d v="2021-06-07T00:00:00"/>
    <x v="2"/>
    <n v="10413914"/>
    <s v="C"/>
    <s v="OIBR3"/>
    <n v="2000"/>
    <n v="1.66"/>
    <m/>
    <n v="3320"/>
    <m/>
    <m/>
    <m/>
    <n v="3322.51"/>
    <s v="N"/>
    <m/>
    <n v="-3322.51"/>
    <n v="0"/>
    <n v="2000"/>
  </r>
  <r>
    <s v="CLEAR"/>
    <d v="2021-06-07T00:00:00"/>
    <x v="1"/>
    <n v="10413914"/>
    <s v="C"/>
    <s v="MODL11"/>
    <n v="200"/>
    <n v="18.079999999999998"/>
    <n v="17.996111111111112"/>
    <n v="3615.9999999999995"/>
    <m/>
    <m/>
    <m/>
    <n v="3618.5099999999998"/>
    <s v="S"/>
    <m/>
    <n v="-3618.5099999999998"/>
    <n v="0"/>
    <n v="900"/>
  </r>
  <r>
    <s v="CLEAR"/>
    <d v="2021-06-07T00:00:00"/>
    <x v="1"/>
    <n v="10413914"/>
    <s v="C"/>
    <s v="MODL11"/>
    <n v="200"/>
    <n v="17.86"/>
    <n v="17.984999999999999"/>
    <n v="3572"/>
    <m/>
    <m/>
    <m/>
    <n v="3574.51"/>
    <s v="S"/>
    <m/>
    <n v="-3574.51"/>
    <n v="0"/>
    <n v="700"/>
  </r>
  <r>
    <s v="CLEAR"/>
    <d v="2021-06-07T00:00:00"/>
    <x v="3"/>
    <n v="10413914"/>
    <s v="C"/>
    <s v="B3SA3"/>
    <n v="300"/>
    <n v="17.28"/>
    <m/>
    <n v="5184"/>
    <m/>
    <m/>
    <m/>
    <n v="5186.51"/>
    <s v="S"/>
    <m/>
    <n v="-5186.51"/>
    <n v="0"/>
    <n v="300"/>
  </r>
  <r>
    <s v="ITAÚ"/>
    <d v="2021-06-07T00:00:00"/>
    <x v="6"/>
    <n v="41431"/>
    <s v="V"/>
    <s v="ELET3"/>
    <n v="500"/>
    <n v="46.92"/>
    <m/>
    <n v="23460"/>
    <n v="4.9000000000000004"/>
    <n v="4.753333333333333"/>
    <n v="1.1633333333333333"/>
    <n v="23452.056666666664"/>
    <s v="S"/>
    <m/>
    <n v="23452.056666666664"/>
    <n v="113.4833333333263"/>
    <n v="0"/>
  </r>
  <r>
    <s v="ITAÚ"/>
    <d v="2021-06-07T00:00:00"/>
    <x v="6"/>
    <n v="41431"/>
    <s v="C"/>
    <s v="ELET3"/>
    <n v="500"/>
    <n v="46.66"/>
    <m/>
    <n v="23330"/>
    <n v="4.9000000000000004"/>
    <n v="4.753333333333333"/>
    <n v="1.1633333333333333"/>
    <n v="23338.573333333337"/>
    <s v="S"/>
    <m/>
    <n v="-23338.573333333337"/>
    <m/>
    <n v="0"/>
  </r>
  <r>
    <s v="ITAÚ"/>
    <d v="2021-06-07T00:00:00"/>
    <x v="6"/>
    <n v="41431"/>
    <s v="V"/>
    <s v="ELET3"/>
    <n v="500"/>
    <n v="46.77"/>
    <n v="32.58"/>
    <n v="23385"/>
    <n v="4.9000000000000004"/>
    <n v="4.753333333333333"/>
    <n v="1.1633333333333333"/>
    <n v="23377.056666666664"/>
    <s v="S"/>
    <m/>
    <n v="23377.056666666664"/>
    <n v="7087.0566666666637"/>
    <n v="0"/>
  </r>
  <r>
    <s v="ITAÚ"/>
    <d v="2021-06-02T00:00:00"/>
    <x v="3"/>
    <n v="18425"/>
    <s v="V"/>
    <s v="BBAS3"/>
    <n v="200"/>
    <n v="34.65"/>
    <m/>
    <n v="6930"/>
    <n v="4.9000000000000004"/>
    <n v="1.73"/>
    <n v="0.34"/>
    <n v="6922.88"/>
    <s v="S"/>
    <m/>
    <n v="6922.88"/>
    <n v="839.7163636363648"/>
    <n v="0"/>
  </r>
  <r>
    <s v="CLEAR"/>
    <d v="2021-06-02T00:00:00"/>
    <x v="6"/>
    <n v="10183502"/>
    <s v="V"/>
    <s v="ELET3"/>
    <n v="100"/>
    <n v="45.46"/>
    <n v="38.47"/>
    <n v="4546"/>
    <m/>
    <n v="2.1212499999999999"/>
    <n v="0.48499999999999999"/>
    <n v="4543.6350000000002"/>
    <s v="S"/>
    <m/>
    <n v="4543.6350000000002"/>
    <n v="696.63500000000022"/>
    <n v="500"/>
  </r>
  <r>
    <s v="CLEAR"/>
    <d v="2021-06-02T00:00:00"/>
    <x v="6"/>
    <n v="10183502"/>
    <s v="V"/>
    <s v="ELET3"/>
    <n v="200"/>
    <n v="44.99"/>
    <n v="38.47"/>
    <n v="8998"/>
    <m/>
    <n v="2.1212499999999999"/>
    <n v="0.48499999999999999"/>
    <n v="8995.6350000000002"/>
    <s v="S"/>
    <m/>
    <n v="8995.6350000000002"/>
    <n v="1301.6350000000002"/>
    <n v="600"/>
  </r>
  <r>
    <s v="CLEAR"/>
    <d v="2021-06-02T00:00:00"/>
    <x v="7"/>
    <n v="10183502"/>
    <s v="V"/>
    <s v="CVCB3"/>
    <n v="200"/>
    <n v="25.265000000000001"/>
    <n v="22"/>
    <n v="5053"/>
    <m/>
    <n v="2.1212499999999999"/>
    <n v="0.48499999999999999"/>
    <n v="5050.6350000000002"/>
    <s v="S"/>
    <m/>
    <n v="5050.6350000000002"/>
    <n v="650.63500000000022"/>
    <n v="0"/>
  </r>
  <r>
    <s v="CLEAR"/>
    <d v="2021-06-02T00:00:00"/>
    <x v="7"/>
    <n v="10183502"/>
    <s v="V"/>
    <s v="VVAR3"/>
    <n v="700"/>
    <n v="14.46"/>
    <n v="12.39"/>
    <n v="10122"/>
    <m/>
    <n v="2.1212499999999999"/>
    <n v="0.48499999999999999"/>
    <n v="10119.635"/>
    <s v="S"/>
    <m/>
    <n v="10119.635"/>
    <n v="1446.6350000000002"/>
    <n v="0"/>
  </r>
  <r>
    <s v="CLEAR"/>
    <d v="2021-06-02T00:00:00"/>
    <x v="4"/>
    <n v="10183502"/>
    <s v="V"/>
    <s v="PETR4"/>
    <n v="200"/>
    <n v="27.54"/>
    <n v="23.771333333333335"/>
    <n v="5508"/>
    <m/>
    <n v="2.1212499999999999"/>
    <n v="0.48499999999999999"/>
    <n v="5505.6350000000002"/>
    <s v="S"/>
    <m/>
    <n v="5505.6350000000002"/>
    <n v="751.36833333333288"/>
    <n v="500"/>
  </r>
  <r>
    <s v="CLEAR"/>
    <d v="2021-06-02T00:00:00"/>
    <x v="4"/>
    <n v="10183502"/>
    <s v="V"/>
    <s v="PETR4"/>
    <n v="100"/>
    <n v="27.82"/>
    <n v="23.771333333333335"/>
    <n v="2782"/>
    <m/>
    <n v="2.1212499999999999"/>
    <n v="0.48499999999999999"/>
    <n v="2779.8194444444443"/>
    <s v="S"/>
    <m/>
    <n v="2779.8194444444443"/>
    <n v="402.68611111111068"/>
    <n v="700"/>
  </r>
  <r>
    <s v="CLEAR"/>
    <d v="2021-06-02T00:00:00"/>
    <x v="1"/>
    <n v="10183502"/>
    <s v="V"/>
    <s v="MODL11"/>
    <n v="200"/>
    <n v="17.86"/>
    <n v="18.035"/>
    <n v="3572"/>
    <m/>
    <n v="2.1212499999999999"/>
    <n v="0.48499999999999999"/>
    <n v="3569.8194444444443"/>
    <s v="S"/>
    <m/>
    <n v="3569.8194444444443"/>
    <n v="125.81944444444434"/>
    <n v="500"/>
  </r>
  <r>
    <s v="CLEAR"/>
    <d v="2021-06-02T00:00:00"/>
    <x v="1"/>
    <n v="10183502"/>
    <s v="V"/>
    <s v="MODL11"/>
    <n v="100"/>
    <n v="17.989999999999998"/>
    <n v="18.035"/>
    <n v="1798.9999999999998"/>
    <m/>
    <n v="2.1212499999999999"/>
    <n v="0.48499999999999999"/>
    <n v="1796.8194444444443"/>
    <s v="S"/>
    <m/>
    <n v="1796.8194444444443"/>
    <n v="-6.6805555555556566"/>
    <n v="700"/>
  </r>
  <r>
    <s v="ITAÚ"/>
    <d v="2021-06-01T00:00:00"/>
    <x v="6"/>
    <n v="5640"/>
    <s v="V"/>
    <s v="CMIG4"/>
    <n v="587"/>
    <n v="13.72"/>
    <n v="13.08"/>
    <n v="8053.64"/>
    <n v="4.9000000000000004"/>
    <n v="3.97"/>
    <n v="0.79400000000000004"/>
    <n v="8046.2504444444448"/>
    <s v="S"/>
    <m/>
    <n v="8046.2504444444448"/>
    <n v="368.2904444444448"/>
    <n v="2200"/>
  </r>
  <r>
    <s v="ITAÚ"/>
    <d v="2021-06-01T00:00:00"/>
    <x v="7"/>
    <n v="5640"/>
    <s v="C"/>
    <s v="VVAR3"/>
    <n v="300"/>
    <n v="13.88"/>
    <n v="16.17760766666667"/>
    <n v="4164"/>
    <n v="4.9000000000000004"/>
    <n v="3.97"/>
    <n v="0.79400000000000004"/>
    <n v="4172.0195555555556"/>
    <s v="N"/>
    <m/>
    <n v="-4172.0195555555556"/>
    <m/>
    <n v="5000"/>
  </r>
  <r>
    <s v="ITAÚ"/>
    <d v="2021-06-01T00:00:00"/>
    <x v="7"/>
    <n v="5640"/>
    <s v="C"/>
    <s v="VVAR3"/>
    <n v="2000"/>
    <n v="13.87"/>
    <n v="16.324263475177307"/>
    <n v="27740"/>
    <n v="4.9000000000000004"/>
    <n v="3.97"/>
    <n v="0.79400000000000004"/>
    <n v="27748.019555555558"/>
    <s v="N"/>
    <m/>
    <n v="-27748.019555555558"/>
    <m/>
    <n v="4700"/>
  </r>
  <r>
    <s v="ITAÚ"/>
    <d v="2021-06-01T00:00:00"/>
    <x v="7"/>
    <n v="5640"/>
    <s v="C"/>
    <s v="CVCB3"/>
    <n v="300"/>
    <n v="25.29"/>
    <n v="24.205943442639754"/>
    <n v="7587"/>
    <n v="4.9000000000000004"/>
    <n v="3.97"/>
    <n v="0.79400000000000004"/>
    <n v="7595.0195555555556"/>
    <s v="S"/>
    <m/>
    <n v="-7595.0195555555556"/>
    <m/>
    <n v="1300"/>
  </r>
  <r>
    <s v="ITAÚ"/>
    <d v="2021-06-01T00:00:00"/>
    <x v="1"/>
    <n v="5640"/>
    <s v="V"/>
    <s v="IRBR3"/>
    <n v="5337"/>
    <n v="5.97"/>
    <n v="13.033271751231032"/>
    <n v="31861.89"/>
    <n v="4.9000000000000004"/>
    <n v="3.97"/>
    <n v="0.79400000000000004"/>
    <n v="31854.500444444442"/>
    <s v="S"/>
    <m/>
    <n v="31854.500444444442"/>
    <n v="-37704.070891875577"/>
    <n v="800"/>
  </r>
  <r>
    <s v="CLEAR"/>
    <d v="2021-06-01T00:00:00"/>
    <x v="6"/>
    <n v="10062348"/>
    <s v="V"/>
    <s v="ELET3"/>
    <n v="200"/>
    <n v="44.91"/>
    <n v="38.47"/>
    <n v="8982"/>
    <m/>
    <n v="17.93"/>
    <n v="4.79"/>
    <n v="8975.5144444444431"/>
    <s v="S"/>
    <m/>
    <n v="8975.5144444444431"/>
    <n v="1281.5144444444431"/>
    <n v="800"/>
  </r>
  <r>
    <s v="CLEAR"/>
    <d v="2021-05-31T00:00:00"/>
    <x v="7"/>
    <n v="9959858"/>
    <s v="C"/>
    <s v="CVCB3"/>
    <n v="200"/>
    <n v="24.95"/>
    <m/>
    <n v="4990"/>
    <m/>
    <n v="2.835"/>
    <n v="0.68500000000000005"/>
    <n v="4993.0105555555565"/>
    <s v="S"/>
    <m/>
    <n v="-4993.0105555555565"/>
    <m/>
    <n v="200"/>
  </r>
  <r>
    <s v="CLEAR"/>
    <d v="2021-05-31T00:00:00"/>
    <x v="9"/>
    <n v="9959858"/>
    <s v="V"/>
    <s v="BBDC4"/>
    <n v="200"/>
    <n v="26.44"/>
    <n v="26.32"/>
    <n v="5288"/>
    <m/>
    <n v="2.835"/>
    <n v="0.68500000000000005"/>
    <n v="5285.5483333333332"/>
    <s v="S"/>
    <m/>
    <n v="5285.5483333333332"/>
    <n v="18.878333333333103"/>
    <n v="100"/>
  </r>
  <r>
    <s v="CLEAR"/>
    <d v="2021-05-28T00:00:00"/>
    <x v="9"/>
    <n v="9858764"/>
    <s v="C"/>
    <s v="BBDC4"/>
    <n v="200"/>
    <n v="26.32"/>
    <n v="26.32"/>
    <n v="5264"/>
    <m/>
    <n v="1.38"/>
    <n v="0.27333333333333332"/>
    <n v="5266.67"/>
    <s v="S"/>
    <m/>
    <n v="-5266.67"/>
    <m/>
    <n v="300"/>
  </r>
  <r>
    <s v="CLEAR"/>
    <d v="2021-05-28T00:00:00"/>
    <x v="1"/>
    <n v="9858764"/>
    <s v="C"/>
    <s v="HASH11"/>
    <n v="100"/>
    <n v="37.64"/>
    <n v="39.245714285714286"/>
    <n v="3764"/>
    <m/>
    <n v="1.38"/>
    <n v="0.27333333333333332"/>
    <n v="3766.6700000000005"/>
    <s v="N"/>
    <m/>
    <n v="-3766.6700000000005"/>
    <m/>
    <n v="700"/>
  </r>
  <r>
    <s v="CLEAR"/>
    <d v="2021-05-28T00:00:00"/>
    <x v="7"/>
    <n v="9858764"/>
    <s v="V"/>
    <s v="CVCB3"/>
    <n v="300"/>
    <n v="25.2"/>
    <m/>
    <n v="7560"/>
    <m/>
    <n v="1.38"/>
    <n v="0.27333333333333332"/>
    <n v="7557.96"/>
    <s v="S"/>
    <m/>
    <n v="7557.96"/>
    <n v="205.30333333333328"/>
    <n v="0"/>
  </r>
  <r>
    <s v="CLEAR"/>
    <d v="2021-05-27T00:00:00"/>
    <x v="1"/>
    <n v="9759565"/>
    <s v="V"/>
    <s v="HASH11"/>
    <n v="100"/>
    <n v="39.700000000000003"/>
    <m/>
    <n v="3970.0000000000005"/>
    <m/>
    <n v="1.3"/>
    <n v="0.26"/>
    <n v="3967.9733333333334"/>
    <s v="S"/>
    <m/>
    <n v="3967.9733333333334"/>
    <m/>
    <n v="600"/>
  </r>
  <r>
    <s v="CLEAR"/>
    <d v="2021-05-27T00:00:00"/>
    <x v="6"/>
    <n v="9759565"/>
    <s v="V"/>
    <s v="ELET3"/>
    <n v="100"/>
    <n v="43.14"/>
    <m/>
    <n v="4314"/>
    <m/>
    <n v="1.3"/>
    <n v="0.26"/>
    <n v="4311.9733333333334"/>
    <s v="S"/>
    <m/>
    <n v="4311.9733333333334"/>
    <m/>
    <n v="1100"/>
  </r>
  <r>
    <s v="CLEAR"/>
    <d v="2021-05-27T00:00:00"/>
    <x v="7"/>
    <n v="9759565"/>
    <s v="C"/>
    <s v="CVCB3"/>
    <n v="300"/>
    <n v="24.5"/>
    <m/>
    <n v="7350"/>
    <m/>
    <n v="1.3"/>
    <n v="0.26"/>
    <n v="7352.6566666666668"/>
    <s v="S"/>
    <m/>
    <n v="-7352.6566666666668"/>
    <m/>
    <n v="300"/>
  </r>
  <r>
    <s v="CLEAR"/>
    <d v="2021-05-26T00:00:00"/>
    <x v="1"/>
    <n v="9670057"/>
    <s v="V"/>
    <s v="HASH11"/>
    <n v="100"/>
    <n v="39.409999999999997"/>
    <n v="39.513333333333335"/>
    <n v="3940.9999999999995"/>
    <m/>
    <m/>
    <m/>
    <n v="3939.2333333333327"/>
    <s v="N"/>
    <m/>
    <n v="3939.2333333333327"/>
    <m/>
    <n v="700"/>
  </r>
  <r>
    <s v="CLEAR"/>
    <d v="2021-05-26T00:00:00"/>
    <x v="6"/>
    <n v="9670057"/>
    <s v="C"/>
    <s v="ELET3"/>
    <n v="100"/>
    <n v="43.12"/>
    <n v="42.324545454545458"/>
    <n v="4312"/>
    <m/>
    <m/>
    <m/>
    <n v="4314.3966666666665"/>
    <s v="S"/>
    <m/>
    <n v="-4314.3966666666665"/>
    <m/>
    <n v="1200"/>
  </r>
  <r>
    <s v="CLEAR"/>
    <d v="2021-05-26T00:00:00"/>
    <x v="1"/>
    <n v="9670057"/>
    <s v="C"/>
    <s v="MODL11"/>
    <n v="200"/>
    <n v="17.12"/>
    <n v="18.035"/>
    <n v="3424"/>
    <m/>
    <m/>
    <m/>
    <n v="3426.4459999999999"/>
    <s v="S"/>
    <m/>
    <n v="-3426.4459999999999"/>
    <m/>
    <n v="800"/>
  </r>
  <r>
    <s v="CLEAR"/>
    <d v="2021-05-26T00:00:00"/>
    <x v="2"/>
    <n v="9670057"/>
    <s v="V"/>
    <s v="OIBR3"/>
    <n v="1000"/>
    <n v="1.52"/>
    <n v="1.51"/>
    <n v="1520"/>
    <m/>
    <m/>
    <m/>
    <n v="1518.184"/>
    <s v="S"/>
    <m/>
    <n v="1518.184"/>
    <n v="8.1839999999999691"/>
    <n v="0"/>
  </r>
  <r>
    <s v="CLEAR"/>
    <d v="2021-05-25T00:00:00"/>
    <x v="1"/>
    <n v="9582155"/>
    <s v="C"/>
    <s v="HASH11"/>
    <n v="100"/>
    <n v="37.44"/>
    <m/>
    <n v="3744"/>
    <m/>
    <m/>
    <m/>
    <n v="3746.4459999999999"/>
    <s v="N"/>
    <m/>
    <n v="-3746.4459999999999"/>
    <m/>
    <n v="800"/>
  </r>
  <r>
    <s v="CLEAR"/>
    <d v="2021-05-25T00:00:00"/>
    <x v="1"/>
    <n v="9582155"/>
    <s v="C"/>
    <s v="HASH11"/>
    <n v="100"/>
    <n v="37.93"/>
    <m/>
    <n v="3793"/>
    <m/>
    <m/>
    <m/>
    <n v="3795.4459999999999"/>
    <s v="N"/>
    <m/>
    <n v="-3795.4459999999999"/>
    <m/>
    <n v="700"/>
  </r>
  <r>
    <s v="CLEAR"/>
    <d v="2021-05-25T00:00:00"/>
    <x v="1"/>
    <n v="9582155"/>
    <s v="V"/>
    <s v="MRFG3"/>
    <n v="300"/>
    <n v="18.55"/>
    <n v="17.559999999999999"/>
    <n v="5565"/>
    <m/>
    <m/>
    <m/>
    <n v="5563.1840000000002"/>
    <s v="S"/>
    <m/>
    <n v="5563.1840000000002"/>
    <n v="295.1840000000002"/>
    <n v="0"/>
  </r>
  <r>
    <s v="CLEAR"/>
    <d v="2021-05-25T00:00:00"/>
    <x v="1"/>
    <n v="9582155"/>
    <s v="V"/>
    <s v="MRFG3"/>
    <n v="100"/>
    <n v="18.25"/>
    <n v="17.559999999999999"/>
    <n v="1825"/>
    <m/>
    <m/>
    <m/>
    <n v="1823.184"/>
    <s v="S"/>
    <m/>
    <n v="1823.184"/>
    <n v="67.184000000000196"/>
    <n v="300"/>
  </r>
  <r>
    <s v="CLEAR"/>
    <d v="2021-05-24T00:00:00"/>
    <x v="7"/>
    <n v="9491939"/>
    <s v="C"/>
    <s v="VVAR3"/>
    <n v="200"/>
    <n v="12.37"/>
    <m/>
    <n v="2474"/>
    <m/>
    <n v="3.2880000000000003"/>
    <n v="0.80600000000000005"/>
    <n v="2477.252"/>
    <s v="N"/>
    <m/>
    <n v="-2477.252"/>
    <m/>
    <n v="700"/>
  </r>
  <r>
    <s v="CLEAR"/>
    <d v="2021-05-24T00:00:00"/>
    <x v="1"/>
    <n v="9491939"/>
    <s v="C"/>
    <s v="MRFG3"/>
    <n v="400"/>
    <n v="17.559999999999999"/>
    <m/>
    <n v="7023.9999999999991"/>
    <m/>
    <n v="3.2880000000000003"/>
    <n v="0.80600000000000005"/>
    <n v="7027.2519999999986"/>
    <s v="S"/>
    <m/>
    <n v="-7027.2519999999986"/>
    <m/>
    <n v="400"/>
  </r>
  <r>
    <s v="CLEAR"/>
    <d v="2021-05-24T00:00:00"/>
    <x v="6"/>
    <n v="9491939"/>
    <s v="V"/>
    <s v="ELET3"/>
    <n v="100"/>
    <n v="42.19"/>
    <n v="38.47"/>
    <n v="4219"/>
    <m/>
    <n v="3.2880000000000003"/>
    <n v="0.80600000000000005"/>
    <n v="4216.3780000000006"/>
    <s v="S"/>
    <m/>
    <n v="4216.3780000000006"/>
    <n v="369.37800000000061"/>
    <n v="1100"/>
  </r>
  <r>
    <s v="CLEAR"/>
    <d v="2021-05-24T00:00:00"/>
    <x v="6"/>
    <n v="9491939"/>
    <s v="V"/>
    <s v="ELET3"/>
    <n v="100"/>
    <n v="42.37"/>
    <n v="38.47"/>
    <n v="4237"/>
    <m/>
    <n v="3.2880000000000003"/>
    <n v="0.80600000000000005"/>
    <n v="4234.3780000000006"/>
    <s v="S"/>
    <m/>
    <n v="4234.3780000000006"/>
    <n v="387.37800000000061"/>
    <n v="1200"/>
  </r>
  <r>
    <s v="CLEAR"/>
    <d v="2021-05-24T00:00:00"/>
    <x v="7"/>
    <n v="9491939"/>
    <s v="V"/>
    <s v="CVCB3"/>
    <n v="400"/>
    <n v="23.36"/>
    <n v="24.737500000000001"/>
    <n v="9344"/>
    <m/>
    <n v="3.2880000000000003"/>
    <n v="0.80600000000000005"/>
    <n v="9341.3779999999988"/>
    <s v="S"/>
    <m/>
    <n v="9341.3779999999988"/>
    <n v="-553.62200000000121"/>
    <n v="0"/>
  </r>
  <r>
    <s v="CLEAR"/>
    <d v="2021-05-21T00:00:00"/>
    <x v="6"/>
    <n v="9404483"/>
    <s v="V"/>
    <s v="ELET3"/>
    <n v="100"/>
    <n v="41.91"/>
    <n v="38.47"/>
    <n v="4191"/>
    <m/>
    <n v="2.2050000000000001"/>
    <n v="0.5"/>
    <n v="4188.6840000000002"/>
    <s v="S"/>
    <m/>
    <n v="4188.6840000000002"/>
    <n v="341.6840000000002"/>
    <n v="1300"/>
  </r>
  <r>
    <s v="CLEAR"/>
    <d v="2021-05-21T00:00:00"/>
    <x v="6"/>
    <n v="9404483"/>
    <s v="V"/>
    <s v="CMIG4"/>
    <n v="500"/>
    <n v="13.01"/>
    <n v="11.867777777777778"/>
    <n v="6505"/>
    <m/>
    <n v="2.2050000000000001"/>
    <n v="0.5"/>
    <n v="6502.6840000000002"/>
    <s v="S"/>
    <m/>
    <n v="6502.6840000000002"/>
    <n v="568.7951111111106"/>
    <n v="0"/>
  </r>
  <r>
    <s v="CLEAR"/>
    <d v="2021-05-21T00:00:00"/>
    <x v="1"/>
    <n v="9404483"/>
    <s v="C"/>
    <s v="HASH11"/>
    <n v="100"/>
    <n v="38.29"/>
    <n v="39.513333333333335"/>
    <n v="3829"/>
    <m/>
    <n v="2.2050000000000001"/>
    <n v="0.5"/>
    <n v="3831.9459999999999"/>
    <s v="N"/>
    <m/>
    <n v="-3831.9459999999999"/>
    <m/>
    <n v="600"/>
  </r>
  <r>
    <s v="CLEAR"/>
    <d v="2021-05-21T00:00:00"/>
    <x v="1"/>
    <n v="9404483"/>
    <s v="C"/>
    <s v="HASH11"/>
    <n v="100"/>
    <n v="37.729999999999997"/>
    <n v="39.758000000000003"/>
    <n v="3772.9999999999995"/>
    <m/>
    <n v="2.2050000000000001"/>
    <n v="0.5"/>
    <n v="3775.9459999999995"/>
    <s v="N"/>
    <m/>
    <n v="-3775.9459999999995"/>
    <m/>
    <n v="500"/>
  </r>
  <r>
    <s v="CLEAR"/>
    <d v="2021-05-20T00:00:00"/>
    <x v="9"/>
    <n v="9317602"/>
    <s v="V"/>
    <s v="BBDC4"/>
    <n v="200"/>
    <n v="25.5"/>
    <n v="24.86"/>
    <n v="5100"/>
    <m/>
    <n v="3.6560000000000001"/>
    <n v="0.94600000000000006"/>
    <n v="5097.4014999999999"/>
    <s v="S"/>
    <m/>
    <n v="5097.4014999999999"/>
    <n v="125.23800000000028"/>
    <n v="100"/>
  </r>
  <r>
    <s v="CLEAR"/>
    <d v="2021-05-20T00:00:00"/>
    <x v="1"/>
    <n v="9317602"/>
    <s v="V"/>
    <s v="HASH11"/>
    <n v="100"/>
    <n v="40"/>
    <m/>
    <n v="4000"/>
    <m/>
    <n v="3.6560000000000001"/>
    <n v="0.94600000000000006"/>
    <n v="3997.4014999999999"/>
    <s v="S"/>
    <m/>
    <n v="3997.4014999999999"/>
    <n v="194.00950000000012"/>
    <s v="X"/>
  </r>
  <r>
    <s v="CLEAR"/>
    <d v="2021-05-20T00:00:00"/>
    <x v="1"/>
    <n v="9317602"/>
    <s v="C"/>
    <s v="HASH11"/>
    <n v="100"/>
    <n v="38"/>
    <m/>
    <n v="3800"/>
    <m/>
    <n v="3.6560000000000001"/>
    <n v="0.94600000000000006"/>
    <n v="3803.2285000000002"/>
    <s v="S"/>
    <m/>
    <n v="-3803.2285000000002"/>
    <m/>
    <s v="X"/>
  </r>
  <r>
    <s v="CLEAR"/>
    <d v="2021-05-20T00:00:00"/>
    <x v="6"/>
    <n v="9317602"/>
    <s v="C"/>
    <s v="ELET3"/>
    <n v="100"/>
    <n v="41.65"/>
    <m/>
    <n v="4165"/>
    <m/>
    <m/>
    <m/>
    <n v="4167.2825000000003"/>
    <s v="S"/>
    <m/>
    <n v="-4167.2825000000003"/>
    <m/>
    <n v="1400"/>
  </r>
  <r>
    <s v="CLEAR"/>
    <d v="2021-05-20T00:00:00"/>
    <x v="6"/>
    <n v="9317602"/>
    <s v="C"/>
    <s v="ELET3"/>
    <n v="100"/>
    <n v="41.36"/>
    <m/>
    <n v="4136"/>
    <m/>
    <m/>
    <m/>
    <n v="4138.5725000000002"/>
    <s v="S"/>
    <m/>
    <n v="-4138.5725000000002"/>
    <m/>
    <n v="1300"/>
  </r>
  <r>
    <s v="CLEAR"/>
    <d v="2021-05-20T00:00:00"/>
    <x v="6"/>
    <n v="9317602"/>
    <s v="C"/>
    <s v="ELET3"/>
    <n v="100"/>
    <n v="42.13"/>
    <m/>
    <n v="4213"/>
    <m/>
    <m/>
    <m/>
    <n v="4215.5725000000002"/>
    <s v="S"/>
    <m/>
    <n v="-4215.5725000000002"/>
    <m/>
    <n v="1200"/>
  </r>
  <r>
    <s v="CLEAR"/>
    <d v="2021-05-20T00:00:00"/>
    <x v="6"/>
    <n v="9317602"/>
    <s v="V"/>
    <s v="ELET3"/>
    <n v="200"/>
    <n v="42.89"/>
    <m/>
    <n v="8578"/>
    <m/>
    <n v="3.6560000000000001"/>
    <n v="0.94600000000000006"/>
    <n v="8575.1115000000009"/>
    <s v="S"/>
    <m/>
    <n v="8575.1115000000009"/>
    <n v="350"/>
    <s v="X"/>
  </r>
  <r>
    <s v="CLEAR"/>
    <d v="2021-05-20T00:00:00"/>
    <x v="6"/>
    <n v="9317602"/>
    <s v="C"/>
    <s v="ELET3"/>
    <n v="200"/>
    <n v="41.92"/>
    <m/>
    <n v="8384"/>
    <m/>
    <n v="3.6560000000000001"/>
    <n v="0.94600000000000006"/>
    <n v="8387.5184999999983"/>
    <s v="S"/>
    <m/>
    <n v="-8387.5184999999983"/>
    <m/>
    <s v="X"/>
  </r>
  <r>
    <s v="ITAÚ"/>
    <d v="2021-05-19T00:00:00"/>
    <x v="3"/>
    <n v="125029"/>
    <s v="C"/>
    <s v="BBAS3"/>
    <n v="200"/>
    <n v="32.479999999999997"/>
    <m/>
    <n v="6495.9999999999991"/>
    <m/>
    <n v="1.62"/>
    <n v="0.32"/>
    <n v="6499.1636363636353"/>
    <s v="S"/>
    <m/>
    <n v="-6499.1636363636353"/>
    <m/>
    <n v="200"/>
  </r>
  <r>
    <s v="CLEAR"/>
    <d v="2021-05-19T00:00:00"/>
    <x v="9"/>
    <n v="9225274"/>
    <s v="V"/>
    <s v="BBDC4"/>
    <n v="100"/>
    <n v="25.35"/>
    <m/>
    <n v="2535"/>
    <m/>
    <m/>
    <m/>
    <n v="2532.7863636363636"/>
    <s v="S"/>
    <m/>
    <n v="2532.7863636363636"/>
    <m/>
    <n v="300"/>
  </r>
  <r>
    <s v="CLEAR"/>
    <d v="2021-05-19T00:00:00"/>
    <x v="2"/>
    <n v="9225274"/>
    <s v="C"/>
    <s v="OIBR3"/>
    <n v="1000"/>
    <n v="1.51"/>
    <m/>
    <n v="1510"/>
    <m/>
    <n v="2.8955555555555552"/>
    <n v="0.72888888888888881"/>
    <n v="1513.5725252525253"/>
    <s v="N"/>
    <m/>
    <n v="-1513.5725252525253"/>
    <m/>
    <n v="1000"/>
  </r>
  <r>
    <s v="CLEAR"/>
    <d v="2021-05-19T00:00:00"/>
    <x v="1"/>
    <n v="9225274"/>
    <s v="C"/>
    <s v="MODL11"/>
    <n v="100"/>
    <n v="18.3"/>
    <n v="18.34"/>
    <n v="1830"/>
    <m/>
    <n v="2.8955555555555552"/>
    <n v="0.72888888888888881"/>
    <n v="1833.5725252525253"/>
    <s v="S"/>
    <m/>
    <n v="-1833.5725252525253"/>
    <m/>
    <n v="600"/>
  </r>
  <r>
    <s v="CLEAR"/>
    <d v="2021-05-19T00:00:00"/>
    <x v="1"/>
    <n v="9225274"/>
    <s v="C"/>
    <s v="HASH11"/>
    <n v="100"/>
    <n v="39.200000000000003"/>
    <n v="40.265000000000001"/>
    <n v="3920.0000000000005"/>
    <m/>
    <n v="2.8955555555555552"/>
    <n v="0.72888888888888881"/>
    <n v="3923.5725252525258"/>
    <s v="N"/>
    <m/>
    <n v="-3923.5725252525258"/>
    <m/>
    <n v="400"/>
  </r>
  <r>
    <s v="CLEAR"/>
    <d v="2021-05-19T00:00:00"/>
    <x v="1"/>
    <n v="9225274"/>
    <s v="C"/>
    <s v="HASH11"/>
    <n v="200"/>
    <n v="40.6"/>
    <m/>
    <n v="8120"/>
    <m/>
    <n v="2.8955555555555552"/>
    <n v="0.72888888888888881"/>
    <n v="8123.5725252525253"/>
    <s v="N"/>
    <m/>
    <n v="-8123.5725252525253"/>
    <m/>
    <n v="300"/>
  </r>
  <r>
    <s v="CLEAR"/>
    <d v="2021-05-19T00:00:00"/>
    <x v="1"/>
    <n v="9225274"/>
    <s v="C"/>
    <s v="HASH11"/>
    <n v="100"/>
    <n v="40.659999999999997"/>
    <m/>
    <n v="4065.9999999999995"/>
    <m/>
    <n v="2.8955555555555552"/>
    <n v="0.72888888888888881"/>
    <n v="4069.5725252525249"/>
    <s v="N"/>
    <m/>
    <n v="-4069.5725252525249"/>
    <m/>
    <n v="100"/>
  </r>
  <r>
    <s v="CLEAR"/>
    <d v="2021-05-19T00:00:00"/>
    <x v="6"/>
    <n v="9225274"/>
    <s v="V"/>
    <s v="CMIG4"/>
    <n v="300"/>
    <n v="12.89"/>
    <n v="11.867777777777778"/>
    <n v="3867"/>
    <m/>
    <n v="2.8955555555555552"/>
    <n v="0.72888888888888881"/>
    <n v="3864.0574747474748"/>
    <s v="S"/>
    <m/>
    <n v="3864.0574747474748"/>
    <n v="303.72414141414129"/>
    <n v="500"/>
  </r>
  <r>
    <s v="CLEAR"/>
    <d v="2021-05-19T00:00:00"/>
    <x v="6"/>
    <n v="9225274"/>
    <s v="V"/>
    <s v="ELET3"/>
    <n v="200"/>
    <n v="42.16"/>
    <n v="38.47"/>
    <n v="8432"/>
    <m/>
    <n v="2.8955555555555552"/>
    <n v="0.72888888888888881"/>
    <n v="8429.0574747474748"/>
    <s v="S"/>
    <m/>
    <n v="8429.0574747474748"/>
    <n v="735.05747474747477"/>
    <n v="1100"/>
  </r>
  <r>
    <s v="CLEAR"/>
    <d v="2021-05-19T00:00:00"/>
    <x v="1"/>
    <n v="9225274"/>
    <s v="V"/>
    <s v="HASH11"/>
    <n v="100"/>
    <n v="41"/>
    <n v="38"/>
    <n v="4100"/>
    <m/>
    <n v="2.8955555555555552"/>
    <n v="0.72888888888888881"/>
    <n v="4097.0574747474748"/>
    <s v="S"/>
    <m/>
    <n v="4097.0574747474748"/>
    <n v="297.05747474747477"/>
    <m/>
  </r>
  <r>
    <s v="CLEAR"/>
    <d v="2021-05-19T00:00:00"/>
    <x v="1"/>
    <n v="9225274"/>
    <s v="C"/>
    <s v="HASH11"/>
    <n v="100"/>
    <n v="38"/>
    <m/>
    <n v="3800"/>
    <m/>
    <n v="2.8955555555555552"/>
    <n v="0.72888888888888881"/>
    <n v="3803.5725252525253"/>
    <s v="S"/>
    <m/>
    <n v="-3803.5725252525253"/>
    <m/>
    <m/>
  </r>
  <r>
    <s v="CLEAR"/>
    <d v="2021-05-18T00:00:00"/>
    <x v="7"/>
    <n v="9130302"/>
    <s v="C"/>
    <s v="CVCB3"/>
    <n v="100"/>
    <n v="24.9"/>
    <n v="24.737500000000001"/>
    <n v="2490"/>
    <m/>
    <n v="2.9289999999999998"/>
    <n v="0.74399999999999999"/>
    <n v="2492.5740000000001"/>
    <s v="S"/>
    <m/>
    <n v="-2492.5740000000001"/>
    <m/>
    <n v="400"/>
  </r>
  <r>
    <s v="CLEAR"/>
    <d v="2021-05-18T00:00:00"/>
    <x v="7"/>
    <n v="9130302"/>
    <s v="C"/>
    <s v="CVCB3"/>
    <n v="100"/>
    <n v="24.73"/>
    <n v="24.683333333333334"/>
    <n v="2473"/>
    <m/>
    <n v="2.9289999999999998"/>
    <n v="0.74399999999999999"/>
    <n v="2475.5740000000001"/>
    <s v="S"/>
    <m/>
    <n v="-2475.5740000000001"/>
    <m/>
    <n v="300"/>
  </r>
  <r>
    <s v="CLEAR"/>
    <d v="2021-05-18T00:00:00"/>
    <x v="1"/>
    <n v="9130302"/>
    <s v="C"/>
    <s v="MODL11"/>
    <n v="100"/>
    <n v="18.3"/>
    <n v="17.972000000000001"/>
    <n v="1830"/>
    <m/>
    <n v="2.9289999999999998"/>
    <n v="0.74399999999999999"/>
    <n v="1832.5540000000001"/>
    <s v="S"/>
    <m/>
    <n v="-1832.5540000000001"/>
    <m/>
    <n v="500"/>
  </r>
  <r>
    <s v="CLEAR"/>
    <d v="2021-05-18T00:00:00"/>
    <x v="1"/>
    <n v="9130302"/>
    <s v="V"/>
    <s v="CASH3"/>
    <n v="200"/>
    <n v="34.087000000000003"/>
    <n v="34.31"/>
    <n v="6817.4000000000005"/>
    <m/>
    <n v="2.9289999999999998"/>
    <n v="0.74399999999999999"/>
    <n v="6815.4760000000006"/>
    <s v="S"/>
    <m/>
    <n v="6815.4760000000006"/>
    <m/>
    <n v="0"/>
  </r>
  <r>
    <s v="CLEAR"/>
    <d v="2021-05-18T00:00:00"/>
    <x v="1"/>
    <n v="9130302"/>
    <s v="V"/>
    <s v="CASH3"/>
    <n v="100"/>
    <n v="33.869999999999997"/>
    <n v="34.31"/>
    <n v="3386.9999999999995"/>
    <m/>
    <n v="2.9289999999999998"/>
    <n v="0.74399999999999999"/>
    <n v="3386.2559999999994"/>
    <s v="S"/>
    <m/>
    <n v="3386.2559999999994"/>
    <m/>
    <n v="200"/>
  </r>
  <r>
    <s v="CLEAR"/>
    <d v="2021-05-18T00:00:00"/>
    <x v="0"/>
    <n v="9130302"/>
    <s v="C"/>
    <s v="JBSS3"/>
    <n v="100"/>
    <n v="29.59"/>
    <n v="31.736114285714283"/>
    <n v="2959"/>
    <m/>
    <n v="2.9289999999999998"/>
    <n v="0.74399999999999999"/>
    <n v="2962.0973333333336"/>
    <s v="N"/>
    <m/>
    <n v="-2962.0973333333336"/>
    <m/>
    <n v="1400"/>
  </r>
  <r>
    <s v="CLEAR"/>
    <d v="2021-05-18T00:00:00"/>
    <x v="6"/>
    <n v="9130302"/>
    <s v="V"/>
    <s v="ELET3"/>
    <n v="100"/>
    <n v="40.29"/>
    <n v="38.47"/>
    <n v="4029"/>
    <m/>
    <n v="2.9289999999999998"/>
    <n v="0.74399999999999999"/>
    <n v="4026.5326666666665"/>
    <s v="S"/>
    <m/>
    <n v="4026.5326666666665"/>
    <n v="179.04236363636346"/>
    <n v="1300"/>
  </r>
  <r>
    <s v="CLEAR"/>
    <d v="2021-05-18T00:00:00"/>
    <x v="6"/>
    <n v="9130302"/>
    <s v="V"/>
    <s v="ELET3"/>
    <n v="100"/>
    <n v="39.65"/>
    <n v="38.47"/>
    <n v="3965"/>
    <m/>
    <n v="2.9289999999999998"/>
    <n v="0.74399999999999999"/>
    <n v="3962.5326666666665"/>
    <s v="S"/>
    <m/>
    <n v="3962.5326666666665"/>
    <n v="116.05600000000004"/>
    <n v="1400"/>
  </r>
  <r>
    <s v="CLEAR"/>
    <d v="2021-05-18T00:00:00"/>
    <x v="7"/>
    <n v="9130302"/>
    <s v="C"/>
    <s v="CVCB3"/>
    <n v="100"/>
    <n v="24.73"/>
    <n v="24.66"/>
    <n v="2473"/>
    <m/>
    <n v="2.9289999999999998"/>
    <n v="0.74399999999999999"/>
    <n v="2476.0573333333336"/>
    <s v="S"/>
    <m/>
    <n v="-2476.0573333333336"/>
    <m/>
    <n v="200"/>
  </r>
  <r>
    <s v="CLEAR"/>
    <d v="2021-05-18T00:00:00"/>
    <x v="7"/>
    <n v="9130302"/>
    <s v="C"/>
    <s v="CVCB3"/>
    <n v="100"/>
    <n v="24.59"/>
    <n v="24.59"/>
    <n v="2459"/>
    <m/>
    <n v="2.9289999999999998"/>
    <n v="0.74399999999999999"/>
    <n v="2462.0573333333336"/>
    <s v="S"/>
    <m/>
    <n v="-2462.0573333333336"/>
    <m/>
    <n v="100"/>
  </r>
  <r>
    <s v="CLEAR"/>
    <d v="2021-05-17T00:00:00"/>
    <x v="6"/>
    <n v="9033332"/>
    <s v="V"/>
    <s v="CMIG4"/>
    <n v="100"/>
    <n v="12.37"/>
    <n v="11.867777777777778"/>
    <n v="1237"/>
    <m/>
    <n v="11.557499999999999"/>
    <n v="3.09"/>
    <n v="1232.2266666666667"/>
    <s v="S"/>
    <m/>
    <n v="1232.2266666666667"/>
    <n v="45.95222222222219"/>
    <n v="800"/>
  </r>
  <r>
    <s v="CLEAR"/>
    <d v="2021-05-17T00:00:00"/>
    <x v="6"/>
    <n v="9033332"/>
    <s v="V"/>
    <s v="ELET3"/>
    <n v="100"/>
    <n v="38.840000000000003"/>
    <n v="38.47"/>
    <n v="3884.0000000000005"/>
    <m/>
    <n v="11.557499999999999"/>
    <n v="3.09"/>
    <n v="3879.2680000000005"/>
    <s v="S"/>
    <m/>
    <n v="3879.2680000000005"/>
    <n v="32.730000000000473"/>
    <n v="1500"/>
  </r>
  <r>
    <s v="CLEAR"/>
    <d v="2021-05-17T00:00:00"/>
    <x v="1"/>
    <n v="9033332"/>
    <s v="C"/>
    <s v="CASH3"/>
    <n v="300"/>
    <n v="34.31"/>
    <m/>
    <n v="10293"/>
    <m/>
    <n v="11.557499999999999"/>
    <n v="3.09"/>
    <n v="10298.361999999999"/>
    <s v="S"/>
    <m/>
    <n v="-10298.361999999999"/>
    <m/>
    <n v="300"/>
  </r>
  <r>
    <s v="CLEAR"/>
    <d v="2021-05-17T00:00:00"/>
    <x v="4"/>
    <n v="9033332"/>
    <s v="C"/>
    <s v="PETR4"/>
    <n v="200"/>
    <n v="26.37"/>
    <n v="32.073333333333338"/>
    <n v="5274"/>
    <m/>
    <n v="11.557499999999999"/>
    <n v="3.09"/>
    <n v="5279.3620000000001"/>
    <s v="S"/>
    <m/>
    <n v="-5279.3620000000001"/>
    <m/>
    <n v="800"/>
  </r>
  <r>
    <s v="CLEAR"/>
    <d v="2021-05-17T00:00:00"/>
    <x v="1"/>
    <n v="9033332"/>
    <s v="C"/>
    <s v="MODL11"/>
    <n v="200"/>
    <n v="18.27"/>
    <n v="49.626249999999999"/>
    <n v="3654"/>
    <m/>
    <n v="11.557499999999999"/>
    <n v="3.09"/>
    <n v="3659.3620000000001"/>
    <s v="S"/>
    <m/>
    <n v="-3659.3620000000001"/>
    <m/>
    <n v="400"/>
  </r>
  <r>
    <s v="CLEAR"/>
    <d v="2021-05-14T00:00:00"/>
    <x v="6"/>
    <n v="8931392"/>
    <s v="C"/>
    <s v="ELET3"/>
    <n v="100"/>
    <n v="38.869999999999997"/>
    <n v="38.252500000000005"/>
    <n v="3886.9999999999995"/>
    <m/>
    <n v="2.649"/>
    <n v="0.61899999999999999"/>
    <n v="3889.8909999999996"/>
    <s v="S"/>
    <m/>
    <n v="-3889.8909999999996"/>
    <m/>
    <n v="1600"/>
  </r>
  <r>
    <s v="CLEAR"/>
    <d v="2021-05-14T00:00:00"/>
    <x v="6"/>
    <n v="8931392"/>
    <s v="C"/>
    <s v="ELET3"/>
    <n v="100"/>
    <n v="39.69"/>
    <n v="38.211333333333336"/>
    <n v="3969"/>
    <m/>
    <n v="2.649"/>
    <n v="0.61899999999999999"/>
    <n v="3971.9032857142861"/>
    <s v="S"/>
    <m/>
    <n v="-3971.9032857142861"/>
    <m/>
    <n v="1500"/>
  </r>
  <r>
    <s v="CLEAR"/>
    <d v="2021-05-14T00:00:00"/>
    <x v="6"/>
    <n v="8931392"/>
    <s v="C"/>
    <s v="ELET3"/>
    <n v="100"/>
    <n v="38.96"/>
    <n v="38.105714285714285"/>
    <n v="3896"/>
    <m/>
    <n v="2.649"/>
    <n v="0.61899999999999999"/>
    <n v="3898.9032857142861"/>
    <s v="S"/>
    <m/>
    <n v="-3898.9032857142861"/>
    <m/>
    <n v="1400"/>
  </r>
  <r>
    <s v="CLEAR"/>
    <d v="2021-05-14T00:00:00"/>
    <x v="4"/>
    <n v="8931392"/>
    <s v="V"/>
    <s v="PETR4"/>
    <n v="300"/>
    <n v="25.76"/>
    <n v="23.771333333333335"/>
    <n v="7728.0000000000009"/>
    <m/>
    <n v="2.649"/>
    <n v="0.61899999999999999"/>
    <n v="7725.7267142857154"/>
    <s v="S"/>
    <m/>
    <n v="7725.7267142857154"/>
    <n v="591.02966666666725"/>
    <n v="600"/>
  </r>
  <r>
    <s v="CLEAR"/>
    <d v="2021-05-14T00:00:00"/>
    <x v="4"/>
    <n v="8931392"/>
    <s v="V"/>
    <s v="PETR4"/>
    <n v="200"/>
    <n v="25.8"/>
    <n v="23.771333333333335"/>
    <n v="5160"/>
    <m/>
    <n v="2.649"/>
    <n v="0.61899999999999999"/>
    <n v="5157.7267142857145"/>
    <s v="S"/>
    <m/>
    <n v="5157.7267142857145"/>
    <n v="400.20433333333312"/>
    <n v="900"/>
  </r>
  <r>
    <s v="CLEAR"/>
    <d v="2021-05-14T00:00:00"/>
    <x v="4"/>
    <n v="8931392"/>
    <s v="V"/>
    <s v="PETR4"/>
    <n v="200"/>
    <n v="26.03"/>
    <n v="23.771333333333335"/>
    <n v="5206"/>
    <m/>
    <n v="2.649"/>
    <n v="0.61899999999999999"/>
    <n v="5203.7267142857145"/>
    <s v="S"/>
    <m/>
    <n v="5203.7267142857145"/>
    <n v="446.20433333333312"/>
    <n v="1100"/>
  </r>
  <r>
    <s v="CLEAR"/>
    <d v="2021-05-14T00:00:00"/>
    <x v="7"/>
    <n v="8931392"/>
    <s v="C"/>
    <s v="VVAR3"/>
    <n v="500"/>
    <n v="12.39"/>
    <m/>
    <n v="6195"/>
    <m/>
    <n v="2.649"/>
    <n v="0.61899999999999999"/>
    <n v="6197.9032857142856"/>
    <s v="N"/>
    <m/>
    <n v="-6197.9032857142856"/>
    <m/>
    <n v="500"/>
  </r>
  <r>
    <s v="CLEAR"/>
    <d v="2021-05-14T00:00:00"/>
    <x v="1"/>
    <n v="8931392"/>
    <s v="V"/>
    <s v="MODL11"/>
    <n v="400"/>
    <n v="18.25"/>
    <n v="17.89"/>
    <n v="7300"/>
    <m/>
    <n v="2.649"/>
    <n v="0.61899999999999999"/>
    <n v="7297.7267142857145"/>
    <s v="S"/>
    <m/>
    <n v="7297.7267142857145"/>
    <n v="138.47100000000049"/>
    <n v="200"/>
  </r>
  <r>
    <s v="CLEAR"/>
    <d v="2021-05-14T00:00:00"/>
    <x v="9"/>
    <n v="8931392"/>
    <s v="C"/>
    <s v="BBDC4"/>
    <n v="400"/>
    <n v="24.86"/>
    <m/>
    <n v="9944"/>
    <m/>
    <n v="2.649"/>
    <n v="0.61899999999999999"/>
    <n v="9946.9356666666663"/>
    <s v="S"/>
    <m/>
    <n v="-9946.9356666666663"/>
    <m/>
    <n v="400"/>
  </r>
  <r>
    <s v="CLEAR"/>
    <d v="2021-05-14T00:00:00"/>
    <x v="3"/>
    <n v="8931392"/>
    <s v="V"/>
    <s v="BBAS3"/>
    <n v="200"/>
    <n v="31.23"/>
    <n v="30.88"/>
    <n v="6246"/>
    <m/>
    <n v="2.649"/>
    <n v="0.61899999999999999"/>
    <n v="6243.6943333333338"/>
    <s v="S"/>
    <m/>
    <n v="6243.6943333333338"/>
    <n v="64.458714285714478"/>
    <n v="0"/>
  </r>
  <r>
    <s v="ITAÚ"/>
    <d v="2021-05-13T00:00:00"/>
    <x v="7"/>
    <n v="85387"/>
    <s v="V"/>
    <s v="CVCB3"/>
    <n v="600"/>
    <n v="24.65"/>
    <n v="23.880726475431683"/>
    <n v="14790"/>
    <m/>
    <n v="8.8699999999999992"/>
    <n v="2.1800000000000002"/>
    <n v="14786.133333333333"/>
    <s v="S"/>
    <m/>
    <n v="14786.133333333333"/>
    <n v="457.72982902670446"/>
    <n v="1000"/>
  </r>
  <r>
    <s v="CLEAR"/>
    <d v="2021-05-13T00:00:00"/>
    <x v="1"/>
    <n v="8833729"/>
    <s v="C"/>
    <s v="MODL11"/>
    <n v="200"/>
    <n v="17.989999999999998"/>
    <n v="17.89"/>
    <n v="3597.9999999999995"/>
    <m/>
    <n v="1.8663636363636364"/>
    <n v="0.42818181818181816"/>
    <n v="3600.7448484848478"/>
    <s v="S"/>
    <m/>
    <n v="-3600.7448484848478"/>
    <m/>
    <n v="400"/>
  </r>
  <r>
    <s v="CLEAR"/>
    <d v="2021-05-13T00:00:00"/>
    <x v="1"/>
    <n v="8833729"/>
    <s v="C"/>
    <s v="MODL11"/>
    <n v="200"/>
    <n v="17.649999999999999"/>
    <n v="17.84"/>
    <n v="3529.9999999999995"/>
    <m/>
    <n v="1.8663636363636364"/>
    <n v="0.42818181818181816"/>
    <n v="3533.1131818181811"/>
    <s v="S"/>
    <m/>
    <n v="-3533.1131818181811"/>
    <m/>
    <n v="400"/>
  </r>
  <r>
    <s v="CLEAR"/>
    <d v="2021-05-13T00:00:00"/>
    <x v="1"/>
    <n v="8833729"/>
    <s v="C"/>
    <s v="MODL11"/>
    <n v="200"/>
    <n v="18.03"/>
    <n v="18.03"/>
    <n v="3606"/>
    <m/>
    <n v="1.8663636363636364"/>
    <n v="0.42818181818181816"/>
    <n v="3609.1131818181816"/>
    <s v="S"/>
    <m/>
    <n v="-3609.1131818181816"/>
    <m/>
    <n v="200"/>
  </r>
  <r>
    <s v="CLEAR"/>
    <d v="2021-05-13T00:00:00"/>
    <x v="6"/>
    <n v="8833729"/>
    <s v="V"/>
    <s v="ELET3"/>
    <n v="200"/>
    <n v="39.28"/>
    <n v="38.04"/>
    <n v="7856"/>
    <m/>
    <n v="1.8663636363636364"/>
    <n v="0.42818181818181816"/>
    <n v="7853.4218181818187"/>
    <s v="S"/>
    <m/>
    <n v="7853.4218181818187"/>
    <n v="245.91753246753251"/>
    <n v="1300"/>
  </r>
  <r>
    <s v="CLEAR"/>
    <d v="2021-05-13T00:00:00"/>
    <x v="6"/>
    <n v="8833729"/>
    <s v="V"/>
    <s v="ELET3"/>
    <n v="200"/>
    <n v="39.96"/>
    <n v="38.04"/>
    <n v="7992"/>
    <m/>
    <n v="1.8663636363636364"/>
    <n v="0.42818181818181816"/>
    <n v="7989.5018181818186"/>
    <s v="S"/>
    <m/>
    <n v="7989.5018181818186"/>
    <n v="381.91753246753251"/>
    <n v="1500"/>
  </r>
  <r>
    <s v="CLEAR"/>
    <d v="2021-05-13T00:00:00"/>
    <x v="6"/>
    <n v="8833729"/>
    <s v="V"/>
    <s v="ELET3"/>
    <n v="200"/>
    <n v="40"/>
    <n v="38.04"/>
    <n v="8000"/>
    <m/>
    <n v="1.8663636363636364"/>
    <n v="0.42818181818181816"/>
    <n v="7997.5018181818186"/>
    <s v="S"/>
    <m/>
    <n v="7997.5018181818186"/>
    <n v="389.88515151515185"/>
    <n v="1700"/>
  </r>
  <r>
    <s v="CLEAR"/>
    <d v="2021-05-13T00:00:00"/>
    <x v="7"/>
    <n v="8833729"/>
    <s v="V"/>
    <s v="VVAR3"/>
    <n v="400"/>
    <n v="12.24"/>
    <m/>
    <n v="4896"/>
    <m/>
    <n v="1.8663636363636364"/>
    <n v="0.42818181818181816"/>
    <n v="4893.6718181818187"/>
    <s v="S"/>
    <m/>
    <n v="4893.6718181818187"/>
    <n v="147.3116098484843"/>
    <n v="0"/>
  </r>
  <r>
    <s v="CLEAR"/>
    <d v="2021-05-13T00:00:00"/>
    <x v="3"/>
    <n v="8833729"/>
    <s v="C"/>
    <s v="BBAS3"/>
    <n v="200"/>
    <n v="30.88"/>
    <m/>
    <n v="6176"/>
    <m/>
    <n v="1.8663636363636364"/>
    <n v="0.42818181818181816"/>
    <n v="6178.5198484848488"/>
    <s v="N"/>
    <m/>
    <n v="-6178.5198484848488"/>
    <m/>
    <n v="200"/>
  </r>
  <r>
    <s v="CLEAR"/>
    <d v="2021-05-13T00:00:00"/>
    <x v="9"/>
    <n v="8833729"/>
    <s v="V"/>
    <s v="BBDC4"/>
    <n v="200"/>
    <n v="24.48"/>
    <m/>
    <n v="4896"/>
    <m/>
    <n v="1.8663636363636364"/>
    <n v="0.42818181818181816"/>
    <n v="4894.1101515151513"/>
    <s v="S"/>
    <m/>
    <n v="4894.1101515151513"/>
    <n v="69.311609848484295"/>
    <n v="0"/>
  </r>
  <r>
    <s v="CLEAR"/>
    <d v="2021-05-13T00:00:00"/>
    <x v="6"/>
    <n v="8833729"/>
    <s v="V"/>
    <s v="ELET3"/>
    <n v="200"/>
    <n v="37.9"/>
    <n v="38.04"/>
    <n v="7580"/>
    <m/>
    <n v="1.8663636363636364"/>
    <n v="0.42818181818181816"/>
    <n v="7578.1101515151513"/>
    <s v="S"/>
    <m/>
    <n v="7578.1101515151513"/>
    <n v="-175.596363636364"/>
    <n v="1900"/>
  </r>
  <r>
    <s v="CLEAR"/>
    <d v="2021-05-13T00:00:00"/>
    <x v="6"/>
    <n v="8833729"/>
    <s v="C"/>
    <s v="ELET3"/>
    <n v="200"/>
    <n v="38.75"/>
    <n v="38.04"/>
    <n v="7750"/>
    <m/>
    <n v="1.8663636363636364"/>
    <n v="0.42818181818181816"/>
    <n v="7752.5198484848488"/>
    <s v="S"/>
    <m/>
    <n v="-7752.5198484848488"/>
    <m/>
    <n v="2100"/>
  </r>
  <r>
    <s v="CLEAR"/>
    <d v="2021-05-12T00:00:00"/>
    <x v="6"/>
    <n v="8732765"/>
    <s v="C"/>
    <s v="ELET3"/>
    <n v="200"/>
    <n v="39.35"/>
    <n v="38.04"/>
    <n v="7870"/>
    <m/>
    <n v="1.98"/>
    <n v="0.481875"/>
    <n v="7872.5735416666676"/>
    <s v="S"/>
    <m/>
    <n v="-7872.5735416666676"/>
    <m/>
    <n v="1900"/>
  </r>
  <r>
    <s v="CLEAR"/>
    <d v="2021-05-12T00:00:00"/>
    <x v="6"/>
    <n v="8732765"/>
    <s v="C"/>
    <s v="ELET3"/>
    <n v="100"/>
    <n v="37.65"/>
    <n v="37.061255702280917"/>
    <n v="3765"/>
    <m/>
    <n v="1.98"/>
    <n v="0.481875"/>
    <n v="3767.5735416666666"/>
    <s v="S"/>
    <m/>
    <n v="-3767.5735416666666"/>
    <m/>
    <n v="1700"/>
  </r>
  <r>
    <s v="CLEAR"/>
    <d v="2021-05-12T00:00:00"/>
    <x v="6"/>
    <n v="8732765"/>
    <s v="C"/>
    <s v="ELET3"/>
    <n v="100"/>
    <n v="38.520000000000003"/>
    <n v="37.024459183673471"/>
    <n v="3852.0000000000005"/>
    <m/>
    <n v="1.98"/>
    <n v="0.481875"/>
    <n v="3855.0618750000003"/>
    <s v="S"/>
    <m/>
    <n v="-3855.0618750000003"/>
    <m/>
    <n v="1600"/>
  </r>
  <r>
    <s v="CLEAR"/>
    <d v="2021-05-12T00:00:00"/>
    <x v="6"/>
    <n v="8732765"/>
    <s v="C"/>
    <s v="ELET3"/>
    <n v="200"/>
    <n v="37.83"/>
    <n v="36.921956462585037"/>
    <n v="7566"/>
    <m/>
    <n v="1.98"/>
    <n v="0.481875"/>
    <n v="7569.0618750000003"/>
    <s v="S"/>
    <m/>
    <n v="-7569.0618750000003"/>
    <m/>
    <n v="1500"/>
  </r>
  <r>
    <s v="CLEAR"/>
    <d v="2021-05-12T00:00:00"/>
    <x v="6"/>
    <n v="8732765"/>
    <s v="C"/>
    <s v="ELET3"/>
    <n v="100"/>
    <n v="38.950000000000003"/>
    <n v="36.782257456828887"/>
    <n v="3895.0000000000005"/>
    <m/>
    <n v="1.98"/>
    <n v="0.481875"/>
    <n v="3896.6518750000005"/>
    <s v="S"/>
    <m/>
    <n v="-3896.6518750000005"/>
    <m/>
    <n v="1300"/>
  </r>
  <r>
    <s v="CLEAR"/>
    <d v="2021-05-12T00:00:00"/>
    <x v="6"/>
    <n v="8732765"/>
    <s v="C"/>
    <s v="ELET3"/>
    <n v="200"/>
    <n v="39.450000000000003"/>
    <n v="36.601612244897957"/>
    <n v="7890.0000000000009"/>
    <m/>
    <n v="1.98"/>
    <n v="0.481875"/>
    <n v="7892.4985416666677"/>
    <s v="S"/>
    <m/>
    <n v="-7892.4985416666677"/>
    <m/>
    <n v="1200"/>
  </r>
  <r>
    <s v="CLEAR"/>
    <d v="2021-05-12T00:00:00"/>
    <x v="7"/>
    <n v="8732765"/>
    <s v="C"/>
    <s v="VVAR3"/>
    <n v="400"/>
    <n v="11.86"/>
    <m/>
    <n v="4744"/>
    <m/>
    <n v="1.98"/>
    <n v="0.481875"/>
    <n v="4746.4985416666668"/>
    <s v="S"/>
    <m/>
    <n v="-4746.4985416666668"/>
    <m/>
    <n v="400"/>
  </r>
  <r>
    <s v="CLEAR"/>
    <d v="2021-05-12T00:00:00"/>
    <x v="7"/>
    <n v="8732765"/>
    <s v="V"/>
    <s v="CVCB3"/>
    <n v="300"/>
    <n v="24.56"/>
    <m/>
    <n v="7368"/>
    <m/>
    <n v="1.98"/>
    <n v="0.481875"/>
    <n v="7366.1314583333333"/>
    <s v="S"/>
    <m/>
    <n v="7366.1314583333333"/>
    <n v="-89.065069444444816"/>
    <n v="0"/>
  </r>
  <r>
    <s v="CLEAR"/>
    <d v="2021-05-12T00:00:00"/>
    <x v="1"/>
    <n v="8732765"/>
    <s v="V"/>
    <s v="MODL11"/>
    <n v="600"/>
    <n v="18.16"/>
    <m/>
    <n v="10896"/>
    <m/>
    <n v="1.98"/>
    <n v="0.481875"/>
    <n v="10894.131458333333"/>
    <s v="S"/>
    <m/>
    <n v="10894.131458333333"/>
    <n v="-90.711319444442779"/>
    <n v="0"/>
  </r>
  <r>
    <s v="CLEAR"/>
    <d v="2021-05-12T00:00:00"/>
    <x v="9"/>
    <n v="8732765"/>
    <s v="C"/>
    <s v="BBDC4"/>
    <n v="200"/>
    <n v="24.11"/>
    <m/>
    <n v="4822"/>
    <m/>
    <n v="1.98"/>
    <n v="0.481875"/>
    <n v="4824.4985416666668"/>
    <s v="S"/>
    <m/>
    <n v="-4824.4985416666668"/>
    <m/>
    <n v="200"/>
  </r>
  <r>
    <s v="CLEAR"/>
    <d v="2021-05-12T00:00:00"/>
    <x v="6"/>
    <n v="8732765"/>
    <s v="V"/>
    <s v="ELET3"/>
    <n v="200"/>
    <n v="39.799999999999997"/>
    <m/>
    <n v="7959.9999999999991"/>
    <m/>
    <n v="1.98"/>
    <n v="0.481875"/>
    <n v="7958.1314583333324"/>
    <s v="S"/>
    <m/>
    <n v="7958.1314583333324"/>
    <n v="126.50624999999854"/>
    <n v="1000"/>
  </r>
  <r>
    <s v="CLEAR"/>
    <d v="2021-05-12T00:00:00"/>
    <x v="6"/>
    <n v="8732765"/>
    <s v="C"/>
    <s v="ELET3"/>
    <n v="200"/>
    <n v="39.14"/>
    <m/>
    <n v="7828"/>
    <m/>
    <n v="1.98"/>
    <n v="0.481875"/>
    <n v="7830.6396527777779"/>
    <s v="S"/>
    <m/>
    <n v="-7830.6396527777779"/>
    <m/>
    <n v="1200"/>
  </r>
  <r>
    <s v="CLEAR"/>
    <d v="2021-05-12T00:00:00"/>
    <x v="7"/>
    <n v="8732765"/>
    <s v="V"/>
    <s v="CVCB3"/>
    <n v="100"/>
    <n v="25.2"/>
    <m/>
    <n v="2520"/>
    <m/>
    <n v="1.98"/>
    <n v="0.481875"/>
    <n v="2517.9903472222222"/>
    <s v="S"/>
    <m/>
    <n v="2517.9903472222222"/>
    <n v="116.47958333333327"/>
    <m/>
  </r>
  <r>
    <s v="CLEAR"/>
    <d v="2021-05-12T00:00:00"/>
    <x v="6"/>
    <n v="8732765"/>
    <s v="C"/>
    <s v="CMIG4"/>
    <n v="200"/>
    <n v="11.83"/>
    <n v="11.867777777777778"/>
    <n v="2366"/>
    <m/>
    <n v="1.98"/>
    <n v="0.481875"/>
    <n v="2368.6396527777779"/>
    <s v="N"/>
    <m/>
    <n v="-2368.6396527777779"/>
    <m/>
    <n v="900"/>
  </r>
  <r>
    <s v="CLEAR"/>
    <d v="2021-05-12T00:00:00"/>
    <x v="7"/>
    <n v="8732765"/>
    <s v="C"/>
    <s v="CVCB3"/>
    <n v="100"/>
    <n v="24"/>
    <m/>
    <n v="2400"/>
    <m/>
    <n v="1.98"/>
    <n v="0.481875"/>
    <n v="2402.6396527777779"/>
    <s v="S"/>
    <m/>
    <n v="-2402.6396527777779"/>
    <m/>
    <m/>
  </r>
  <r>
    <s v="CLEAR"/>
    <d v="2021-05-12T00:00:00"/>
    <x v="6"/>
    <n v="8732765"/>
    <s v="C"/>
    <s v="CMIG4"/>
    <n v="200"/>
    <n v="11.65"/>
    <n v="11.878571428571428"/>
    <n v="2330"/>
    <m/>
    <n v="1.98"/>
    <n v="0.481875"/>
    <n v="2332.6396527777779"/>
    <s v="N"/>
    <m/>
    <n v="-2332.6396527777779"/>
    <m/>
    <n v="700"/>
  </r>
  <r>
    <s v="ITAÚ"/>
    <d v="2021-05-11T00:00:00"/>
    <x v="7"/>
    <n v="64146"/>
    <s v="V"/>
    <s v="CVCB3"/>
    <n v="300"/>
    <n v="25.05"/>
    <n v="24.65"/>
    <n v="7515"/>
    <n v="4.9000000000000004"/>
    <n v="1.3434999999999999"/>
    <n v="0.37"/>
    <n v="7508.2022222222231"/>
    <s v="S"/>
    <m/>
    <n v="7508.2022222222231"/>
    <n v="113.34333333333416"/>
    <s v="X"/>
  </r>
  <r>
    <s v="ITAÚ"/>
    <d v="2021-05-11T00:00:00"/>
    <x v="7"/>
    <n v="64146"/>
    <s v="C"/>
    <s v="CVCB3"/>
    <n v="300"/>
    <n v="24.65"/>
    <m/>
    <n v="7395"/>
    <n v="4.9000000000000004"/>
    <n v="1.3434999999999999"/>
    <n v="0.37"/>
    <n v="7402.427777777777"/>
    <s v="S"/>
    <m/>
    <n v="-7402.427777777777"/>
    <m/>
    <s v="X"/>
  </r>
  <r>
    <s v="CLEAR"/>
    <d v="2021-05-11T00:00:00"/>
    <x v="6"/>
    <n v="8635937"/>
    <s v="V"/>
    <s v="ELET3"/>
    <n v="200"/>
    <n v="39.56"/>
    <n v="36.031934693877545"/>
    <n v="7912"/>
    <m/>
    <n v="3.96"/>
    <n v="0.96375"/>
    <n v="7909.5084722222227"/>
    <s v="S"/>
    <m/>
    <n v="7909.5084722222227"/>
    <n v="703.26264455782439"/>
    <n v="1000"/>
  </r>
  <r>
    <s v="CLEAR"/>
    <d v="2021-05-11T00:00:00"/>
    <x v="6"/>
    <n v="8635937"/>
    <s v="V"/>
    <s v="ELET3"/>
    <n v="300"/>
    <n v="39.659999999999997"/>
    <n v="36.031934693877545"/>
    <n v="11897.999999999998"/>
    <m/>
    <n v="3.96"/>
    <n v="0.96375"/>
    <n v="11895.50847222222"/>
    <s v="S"/>
    <m/>
    <n v="11895.50847222222"/>
    <n v="1085.9280640589568"/>
    <n v="1200"/>
  </r>
  <r>
    <s v="CLEAR"/>
    <d v="2021-05-11T00:00:00"/>
    <x v="6"/>
    <n v="8635937"/>
    <s v="V"/>
    <s v="ELET3"/>
    <n v="200"/>
    <n v="39.31"/>
    <n v="36.031934693877545"/>
    <n v="7862"/>
    <m/>
    <n v="3.96"/>
    <n v="0.96375"/>
    <n v="7858.6462499999998"/>
    <s v="S"/>
    <m/>
    <n v="7858.6462499999998"/>
    <n v="653.12153344671333"/>
    <n v="1500"/>
  </r>
  <r>
    <s v="CLEAR"/>
    <d v="2021-05-11T00:00:00"/>
    <x v="6"/>
    <n v="8635937"/>
    <s v="V"/>
    <s v="ELET3"/>
    <n v="100"/>
    <n v="38.49"/>
    <n v="36.031934693877545"/>
    <n v="3849"/>
    <m/>
    <n v="3.96"/>
    <n v="0.96375"/>
    <n v="3846.8095833333336"/>
    <s v="S"/>
    <m/>
    <n v="3846.8095833333336"/>
    <n v="243.31500283446758"/>
    <n v="1700"/>
  </r>
  <r>
    <s v="CLEAR"/>
    <d v="2021-05-11T00:00:00"/>
    <x v="6"/>
    <n v="8635937"/>
    <s v="V"/>
    <s v="ELET3"/>
    <n v="200"/>
    <n v="38.78"/>
    <n v="36.031934693877545"/>
    <n v="7756"/>
    <m/>
    <n v="3.96"/>
    <n v="0.96375"/>
    <n v="7753.8095833333336"/>
    <s v="S"/>
    <m/>
    <n v="7753.8095833333336"/>
    <n v="547.12153344671333"/>
    <n v="1800"/>
  </r>
  <r>
    <s v="CLEAR"/>
    <d v="2021-05-11T00:00:00"/>
    <x v="0"/>
    <n v="8635937"/>
    <s v="C"/>
    <s v="JBSS3"/>
    <n v="100"/>
    <n v="31.41"/>
    <m/>
    <n v="3141"/>
    <m/>
    <n v="3.96"/>
    <n v="0.96375"/>
    <n v="3143.8204166666665"/>
    <s v="N"/>
    <m/>
    <n v="-3143.8204166666665"/>
    <m/>
    <n v="1300"/>
  </r>
  <r>
    <s v="CLEAR"/>
    <d v="2021-05-11T00:00:00"/>
    <x v="7"/>
    <n v="8635937"/>
    <s v="C"/>
    <s v="CVCB3"/>
    <n v="300"/>
    <n v="24.84"/>
    <n v="24.84"/>
    <n v="7452"/>
    <m/>
    <n v="3.96"/>
    <n v="0.96375"/>
    <n v="7454.8204166666665"/>
    <s v="S"/>
    <m/>
    <n v="-7454.8204166666665"/>
    <m/>
    <n v="300"/>
  </r>
  <r>
    <s v="CLEAR"/>
    <d v="2021-05-11T00:00:00"/>
    <x v="6"/>
    <n v="8635937"/>
    <s v="C"/>
    <s v="CMIG4"/>
    <n v="500"/>
    <n v="11.97"/>
    <n v="11.97"/>
    <n v="5985"/>
    <m/>
    <n v="3.96"/>
    <n v="0.96375"/>
    <n v="5987.8204166666665"/>
    <s v="N"/>
    <m/>
    <n v="-5987.8204166666665"/>
    <m/>
    <n v="500"/>
  </r>
  <r>
    <s v="ITAÚ"/>
    <d v="2021-05-10T00:00:00"/>
    <x v="7"/>
    <n v="53877"/>
    <s v="V"/>
    <s v="CVCB3"/>
    <n v="324"/>
    <n v="25.57"/>
    <n v="23.880726475431683"/>
    <n v="8284.68"/>
    <n v="4.9000000000000004"/>
    <n v="3.96"/>
    <n v="0.96375"/>
    <n v="8277.5895833333325"/>
    <s v="S"/>
    <m/>
    <n v="8277.5895833333325"/>
    <n v="539.93309418235731"/>
    <n v="1600"/>
  </r>
  <r>
    <s v="CLEAR"/>
    <d v="2021-05-10T00:00:00"/>
    <x v="1"/>
    <n v="8530410"/>
    <s v="C"/>
    <s v="MODL11"/>
    <n v="600"/>
    <n v="18.303333333333335"/>
    <n v="36.031934693877545"/>
    <n v="10982"/>
    <m/>
    <n v="2.5266666666666668"/>
    <n v="0.61"/>
    <n v="10984.869999999999"/>
    <s v="S"/>
    <m/>
    <n v="-10984.869999999999"/>
    <m/>
    <n v="600"/>
  </r>
  <r>
    <s v="CLEAR"/>
    <d v="2021-05-10T00:00:00"/>
    <x v="6"/>
    <n v="8530410"/>
    <s v="C"/>
    <s v="ELET3"/>
    <n v="100"/>
    <n v="37.369999999999997"/>
    <n v="36.031934693877545"/>
    <n v="3736.9999999999995"/>
    <m/>
    <n v="2.5266666666666668"/>
    <n v="0.61"/>
    <n v="3739.87"/>
    <s v="S"/>
    <m/>
    <n v="-3739.87"/>
    <m/>
    <n v="2000"/>
  </r>
  <r>
    <s v="CLEAR"/>
    <d v="2021-05-10T00:00:00"/>
    <x v="3"/>
    <n v="8530410"/>
    <s v="V"/>
    <s v="BBAS3"/>
    <n v="200"/>
    <n v="30.13"/>
    <n v="32.119199999999999"/>
    <n v="6026"/>
    <m/>
    <n v="2.5266666666666668"/>
    <n v="0.61"/>
    <n v="6023.76"/>
    <s v="S"/>
    <m/>
    <n v="6023.76"/>
    <n v="-400.84000000000015"/>
    <n v="0"/>
  </r>
  <r>
    <s v="CLEAR"/>
    <d v="2021-05-10T00:00:00"/>
    <x v="7"/>
    <n v="8530410"/>
    <s v="V"/>
    <s v="CVCB3"/>
    <n v="300"/>
    <n v="25.61"/>
    <n v="25"/>
    <n v="7683"/>
    <m/>
    <n v="2.5266666666666668"/>
    <n v="0.61"/>
    <n v="7680.84"/>
    <s v="S"/>
    <m/>
    <n v="7680.84"/>
    <n v="181.16333333333387"/>
    <n v="0"/>
  </r>
  <r>
    <s v="CLEAR"/>
    <d v="2021-05-10T00:00:00"/>
    <x v="7"/>
    <n v="8530410"/>
    <s v="C"/>
    <s v="CVCB3"/>
    <n v="300"/>
    <n v="25"/>
    <m/>
    <n v="7500"/>
    <m/>
    <n v="2.5266666666666668"/>
    <n v="0.61"/>
    <n v="7502.9299999999994"/>
    <s v="S"/>
    <m/>
    <n v="-7502.9299999999994"/>
    <m/>
    <n v="0"/>
  </r>
  <r>
    <s v="CLEAR"/>
    <d v="2021-05-10T00:00:00"/>
    <x v="7"/>
    <n v="8530410"/>
    <s v="V"/>
    <s v="CVCB3"/>
    <n v="300"/>
    <n v="25.08"/>
    <n v="23.51"/>
    <n v="7523.9999999999991"/>
    <m/>
    <n v="2.5266666666666668"/>
    <n v="0.61"/>
    <n v="7521.7"/>
    <s v="S"/>
    <m/>
    <n v="7521.7"/>
    <n v="469.16333333333205"/>
    <n v="0"/>
  </r>
  <r>
    <s v="CLEAR"/>
    <d v="2021-05-07T00:00:00"/>
    <x v="7"/>
    <n v="8433239"/>
    <s v="C"/>
    <s v="CVCB3"/>
    <n v="300"/>
    <n v="23.51"/>
    <m/>
    <n v="7053.0000000000009"/>
    <m/>
    <n v="2.4140000000000001"/>
    <n v="0.52"/>
    <n v="7056.0666666666684"/>
    <s v="S"/>
    <m/>
    <n v="-7056.0666666666684"/>
    <m/>
    <n v="300"/>
  </r>
  <r>
    <s v="CLEAR"/>
    <d v="2021-05-07T00:00:00"/>
    <x v="3"/>
    <n v="8433239"/>
    <s v="V"/>
    <s v="BBAS3"/>
    <n v="300"/>
    <n v="29.94"/>
    <n v="32.119199999999999"/>
    <n v="8982"/>
    <m/>
    <n v="2.4140000000000001"/>
    <n v="0.52"/>
    <n v="8979.5633333333335"/>
    <s v="S"/>
    <m/>
    <n v="8979.5633333333335"/>
    <n v="-655.50666666666802"/>
    <n v="200"/>
  </r>
  <r>
    <s v="CLEAR"/>
    <d v="2021-05-07T00:00:00"/>
    <x v="6"/>
    <n v="8433239"/>
    <s v="V"/>
    <s v="ELET3"/>
    <n v="200"/>
    <n v="37.700000000000003"/>
    <n v="35.961510204081634"/>
    <n v="7540.0000000000009"/>
    <m/>
    <n v="2.4140000000000001"/>
    <n v="0.52"/>
    <n v="7537.5633333333335"/>
    <s v="S"/>
    <m/>
    <n v="7537.5633333333335"/>
    <n v="345.95129251700746"/>
    <n v="1900"/>
  </r>
  <r>
    <s v="CLEAR"/>
    <d v="2021-05-07T00:00:00"/>
    <x v="4"/>
    <n v="8433239"/>
    <s v="C"/>
    <s v="PETR4"/>
    <n v="300"/>
    <n v="23.77"/>
    <n v="23.77"/>
    <n v="7131"/>
    <m/>
    <n v="2.4140000000000001"/>
    <n v="0.52"/>
    <n v="7133.6900000000005"/>
    <s v="S"/>
    <m/>
    <n v="-7133.6900000000005"/>
    <m/>
    <n v="1300"/>
  </r>
  <r>
    <s v="CLEAR"/>
    <d v="2021-05-07T00:00:00"/>
    <x v="1"/>
    <n v="8433239"/>
    <s v="V"/>
    <s v="MODL11"/>
    <n v="400"/>
    <n v="18.64"/>
    <n v="17.3"/>
    <n v="7456"/>
    <m/>
    <n v="2.4140000000000001"/>
    <n v="0.52"/>
    <n v="7453.6299999999992"/>
    <s v="S"/>
    <m/>
    <n v="7453.6299999999992"/>
    <n v="530.72999999999956"/>
    <n v="0"/>
  </r>
  <r>
    <s v="ITAÚ"/>
    <d v="2021-05-06T00:00:00"/>
    <x v="3"/>
    <n v="34373"/>
    <s v="V"/>
    <s v="ITUB4"/>
    <n v="800"/>
    <n v="27.29"/>
    <n v="27.854048971861474"/>
    <n v="21832"/>
    <m/>
    <n v="5.45"/>
    <n v="1.0900000000000001"/>
    <n v="21829.06"/>
    <s v="S"/>
    <m/>
    <n v="21829.06"/>
    <n v="-453.95917748918146"/>
    <n v="0"/>
  </r>
  <r>
    <s v="CLEAR"/>
    <d v="2021-05-06T00:00:00"/>
    <x v="1"/>
    <n v="8345223"/>
    <s v="C"/>
    <s v="MODL11"/>
    <n v="400"/>
    <n v="17.3"/>
    <n v="17.3"/>
    <n v="6920"/>
    <m/>
    <n v="3.7028571428571433"/>
    <n v="0.86"/>
    <n v="6923.03"/>
    <s v="S"/>
    <m/>
    <n v="-6923.03"/>
    <m/>
    <n v="400"/>
  </r>
  <r>
    <s v="CLEAR"/>
    <d v="2021-05-06T00:00:00"/>
    <x v="0"/>
    <n v="8345223"/>
    <s v="C"/>
    <s v="JBSS3"/>
    <n v="200"/>
    <n v="30.49"/>
    <n v="31.901199999999996"/>
    <n v="6098"/>
    <m/>
    <n v="3.7028571428571433"/>
    <n v="0.86"/>
    <n v="6100.17"/>
    <s v="N"/>
    <m/>
    <n v="-6100.17"/>
    <m/>
    <n v="1200"/>
  </r>
  <r>
    <s v="CLEAR"/>
    <d v="2021-05-06T00:00:00"/>
    <x v="6"/>
    <n v="8345223"/>
    <s v="C"/>
    <s v="ELET3"/>
    <n v="100"/>
    <n v="37.14"/>
    <n v="35.961510204081634"/>
    <n v="3714"/>
    <m/>
    <n v="3.7028571428571433"/>
    <n v="0.86"/>
    <n v="3716.3"/>
    <s v="S"/>
    <m/>
    <n v="-3716.3"/>
    <m/>
    <n v="2100"/>
  </r>
  <r>
    <s v="CLEAR"/>
    <d v="2021-05-06T00:00:00"/>
    <x v="6"/>
    <n v="8345223"/>
    <s v="C"/>
    <s v="ELET3"/>
    <n v="100"/>
    <n v="37.04"/>
    <n v="35.902585714285713"/>
    <n v="3704"/>
    <m/>
    <n v="3.7028571428571433"/>
    <n v="0.86"/>
    <n v="3706.3"/>
    <s v="S"/>
    <m/>
    <n v="-3706.3"/>
    <m/>
    <n v="2000"/>
  </r>
  <r>
    <s v="CLEAR"/>
    <d v="2021-05-06T00:00:00"/>
    <x v="6"/>
    <n v="8345223"/>
    <s v="C"/>
    <s v="ELET3"/>
    <n v="500"/>
    <n v="37.35"/>
    <n v="35.842721804511278"/>
    <n v="18675"/>
    <m/>
    <n v="3.7028571428571433"/>
    <n v="0.86"/>
    <n v="18678.91"/>
    <s v="S"/>
    <m/>
    <n v="-18678.91"/>
    <m/>
    <n v="1900"/>
  </r>
  <r>
    <s v="CLEAR"/>
    <d v="2021-05-06T00:00:00"/>
    <x v="7"/>
    <n v="8345223"/>
    <s v="V"/>
    <s v="CVCB3"/>
    <n v="400"/>
    <n v="23.07"/>
    <n v="23.85"/>
    <n v="9228"/>
    <m/>
    <n v="3.7028571428571433"/>
    <n v="0.86"/>
    <n v="9226.1999999999989"/>
    <s v="S"/>
    <m/>
    <n v="9226.1999999999989"/>
    <n v="-314.77666666666664"/>
    <n v="0"/>
  </r>
  <r>
    <s v="CLEAR"/>
    <d v="2021-05-06T00:00:00"/>
    <x v="7"/>
    <n v="8345223"/>
    <s v="V"/>
    <s v="VVAR3"/>
    <n v="1000"/>
    <n v="11.82"/>
    <n v="12.62"/>
    <n v="11820"/>
    <m/>
    <n v="3.7028571428571433"/>
    <n v="0.86"/>
    <n v="11817.73"/>
    <s v="S"/>
    <m/>
    <n v="11817.73"/>
    <n v="-802.77666666666664"/>
    <n v="0"/>
  </r>
  <r>
    <s v="CLEAR"/>
    <d v="2021-05-05T00:00:00"/>
    <x v="4"/>
    <n v="8259961"/>
    <s v="V"/>
    <s v="PETR4"/>
    <n v="500"/>
    <n v="23.79"/>
    <n v="23.771333333333335"/>
    <n v="11895"/>
    <m/>
    <n v="2.4633333333333334"/>
    <n v="0.53333333333333333"/>
    <n v="11892.706666666667"/>
    <s v="S"/>
    <m/>
    <n v="11892.706666666667"/>
    <n v="7.2599999999983993"/>
    <n v="1000"/>
  </r>
  <r>
    <s v="CLEAR"/>
    <d v="2021-05-05T00:00:00"/>
    <x v="0"/>
    <n v="8259961"/>
    <s v="C"/>
    <s v="JBSS3"/>
    <n v="200"/>
    <n v="30.79"/>
    <n v="32.253999999999998"/>
    <n v="6158"/>
    <m/>
    <n v="2.4633333333333334"/>
    <n v="0.53333333333333333"/>
    <n v="6160.9233333333341"/>
    <s v="N"/>
    <m/>
    <n v="-6160.9233333333341"/>
    <m/>
    <n v="1000"/>
  </r>
  <r>
    <s v="CLEAR"/>
    <d v="2021-05-05T00:00:00"/>
    <x v="7"/>
    <n v="8259961"/>
    <s v="C"/>
    <s v="CVCB3"/>
    <n v="200"/>
    <n v="23.5"/>
    <n v="23.85"/>
    <n v="4700"/>
    <m/>
    <n v="2.4633333333333334"/>
    <n v="0.53333333333333333"/>
    <n v="4702.9733333333343"/>
    <s v="S"/>
    <m/>
    <n v="-4702.9733333333343"/>
    <m/>
    <n v="400"/>
  </r>
  <r>
    <s v="CLEAR"/>
    <d v="2021-05-04T00:00:00"/>
    <x v="6"/>
    <n v="8162500"/>
    <s v="V"/>
    <s v="CMIG4"/>
    <n v="400"/>
    <n v="12.08"/>
    <n v="12.11"/>
    <n v="4832"/>
    <m/>
    <n v="1.5149999999999999"/>
    <n v="0.3"/>
    <n v="4830.54"/>
    <s v="S"/>
    <m/>
    <n v="4830.54"/>
    <n v="-13.840000000000146"/>
    <n v="0"/>
  </r>
  <r>
    <s v="CLEAR"/>
    <d v="2021-05-04T00:00:00"/>
    <x v="6"/>
    <n v="8162500"/>
    <s v="C"/>
    <s v="ELET3"/>
    <n v="200"/>
    <n v="36.47"/>
    <n v="35.304408163265308"/>
    <n v="7294"/>
    <m/>
    <n v="1.5149999999999999"/>
    <n v="0.3"/>
    <n v="7295.84"/>
    <s v="S"/>
    <m/>
    <n v="-7295.84"/>
    <m/>
    <n v="1400"/>
  </r>
  <r>
    <s v="CLEAR"/>
    <d v="2021-05-03T00:00:00"/>
    <x v="6"/>
    <n v="8061148"/>
    <s v="V"/>
    <s v="ELET3"/>
    <n v="200"/>
    <n v="36.79"/>
    <n v="35.110142857142861"/>
    <n v="7358"/>
    <m/>
    <n v="2.4049999999999998"/>
    <n v="0.54500000000000004"/>
    <n v="7356.5450000000001"/>
    <s v="S"/>
    <m/>
    <n v="7356.5450000000001"/>
    <n v="334.6164285714276"/>
    <n v="1200"/>
  </r>
  <r>
    <s v="CLEAR"/>
    <d v="2021-05-03T00:00:00"/>
    <x v="6"/>
    <n v="8061148"/>
    <s v="C"/>
    <s v="CMIG4"/>
    <n v="400"/>
    <n v="12.11"/>
    <n v="12.11"/>
    <n v="4844"/>
    <m/>
    <n v="2.4049999999999998"/>
    <n v="0.54500000000000004"/>
    <n v="4847.9400000000005"/>
    <s v="S"/>
    <m/>
    <n v="-4847.9400000000005"/>
    <m/>
    <n v="400"/>
  </r>
  <r>
    <s v="CLEAR"/>
    <d v="2021-04-30T00:00:00"/>
    <x v="7"/>
    <n v="7962723"/>
    <s v="C"/>
    <s v="CVCB3"/>
    <n v="200"/>
    <n v="24.2"/>
    <n v="24.2"/>
    <n v="4840"/>
    <m/>
    <n v="6.3449999999999998"/>
    <n v="1.645"/>
    <n v="4845.0400000000009"/>
    <s v="S"/>
    <m/>
    <n v="-4845.0400000000009"/>
    <m/>
    <n v="200"/>
  </r>
  <r>
    <s v="CLEAR"/>
    <d v="2021-04-30T00:00:00"/>
    <x v="6"/>
    <n v="7962723"/>
    <s v="V"/>
    <s v="CMIG4"/>
    <n v="500"/>
    <n v="14.05"/>
    <n v="12.29"/>
    <n v="7025"/>
    <m/>
    <n v="6.3449999999999998"/>
    <n v="1.645"/>
    <n v="7020.5899999999992"/>
    <s v="S"/>
    <m/>
    <n v="7020.5899999999992"/>
    <n v="877.41499999999996"/>
    <n v="0"/>
  </r>
  <r>
    <s v="CLEAR"/>
    <d v="2021-04-28T00:00:00"/>
    <x v="0"/>
    <n v="7770648"/>
    <s v="C"/>
    <s v="JBSS3"/>
    <n v="800"/>
    <n v="32.619999999999997"/>
    <m/>
    <n v="26095.999999999996"/>
    <m/>
    <n v="9.6533333333333342"/>
    <n v="2.31"/>
    <n v="26101.704999999998"/>
    <s v="N"/>
    <m/>
    <n v="-26101.704999999998"/>
    <m/>
    <n v="800"/>
  </r>
  <r>
    <s v="CLEAR"/>
    <d v="2021-04-28T00:00:00"/>
    <x v="7"/>
    <n v="7770648"/>
    <s v="V"/>
    <s v="CVCB3"/>
    <n v="500"/>
    <n v="24.65"/>
    <n v="20.59"/>
    <n v="12325"/>
    <m/>
    <n v="9.6533333333333342"/>
    <n v="2.31"/>
    <n v="12321.245000000001"/>
    <s v="S"/>
    <m/>
    <n v="12321.245000000001"/>
    <n v="2025.9300000000003"/>
    <n v="0"/>
  </r>
  <r>
    <s v="CLEAR"/>
    <d v="2021-04-28T00:00:00"/>
    <x v="9"/>
    <n v="7770648"/>
    <s v="V"/>
    <s v="BBDC4"/>
    <n v="770"/>
    <n v="24.15"/>
    <n v="25.22"/>
    <n v="18595.5"/>
    <m/>
    <n v="9.6533333333333342"/>
    <n v="2.31"/>
    <n v="18591.744999999999"/>
    <s v="S"/>
    <m/>
    <n v="18591.744999999999"/>
    <n v="-827.96999999999753"/>
    <n v="0"/>
  </r>
  <r>
    <s v="CLEAR"/>
    <d v="2021-04-20T00:00:00"/>
    <x v="4"/>
    <n v="7310662"/>
    <s v="C"/>
    <s v="PETR4"/>
    <n v="300"/>
    <n v="24.22"/>
    <n v="23.771333333333335"/>
    <n v="7266"/>
    <m/>
    <n v="3.4550000000000001"/>
    <n v="0.84"/>
    <n v="7269.3600000000006"/>
    <s v="S"/>
    <m/>
    <n v="-7269.3600000000006"/>
    <m/>
    <n v="1200"/>
  </r>
  <r>
    <s v="CLEAR"/>
    <d v="2021-04-20T00:00:00"/>
    <x v="4"/>
    <n v="7310662"/>
    <s v="C"/>
    <s v="PETR4"/>
    <n v="200"/>
    <n v="23.84"/>
    <m/>
    <n v="4768"/>
    <m/>
    <n v="3.4550000000000001"/>
    <n v="0.84"/>
    <n v="4771.34"/>
    <s v="S"/>
    <m/>
    <n v="-4771.34"/>
    <m/>
    <n v="1400"/>
  </r>
  <r>
    <s v="CLEAR"/>
    <d v="2021-04-19T00:00:00"/>
    <x v="6"/>
    <n v="7206294"/>
    <s v="C"/>
    <s v="ELET3"/>
    <n v="200"/>
    <n v="35.1"/>
    <m/>
    <n v="7020"/>
    <m/>
    <n v="10.58"/>
    <n v="2.8"/>
    <n v="7023.43"/>
    <s v="S"/>
    <m/>
    <n v="-7023.43"/>
    <n v="176.62"/>
    <n v="1400"/>
  </r>
  <r>
    <s v="CLEAR"/>
    <d v="2021-04-16T00:00:00"/>
    <x v="7"/>
    <n v="7104695"/>
    <s v="C"/>
    <s v="VVAR3"/>
    <n v="500"/>
    <n v="12.66"/>
    <n v="12.66"/>
    <n v="6330"/>
    <m/>
    <n v="3.6366666666666667"/>
    <n v="0.89"/>
    <n v="6331.52"/>
    <s v="N"/>
    <m/>
    <n v="-6331.52"/>
    <m/>
    <n v="1000"/>
  </r>
  <r>
    <s v="CLEAR"/>
    <d v="2021-04-16T00:00:00"/>
    <x v="4"/>
    <n v="7104695"/>
    <s v="C"/>
    <s v="PETR4"/>
    <n v="200"/>
    <n v="23.06"/>
    <n v="23.623000000000001"/>
    <n v="4612"/>
    <m/>
    <n v="3.6366666666666667"/>
    <n v="0.89"/>
    <n v="4613.5200000000004"/>
    <s v="S"/>
    <m/>
    <n v="-4613.5200000000004"/>
    <m/>
    <n v="1200"/>
  </r>
  <r>
    <s v="CLEAR"/>
    <d v="2021-04-16T00:00:00"/>
    <x v="6"/>
    <n v="7104695"/>
    <s v="V"/>
    <s v="ELET3"/>
    <n v="200"/>
    <n v="35.79"/>
    <n v="35.110142857142861"/>
    <n v="7158"/>
    <m/>
    <n v="3.6366666666666667"/>
    <n v="0.89"/>
    <n v="7155.94"/>
    <s v="S"/>
    <m/>
    <n v="7155.94"/>
    <n v="132.31642857142742"/>
    <n v="1200"/>
  </r>
  <r>
    <s v="CLEAR"/>
    <d v="2021-04-15T00:00:00"/>
    <x v="1"/>
    <n v="7000588"/>
    <s v="C"/>
    <s v="COGN3"/>
    <n v="1000"/>
    <n v="4.22"/>
    <n v="5.3936363636363636"/>
    <n v="4220"/>
    <m/>
    <n v="1.5133333333333334"/>
    <n v="0.3"/>
    <n v="4222.1000000000004"/>
    <s v="N"/>
    <m/>
    <n v="-4222.1000000000004"/>
    <m/>
    <n v="800"/>
  </r>
  <r>
    <s v="CLEAR"/>
    <d v="2021-04-15T00:00:00"/>
    <x v="4"/>
    <n v="7000588"/>
    <s v="C"/>
    <s v="PETR4"/>
    <n v="300"/>
    <n v="23.57"/>
    <n v="23.763750000000002"/>
    <n v="7071"/>
    <m/>
    <n v="1.5133333333333334"/>
    <n v="0.3"/>
    <n v="7073.1"/>
    <s v="S"/>
    <m/>
    <n v="-7073.1"/>
    <m/>
    <n v="1400"/>
  </r>
  <r>
    <s v="CLEAR"/>
    <d v="2021-04-15T00:00:00"/>
    <x v="6"/>
    <n v="7000588"/>
    <s v="C"/>
    <s v="ELET3"/>
    <n v="200"/>
    <n v="34.36"/>
    <n v="35.110142857142861"/>
    <n v="6872"/>
    <m/>
    <n v="1.5133333333333334"/>
    <n v="0.3"/>
    <n v="6874.52"/>
    <s v="S"/>
    <m/>
    <n v="-6874.52"/>
    <m/>
    <n v="1400"/>
  </r>
  <r>
    <s v="CLEAR"/>
    <d v="2021-04-14T00:00:00"/>
    <x v="7"/>
    <n v="6897206"/>
    <s v="C"/>
    <s v="VVAR3"/>
    <n v="500"/>
    <n v="12.62"/>
    <m/>
    <n v="6310"/>
    <m/>
    <n v="3.81"/>
    <n v="0.98499999999999999"/>
    <n v="6313.2049999999999"/>
    <s v="N"/>
    <m/>
    <n v="-6313.2049999999999"/>
    <m/>
    <n v="700"/>
  </r>
  <r>
    <s v="CLEAR"/>
    <d v="2021-04-14T00:00:00"/>
    <x v="9"/>
    <n v="6897206"/>
    <s v="C"/>
    <s v="BBDC4"/>
    <n v="100"/>
    <n v="25.46"/>
    <m/>
    <n v="2546"/>
    <m/>
    <n v="3.81"/>
    <n v="0.98499999999999999"/>
    <n v="2549.2050000000004"/>
    <s v="S"/>
    <m/>
    <n v="-2549.2050000000004"/>
    <m/>
    <m/>
  </r>
  <r>
    <s v="CLEAR"/>
    <d v="2021-04-13T00:00:00"/>
    <x v="6"/>
    <n v="6800169"/>
    <s v="C"/>
    <s v="ELET3"/>
    <n v="300"/>
    <n v="34.74"/>
    <n v="35.235166666666672"/>
    <n v="10422"/>
    <m/>
    <n v="44.49"/>
    <n v="12.15"/>
    <n v="10436.369999999999"/>
    <s v="S"/>
    <m/>
    <n v="-10436.369999999999"/>
    <n v="250"/>
    <n v="1200"/>
  </r>
  <r>
    <s v="ITAÚ"/>
    <d v="2021-04-12T00:00:00"/>
    <x v="0"/>
    <n v="157934"/>
    <s v="C"/>
    <s v="JBSS3"/>
    <n v="1000"/>
    <n v="34.26"/>
    <n v="34.26"/>
    <n v="34260"/>
    <n v="4.9000000000000004"/>
    <n v="8.56"/>
    <n v="1.71"/>
    <n v="34267.89"/>
    <s v="N"/>
    <m/>
    <n v="-34267.89"/>
    <m/>
    <m/>
  </r>
  <r>
    <s v="ITAÚ"/>
    <d v="2021-04-12T00:00:00"/>
    <x v="0"/>
    <n v="57895"/>
    <s v="V"/>
    <s v="JBSS3"/>
    <n v="700"/>
    <n v="32.270000000000003"/>
    <n v="25.973784440129027"/>
    <n v="22589.000000000004"/>
    <n v="4.9000000000000004"/>
    <n v="5.64"/>
    <n v="1.1200000000000001"/>
    <n v="22581.726000000002"/>
    <s v="S"/>
    <m/>
    <n v="22581.726000000002"/>
    <n v="4400.0768919096845"/>
    <n v="900"/>
  </r>
  <r>
    <s v="CLEAR"/>
    <d v="2021-04-12T00:00:00"/>
    <x v="6"/>
    <n v="6707757"/>
    <s v="C"/>
    <s v="ELET3"/>
    <n v="100"/>
    <n v="34.94"/>
    <n v="35.400222222222226"/>
    <n v="3494"/>
    <m/>
    <n v="2.6685714285714286"/>
    <n v="0.52142857142857146"/>
    <n v="3496.4054285714287"/>
    <s v="S"/>
    <m/>
    <n v="-3496.4054285714287"/>
    <m/>
    <n v="900"/>
  </r>
  <r>
    <s v="CLEAR"/>
    <d v="2021-04-12T00:00:00"/>
    <x v="6"/>
    <n v="6707757"/>
    <s v="C"/>
    <s v="ELET3"/>
    <n v="100"/>
    <n v="34.69"/>
    <n v="35.489000000000004"/>
    <n v="3469"/>
    <m/>
    <n v="2.6685714285714286"/>
    <n v="0.52142857142857146"/>
    <n v="3471.4054285714287"/>
    <s v="S"/>
    <m/>
    <n v="-3471.4054285714287"/>
    <m/>
    <n v="800"/>
  </r>
  <r>
    <s v="CLEAR"/>
    <d v="2021-04-12T00:00:00"/>
    <x v="6"/>
    <n v="6707757"/>
    <s v="C"/>
    <s v="ELET3"/>
    <n v="100"/>
    <n v="34.78"/>
    <n v="35.590285714285713"/>
    <n v="3478"/>
    <m/>
    <n v="2.6685714285714286"/>
    <n v="0.52142857142857146"/>
    <n v="3480.4054285714287"/>
    <s v="S"/>
    <m/>
    <n v="-3480.4054285714287"/>
    <m/>
    <n v="700"/>
  </r>
  <r>
    <s v="CLEAR"/>
    <d v="2021-04-12T00:00:00"/>
    <x v="6"/>
    <n v="6707757"/>
    <s v="C"/>
    <s v="ELET3"/>
    <n v="500"/>
    <n v="35.81"/>
    <n v="35.725333333333332"/>
    <n v="17905"/>
    <m/>
    <n v="2.6685714285714286"/>
    <n v="0.52142857142857146"/>
    <n v="17907.40542857143"/>
    <s v="S"/>
    <m/>
    <n v="-17907.40542857143"/>
    <m/>
    <n v="600"/>
  </r>
  <r>
    <s v="CLEAR"/>
    <d v="2021-04-12T00:00:00"/>
    <x v="0"/>
    <n v="6707757"/>
    <s v="V"/>
    <s v="JBSS3"/>
    <n v="700"/>
    <n v="32.25"/>
    <n v="29.762857142857143"/>
    <n v="22575"/>
    <m/>
    <n v="2.6685714285714286"/>
    <n v="0.52142857142857146"/>
    <n v="22573.468571428573"/>
    <s v="S"/>
    <m/>
    <n v="22573.468571428573"/>
    <n v="1739.3085714285735"/>
    <n v="0"/>
  </r>
  <r>
    <s v="CLEAR"/>
    <d v="2021-04-12T00:00:00"/>
    <x v="4"/>
    <n v="6707757"/>
    <s v="C"/>
    <s v="PETR4"/>
    <n v="500"/>
    <n v="23.88"/>
    <m/>
    <n v="11940"/>
    <m/>
    <n v="2.6685714285714286"/>
    <n v="0.52142857142857146"/>
    <n v="11942.921428571428"/>
    <s v="S"/>
    <m/>
    <n v="-11942.921428571428"/>
    <m/>
    <n v="500"/>
  </r>
  <r>
    <s v="CLEAR"/>
    <d v="2021-04-12T00:00:00"/>
    <x v="7"/>
    <n v="6707757"/>
    <s v="C"/>
    <s v="CVCB3"/>
    <n v="500"/>
    <n v="20.59"/>
    <n v="20.59"/>
    <n v="10295"/>
    <m/>
    <n v="2.6685714285714286"/>
    <n v="0.52142857142857146"/>
    <n v="10296.151428571427"/>
    <s v="S"/>
    <m/>
    <n v="-10296.151428571427"/>
    <m/>
    <m/>
  </r>
  <r>
    <s v="ITAÚ"/>
    <d v="2021-04-09T00:00:00"/>
    <x v="7"/>
    <n v="49456"/>
    <s v="V"/>
    <s v="CVCB3"/>
    <n v="400"/>
    <n v="20.38"/>
    <n v="23.880726475431683"/>
    <n v="8152"/>
    <n v="4.9000000000000004"/>
    <n v="3.1333333333333333"/>
    <n v="0.62666666666666659"/>
    <n v="8145.1383333333333"/>
    <s v="S"/>
    <m/>
    <n v="8145.1383333333333"/>
    <n v="-1407.0712568393401"/>
    <m/>
  </r>
  <r>
    <s v="ITAÚ"/>
    <d v="2021-04-09T00:00:00"/>
    <x v="6"/>
    <n v="49456"/>
    <s v="V"/>
    <s v="ELET3"/>
    <n v="300"/>
    <n v="35.61"/>
    <n v="32.407193877551016"/>
    <n v="10683"/>
    <n v="4.9000000000000004"/>
    <n v="3.1333333333333333"/>
    <n v="0.62666666666666659"/>
    <n v="10676.553333333333"/>
    <s v="S"/>
    <m/>
    <n v="10676.553333333333"/>
    <n v="954.06117006802742"/>
    <n v="500"/>
  </r>
  <r>
    <s v="ITAÚ"/>
    <d v="2021-04-09T00:00:00"/>
    <x v="4"/>
    <n v="49456"/>
    <s v="V"/>
    <s v="PETR4"/>
    <n v="800"/>
    <n v="23.49"/>
    <n v="23.883749999999999"/>
    <n v="18792"/>
    <n v="4.9000000000000004"/>
    <n v="3.1333333333333333"/>
    <n v="0.62666666666666659"/>
    <n v="18785.553333333333"/>
    <s v="S"/>
    <m/>
    <n v="18785.553333333333"/>
    <n v="-321.78066666666928"/>
    <n v="100"/>
  </r>
  <r>
    <s v="CLEAR"/>
    <d v="2021-04-09T00:00:00"/>
    <x v="6"/>
    <n v="6620399"/>
    <s v="V"/>
    <s v="ELET3"/>
    <n v="400"/>
    <n v="35.590000000000003"/>
    <n v="35.302"/>
    <n v="14236.000000000002"/>
    <m/>
    <n v="7.5359999999999996"/>
    <n v="1.9339999999999999"/>
    <n v="14232.731000000003"/>
    <s v="S"/>
    <m/>
    <n v="14232.731000000003"/>
    <n v="111.67600000000311"/>
    <n v="100"/>
  </r>
  <r>
    <s v="CLEAR"/>
    <d v="2021-04-09T00:00:00"/>
    <x v="9"/>
    <n v="6620399"/>
    <s v="C"/>
    <s v="BBDC4"/>
    <n v="300"/>
    <n v="25.32"/>
    <n v="25.22"/>
    <n v="7596"/>
    <m/>
    <n v="7.5359999999999996"/>
    <n v="1.9339999999999999"/>
    <n v="7599.8990000000003"/>
    <s v="S"/>
    <m/>
    <n v="-7599.8990000000003"/>
    <m/>
    <n v="300"/>
  </r>
  <r>
    <s v="CLEAR"/>
    <d v="2021-04-09T00:00:00"/>
    <x v="9"/>
    <n v="6620399"/>
    <s v="C"/>
    <s v="BBDC4"/>
    <n v="300"/>
    <n v="25.12"/>
    <m/>
    <n v="7536"/>
    <m/>
    <n v="7.5359999999999996"/>
    <n v="1.9339999999999999"/>
    <n v="7541.174"/>
    <s v="S"/>
    <m/>
    <n v="-7541.174"/>
    <m/>
    <n v="0"/>
  </r>
  <r>
    <s v="CLEAR"/>
    <d v="2021-04-09T00:00:00"/>
    <x v="4"/>
    <n v="6620399"/>
    <s v="V"/>
    <s v="PETR4"/>
    <n v="200"/>
    <n v="23.5"/>
    <n v="23.67"/>
    <n v="4700"/>
    <m/>
    <n v="7.5359999999999996"/>
    <n v="1.9339999999999999"/>
    <n v="4695.4560000000001"/>
    <s v="S"/>
    <m/>
    <n v="4695.4560000000001"/>
    <n v="-40.125333333333401"/>
    <n v="700"/>
  </r>
  <r>
    <s v="CLEAR"/>
    <d v="2021-04-09T00:00:00"/>
    <x v="0"/>
    <n v="6620399"/>
    <s v="C"/>
    <s v="JBSS3"/>
    <n v="200"/>
    <n v="31.37"/>
    <n v="29.762857142857143"/>
    <n v="6274"/>
    <m/>
    <n v="7.5359999999999996"/>
    <n v="1.9339999999999999"/>
    <n v="6278.3740000000007"/>
    <s v="N"/>
    <m/>
    <n v="-6278.3740000000007"/>
    <m/>
    <n v="700"/>
  </r>
  <r>
    <s v="CLEAR"/>
    <d v="2021-04-08T00:00:00"/>
    <x v="0"/>
    <n v="6526182"/>
    <s v="V"/>
    <s v="JBSS3"/>
    <n v="500"/>
    <n v="31.63"/>
    <n v="29.12458333333333"/>
    <n v="15815"/>
    <m/>
    <n v="4.46"/>
    <n v="1.0533333333333335"/>
    <n v="15813.946666666667"/>
    <s v="S"/>
    <m/>
    <n v="15813.946666666667"/>
    <n v="1250.4010000000017"/>
    <n v="500"/>
  </r>
  <r>
    <s v="CLEAR"/>
    <d v="2021-04-08T00:00:00"/>
    <x v="4"/>
    <n v="6526182"/>
    <s v="C"/>
    <s v="PETR4"/>
    <n v="200"/>
    <n v="23.67"/>
    <n v="23.67"/>
    <n v="4734"/>
    <m/>
    <n v="4.46"/>
    <n v="1.0533333333333335"/>
    <n v="4735.6833333333334"/>
    <s v="S"/>
    <m/>
    <n v="-4735.6833333333334"/>
    <m/>
    <n v="500"/>
  </r>
  <r>
    <s v="CLEAR"/>
    <d v="2021-04-08T00:00:00"/>
    <x v="6"/>
    <n v="6526182"/>
    <s v="C"/>
    <s v="ELET3"/>
    <n v="200"/>
    <n v="36.1"/>
    <n v="35.302"/>
    <n v="7220"/>
    <m/>
    <n v="4.46"/>
    <n v="1.0533333333333335"/>
    <n v="7221.6833333333334"/>
    <s v="S"/>
    <m/>
    <n v="-7221.6833333333334"/>
    <m/>
    <n v="500"/>
  </r>
  <r>
    <s v="ITAÚ"/>
    <d v="2021-04-08T00:00:00"/>
    <x v="0"/>
    <n v="40547"/>
    <s v="V"/>
    <s v="JBSS3"/>
    <n v="500"/>
    <n v="31.61"/>
    <n v="25.973784440129027"/>
    <n v="15805"/>
    <n v="4.9000000000000004"/>
    <n v="3.95"/>
    <n v="0.79"/>
    <n v="15796.029999999999"/>
    <s v="S"/>
    <m/>
    <n v="15796.029999999999"/>
    <n v="2811.4077799354855"/>
    <m/>
  </r>
  <r>
    <s v="ITAÚ"/>
    <d v="2021-04-07T00:00:00"/>
    <x v="6"/>
    <n v="31469"/>
    <s v="V"/>
    <s v="ELET3"/>
    <n v="300"/>
    <n v="36.35"/>
    <n v="35.89"/>
    <n v="10905"/>
    <n v="4.9000000000000004"/>
    <n v="1.95"/>
    <n v="0.54"/>
    <n v="10898.5"/>
    <s v="S"/>
    <m/>
    <n v="10898.5"/>
    <n v="130.78999999999905"/>
    <s v="X"/>
  </r>
  <r>
    <s v="ITAÚ"/>
    <d v="2021-04-07T00:00:00"/>
    <x v="6"/>
    <n v="31469"/>
    <s v="C"/>
    <s v="ELET3"/>
    <n v="300"/>
    <n v="35.89"/>
    <m/>
    <n v="10767"/>
    <n v="4.9000000000000004"/>
    <n v="1.95"/>
    <n v="0.54"/>
    <n v="10774.825714285715"/>
    <s v="S"/>
    <m/>
    <n v="-10774.825714285715"/>
    <m/>
    <s v="X"/>
  </r>
  <r>
    <s v="ITAÚ"/>
    <d v="2021-04-06T00:00:00"/>
    <x v="4"/>
    <n v="22692"/>
    <s v="C"/>
    <s v="PETR4"/>
    <n v="300"/>
    <n v="24.23"/>
    <n v="23.883749999999999"/>
    <n v="7269"/>
    <n v="4.9000000000000004"/>
    <m/>
    <m/>
    <n v="7276.2857142857138"/>
    <s v="S"/>
    <m/>
    <n v="-7276.2857142857138"/>
    <m/>
    <n v="800"/>
  </r>
  <r>
    <s v="ITAÚ"/>
    <d v="2021-04-06T00:00:00"/>
    <x v="6"/>
    <n v="22692"/>
    <s v="C"/>
    <s v="ELET3"/>
    <n v="300"/>
    <n v="34.409999999999997"/>
    <n v="32.407193877551016"/>
    <n v="10322.999999999998"/>
    <n v="4.9000000000000004"/>
    <m/>
    <m/>
    <n v="10330.285714285712"/>
    <s v="S"/>
    <m/>
    <n v="-10330.285714285712"/>
    <m/>
    <n v="800"/>
  </r>
  <r>
    <s v="CLEAR"/>
    <d v="2021-04-06T00:00:00"/>
    <x v="6"/>
    <n v="6344200"/>
    <s v="C"/>
    <s v="ELET3"/>
    <n v="300"/>
    <n v="34.770000000000003"/>
    <n v="34.770000000000003"/>
    <n v="10431.000000000002"/>
    <m/>
    <n v="6.36"/>
    <n v="1.56"/>
    <n v="10434.945714285715"/>
    <s v="S"/>
    <m/>
    <n v="-10434.945714285715"/>
    <m/>
    <n v="300"/>
  </r>
  <r>
    <s v="ITAÚ"/>
    <d v="2021-04-05T00:00:00"/>
    <x v="6"/>
    <n v="13328"/>
    <s v="V"/>
    <s v="ELET3"/>
    <n v="300"/>
    <n v="34.68"/>
    <n v="31.20551020408163"/>
    <n v="10404"/>
    <n v="4.9000000000000004"/>
    <n v="2.6"/>
    <n v="0.52"/>
    <n v="10396.824285714285"/>
    <s v="S"/>
    <m/>
    <n v="10396.824285714285"/>
    <n v="1035.5919387755112"/>
    <n v="500"/>
  </r>
  <r>
    <s v="CLEAR"/>
    <d v="2021-04-05T00:00:00"/>
    <x v="6"/>
    <n v="6248363"/>
    <s v="V"/>
    <s v="ELET3"/>
    <n v="300"/>
    <n v="34.57"/>
    <n v="29.53"/>
    <n v="10371"/>
    <m/>
    <n v="2.59"/>
    <n v="0.51"/>
    <n v="10368.734285714285"/>
    <s v="S"/>
    <m/>
    <n v="10368.734285714285"/>
    <n v="1510.1550000000007"/>
    <n v="0"/>
  </r>
  <r>
    <s v="CLEAR"/>
    <d v="2021-03-30T00:00:00"/>
    <x v="3"/>
    <n v="5961249"/>
    <s v="C"/>
    <s v="BBAS3"/>
    <n v="200"/>
    <n v="30.27"/>
    <n v="32.119199999999999"/>
    <n v="6054"/>
    <m/>
    <n v="2.2450000000000001"/>
    <n v="0.44500000000000001"/>
    <n v="6056.8307142857138"/>
    <s v="S"/>
    <m/>
    <n v="-6056.8307142857138"/>
    <m/>
    <n v="1000"/>
  </r>
  <r>
    <s v="CLEAR"/>
    <d v="2021-03-30T00:00:00"/>
    <x v="0"/>
    <n v="5961249"/>
    <s v="V"/>
    <s v="JBSS3"/>
    <n v="400"/>
    <n v="29.81"/>
    <n v="29.12458333333333"/>
    <n v="11924"/>
    <m/>
    <n v="2.2450000000000001"/>
    <n v="0.44500000000000001"/>
    <n v="11922.0625"/>
    <s v="S"/>
    <m/>
    <n v="11922.0625"/>
    <n v="271.77166666666744"/>
    <n v="1000"/>
  </r>
  <r>
    <s v="ITAÚ"/>
    <d v="2021-03-30T00:00:00"/>
    <x v="6"/>
    <n v="203375"/>
    <s v="C"/>
    <s v="ELET3"/>
    <n v="100"/>
    <n v="32.96"/>
    <n v="31.20551020408163"/>
    <n v="3296"/>
    <n v="4.9000000000000004"/>
    <n v="2.2749999999999999"/>
    <n v="0.45500000000000002"/>
    <n v="3303.4775"/>
    <s v="S"/>
    <m/>
    <n v="-3303.4775"/>
    <m/>
    <n v="800"/>
  </r>
  <r>
    <s v="ITAÚ"/>
    <d v="2021-03-30T00:00:00"/>
    <x v="0"/>
    <n v="203375"/>
    <s v="V"/>
    <s v="JBSS3"/>
    <n v="500"/>
    <n v="29.83"/>
    <n v="25.973784440129027"/>
    <n v="14915"/>
    <n v="4.9000000000000004"/>
    <n v="2.2749999999999999"/>
    <n v="0.45500000000000002"/>
    <n v="14908.1525"/>
    <s v="S"/>
    <m/>
    <n v="14908.1525"/>
    <n v="1921.2250021577092"/>
    <m/>
  </r>
  <r>
    <s v="ITAÚ"/>
    <d v="2021-03-29T00:00:00"/>
    <x v="0"/>
    <n v="194588"/>
    <s v="V"/>
    <s v="JBSS3"/>
    <n v="800"/>
    <n v="29.45"/>
    <n v="25.973784440129027"/>
    <n v="23560"/>
    <n v="7.35"/>
    <n v="3.77"/>
    <n v="0.84"/>
    <n v="23550.317500000001"/>
    <s v="S"/>
    <m/>
    <n v="23550.317500000001"/>
    <n v="2771.254670119004"/>
    <n v="700"/>
  </r>
  <r>
    <s v="ITAÚ"/>
    <d v="2021-03-29T00:00:00"/>
    <x v="6"/>
    <n v="194588"/>
    <s v="C"/>
    <s v="ELET3"/>
    <n v="200"/>
    <n v="33.130000000000003"/>
    <n v="31.20551020408163"/>
    <n v="6626.0000000000009"/>
    <n v="7.35"/>
    <n v="3.77"/>
    <n v="0.84"/>
    <n v="6636.7300000000014"/>
    <s v="S"/>
    <m/>
    <n v="-6636.7300000000014"/>
    <m/>
    <n v="700"/>
  </r>
  <r>
    <s v="ITAÚ"/>
    <d v="2021-03-25T00:00:00"/>
    <x v="6"/>
    <n v="178295"/>
    <s v="C"/>
    <s v="ELET3"/>
    <n v="300"/>
    <n v="32.53"/>
    <m/>
    <n v="9759"/>
    <n v="3.7571428571428571"/>
    <n v="1.5399999999999998"/>
    <n v="0.36428571428571427"/>
    <n v="9765.1464285714283"/>
    <s v="S"/>
    <m/>
    <n v="-9765.1464285714283"/>
    <n v="399.07158730158881"/>
    <s v="X"/>
  </r>
  <r>
    <s v="ITAÚ"/>
    <d v="2021-03-25T00:00:00"/>
    <x v="6"/>
    <n v="178295"/>
    <s v="V"/>
    <s v="ELET3"/>
    <n v="300"/>
    <n v="33.9"/>
    <m/>
    <n v="10170"/>
    <n v="3.7571428571428571"/>
    <n v="1.5399999999999998"/>
    <n v="0.36428571428571427"/>
    <n v="10164.483571428571"/>
    <s v="S"/>
    <m/>
    <n v="10164.483571428571"/>
    <m/>
    <s v="X"/>
  </r>
  <r>
    <s v="ITAÚ"/>
    <d v="2021-03-25T00:00:00"/>
    <x v="3"/>
    <n v="178295"/>
    <s v="C"/>
    <s v="ITUB4"/>
    <n v="300"/>
    <n v="27.34"/>
    <n v="27.854048971861474"/>
    <n v="8202"/>
    <n v="3.7571428571428571"/>
    <n v="1.5399999999999998"/>
    <n v="0.36428571428571427"/>
    <n v="8208.1464285714283"/>
    <s v="S"/>
    <m/>
    <n v="-8208.1464285714283"/>
    <m/>
    <n v="2500"/>
  </r>
  <r>
    <s v="ITAÚ"/>
    <d v="2021-03-25T00:00:00"/>
    <x v="0"/>
    <n v="178295"/>
    <s v="V"/>
    <s v="JBSS3"/>
    <n v="200"/>
    <n v="28.12"/>
    <n v="25.973784440129027"/>
    <n v="5624"/>
    <n v="3.7571428571428571"/>
    <n v="1.5399999999999998"/>
    <n v="0.36428571428571427"/>
    <n v="5618.4835714285709"/>
    <s v="S"/>
    <m/>
    <n v="5618.4835714285709"/>
    <n v="422.73168340276607"/>
    <n v="2700"/>
  </r>
  <r>
    <s v="ITAÚ"/>
    <d v="2021-03-25T00:00:00"/>
    <x v="0"/>
    <n v="178295"/>
    <s v="V"/>
    <s v="JBSS3"/>
    <n v="300"/>
    <n v="28.19"/>
    <n v="25.973784440129027"/>
    <n v="8457"/>
    <n v="3.7571428571428571"/>
    <n v="1.5399999999999998"/>
    <n v="0.36428571428571427"/>
    <n v="8451.4835714285709"/>
    <s v="S"/>
    <m/>
    <n v="8451.4835714285709"/>
    <n v="659.51657272319608"/>
    <s v="X"/>
  </r>
  <r>
    <s v="ITAÚ"/>
    <d v="2021-03-25T00:00:00"/>
    <x v="4"/>
    <n v="178295"/>
    <s v="C"/>
    <s v="PETR4"/>
    <n v="200"/>
    <n v="22.33"/>
    <m/>
    <n v="4466"/>
    <n v="3.7571428571428571"/>
    <n v="1.5399999999999998"/>
    <n v="0.36428571428571427"/>
    <n v="4471.7514285714287"/>
    <s v="S"/>
    <m/>
    <n v="-4471.7514285714287"/>
    <n v="112.67380952380972"/>
    <s v="X"/>
  </r>
  <r>
    <s v="ITAÚ"/>
    <d v="2021-03-25T00:00:00"/>
    <x v="4"/>
    <n v="178295"/>
    <s v="V"/>
    <s v="PETR4"/>
    <n v="200"/>
    <n v="22.95"/>
    <m/>
    <n v="4590"/>
    <n v="3.7571428571428571"/>
    <n v="1.5399999999999998"/>
    <n v="0.36428571428571427"/>
    <n v="4584.8785714285714"/>
    <s v="S"/>
    <m/>
    <n v="4584.8785714285714"/>
    <m/>
    <m/>
  </r>
  <r>
    <s v="ITAÚ"/>
    <d v="2021-03-23T00:00:00"/>
    <x v="7"/>
    <n v="161097"/>
    <s v="C"/>
    <s v="CVCB3"/>
    <n v="100"/>
    <n v="19.57"/>
    <n v="23.880726475431683"/>
    <n v="1957"/>
    <n v="3"/>
    <n v="0.71"/>
    <n v="0.24"/>
    <n v="1961.8700000000001"/>
    <s v="S"/>
    <m/>
    <n v="-1961.8700000000001"/>
    <m/>
    <n v="3000"/>
  </r>
  <r>
    <s v="ITAÚ"/>
    <d v="2021-03-23T00:00:00"/>
    <x v="0"/>
    <n v="161097"/>
    <s v="V"/>
    <s v="JBSS3"/>
    <n v="300"/>
    <n v="27.61"/>
    <n v="25.973784440129027"/>
    <n v="8283"/>
    <n v="15"/>
    <n v="8"/>
    <n v="2"/>
    <n v="8265"/>
    <s v="S"/>
    <m/>
    <n v="8265"/>
    <n v="472.6380012946247"/>
    <m/>
  </r>
  <r>
    <s v="ITAÚ"/>
    <d v="2021-03-23T00:00:00"/>
    <x v="6"/>
    <n v="161097"/>
    <s v="V"/>
    <s v="ELET3"/>
    <n v="300"/>
    <n v="32.94"/>
    <n v="30.435714285714283"/>
    <n v="9882"/>
    <n v="15"/>
    <n v="8"/>
    <n v="2"/>
    <n v="9863.7933333333331"/>
    <s v="S"/>
    <m/>
    <n v="9863.7933333333331"/>
    <n v="732.65571428571639"/>
    <n v="500"/>
  </r>
  <r>
    <s v="ITAÚ"/>
    <d v="2021-03-22T00:00:00"/>
    <x v="0"/>
    <n v="152831"/>
    <s v="C"/>
    <s v="JBSS3"/>
    <n v="500"/>
    <n v="27.73"/>
    <n v="25.973784440129027"/>
    <n v="13865"/>
    <n v="7.8"/>
    <n v="4.53"/>
    <n v="1.04"/>
    <n v="13875.676666666666"/>
    <s v="S"/>
    <m/>
    <n v="-13875.676666666666"/>
    <m/>
    <n v="3000"/>
  </r>
  <r>
    <s v="ITAÚ"/>
    <d v="2021-03-22T00:00:00"/>
    <x v="0"/>
    <n v="152831"/>
    <s v="C"/>
    <s v="JBSS3"/>
    <n v="300"/>
    <n v="27.37"/>
    <n v="25.660174518723498"/>
    <n v="8211"/>
    <n v="7.8"/>
    <n v="4.53"/>
    <n v="1.04"/>
    <n v="8221.6766666666663"/>
    <s v="S"/>
    <m/>
    <n v="-8221.6766666666663"/>
    <m/>
    <n v="2500"/>
  </r>
  <r>
    <s v="ITAÚ"/>
    <d v="2021-03-19T00:00:00"/>
    <x v="0"/>
    <n v="144256"/>
    <s v="V"/>
    <s v="JBSS3"/>
    <n v="300"/>
    <n v="27.51"/>
    <n v="25.454995460970316"/>
    <n v="8253"/>
    <n v="3.12"/>
    <n v="2.3280000000000003"/>
    <n v="0.54200000000000004"/>
    <n v="8248.0879999999997"/>
    <s v="S"/>
    <m/>
    <n v="8248.0879999999997"/>
    <n v="611.28936170890574"/>
    <n v="2800"/>
  </r>
  <r>
    <s v="ITAÚ"/>
    <d v="2021-03-19T00:00:00"/>
    <x v="0"/>
    <n v="144256"/>
    <s v="V"/>
    <s v="JBSS3"/>
    <n v="500"/>
    <n v="27.77"/>
    <n v="25.454995460970316"/>
    <n v="13885"/>
    <n v="3.12"/>
    <n v="2.3280000000000003"/>
    <n v="0.54200000000000004"/>
    <n v="13879.088"/>
    <s v="S"/>
    <m/>
    <n v="13879.088"/>
    <n v="1152.1502695148411"/>
    <m/>
  </r>
  <r>
    <s v="ITAÚ"/>
    <d v="2021-03-19T00:00:00"/>
    <x v="4"/>
    <n v="144256"/>
    <s v="C"/>
    <s v="PETR4"/>
    <n v="200"/>
    <n v="23.43"/>
    <n v="23.675999999999998"/>
    <n v="4686"/>
    <n v="3.12"/>
    <n v="2.3280000000000003"/>
    <n v="0.54200000000000004"/>
    <n v="4692.5420000000004"/>
    <s v="S"/>
    <m/>
    <n v="-4692.5420000000004"/>
    <m/>
    <s v="x"/>
  </r>
  <r>
    <s v="ITAÚ"/>
    <d v="2021-03-19T00:00:00"/>
    <x v="0"/>
    <n v="144256"/>
    <s v="V"/>
    <s v="JBSS3"/>
    <n v="500"/>
    <n v="27.51"/>
    <m/>
    <n v="13755"/>
    <n v="3.12"/>
    <n v="2.3280000000000003"/>
    <n v="0.54200000000000004"/>
    <n v="13748.720499999999"/>
    <s v="S"/>
    <m/>
    <n v="13748.720499999999"/>
    <n v="38.212666666668156"/>
    <s v="x"/>
  </r>
  <r>
    <s v="ITAÚ"/>
    <d v="2021-03-19T00:00:00"/>
    <x v="0"/>
    <n v="144256"/>
    <s v="C"/>
    <s v="JBSS3"/>
    <n v="500"/>
    <n v="27.41"/>
    <m/>
    <n v="13705"/>
    <n v="3.12"/>
    <n v="2.3280000000000003"/>
    <n v="0.54200000000000004"/>
    <n v="13711.9095"/>
    <s v="S"/>
    <m/>
    <n v="-13711.9095"/>
    <m/>
    <m/>
  </r>
  <r>
    <s v="ITAÚ"/>
    <d v="2021-03-18T00:00:00"/>
    <x v="4"/>
    <n v="135185"/>
    <s v="C"/>
    <s v="PETR4"/>
    <n v="300"/>
    <n v="23.84"/>
    <m/>
    <n v="7152"/>
    <n v="4.9000000000000004"/>
    <n v="1.78"/>
    <n v="0.35"/>
    <n v="7160.4975000000004"/>
    <s v="S"/>
    <m/>
    <n v="-7160.4975000000004"/>
    <m/>
    <s v="x"/>
  </r>
  <r>
    <s v="ITAÚ"/>
    <d v="2021-03-17T00:00:00"/>
    <x v="0"/>
    <n v="125898"/>
    <s v="V"/>
    <s v="JBSS3"/>
    <n v="300"/>
    <n v="26.92"/>
    <m/>
    <n v="8076.0000000000009"/>
    <n v="2.9"/>
    <n v="3.36"/>
    <n v="0.65"/>
    <n v="8069.8325000000013"/>
    <s v="S"/>
    <m/>
    <n v="8069.8325000000013"/>
    <n v="138.88000000000102"/>
    <s v="x"/>
  </r>
  <r>
    <s v="ITAÚ"/>
    <d v="2021-03-17T00:00:00"/>
    <x v="0"/>
    <n v="125898"/>
    <s v="C"/>
    <s v="JBSS3"/>
    <n v="300"/>
    <n v="26.42"/>
    <m/>
    <n v="7926.0000000000009"/>
    <n v="2.9"/>
    <n v="3.36"/>
    <n v="0.65"/>
    <n v="7931.463333333334"/>
    <s v="S"/>
    <m/>
    <n v="-7931.463333333334"/>
    <m/>
    <m/>
  </r>
  <r>
    <s v="ITAÚ"/>
    <d v="2021-03-17T00:00:00"/>
    <x v="4"/>
    <n v="125898"/>
    <s v="V"/>
    <s v="PETR4"/>
    <n v="1000"/>
    <n v="23.78"/>
    <n v="23.234999999999999"/>
    <n v="23780"/>
    <n v="2.9"/>
    <n v="3.36"/>
    <n v="0.65"/>
    <n v="23775.166666666664"/>
    <s v="S"/>
    <m/>
    <n v="23775.166666666664"/>
    <n v="539.59999999999854"/>
    <n v="500"/>
  </r>
  <r>
    <s v="ITAÚ"/>
    <d v="2021-03-17T00:00:00"/>
    <x v="4"/>
    <n v="125898"/>
    <s v="C"/>
    <s v="PETR4"/>
    <n v="500"/>
    <n v="23.25"/>
    <n v="23.234999999999999"/>
    <n v="11625"/>
    <n v="2.9"/>
    <n v="3.36"/>
    <n v="0.65"/>
    <n v="11630.463333333331"/>
    <s v="S"/>
    <m/>
    <n v="-11630.463333333331"/>
    <m/>
    <n v="500"/>
  </r>
  <r>
    <s v="CLEAR"/>
    <d v="2021-03-16T00:00:00"/>
    <x v="6"/>
    <n v="5115218"/>
    <s v="C"/>
    <s v="CMIG4"/>
    <n v="500"/>
    <n v="12.29"/>
    <m/>
    <n v="6145"/>
    <m/>
    <n v="1.645"/>
    <n v="0.32500000000000001"/>
    <n v="6147.2383333333337"/>
    <s v="N"/>
    <m/>
    <n v="-6147.2383333333337"/>
    <m/>
    <n v="0"/>
  </r>
  <r>
    <s v="CLEAR"/>
    <d v="2021-03-16T00:00:00"/>
    <x v="4"/>
    <n v="5115218"/>
    <s v="V"/>
    <s v="PETR4"/>
    <n v="300"/>
    <n v="23.41"/>
    <m/>
    <n v="7023"/>
    <m/>
    <n v="1.645"/>
    <n v="0.32500000000000001"/>
    <n v="7021.3916666666664"/>
    <s v="S"/>
    <m/>
    <n v="7021.3916666666664"/>
    <n v="40.253333333332193"/>
    <n v="0"/>
  </r>
  <r>
    <s v="ITAÚ"/>
    <d v="2021-03-15T00:00:00"/>
    <x v="3"/>
    <n v="108028"/>
    <s v="V"/>
    <s v="ITUB4"/>
    <n v="300"/>
    <n v="27.08"/>
    <n v="28.162478354978358"/>
    <n v="8123.9999999999991"/>
    <n v="4.9000000000000004"/>
    <n v="2.2533333333333334"/>
    <n v="0.45"/>
    <n v="8117.3666666666659"/>
    <s v="S"/>
    <m/>
    <n v="8117.3666666666659"/>
    <n v="-330.77350649350774"/>
    <n v="500"/>
  </r>
  <r>
    <s v="ITAÚ"/>
    <d v="2021-03-15T00:00:00"/>
    <x v="7"/>
    <n v="108028"/>
    <s v="V"/>
    <s v="MGLU3"/>
    <n v="300"/>
    <n v="24.37"/>
    <n v="23.956"/>
    <n v="7311"/>
    <n v="4.9000000000000004"/>
    <n v="2.2533333333333334"/>
    <n v="0.45"/>
    <n v="7304.3666666666668"/>
    <s v="S"/>
    <m/>
    <n v="7304.3666666666668"/>
    <n v="118.03999999999996"/>
    <n v="500"/>
  </r>
  <r>
    <s v="ITAÚ"/>
    <d v="2021-03-15T00:00:00"/>
    <x v="4"/>
    <n v="108028"/>
    <s v="C"/>
    <s v="PETR4"/>
    <n v="500"/>
    <n v="23.22"/>
    <n v="23.22"/>
    <n v="11610"/>
    <n v="4.9000000000000004"/>
    <n v="2.2533333333333334"/>
    <n v="0.45"/>
    <n v="11617.263333333332"/>
    <s v="S"/>
    <m/>
    <n v="-11617.263333333332"/>
    <m/>
    <n v="0"/>
  </r>
  <r>
    <s v="CLEAR"/>
    <d v="2021-03-15T00:00:00"/>
    <x v="6"/>
    <n v="5013727"/>
    <s v="V"/>
    <s v="CMIG4"/>
    <n v="500"/>
    <n v="12.18"/>
    <m/>
    <n v="6090"/>
    <m/>
    <n v="1.63"/>
    <n v="0.32500000000000001"/>
    <n v="6088.3916666666664"/>
    <s v="S"/>
    <m/>
    <n v="6088.3916666666664"/>
    <n v="120.69833333333281"/>
    <n v="300"/>
  </r>
  <r>
    <s v="CLEAR"/>
    <d v="2021-03-15T00:00:00"/>
    <x v="4"/>
    <n v="5013727"/>
    <s v="C"/>
    <s v="PETR4"/>
    <n v="300"/>
    <n v="23.26"/>
    <m/>
    <n v="6978.0000000000009"/>
    <m/>
    <n v="1.63"/>
    <n v="0.32500000000000001"/>
    <n v="6980.9150000000009"/>
    <s v="S"/>
    <m/>
    <n v="-6980.9150000000009"/>
    <m/>
    <n v="300"/>
  </r>
  <r>
    <s v="CLEAR"/>
    <d v="2021-03-12T00:00:00"/>
    <x v="3"/>
    <n v="4924531"/>
    <s v="C"/>
    <s v="BBAS3"/>
    <n v="100"/>
    <n v="30.02"/>
    <n v="33.352000000000004"/>
    <n v="3002"/>
    <m/>
    <n v="0.75"/>
    <n v="0.15"/>
    <n v="3003.8971428571431"/>
    <s v="S"/>
    <m/>
    <n v="-3003.8971428571431"/>
    <m/>
    <n v="2224"/>
  </r>
  <r>
    <s v="ITAÚ"/>
    <d v="2021-03-12T00:00:00"/>
    <x v="7"/>
    <n v="99550"/>
    <s v="C"/>
    <s v="CVCB3"/>
    <n v="400"/>
    <n v="17.75"/>
    <n v="24.074554104722676"/>
    <n v="7100"/>
    <n v="5.8"/>
    <n v="24.72"/>
    <n v="6.72"/>
    <n v="7114.267142857143"/>
    <s v="S"/>
    <m/>
    <n v="-7114.267142857143"/>
    <m/>
    <n v="1824"/>
  </r>
  <r>
    <s v="ITAÚ"/>
    <d v="2021-03-11T00:00:00"/>
    <x v="7"/>
    <n v="90564"/>
    <s v="V"/>
    <s v="CVCB3"/>
    <n v="400"/>
    <n v="17.68"/>
    <n v="25.461517724179387"/>
    <n v="7072"/>
    <n v="10.7"/>
    <n v="4.6500000000000004"/>
    <n v="1.1499999999999999"/>
    <n v="7059.0328571428581"/>
    <s v="S"/>
    <m/>
    <n v="7059.0328571428581"/>
    <n v="-3125.3970896717547"/>
    <n v="0"/>
  </r>
  <r>
    <s v="CLEAR"/>
    <d v="2021-03-11T00:00:00"/>
    <x v="4"/>
    <n v="4835666"/>
    <s v="V"/>
    <s v="PETR4"/>
    <n v="200"/>
    <n v="22.87"/>
    <m/>
    <n v="4574"/>
    <m/>
    <n v="1.1399999999999999"/>
    <n v="0.22"/>
    <n v="4572.6628571428573"/>
    <s v="S"/>
    <m/>
    <n v="4572.6628571428573"/>
    <n v="160.57999999999902"/>
    <n v="3000"/>
  </r>
  <r>
    <s v="ITAÚ"/>
    <d v="2021-03-10T00:00:00"/>
    <x v="0"/>
    <n v="80597"/>
    <s v="C"/>
    <s v="JBSS3"/>
    <n v="300"/>
    <n v="26.89"/>
    <n v="26.05707676375366"/>
    <n v="8067"/>
    <n v="10.7"/>
    <n v="4.95"/>
    <n v="1.21"/>
    <n v="8080.6571428571424"/>
    <s v="S"/>
    <m/>
    <n v="-8080.6571428571424"/>
    <m/>
    <n v="200"/>
  </r>
  <r>
    <s v="CLEAR"/>
    <d v="2021-03-10T00:00:00"/>
    <x v="4"/>
    <n v="4747378"/>
    <s v="C"/>
    <s v="PETR4"/>
    <n v="200"/>
    <n v="22.05"/>
    <m/>
    <n v="4410"/>
    <m/>
    <n v="1.1000000000000001"/>
    <n v="0.22"/>
    <n v="4411.9671428571428"/>
    <s v="S"/>
    <m/>
    <n v="-4411.9671428571428"/>
    <m/>
    <n v="300"/>
  </r>
  <r>
    <s v="ITAÚ"/>
    <d v="2021-03-09T00:00:00"/>
    <x v="0"/>
    <n v="71171"/>
    <s v="V"/>
    <s v="JBSS3"/>
    <n v="300"/>
    <n v="27.8"/>
    <n v="25.454995460970316"/>
    <n v="8340"/>
    <n v="4.9000000000000004"/>
    <n v="1.63"/>
    <n v="0.32500000000000001"/>
    <n v="8333.6578571428563"/>
    <s v="S"/>
    <m/>
    <n v="8333.6578571428563"/>
    <n v="696.5163617089047"/>
    <n v="500"/>
  </r>
  <r>
    <s v="ITAÚ"/>
    <d v="2021-03-09T00:00:00"/>
    <x v="7"/>
    <n v="71171"/>
    <s v="V"/>
    <s v="MGLU3"/>
    <n v="200"/>
    <n v="23.63"/>
    <n v="23.956"/>
    <n v="4726"/>
    <n v="4.9000000000000004"/>
    <n v="1.63"/>
    <n v="0.32500000000000001"/>
    <n v="4719.38"/>
    <s v="S"/>
    <m/>
    <n v="4719.38"/>
    <n v="-72.184999999999491"/>
    <n v="300"/>
  </r>
  <r>
    <s v="CLEAR"/>
    <d v="2021-03-09T00:00:00"/>
    <x v="4"/>
    <n v="4652805"/>
    <s v="V"/>
    <s v="PETR4"/>
    <n v="200"/>
    <n v="21.91"/>
    <n v="22.13"/>
    <n v="4382"/>
    <m/>
    <n v="1.0900000000000001"/>
    <n v="0.21"/>
    <n v="4380.3949999999995"/>
    <s v="S"/>
    <m/>
    <n v="4380.3949999999995"/>
    <n v="-47.8100000000004"/>
    <n v="3300"/>
  </r>
  <r>
    <s v="ITAÚ"/>
    <d v="2021-03-08T00:00:00"/>
    <x v="7"/>
    <n v="60157"/>
    <s v="C"/>
    <s v="MGLU3"/>
    <n v="200"/>
    <n v="23.32"/>
    <m/>
    <n v="4664"/>
    <n v="4.9000000000000004"/>
    <n v="1.68"/>
    <n v="0.33333333333333331"/>
    <n v="4671.2583333333332"/>
    <s v="S"/>
    <m/>
    <n v="-4671.2583333333332"/>
    <m/>
    <n v="3000"/>
  </r>
  <r>
    <s v="ITAÚ"/>
    <d v="2021-03-08T00:00:00"/>
    <x v="7"/>
    <n v="60157"/>
    <s v="C"/>
    <s v="MGLU3"/>
    <n v="300"/>
    <n v="24.38"/>
    <m/>
    <n v="7314"/>
    <n v="4.9000000000000004"/>
    <n v="1.68"/>
    <n v="0.33333333333333331"/>
    <n v="7321.2583333333332"/>
    <s v="S"/>
    <m/>
    <n v="-7321.2583333333332"/>
    <m/>
    <n v="200"/>
  </r>
  <r>
    <s v="ITAÚ"/>
    <d v="2021-03-08T00:00:00"/>
    <x v="0"/>
    <n v="60157"/>
    <s v="C"/>
    <s v="JBSS3"/>
    <n v="300"/>
    <n v="27.34"/>
    <n v="25.454995460970316"/>
    <n v="8202"/>
    <n v="4.9000000000000004"/>
    <n v="1.68"/>
    <n v="0.33333333333333331"/>
    <n v="8209.1333333333332"/>
    <s v="S"/>
    <m/>
    <n v="-8209.1333333333332"/>
    <m/>
    <n v="500"/>
  </r>
  <r>
    <s v="CLEAR"/>
    <d v="2021-03-08T00:00:00"/>
    <x v="4"/>
    <n v="4544571"/>
    <s v="C"/>
    <s v="PETR4"/>
    <n v="200"/>
    <n v="22.13"/>
    <n v="22.13"/>
    <n v="4426"/>
    <m/>
    <n v="1.1000000000000001"/>
    <n v="0.22"/>
    <n v="4428.1200000000008"/>
    <s v="S"/>
    <m/>
    <n v="-4428.1200000000008"/>
    <m/>
    <n v="0"/>
  </r>
  <r>
    <s v="CLEAR"/>
    <d v="2021-03-05T00:00:00"/>
    <x v="6"/>
    <n v="4443177"/>
    <s v="C"/>
    <s v="CMIG4"/>
    <n v="500"/>
    <n v="11.93"/>
    <n v="11.93"/>
    <n v="5965"/>
    <m/>
    <n v="1.37"/>
    <n v="0.27"/>
    <n v="5967.5466666666671"/>
    <s v="S"/>
    <m/>
    <n v="-5967.5466666666671"/>
    <m/>
    <s v="X"/>
  </r>
  <r>
    <s v="CLEAR"/>
    <d v="2021-03-05T00:00:00"/>
    <x v="9"/>
    <n v="4443177"/>
    <s v="V"/>
    <s v="BBDC4"/>
    <n v="200"/>
    <n v="25"/>
    <n v="26.167999999999999"/>
    <n v="5000"/>
    <m/>
    <n v="1.37"/>
    <n v="0.27"/>
    <n v="4998.083333333333"/>
    <s v="S"/>
    <m/>
    <n v="4998.083333333333"/>
    <n v="-234"/>
    <n v="1400"/>
  </r>
  <r>
    <s v="ITAÚ"/>
    <d v="2021-03-04T00:00:00"/>
    <x v="0"/>
    <n v="40288"/>
    <s v="V"/>
    <s v="JBSS3"/>
    <n v="300"/>
    <n v="27.5"/>
    <n v="25.266495007067348"/>
    <n v="8250"/>
    <n v="13.6"/>
    <n v="5.54"/>
    <n v="1.37"/>
    <n v="8233.3833333333314"/>
    <s v="S"/>
    <m/>
    <n v="8233.3833333333314"/>
    <n v="654.17149787979452"/>
    <s v="X"/>
  </r>
  <r>
    <s v="CLEAR"/>
    <d v="2021-03-04T00:00:00"/>
    <x v="0"/>
    <n v="4349144"/>
    <s v="V"/>
    <s v="JBSS3"/>
    <n v="200"/>
    <n v="27.3"/>
    <n v="29.12458333333333"/>
    <n v="5460"/>
    <m/>
    <n v="1.36"/>
    <n v="0.27"/>
    <n v="5458.083333333333"/>
    <s v="S"/>
    <m/>
    <n v="5458.083333333333"/>
    <n v="-366.09666666666635"/>
    <n v="1400"/>
  </r>
  <r>
    <s v="ITAÚ"/>
    <d v="2021-03-03T00:00:00"/>
    <x v="0"/>
    <n v="29520"/>
    <s v="V"/>
    <s v="JBSS3"/>
    <n v="300"/>
    <n v="27.69"/>
    <m/>
    <n v="8307"/>
    <n v="4.9000000000000004"/>
    <n v="1.4750000000000001"/>
    <n v="0.41"/>
    <n v="8300.0433333333331"/>
    <s v="S"/>
    <m/>
    <n v="8300.0433333333331"/>
    <n v="172.22000000000116"/>
    <n v="800"/>
  </r>
  <r>
    <s v="ITAÚ"/>
    <d v="2021-03-03T00:00:00"/>
    <x v="0"/>
    <n v="29520"/>
    <s v="C"/>
    <s v="JBSS3"/>
    <n v="300"/>
    <n v="27.06"/>
    <m/>
    <n v="8118"/>
    <n v="4.9000000000000004"/>
    <n v="1.4750000000000001"/>
    <n v="0.41"/>
    <n v="8125.5866666666661"/>
    <s v="S"/>
    <s v="S"/>
    <n v="-8125.5866666666661"/>
    <m/>
    <n v="500"/>
  </r>
  <r>
    <s v="ITAÚ"/>
    <d v="2021-03-02T00:00:00"/>
    <x v="0"/>
    <n v="17471"/>
    <s v="C"/>
    <s v="JBSS3"/>
    <n v="300"/>
    <n v="26.57"/>
    <n v="25.266495007067348"/>
    <n v="7971"/>
    <n v="4.9000000000000004"/>
    <n v="2.14"/>
    <n v="0.42499999999999999"/>
    <n v="7978.5450000000001"/>
    <s v="S"/>
    <m/>
    <n v="-7978.5450000000001"/>
    <m/>
    <n v="3000"/>
  </r>
  <r>
    <s v="ITAÚ"/>
    <d v="2021-03-02T00:00:00"/>
    <x v="6"/>
    <n v="17471"/>
    <s v="C"/>
    <s v="ELET3"/>
    <n v="300"/>
    <n v="30.55"/>
    <n v="30.435714285714283"/>
    <n v="9165"/>
    <n v="4.9000000000000004"/>
    <n v="2.14"/>
    <n v="0.42499999999999999"/>
    <n v="9172.5449999999983"/>
    <s v="S"/>
    <m/>
    <n v="-9172.5449999999983"/>
    <m/>
    <n v="800"/>
  </r>
  <r>
    <s v="ITAÚ"/>
    <d v="2021-03-01T00:00:00"/>
    <x v="6"/>
    <n v="5402"/>
    <s v="V"/>
    <s v="ELET3"/>
    <n v="300"/>
    <n v="32.549999999999997"/>
    <n v="30.367142857142859"/>
    <n v="9765"/>
    <n v="4.9000000000000004"/>
    <n v="2.21"/>
    <n v="0.44"/>
    <n v="9758.07"/>
    <s v="S"/>
    <m/>
    <n v="9758.07"/>
    <n v="648.07214285714326"/>
    <n v="500"/>
  </r>
  <r>
    <s v="ITAÚ"/>
    <d v="2021-03-01T00:00:00"/>
    <x v="0"/>
    <n v="5402"/>
    <s v="V"/>
    <s v="JBSS3"/>
    <n v="300"/>
    <n v="26.39"/>
    <n v="25.136144507774084"/>
    <n v="7917"/>
    <n v="4.9000000000000004"/>
    <n v="2.21"/>
    <n v="0.44"/>
    <n v="7910.0700000000006"/>
    <s v="S"/>
    <m/>
    <n v="7910.0700000000006"/>
    <n v="369.37164766777551"/>
    <n v="0"/>
  </r>
  <r>
    <s v="ITAÚ"/>
    <d v="2021-02-26T00:00:00"/>
    <x v="6"/>
    <n v="184111"/>
    <s v="C"/>
    <s v="ELET3"/>
    <n v="100"/>
    <n v="32.549999999999997"/>
    <n v="30.367142857142859"/>
    <n v="3254.9999999999995"/>
    <n v="4.9000000000000004"/>
    <n v="1.7366666666666666"/>
    <n v="0.34666666666666668"/>
    <n v="3262.4666666666667"/>
    <s v="S"/>
    <m/>
    <n v="-3262.4666666666667"/>
    <m/>
    <n v="800"/>
  </r>
  <r>
    <s v="ITAÚ"/>
    <d v="2021-02-26T00:00:00"/>
    <x v="6"/>
    <n v="184111"/>
    <s v="C"/>
    <s v="ELET3"/>
    <n v="200"/>
    <n v="32.54"/>
    <m/>
    <n v="6508"/>
    <n v="4.9000000000000004"/>
    <n v="1.7366666666666666"/>
    <n v="0.34666666666666668"/>
    <n v="6515.5516666666663"/>
    <s v="S"/>
    <m/>
    <n v="-6515.5516666666663"/>
    <m/>
    <n v="700"/>
  </r>
  <r>
    <s v="ITAÚ"/>
    <d v="2021-02-26T00:00:00"/>
    <x v="3"/>
    <n v="184111"/>
    <s v="V"/>
    <s v="B3SA3"/>
    <n v="200"/>
    <n v="55.47"/>
    <m/>
    <n v="11094"/>
    <n v="4.9000000000000004"/>
    <n v="1.7366666666666666"/>
    <n v="0.34666666666666668"/>
    <n v="11087.078333333335"/>
    <s v="S"/>
    <m/>
    <n v="11087.078333333335"/>
    <m/>
    <n v="300"/>
  </r>
  <r>
    <s v="ITAÚ"/>
    <d v="2021-02-25T00:00:00"/>
    <x v="3"/>
    <n v="172196"/>
    <s v="C"/>
    <s v="B3SA3"/>
    <n v="200"/>
    <n v="55.37"/>
    <m/>
    <n v="11074"/>
    <n v="4.9000000000000004"/>
    <n v="2.76"/>
    <n v="0.55000000000000004"/>
    <n v="11081.754999999997"/>
    <s v="S"/>
    <m/>
    <n v="-11081.754999999997"/>
    <m/>
    <n v="800"/>
  </r>
  <r>
    <s v="ITAÚ"/>
    <d v="2021-02-23T00:00:00"/>
    <x v="4"/>
    <n v="147759"/>
    <s v="V"/>
    <s v="PETR4"/>
    <n v="300"/>
    <n v="23.04"/>
    <n v="22.08"/>
    <n v="6912"/>
    <n v="10.7"/>
    <n v="2.85"/>
    <n v="0.65"/>
    <n v="6898.9750000000004"/>
    <s v="S"/>
    <m/>
    <n v="6898.9750000000004"/>
    <n v="276.65000000000146"/>
    <n v="3300"/>
  </r>
  <r>
    <s v="ITAÚ"/>
    <d v="2021-02-22T00:00:00"/>
    <x v="4"/>
    <n v="130436"/>
    <s v="C"/>
    <s v="PETR4"/>
    <n v="300"/>
    <n v="22.08"/>
    <n v="22.08"/>
    <n v="6623.9999999999991"/>
    <n v="4.8999999999999995"/>
    <n v="1.7"/>
    <n v="0.39600000000000002"/>
    <n v="6631.6009999999987"/>
    <s v="S"/>
    <m/>
    <n v="-6631.6009999999987"/>
    <m/>
    <m/>
  </r>
  <r>
    <s v="ITAÚ"/>
    <d v="2021-02-22T00:00:00"/>
    <x v="3"/>
    <n v="130436"/>
    <s v="C"/>
    <s v="ITUB4"/>
    <n v="300"/>
    <n v="26.36"/>
    <n v="28.162478354978358"/>
    <n v="7908"/>
    <n v="4.8999999999999995"/>
    <n v="1.7"/>
    <n v="0.39600000000000002"/>
    <n v="7915.6009999999997"/>
    <s v="S"/>
    <m/>
    <n v="-7915.6009999999997"/>
    <m/>
    <m/>
  </r>
  <r>
    <s v="ITAÚ"/>
    <d v="2021-02-22T00:00:00"/>
    <x v="0"/>
    <n v="130436"/>
    <s v="V"/>
    <s v="JBSS3"/>
    <n v="200"/>
    <n v="25.75"/>
    <n v="25.136144507774084"/>
    <n v="5150"/>
    <n v="4.8999999999999995"/>
    <n v="1.7"/>
    <n v="0.39600000000000002"/>
    <n v="5142.7490000000007"/>
    <s v="S"/>
    <m/>
    <n v="5142.7490000000007"/>
    <n v="116.30509844518383"/>
    <m/>
  </r>
  <r>
    <s v="ITAÚ"/>
    <d v="2021-02-22T00:00:00"/>
    <x v="0"/>
    <n v="130436"/>
    <s v="V"/>
    <s v="JBSS3"/>
    <n v="300"/>
    <n v="25.75"/>
    <n v="25.136144507774084"/>
    <n v="7725"/>
    <n v="2.8999999999999986"/>
    <n v="1.7"/>
    <n v="0.39600000000000002"/>
    <n v="7719.7490000000007"/>
    <s v="S"/>
    <m/>
    <n v="7719.7490000000007"/>
    <n v="-101.98199999999906"/>
    <n v="3500"/>
  </r>
  <r>
    <s v="ITAÚ"/>
    <d v="2021-02-22T00:00:00"/>
    <x v="0"/>
    <n v="130436"/>
    <s v="C"/>
    <s v="JBSS3"/>
    <n v="300"/>
    <n v="26.05"/>
    <n v="25.136144507774084"/>
    <n v="7815"/>
    <n v="4.8999999999999995"/>
    <n v="1.7"/>
    <n v="0.39600000000000002"/>
    <n v="7822.2659999999996"/>
    <s v="S"/>
    <m/>
    <n v="-7822.2659999999996"/>
    <m/>
    <n v="0"/>
  </r>
  <r>
    <s v="ITAÚ"/>
    <d v="2021-02-19T00:00:00"/>
    <x v="6"/>
    <n v="115779"/>
    <s v="C"/>
    <s v="CMIG4"/>
    <n v="500"/>
    <n v="12.98"/>
    <n v="14.869219860908942"/>
    <n v="6490"/>
    <n v="4.8999999999999995"/>
    <n v="1.5633333333333335"/>
    <n v="0.31"/>
    <n v="6497.18"/>
    <s v="N"/>
    <m/>
    <n v="-6497.18"/>
    <m/>
    <n v="200"/>
  </r>
  <r>
    <s v="ITAÚ"/>
    <d v="2021-02-19T00:00:00"/>
    <x v="0"/>
    <n v="115779"/>
    <s v="V"/>
    <s v="JBSS3"/>
    <n v="200"/>
    <n v="26.93"/>
    <n v="25.056099751297577"/>
    <n v="5386"/>
    <n v="4.8999999999999995"/>
    <n v="1.5633333333333335"/>
    <n v="0.31"/>
    <n v="5379.3966666666665"/>
    <s v="S"/>
    <m/>
    <n v="5379.3966666666665"/>
    <n v="367.9800497404849"/>
    <n v="500"/>
  </r>
  <r>
    <s v="ITAÚ"/>
    <d v="2021-02-19T00:00:00"/>
    <x v="1"/>
    <n v="115779"/>
    <s v="V"/>
    <s v="CSNA3"/>
    <n v="200"/>
    <n v="34.5"/>
    <m/>
    <n v="6900"/>
    <n v="4.8999999999999995"/>
    <n v="1.5633333333333335"/>
    <n v="0.31"/>
    <n v="6893.3966666666665"/>
    <s v="S"/>
    <m/>
    <n v="6893.3966666666665"/>
    <n v="203.19999999999891"/>
    <n v="300"/>
  </r>
  <r>
    <s v="ITAÚ"/>
    <d v="2021-02-18T00:00:00"/>
    <x v="1"/>
    <n v="105540"/>
    <s v="V"/>
    <s v="CSNA3"/>
    <n v="100"/>
    <n v="34.28"/>
    <m/>
    <n v="3428"/>
    <n v="44.6"/>
    <n v="12.52"/>
    <n v="3.32"/>
    <n v="3378.6866666666665"/>
    <s v="S"/>
    <m/>
    <n v="3378.6866666666665"/>
    <n v="34.429999999999382"/>
    <n v="900"/>
  </r>
  <r>
    <s v="ITAÚ"/>
    <d v="2021-02-12T00:00:00"/>
    <x v="3"/>
    <n v="87910"/>
    <s v="V"/>
    <s v="ITUB4"/>
    <n v="400"/>
    <n v="27.53"/>
    <m/>
    <n v="11012"/>
    <n v="10.7"/>
    <n v="5.5"/>
    <n v="1.32"/>
    <n v="10998.653749999999"/>
    <s v="S"/>
    <m/>
    <n v="10998.653749999999"/>
    <m/>
    <n v="0"/>
  </r>
  <r>
    <s v="ITAÚ"/>
    <d v="2021-02-12T00:00:00"/>
    <x v="1"/>
    <n v="87910"/>
    <s v="C"/>
    <s v="CSNA3"/>
    <n v="300"/>
    <n v="33.450000000000003"/>
    <m/>
    <n v="10035"/>
    <n v="10.7"/>
    <n v="5.5"/>
    <n v="1.32"/>
    <n v="10048.97625"/>
    <s v="S"/>
    <m/>
    <n v="-10048.97625"/>
    <m/>
    <n v="300"/>
  </r>
  <r>
    <s v="ITAÚ"/>
    <d v="2021-02-09T00:00:00"/>
    <x v="3"/>
    <n v="60766"/>
    <s v="C"/>
    <s v="ITUB4"/>
    <n v="400"/>
    <n v="27.94"/>
    <n v="29.207965367965368"/>
    <n v="11176"/>
    <n v="4.9000000000000004"/>
    <n v="5.95"/>
    <n v="1.44"/>
    <n v="11184.296249999999"/>
    <s v="S"/>
    <m/>
    <n v="-11184.296249999999"/>
    <m/>
    <n v="500"/>
  </r>
  <r>
    <s v="ITAÚ"/>
    <d v="2021-02-09T00:00:00"/>
    <x v="1"/>
    <n v="60766"/>
    <s v="V"/>
    <s v="CSNA3"/>
    <n v="300"/>
    <n v="34.869999999999997"/>
    <n v="34.659999999999997"/>
    <n v="10461"/>
    <n v="4.9000000000000004"/>
    <n v="5.95"/>
    <n v="1.44"/>
    <n v="10453.33375"/>
    <s v="S"/>
    <m/>
    <n v="10453.33375"/>
    <n v="55.406000000000859"/>
    <n v="500"/>
  </r>
  <r>
    <s v="ITAÚ"/>
    <d v="2021-02-08T00:00:00"/>
    <x v="1"/>
    <n v="51048"/>
    <s v="C"/>
    <s v="CSNA3"/>
    <n v="300"/>
    <n v="34.659999999999997"/>
    <m/>
    <n v="10397.999999999998"/>
    <n v="4.9000000000000004"/>
    <n v="2.65"/>
    <n v="0.57750000000000001"/>
    <n v="10405.433749999997"/>
    <s v="S"/>
    <m/>
    <n v="-10405.433749999997"/>
    <m/>
    <n v="3700"/>
  </r>
  <r>
    <s v="ITAÚ"/>
    <d v="2021-02-08T00:00:00"/>
    <x v="6"/>
    <n v="51048"/>
    <s v="V"/>
    <s v="ELET3"/>
    <n v="200"/>
    <n v="29.69"/>
    <n v="29.061428571428571"/>
    <n v="5938"/>
    <n v="4.9000000000000004"/>
    <n v="2.65"/>
    <n v="0.57750000000000001"/>
    <n v="5931.19625"/>
    <s v="S"/>
    <m/>
    <n v="5931.19625"/>
    <n v="119.22678571428514"/>
    <n v="500"/>
  </r>
  <r>
    <s v="ITAÚ"/>
    <d v="2021-02-08T00:00:00"/>
    <x v="3"/>
    <n v="51048"/>
    <s v="V"/>
    <s v="ITUB4"/>
    <n v="400"/>
    <n v="27.89"/>
    <n v="30.222337662337662"/>
    <n v="11156"/>
    <n v="4.9000000000000004"/>
    <n v="2.65"/>
    <n v="0.57750000000000001"/>
    <n v="11149.196250000001"/>
    <s v="S"/>
    <m/>
    <n v="11149.196250000001"/>
    <n v="-940.18256493506487"/>
    <m/>
  </r>
  <r>
    <s v="ITAÚ"/>
    <d v="2021-02-08T00:00:00"/>
    <x v="0"/>
    <n v="51048"/>
    <s v="C"/>
    <s v="JBSS3"/>
    <n v="200"/>
    <n v="25.56"/>
    <n v="25.056099751297577"/>
    <n v="5112"/>
    <n v="4.9000000000000004"/>
    <n v="2.65"/>
    <n v="0.57750000000000001"/>
    <n v="5119.4337500000001"/>
    <s v="S"/>
    <m/>
    <n v="-5119.4337500000001"/>
    <m/>
    <m/>
  </r>
  <r>
    <s v="ITAÚ"/>
    <d v="2021-02-05T00:00:00"/>
    <x v="0"/>
    <n v="41435"/>
    <s v="V"/>
    <s v="JBSS3"/>
    <n v="200"/>
    <n v="25.15"/>
    <n v="25.056099751297577"/>
    <n v="5030"/>
    <n v="4.9000000000000004"/>
    <n v="0.93"/>
    <n v="0.18"/>
    <n v="5023.62"/>
    <s v="S"/>
    <m/>
    <n v="5023.62"/>
    <n v="12.365049740485119"/>
    <m/>
  </r>
  <r>
    <s v="CLEAR"/>
    <d v="2021-02-04T00:00:00"/>
    <x v="6"/>
    <n v="2410404"/>
    <s v="V"/>
    <s v="CMIG4"/>
    <n v="200"/>
    <n v="14.42"/>
    <n v="13.97"/>
    <n v="2884"/>
    <m/>
    <n v="0.72"/>
    <n v="0.14000000000000001"/>
    <n v="2882.56"/>
    <s v="S"/>
    <m/>
    <n v="2882.56"/>
    <n v="88.525000000000091"/>
    <m/>
  </r>
  <r>
    <s v="ITAÚ"/>
    <d v="2021-02-04T00:00:00"/>
    <x v="6"/>
    <n v="32307"/>
    <s v="C"/>
    <s v="ELET3"/>
    <n v="200"/>
    <n v="29.52"/>
    <n v="29.061428571428571"/>
    <n v="5904"/>
    <n v="4.9000000000000004"/>
    <n v="0.93"/>
    <n v="0.18"/>
    <n v="5911.4470000000001"/>
    <s v="S"/>
    <m/>
    <n v="-5911.4470000000001"/>
    <m/>
    <n v="700"/>
  </r>
  <r>
    <s v="ITAÚ"/>
    <d v="2021-02-02T00:00:00"/>
    <x v="1"/>
    <n v="13390"/>
    <s v="C"/>
    <s v="IRBR3"/>
    <n v="500"/>
    <n v="7.5"/>
    <n v="13.033271751231032"/>
    <n v="3750"/>
    <n v="4.9000000000000004"/>
    <n v="0.93"/>
    <n v="0.18"/>
    <n v="3757.4470000000001"/>
    <s v="S"/>
    <m/>
    <n v="-3757.4470000000001"/>
    <m/>
    <m/>
  </r>
  <r>
    <s v="CLEAR"/>
    <d v="2021-02-01T00:00:00"/>
    <x v="6"/>
    <n v="2117857"/>
    <s v="V"/>
    <s v="CMIG4"/>
    <n v="200"/>
    <n v="13.77"/>
    <m/>
    <n v="2754"/>
    <m/>
    <n v="0.67"/>
    <n v="8.5000000000000006E-2"/>
    <n v="2752.1779999999999"/>
    <s v="S"/>
    <m/>
    <n v="2752.1779999999999"/>
    <n v="-16.745000000000346"/>
    <m/>
  </r>
  <r>
    <s v="CLEAR"/>
    <d v="2021-02-01T00:00:00"/>
    <x v="6"/>
    <n v="2117857"/>
    <s v="C"/>
    <s v="CMIG4"/>
    <n v="200"/>
    <n v="13.83"/>
    <m/>
    <n v="2766"/>
    <m/>
    <n v="0.67"/>
    <n v="8.5000000000000006E-2"/>
    <n v="2768.4520000000002"/>
    <s v="S"/>
    <m/>
    <n v="-2768.4520000000002"/>
    <m/>
    <m/>
  </r>
  <r>
    <s v="CLEAR"/>
    <d v="2021-02-01T00:00:00"/>
    <x v="6"/>
    <n v="2117857"/>
    <s v="V"/>
    <s v="CMIG4"/>
    <n v="200"/>
    <n v="13.77"/>
    <n v="13.97"/>
    <n v="2754"/>
    <m/>
    <n v="0.67"/>
    <n v="8.5000000000000006E-2"/>
    <n v="2752.1779999999999"/>
    <s v="S"/>
    <m/>
    <n v="2752.1779999999999"/>
    <n v="-42.695000000000164"/>
    <n v="300"/>
  </r>
  <r>
    <s v="CLEAR"/>
    <d v="2021-02-01T00:00:00"/>
    <x v="6"/>
    <n v="2117857"/>
    <s v="C"/>
    <s v="ELET3"/>
    <n v="100"/>
    <n v="30.04"/>
    <n v="29.53"/>
    <n v="3004"/>
    <m/>
    <n v="0.67"/>
    <n v="8.5000000000000006E-2"/>
    <n v="3006.4520000000002"/>
    <s v="S"/>
    <m/>
    <n v="-3006.4520000000002"/>
    <m/>
    <n v="300"/>
  </r>
  <r>
    <s v="CLEAR"/>
    <d v="2021-01-29T00:00:00"/>
    <x v="6"/>
    <n v="2020958"/>
    <s v="C"/>
    <s v="CMIG4"/>
    <n v="400"/>
    <n v="13.97"/>
    <m/>
    <n v="5588"/>
    <m/>
    <n v="1.53"/>
    <n v="0.17"/>
    <n v="5590.5370000000003"/>
    <s v="S"/>
    <m/>
    <n v="-5590.5370000000003"/>
    <m/>
    <m/>
  </r>
  <r>
    <s v="CLEAR"/>
    <d v="2021-01-28T00:00:00"/>
    <x v="3"/>
    <n v="1923025"/>
    <s v="V"/>
    <s v="BBAS3"/>
    <n v="300"/>
    <n v="34.590000000000003"/>
    <n v="35.018000000000001"/>
    <n v="10377.000000000002"/>
    <m/>
    <n v="2.23"/>
    <n v="0.25"/>
    <n v="10375.013000000003"/>
    <s v="S"/>
    <m/>
    <n v="10375.013000000003"/>
    <n v="-128.64999999999782"/>
    <n v="200"/>
  </r>
  <r>
    <s v="CLEAR"/>
    <d v="2021-01-28T00:00:00"/>
    <x v="6"/>
    <n v="1923025"/>
    <s v="C"/>
    <s v="ELET3"/>
    <n v="200"/>
    <n v="29.27"/>
    <m/>
    <n v="5854"/>
    <m/>
    <n v="2.23"/>
    <n v="0.25"/>
    <n v="5856.6170000000002"/>
    <s v="S"/>
    <m/>
    <n v="-5856.6170000000002"/>
    <m/>
    <n v="200"/>
  </r>
  <r>
    <s v="ITAÚ"/>
    <d v="2021-01-26T00:00:00"/>
    <x v="6"/>
    <n v="156556"/>
    <s v="V"/>
    <s v="CMIG4"/>
    <n v="500"/>
    <n v="13.86"/>
    <n v="15.34152482613618"/>
    <n v="6930"/>
    <n v="4.9000000000000004"/>
    <n v="1.3925000000000001"/>
    <n v="0.17749999999999999"/>
    <n v="6923.1855000000005"/>
    <s v="S"/>
    <m/>
    <n v="6923.1855000000005"/>
    <n v="-745.83991306808912"/>
    <m/>
  </r>
  <r>
    <s v="ITAÚ"/>
    <d v="2021-01-26T00:00:00"/>
    <x v="6"/>
    <n v="156556"/>
    <s v="C"/>
    <s v="ELET3"/>
    <n v="200"/>
    <n v="26.58"/>
    <n v="28.878"/>
    <n v="5316"/>
    <n v="4.9000000000000004"/>
    <n v="1.3925000000000001"/>
    <n v="0.17749999999999999"/>
    <n v="5324.8774999999996"/>
    <s v="S"/>
    <m/>
    <n v="-5324.8774999999996"/>
    <n v="500"/>
    <n v="500"/>
  </r>
  <r>
    <s v="ITAÚ"/>
    <d v="2021-01-26T00:00:00"/>
    <x v="6"/>
    <n v="156556"/>
    <s v="V"/>
    <s v="ELET3"/>
    <n v="200"/>
    <n v="28.11"/>
    <m/>
    <n v="5622"/>
    <n v="4.9000000000000004"/>
    <n v="1.3925000000000001"/>
    <n v="0.17749999999999999"/>
    <n v="5613.7525000000005"/>
    <s v="S"/>
    <m/>
    <n v="5613.7525000000005"/>
    <n v="138.39928571428663"/>
    <s v="-"/>
  </r>
  <r>
    <s v="ITAÚ"/>
    <d v="2021-01-26T00:00:00"/>
    <x v="6"/>
    <n v="156556"/>
    <s v="C"/>
    <s v="ELET3"/>
    <n v="200"/>
    <n v="27.35"/>
    <m/>
    <n v="5470"/>
    <n v="4.9000000000000004"/>
    <n v="1.3925000000000001"/>
    <n v="0.17749999999999999"/>
    <n v="5477.7834999999995"/>
    <s v="S"/>
    <m/>
    <n v="-5477.7834999999995"/>
    <m/>
    <s v="-"/>
  </r>
  <r>
    <s v="ITAÚ"/>
    <d v="2021-01-22T00:00:00"/>
    <x v="6"/>
    <n v="145958"/>
    <s v="C"/>
    <s v="ELET3"/>
    <n v="300"/>
    <n v="30.41"/>
    <m/>
    <n v="9123"/>
    <n v="4.9000000000000004"/>
    <n v="1.6466666666666667"/>
    <n v="0.21666666666666667"/>
    <n v="9130.8226666666651"/>
    <s v="S"/>
    <m/>
    <n v="-9130.8226666666651"/>
    <m/>
    <n v="300"/>
  </r>
  <r>
    <s v="ITAÚ"/>
    <d v="2021-01-22T00:00:00"/>
    <x v="6"/>
    <n v="145958"/>
    <s v="V"/>
    <s v="ELET3"/>
    <n v="200"/>
    <n v="30.7"/>
    <m/>
    <n v="6140"/>
    <n v="4.9000000000000004"/>
    <n v="1.6466666666666667"/>
    <n v="0.21666666666666667"/>
    <n v="6132.8073333333341"/>
    <s v="S"/>
    <m/>
    <n v="6132.8073333333341"/>
    <n v="59.625238095240093"/>
    <s v="-"/>
  </r>
  <r>
    <s v="ITAÚ"/>
    <d v="2021-01-22T00:00:00"/>
    <x v="6"/>
    <n v="145958"/>
    <s v="C"/>
    <s v="ELET3"/>
    <n v="200"/>
    <n v="30.33"/>
    <m/>
    <n v="6066"/>
    <n v="4.9000000000000004"/>
    <n v="1.6466666666666667"/>
    <n v="0.21666666666666667"/>
    <n v="6073.822666666666"/>
    <s v="S"/>
    <m/>
    <n v="-6073.822666666666"/>
    <m/>
    <s v="-"/>
  </r>
  <r>
    <s v="ITAÚ"/>
    <d v="2021-01-21T00:00:00"/>
    <x v="6"/>
    <n v="135667"/>
    <s v="C"/>
    <s v="CMIG4"/>
    <n v="500"/>
    <n v="13.88"/>
    <n v="15.34152482613618"/>
    <n v="6940"/>
    <n v="4.9000000000000004"/>
    <n v="1.9"/>
    <n v="0.21"/>
    <n v="6947.8159999999998"/>
    <s v="N"/>
    <m/>
    <n v="-6947.8159999999998"/>
    <m/>
    <n v="300"/>
  </r>
  <r>
    <s v="ITAÚ"/>
    <d v="2021-01-20T00:00:00"/>
    <x v="7"/>
    <n v="126178"/>
    <s v="C"/>
    <s v="CVCB3"/>
    <n v="200"/>
    <n v="19.66"/>
    <n v="25.461517724179387"/>
    <n v="3932"/>
    <n v="4.9000000000000004"/>
    <n v="1.08"/>
    <n v="0.12"/>
    <n v="3940.34"/>
    <s v="S"/>
    <m/>
    <n v="-3940.34"/>
    <m/>
    <n v="500"/>
  </r>
  <r>
    <s v="CLEAR"/>
    <d v="2021-01-26T00:00:00"/>
    <x v="9"/>
    <n v="1716033"/>
    <s v="V"/>
    <s v="BBDC4"/>
    <n v="100"/>
    <n v="25.05"/>
    <n v="26.167999999999999"/>
    <n v="2505"/>
    <m/>
    <n v="0.75"/>
    <n v="0.10375"/>
    <n v="2502.2062499999997"/>
    <s v="S"/>
    <m/>
    <n v="2502.2062499999997"/>
    <n v="-115.18375000000015"/>
    <n v="700"/>
  </r>
  <r>
    <s v="CLEAR"/>
    <d v="2021-01-26T00:00:00"/>
    <x v="9"/>
    <n v="1716033"/>
    <s v="V"/>
    <s v="BBDC4"/>
    <n v="200"/>
    <n v="24.59"/>
    <m/>
    <n v="4918"/>
    <m/>
    <n v="0.75"/>
    <n v="0.10375"/>
    <n v="4914.8862499999996"/>
    <s v="S"/>
    <m/>
    <n v="4914.8862499999996"/>
    <n v="-105.65321428571497"/>
    <n v="800"/>
  </r>
  <r>
    <s v="CLEAR"/>
    <d v="2021-01-26T00:00:00"/>
    <x v="9"/>
    <n v="1716033"/>
    <s v="V"/>
    <s v="BBDC4"/>
    <n v="200"/>
    <n v="24.55"/>
    <n v="26.167999999999999"/>
    <n v="4910"/>
    <m/>
    <n v="0.75"/>
    <n v="0.10375"/>
    <n v="4906.8862499999996"/>
    <s v="S"/>
    <m/>
    <n v="4906.8862499999996"/>
    <n v="-325.45946428571369"/>
    <n v="900"/>
  </r>
  <r>
    <s v="CLEAR"/>
    <d v="2021-01-26T00:00:00"/>
    <x v="9"/>
    <n v="1716033"/>
    <s v="V"/>
    <s v="BBDC4"/>
    <n v="100"/>
    <n v="25.05"/>
    <m/>
    <n v="2505"/>
    <m/>
    <n v="0.75"/>
    <n v="0.10375"/>
    <n v="2501.8862499999996"/>
    <s v="S"/>
    <m/>
    <n v="2501.8862499999996"/>
    <n v="36.651071428570503"/>
    <n v="800"/>
  </r>
  <r>
    <s v="CLEAR"/>
    <d v="2021-01-26T00:00:00"/>
    <x v="9"/>
    <n v="1716033"/>
    <s v="V"/>
    <s v="BBDC4"/>
    <n v="100"/>
    <n v="25.05"/>
    <m/>
    <n v="2505"/>
    <m/>
    <n v="0.75"/>
    <n v="0.10375"/>
    <n v="2501.8862499999996"/>
    <s v="S"/>
    <m/>
    <n v="2501.8862499999996"/>
    <n v="36.651071428570503"/>
    <n v="600"/>
  </r>
  <r>
    <s v="CLEAR"/>
    <d v="2021-01-26T00:00:00"/>
    <x v="9"/>
    <n v="1716033"/>
    <s v="C"/>
    <s v="BBDC4"/>
    <n v="100"/>
    <n v="24.64"/>
    <m/>
    <n v="2464"/>
    <m/>
    <n v="0.75"/>
    <n v="0.10375"/>
    <n v="2467.7437500000005"/>
    <s v="S"/>
    <m/>
    <n v="-2467.7437500000005"/>
    <m/>
    <n v="500"/>
  </r>
  <r>
    <s v="CLEAR"/>
    <d v="2021-01-26T00:00:00"/>
    <x v="9"/>
    <n v="1716033"/>
    <s v="C"/>
    <s v="BBDC4"/>
    <n v="200"/>
    <n v="25.1"/>
    <m/>
    <n v="5020"/>
    <m/>
    <n v="0.75"/>
    <n v="0.10375"/>
    <n v="5023.7437500000005"/>
    <s v="S"/>
    <m/>
    <n v="-5023.7437500000005"/>
    <m/>
    <n v="500"/>
  </r>
  <r>
    <s v="CLEAR"/>
    <d v="2021-01-26T00:00:00"/>
    <x v="9"/>
    <n v="1716033"/>
    <s v="C"/>
    <s v="BBDC4"/>
    <n v="100"/>
    <n v="24.64"/>
    <m/>
    <n v="2464"/>
    <m/>
    <n v="0.75"/>
    <n v="0.10375"/>
    <n v="2467.7437500000005"/>
    <s v="S"/>
    <m/>
    <n v="-2467.7437500000005"/>
    <m/>
    <n v="400"/>
  </r>
  <r>
    <s v="CLEAR"/>
    <d v="2021-01-20T00:00:00"/>
    <x v="9"/>
    <n v="1384609"/>
    <s v="C"/>
    <s v="BBDC4"/>
    <n v="100"/>
    <n v="25.96"/>
    <n v="26.167999999999999"/>
    <n v="2596"/>
    <m/>
    <n v="2.04"/>
    <n v="0.2"/>
    <n v="2598.61"/>
    <s v="S"/>
    <m/>
    <n v="-2598.61"/>
    <m/>
    <n v="400"/>
  </r>
  <r>
    <s v="CLEAR"/>
    <d v="2021-01-20T00:00:00"/>
    <x v="3"/>
    <n v="1384609"/>
    <s v="C"/>
    <s v="BBAS3"/>
    <n v="100"/>
    <n v="34.57"/>
    <n v="35.018000000000001"/>
    <n v="3457"/>
    <m/>
    <n v="2.04"/>
    <n v="0.35"/>
    <n v="3459.76"/>
    <s v="S"/>
    <m/>
    <n v="-3459.76"/>
    <m/>
    <m/>
  </r>
  <r>
    <s v="CLEAR"/>
    <d v="2021-01-19T00:00:00"/>
    <x v="3"/>
    <n v="1277308"/>
    <s v="C"/>
    <s v="BBAS3"/>
    <n v="400"/>
    <n v="35.130000000000003"/>
    <n v="35.130000000000003"/>
    <n v="14052.000000000002"/>
    <m/>
    <n v="3.37"/>
    <n v="0.375"/>
    <n v="14054.785000000002"/>
    <s v="S"/>
    <m/>
    <n v="-14054.785000000002"/>
    <m/>
    <n v="0"/>
  </r>
  <r>
    <s v="CLEAR"/>
    <d v="2021-01-19T00:00:00"/>
    <x v="9"/>
    <n v="1277308"/>
    <s v="C"/>
    <s v="BBDC4"/>
    <n v="400"/>
    <n v="26.22"/>
    <n v="26.22"/>
    <n v="10488"/>
    <m/>
    <n v="3.37"/>
    <n v="0.375"/>
    <n v="10490.984999999999"/>
    <s v="S"/>
    <m/>
    <n v="-10490.984999999999"/>
    <m/>
    <n v="900"/>
  </r>
  <r>
    <s v="ITAÚ"/>
    <d v="2021-01-19T00:00:00"/>
    <x v="3"/>
    <n v="116641"/>
    <s v="V"/>
    <s v="BBAS3"/>
    <n v="400"/>
    <n v="35.08"/>
    <m/>
    <n v="14032"/>
    <n v="3.4"/>
    <n v="1.88"/>
    <n v="0.27500000000000002"/>
    <n v="14026.385"/>
    <s v="S"/>
    <m/>
    <n v="14026.385"/>
    <n v="-380.59750000000167"/>
    <n v="400"/>
  </r>
  <r>
    <s v="ITAÚ"/>
    <d v="2021-01-19T00:00:00"/>
    <x v="9"/>
    <n v="116641"/>
    <s v="V"/>
    <s v="BBDC4"/>
    <n v="400"/>
    <n v="26.34"/>
    <n v="26.35"/>
    <n v="10536"/>
    <n v="3.4"/>
    <n v="1.88"/>
    <n v="0.27500000000000002"/>
    <n v="10530.755000000001"/>
    <s v="S"/>
    <m/>
    <n v="10530.755000000001"/>
    <n v="-24.984999999998763"/>
    <n v="400"/>
  </r>
  <r>
    <s v="ITAÚ"/>
    <d v="2021-01-19T00:00:00"/>
    <x v="3"/>
    <n v="116641"/>
    <s v="C"/>
    <s v="ITUB4"/>
    <n v="100"/>
    <n v="30.63"/>
    <n v="30.222337662337662"/>
    <n v="3063"/>
    <n v="3.4"/>
    <n v="1.88"/>
    <n v="0.27500000000000002"/>
    <n v="3068.8950000000004"/>
    <s v="S"/>
    <m/>
    <n v="-3068.8950000000004"/>
    <m/>
    <n v="200"/>
  </r>
  <r>
    <s v="ITAÚ"/>
    <d v="2021-01-19T00:00:00"/>
    <x v="3"/>
    <n v="116641"/>
    <s v="C"/>
    <s v="BBAS3"/>
    <n v="100"/>
    <n v="35.1"/>
    <n v="36"/>
    <n v="3510"/>
    <n v="3.4"/>
    <n v="1.88"/>
    <n v="0.27500000000000002"/>
    <n v="3515.8950000000004"/>
    <s v="S"/>
    <m/>
    <n v="-3515.8950000000004"/>
    <m/>
    <n v="300"/>
  </r>
  <r>
    <s v="ITAÚ"/>
    <d v="2021-01-19T00:00:00"/>
    <x v="9"/>
    <n v="116641"/>
    <s v="C"/>
    <s v="BBDC4"/>
    <n v="200"/>
    <n v="26.31"/>
    <n v="26.35"/>
    <n v="5262"/>
    <n v="3.4"/>
    <n v="1.88"/>
    <n v="0.27500000000000002"/>
    <n v="5267.8949999999995"/>
    <s v="S"/>
    <m/>
    <n v="-5267.8949999999995"/>
    <m/>
    <n v="2024"/>
  </r>
  <r>
    <s v="ITAÚ"/>
    <d v="2021-01-19T00:00:00"/>
    <x v="9"/>
    <n v="116641"/>
    <s v="C"/>
    <s v="BBDC4"/>
    <n v="200"/>
    <n v="26.41"/>
    <n v="26.41"/>
    <n v="5282"/>
    <n v="3.4"/>
    <n v="1.88"/>
    <n v="0.27500000000000002"/>
    <n v="5287.8949999999995"/>
    <s v="S"/>
    <m/>
    <n v="-5287.8949999999995"/>
    <m/>
    <m/>
  </r>
  <r>
    <s v="ITAÚ"/>
    <d v="2021-01-19T00:00:00"/>
    <x v="3"/>
    <n v="116641"/>
    <s v="C"/>
    <s v="BBAS3"/>
    <n v="100"/>
    <n v="35.25"/>
    <n v="36.527333333333331"/>
    <n v="3525"/>
    <n v="3.4"/>
    <n v="1.88"/>
    <n v="0.27500000000000002"/>
    <n v="3530.6883333333335"/>
    <s v="S"/>
    <m/>
    <n v="-3530.6883333333335"/>
    <m/>
    <m/>
  </r>
  <r>
    <s v="ITAÚ"/>
    <d v="2021-01-19T00:00:00"/>
    <x v="7"/>
    <n v="116641"/>
    <s v="C"/>
    <s v="CVCB3"/>
    <n v="200"/>
    <n v="20.02"/>
    <m/>
    <n v="4004"/>
    <n v="3.4"/>
    <n v="1.88"/>
    <n v="0.27500000000000002"/>
    <n v="4009.6883333333335"/>
    <s v="S"/>
    <m/>
    <n v="-4009.6883333333335"/>
    <m/>
    <m/>
  </r>
  <r>
    <s v="ITAÚ"/>
    <d v="2021-01-19T00:00:00"/>
    <x v="6"/>
    <n v="116641"/>
    <s v="C"/>
    <s v="CMIG4"/>
    <n v="500"/>
    <n v="14.25"/>
    <m/>
    <n v="7125"/>
    <n v="3.4"/>
    <n v="1.88"/>
    <n v="0.27500000000000002"/>
    <n v="7130.6883333333326"/>
    <s v="S"/>
    <m/>
    <n v="-7130.6883333333326"/>
    <m/>
    <m/>
  </r>
  <r>
    <s v="ITAÚ"/>
    <d v="2021-01-19T00:00:00"/>
    <x v="6"/>
    <n v="116641"/>
    <s v="C"/>
    <s v="CMIG4"/>
    <n v="1000"/>
    <n v="14.28"/>
    <m/>
    <n v="14280"/>
    <n v="3.4"/>
    <n v="1.88"/>
    <n v="0.27500000000000002"/>
    <n v="14284.994999999999"/>
    <s v="S"/>
    <m/>
    <n v="-14284.994999999999"/>
    <m/>
    <n v="2000"/>
  </r>
  <r>
    <s v="ITAÚ"/>
    <d v="2021-01-19T00:00:00"/>
    <x v="6"/>
    <n v="116641"/>
    <s v="C"/>
    <s v="CMIG4"/>
    <n v="1000"/>
    <n v="14.29"/>
    <m/>
    <n v="14290"/>
    <n v="3.4"/>
    <n v="1.88"/>
    <n v="0.27500000000000002"/>
    <n v="14294.944999999998"/>
    <s v="S"/>
    <m/>
    <n v="-14294.944999999998"/>
    <m/>
    <n v="800"/>
  </r>
  <r>
    <s v="ITAÚ"/>
    <d v="2021-01-19T00:00:00"/>
    <x v="6"/>
    <n v="116641"/>
    <s v="V"/>
    <s v="CMIG4"/>
    <n v="2500"/>
    <n v="14.49"/>
    <m/>
    <n v="36225"/>
    <n v="3.4"/>
    <n v="1.88"/>
    <n v="0.27500000000000002"/>
    <n v="36220.751666666663"/>
    <s v="S"/>
    <m/>
    <n v="36220.751666666663"/>
    <n v="509.20333333333383"/>
    <n v="200"/>
  </r>
  <r>
    <s v="ITAÚ"/>
    <d v="2021-01-19T00:00:00"/>
    <x v="6"/>
    <n v="116641"/>
    <s v="V"/>
    <s v="CMIG4"/>
    <n v="61"/>
    <n v="14.51"/>
    <n v="15.706906032670226"/>
    <n v="885.11"/>
    <n v="3.4"/>
    <n v="1.88"/>
    <n v="0.27500000000000002"/>
    <n v="880.86166666666668"/>
    <s v="S"/>
    <m/>
    <n v="880.86166666666668"/>
    <n v="-77.892934659550406"/>
    <n v="400"/>
  </r>
  <r>
    <s v="ITAÚ"/>
    <d v="2021-01-19T00:00:00"/>
    <x v="3"/>
    <n v="116641"/>
    <s v="C"/>
    <s v="ITUB4"/>
    <n v="200"/>
    <n v="30.9"/>
    <m/>
    <n v="6180"/>
    <n v="3.4"/>
    <n v="1.88"/>
    <n v="0.27500000000000002"/>
    <n v="6184.8783333333331"/>
    <s v="S"/>
    <m/>
    <n v="-6184.8783333333331"/>
    <m/>
    <m/>
  </r>
  <r>
    <s v="ITAÚ"/>
    <d v="2021-01-19T00:00:00"/>
    <x v="3"/>
    <n v="116641"/>
    <s v="V"/>
    <s v="BBAS3"/>
    <n v="200"/>
    <n v="36.04"/>
    <m/>
    <n v="7208"/>
    <n v="3.4"/>
    <n v="1.88"/>
    <n v="0.27500000000000002"/>
    <n v="7203.6750000000011"/>
    <s v="S"/>
    <m/>
    <n v="7203.6750000000011"/>
    <m/>
    <n v="200"/>
  </r>
  <r>
    <s v="ITAÚ"/>
    <d v="2021-01-19T00:00:00"/>
    <x v="3"/>
    <n v="116641"/>
    <s v="C"/>
    <s v="BBAS3"/>
    <n v="200"/>
    <n v="35.68"/>
    <m/>
    <n v="7136"/>
    <n v="3.4"/>
    <n v="1.88"/>
    <n v="0.27500000000000002"/>
    <n v="7141.8649999999998"/>
    <s v="S"/>
    <m/>
    <n v="-7141.8649999999998"/>
    <m/>
    <m/>
  </r>
  <r>
    <s v="ITAÚ"/>
    <d v="2021-01-18T00:00:00"/>
    <x v="3"/>
    <n v="107330"/>
    <s v="C"/>
    <s v="BBAS3"/>
    <n v="200"/>
    <n v="36.01"/>
    <m/>
    <n v="7202"/>
    <n v="4.9000000000000004"/>
    <n v="1.6955555555555555"/>
    <n v="0.21111111111111111"/>
    <n v="7209.5211111111103"/>
    <s v="S"/>
    <m/>
    <n v="-7209.5211111111103"/>
    <m/>
    <n v="0"/>
  </r>
  <r>
    <s v="ITAÚ"/>
    <d v="2021-01-18T00:00:00"/>
    <x v="3"/>
    <n v="107330"/>
    <s v="V"/>
    <s v="BBAS3"/>
    <n v="300"/>
    <n v="36.799999999999997"/>
    <n v="37.165999999999997"/>
    <n v="11040"/>
    <n v="4.9000000000000004"/>
    <n v="1.6955555555555555"/>
    <n v="0.21111111111111111"/>
    <n v="11032.918888888889"/>
    <s v="S"/>
    <m/>
    <n v="11032.918888888889"/>
    <n v="-117.52861111111088"/>
    <m/>
  </r>
  <r>
    <s v="ITAÚ"/>
    <d v="2021-01-18T00:00:00"/>
    <x v="3"/>
    <n v="107330"/>
    <s v="V"/>
    <s v="BBAS3"/>
    <n v="200"/>
    <n v="36.75"/>
    <m/>
    <n v="7350"/>
    <n v="4.9000000000000004"/>
    <n v="1.6955555555555555"/>
    <n v="0.21111111111111111"/>
    <n v="7341.4688888888895"/>
    <s v="S"/>
    <m/>
    <n v="7341.4688888888895"/>
    <n v="132.28027777777879"/>
    <m/>
  </r>
  <r>
    <s v="ITAÚ"/>
    <d v="2021-01-18T00:00:00"/>
    <x v="9"/>
    <n v="107330"/>
    <s v="V"/>
    <s v="BBDC4"/>
    <n v="300"/>
    <n v="26.88"/>
    <n v="27.12"/>
    <n v="8064"/>
    <n v="4.9000000000000004"/>
    <n v="1.6955555555555555"/>
    <n v="0.21111111111111111"/>
    <n v="8057.8038888888896"/>
    <s v="S"/>
    <m/>
    <n v="8057.8038888888896"/>
    <n v="-86.75861111111044"/>
    <n v="1824"/>
  </r>
  <r>
    <s v="ITAÚ"/>
    <d v="2021-01-18T00:00:00"/>
    <x v="7"/>
    <n v="107330"/>
    <s v="C"/>
    <s v="CVCB3"/>
    <n v="200"/>
    <n v="20.71"/>
    <n v="26.034790226568656"/>
    <n v="4142"/>
    <n v="4.9000000000000004"/>
    <n v="1.6955555555555555"/>
    <n v="0.21111111111111111"/>
    <n v="4148.8261111111105"/>
    <s v="S"/>
    <m/>
    <n v="-4148.8261111111105"/>
    <n v="-18.753055555554965"/>
    <n v="600"/>
  </r>
  <r>
    <s v="ITAÚ"/>
    <d v="2021-01-18T00:00:00"/>
    <x v="7"/>
    <n v="107330"/>
    <s v="V"/>
    <s v="CVCB3"/>
    <n v="200"/>
    <n v="20.69"/>
    <m/>
    <n v="4138"/>
    <n v="4.9000000000000004"/>
    <n v="1.6955555555555555"/>
    <n v="0.21111111111111111"/>
    <n v="4131.5988888888896"/>
    <s v="S"/>
    <m/>
    <n v="4131.5988888888896"/>
    <m/>
    <n v="800"/>
  </r>
  <r>
    <s v="ITAÚ"/>
    <d v="2021-01-18T00:00:00"/>
    <x v="7"/>
    <n v="107330"/>
    <s v="V"/>
    <s v="CVCB3"/>
    <n v="500"/>
    <n v="20.68"/>
    <n v="26.618648804043289"/>
    <n v="10340"/>
    <n v="4.9000000000000004"/>
    <n v="1.6955555555555555"/>
    <n v="0.21111111111111111"/>
    <n v="10333.598888888888"/>
    <s v="S"/>
    <m/>
    <n v="10333.598888888888"/>
    <n v="-2975.7188464660885"/>
    <n v="500"/>
  </r>
  <r>
    <s v="ITAÚ"/>
    <d v="2021-01-18T00:00:00"/>
    <x v="3"/>
    <n v="107330"/>
    <s v="V"/>
    <s v="ITUB4"/>
    <n v="200"/>
    <n v="31.6"/>
    <n v="30.222337662337662"/>
    <n v="6320"/>
    <n v="4.9000000000000004"/>
    <n v="1.6955555555555555"/>
    <n v="0.21111111111111111"/>
    <n v="6313.5988888888896"/>
    <s v="S"/>
    <m/>
    <n v="6313.5988888888896"/>
    <n v="269.13802308802315"/>
    <n v="300"/>
  </r>
  <r>
    <s v="ITAÚ"/>
    <d v="2021-01-18T00:00:00"/>
    <x v="3"/>
    <n v="107330"/>
    <s v="V"/>
    <s v="ITUB4"/>
    <n v="100"/>
    <n v="31.67"/>
    <n v="30.222337662337662"/>
    <n v="3167"/>
    <n v="4.9000000000000004"/>
    <n v="1.6955555555555555"/>
    <n v="0.21111111111111111"/>
    <n v="3160.7238888888887"/>
    <s v="S"/>
    <m/>
    <n v="3160.7238888888887"/>
    <n v="138.37178932178904"/>
    <n v="300"/>
  </r>
  <r>
    <s v="ITAÚ"/>
    <d v="2021-01-15T00:00:00"/>
    <x v="3"/>
    <n v="97829"/>
    <s v="C"/>
    <s v="BBAS3"/>
    <n v="200"/>
    <n v="36.770000000000003"/>
    <n v="37.165999999999997"/>
    <n v="7354.0000000000009"/>
    <n v="4.9000000000000004"/>
    <n v="1.7666666666666666"/>
    <n v="0.21666666666666667"/>
    <n v="7360.9116666666669"/>
    <s v="S"/>
    <m/>
    <n v="-7360.9116666666669"/>
    <m/>
    <m/>
  </r>
  <r>
    <s v="ITAÚ"/>
    <d v="2021-01-15T00:00:00"/>
    <x v="3"/>
    <n v="97829"/>
    <s v="C"/>
    <s v="BBAS3"/>
    <n v="300"/>
    <n v="37.43"/>
    <m/>
    <n v="11229"/>
    <n v="4.9000000000000004"/>
    <n v="1.7666666666666666"/>
    <n v="0.21666666666666667"/>
    <n v="11235.544166666667"/>
    <s v="S"/>
    <m/>
    <n v="-11235.544166666667"/>
    <m/>
    <m/>
  </r>
  <r>
    <s v="ITAÚ"/>
    <d v="2021-01-15T00:00:00"/>
    <x v="9"/>
    <n v="97829"/>
    <s v="C"/>
    <s v="BBDC4"/>
    <n v="300"/>
    <n v="27.12"/>
    <n v="27.12"/>
    <n v="8136"/>
    <n v="4.9000000000000004"/>
    <n v="1.7666666666666666"/>
    <n v="0.21666666666666667"/>
    <n v="8142.5441666666657"/>
    <s v="S"/>
    <m/>
    <n v="-8142.5441666666657"/>
    <m/>
    <m/>
  </r>
  <r>
    <s v="ITAÚ"/>
    <d v="2021-01-15T00:00:00"/>
    <x v="7"/>
    <n v="97829"/>
    <s v="C"/>
    <s v="CVCB3"/>
    <n v="100"/>
    <n v="19.73"/>
    <m/>
    <n v="1973"/>
    <n v="4.9000000000000004"/>
    <n v="1.7666666666666666"/>
    <n v="0.21666666666666667"/>
    <n v="1979.5441666666668"/>
    <s v="S"/>
    <m/>
    <n v="-1979.5441666666668"/>
    <m/>
    <m/>
  </r>
  <r>
    <s v="ITAÚ"/>
    <d v="2021-01-15T00:00:00"/>
    <x v="7"/>
    <n v="97829"/>
    <s v="C"/>
    <s v="CVCB3"/>
    <n v="400"/>
    <n v="19.73"/>
    <m/>
    <n v="7892"/>
    <n v="4.9000000000000004"/>
    <n v="1.7666666666666666"/>
    <n v="0.21666666666666667"/>
    <n v="7898.5441666666657"/>
    <s v="S"/>
    <m/>
    <n v="-7898.5441666666657"/>
    <m/>
    <n v="900"/>
  </r>
  <r>
    <s v="ITAÚ"/>
    <d v="2021-01-15T00:00:00"/>
    <x v="7"/>
    <n v="97829"/>
    <s v="C"/>
    <s v="CVCB3"/>
    <n v="200"/>
    <n v="19.760000000000002"/>
    <n v="26.618648804043289"/>
    <n v="3952.0000000000005"/>
    <n v="4.9000000000000004"/>
    <n v="1.7666666666666666"/>
    <n v="0.21666666666666667"/>
    <n v="3961.0866666666675"/>
    <s v="S"/>
    <m/>
    <n v="-3961.0866666666675"/>
    <m/>
    <n v="700"/>
  </r>
  <r>
    <s v="ITAÚ"/>
    <d v="2021-01-15T00:00:00"/>
    <x v="7"/>
    <n v="97829"/>
    <s v="V"/>
    <s v="CVCB3"/>
    <n v="500"/>
    <n v="19.71"/>
    <m/>
    <n v="9855"/>
    <n v="4.9000000000000004"/>
    <n v="1.7666666666666666"/>
    <n v="0.21666666666666667"/>
    <n v="9848.5133333333324"/>
    <s v="S"/>
    <m/>
    <n v="9848.5133333333324"/>
    <m/>
    <n v="500"/>
  </r>
  <r>
    <s v="ITAÚ"/>
    <d v="2021-01-15T00:00:00"/>
    <x v="3"/>
    <n v="97829"/>
    <s v="C"/>
    <s v="ITUB4"/>
    <n v="200"/>
    <n v="31.89"/>
    <m/>
    <n v="6378"/>
    <n v="4.9000000000000004"/>
    <n v="1.7666666666666666"/>
    <n v="0.21666666666666667"/>
    <n v="6385.1166666666659"/>
    <s v="S"/>
    <m/>
    <n v="-6385.1166666666659"/>
    <m/>
    <n v="800"/>
  </r>
  <r>
    <s v="ITAÚ"/>
    <d v="2021-01-15T00:00:00"/>
    <x v="3"/>
    <n v="97829"/>
    <s v="C"/>
    <s v="ITUB4"/>
    <n v="200"/>
    <n v="32.26"/>
    <m/>
    <n v="6452"/>
    <n v="4.9000000000000004"/>
    <n v="1.7666666666666666"/>
    <n v="0.21666666666666667"/>
    <n v="6459.1166666666659"/>
    <s v="S"/>
    <m/>
    <n v="-6459.1166666666659"/>
    <m/>
    <n v="0"/>
  </r>
  <r>
    <s v="ITAÚ"/>
    <d v="2021-01-14T00:00:00"/>
    <x v="3"/>
    <n v="88396"/>
    <s v="V"/>
    <s v="ITUB4"/>
    <n v="300"/>
    <n v="32.61"/>
    <m/>
    <n v="9783"/>
    <n v="4.9000000000000004"/>
    <n v="1.8159999999999998"/>
    <n v="0.2573333333333333"/>
    <n v="9775.9826666666668"/>
    <s v="S"/>
    <m/>
    <n v="9775.9826666666668"/>
    <n v="103.82104761904884"/>
    <n v="0"/>
  </r>
  <r>
    <s v="ITAÚ"/>
    <d v="2021-01-14T00:00:00"/>
    <x v="3"/>
    <n v="88396"/>
    <s v="C"/>
    <s v="ITUB4"/>
    <n v="300"/>
    <n v="32.22"/>
    <m/>
    <n v="9666"/>
    <n v="4.9000000000000004"/>
    <n v="1.8159999999999998"/>
    <n v="0.2573333333333333"/>
    <n v="9673.6473333333324"/>
    <s v="S"/>
    <m/>
    <n v="-9673.6473333333324"/>
    <m/>
    <n v="300"/>
  </r>
  <r>
    <s v="ITAÚ"/>
    <d v="2021-01-14T00:00:00"/>
    <x v="9"/>
    <n v="88396"/>
    <s v="V"/>
    <s v="BBDC4"/>
    <n v="200"/>
    <n v="27.44"/>
    <n v="26.36"/>
    <n v="5488"/>
    <n v="4.9000000000000004"/>
    <n v="1.8159999999999998"/>
    <n v="0.2573333333333333"/>
    <n v="5480.9826666666677"/>
    <s v="S"/>
    <m/>
    <n v="5480.9826666666677"/>
    <n v="209.72552380952493"/>
    <n v="600"/>
  </r>
  <r>
    <s v="ITAÚ"/>
    <d v="2021-01-14T00:00:00"/>
    <x v="3"/>
    <n v="88396"/>
    <s v="V"/>
    <s v="BBAS3"/>
    <n v="300"/>
    <n v="37.79"/>
    <n v="37.6"/>
    <n v="11337"/>
    <n v="4.9000000000000004"/>
    <n v="1.8159999999999998"/>
    <n v="0.2573333333333333"/>
    <n v="11329.272666666668"/>
    <s v="S"/>
    <m/>
    <n v="11329.272666666668"/>
    <n v="50.447666666666919"/>
    <n v="200"/>
  </r>
  <r>
    <s v="ITAÚ"/>
    <d v="2021-01-14T00:00:00"/>
    <x v="3"/>
    <n v="88396"/>
    <s v="V"/>
    <s v="BBAS3"/>
    <n v="300"/>
    <n v="37.130000000000003"/>
    <m/>
    <n v="11139"/>
    <n v="4.9000000000000004"/>
    <n v="1.8159999999999998"/>
    <n v="0.2573333333333333"/>
    <n v="11130.842666666667"/>
    <s v="S"/>
    <m/>
    <n v="11130.842666666667"/>
    <n v="-55.734666666667181"/>
    <n v="400"/>
  </r>
  <r>
    <s v="ITAÚ"/>
    <d v="2021-01-14T00:00:00"/>
    <x v="3"/>
    <n v="88396"/>
    <s v="C"/>
    <s v="BBAS3"/>
    <n v="300"/>
    <n v="37.270000000000003"/>
    <m/>
    <n v="11181.000000000002"/>
    <n v="4.9000000000000004"/>
    <n v="1.8159999999999998"/>
    <n v="0.2573333333333333"/>
    <n v="11189.787333333334"/>
    <s v="S"/>
    <m/>
    <n v="-11189.787333333334"/>
    <m/>
    <m/>
  </r>
  <r>
    <s v="ITAÚ"/>
    <d v="2021-01-14T00:00:00"/>
    <x v="9"/>
    <n v="88396"/>
    <s v="V"/>
    <s v="BBDC4"/>
    <n v="200"/>
    <n v="26.83"/>
    <m/>
    <n v="5366"/>
    <n v="4.9000000000000004"/>
    <n v="1.8159999999999998"/>
    <n v="0.2573333333333333"/>
    <n v="5357.8426666666674"/>
    <s v="S"/>
    <m/>
    <n v="5357.8426666666674"/>
    <n v="-49.609666666666271"/>
    <m/>
  </r>
  <r>
    <s v="ITAÚ"/>
    <d v="2021-01-14T00:00:00"/>
    <x v="9"/>
    <n v="88396"/>
    <s v="C"/>
    <s v="BBDC4"/>
    <n v="200"/>
    <n v="27.01"/>
    <m/>
    <n v="5402"/>
    <n v="4.9000000000000004"/>
    <n v="1.8159999999999998"/>
    <n v="0.2573333333333333"/>
    <n v="5410.7873333333328"/>
    <s v="S"/>
    <m/>
    <n v="-5410.7873333333328"/>
    <m/>
    <n v="300"/>
  </r>
  <r>
    <s v="ITAÚ"/>
    <d v="2021-01-14T00:00:00"/>
    <x v="7"/>
    <n v="88396"/>
    <s v="V"/>
    <s v="CVCB3"/>
    <n v="500"/>
    <n v="19.73"/>
    <m/>
    <n v="9865"/>
    <n v="4.9000000000000004"/>
    <n v="1.8159999999999998"/>
    <n v="0.2573333333333333"/>
    <n v="9856.8426666666674"/>
    <s v="S"/>
    <m/>
    <n v="9856.8426666666674"/>
    <n v="-23.861333333332368"/>
    <n v="600"/>
  </r>
  <r>
    <s v="ITAÚ"/>
    <d v="2021-01-14T00:00:00"/>
    <x v="7"/>
    <n v="88396"/>
    <s v="C"/>
    <s v="CVCB3"/>
    <n v="500"/>
    <n v="19.75"/>
    <m/>
    <n v="9875"/>
    <n v="4.9000000000000004"/>
    <n v="1.8159999999999998"/>
    <n v="0.2573333333333333"/>
    <n v="9883.7873333333318"/>
    <s v="S"/>
    <m/>
    <n v="-9883.7873333333318"/>
    <m/>
    <n v="500"/>
  </r>
  <r>
    <s v="ITAÚ"/>
    <d v="2021-01-14T00:00:00"/>
    <x v="3"/>
    <n v="88396"/>
    <s v="V"/>
    <s v="BBAS3"/>
    <n v="300"/>
    <n v="37.799999999999997"/>
    <m/>
    <n v="11340"/>
    <n v="4.9000000000000004"/>
    <n v="1.8159999999999998"/>
    <n v="0.2573333333333333"/>
    <n v="11334.032666666668"/>
    <s v="S"/>
    <m/>
    <n v="11334.032666666668"/>
    <n v="208.32800000000043"/>
    <n v="2061"/>
  </r>
  <r>
    <s v="ITAÚ"/>
    <d v="2021-01-14T00:00:00"/>
    <x v="3"/>
    <n v="88396"/>
    <s v="C"/>
    <s v="BBAS3"/>
    <n v="100"/>
    <n v="36.96"/>
    <m/>
    <n v="3696"/>
    <n v="4.9000000000000004"/>
    <n v="1.8159999999999998"/>
    <n v="0.2573333333333333"/>
    <n v="3703.4473333333335"/>
    <s v="S"/>
    <m/>
    <n v="-3703.4473333333335"/>
    <m/>
    <m/>
  </r>
  <r>
    <s v="ITAÚ"/>
    <d v="2021-01-14T00:00:00"/>
    <x v="3"/>
    <n v="88396"/>
    <s v="C"/>
    <s v="BBAS3"/>
    <n v="200"/>
    <n v="37.07"/>
    <m/>
    <n v="7414"/>
    <n v="4.9000000000000004"/>
    <n v="1.8159999999999998"/>
    <n v="0.2573333333333333"/>
    <n v="7421.4473333333326"/>
    <s v="S"/>
    <m/>
    <n v="-7421.4473333333326"/>
    <m/>
    <n v="300"/>
  </r>
  <r>
    <s v="ITAÚ"/>
    <d v="2021-01-14T00:00:00"/>
    <x v="6"/>
    <n v="88396"/>
    <s v="C"/>
    <s v="CMIG4"/>
    <n v="500"/>
    <n v="15"/>
    <n v="15.706906032670226"/>
    <n v="7500"/>
    <n v="4.9000000000000004"/>
    <n v="1.8159999999999998"/>
    <n v="0.2573333333333333"/>
    <n v="7507.9873333333326"/>
    <s v="N"/>
    <m/>
    <n v="-7507.9873333333326"/>
    <m/>
    <n v="100"/>
  </r>
  <r>
    <s v="ITAÚ"/>
    <d v="2021-01-14T00:00:00"/>
    <x v="7"/>
    <n v="88396"/>
    <s v="C"/>
    <s v="CVCB3"/>
    <n v="300"/>
    <n v="19.64"/>
    <n v="27.264472608567139"/>
    <n v="5892"/>
    <n v="4.9000000000000004"/>
    <n v="1.8159999999999998"/>
    <n v="0.2573333333333333"/>
    <n v="5897.7873333333328"/>
    <s v="S"/>
    <m/>
    <n v="-5897.7873333333328"/>
    <m/>
    <m/>
  </r>
  <r>
    <s v="ITAÚ"/>
    <d v="2021-01-13T00:00:00"/>
    <x v="3"/>
    <n v="78793"/>
    <s v="C"/>
    <s v="BBAS3"/>
    <n v="200"/>
    <n v="37.61"/>
    <n v="37.6"/>
    <n v="7522"/>
    <n v="4.9000000000000004"/>
    <n v="1.6525000000000001"/>
    <n v="0.185"/>
    <n v="7530.8435714285715"/>
    <s v="S"/>
    <m/>
    <n v="-7530.8435714285715"/>
    <m/>
    <n v="200"/>
  </r>
  <r>
    <s v="ITAÚ"/>
    <d v="2021-01-13T00:00:00"/>
    <x v="3"/>
    <n v="78793"/>
    <s v="C"/>
    <s v="BBAS3"/>
    <n v="100"/>
    <n v="37.56"/>
    <m/>
    <n v="3756"/>
    <n v="4.9000000000000004"/>
    <n v="1.6525000000000001"/>
    <n v="0.185"/>
    <n v="3764.8435714285715"/>
    <s v="S"/>
    <m/>
    <n v="-3764.8435714285715"/>
    <m/>
    <n v="0"/>
  </r>
  <r>
    <s v="ITAÚ"/>
    <d v="2021-01-13T00:00:00"/>
    <x v="0"/>
    <n v="78793"/>
    <s v="C"/>
    <s v="JBSS3"/>
    <n v="300"/>
    <n v="25.05"/>
    <n v="25.056099751297577"/>
    <n v="7515"/>
    <n v="4.9000000000000004"/>
    <n v="1.6525000000000001"/>
    <n v="0.185"/>
    <n v="7523.8435714285715"/>
    <s v="S"/>
    <m/>
    <n v="-7523.8435714285715"/>
    <m/>
    <n v="0"/>
  </r>
  <r>
    <s v="ITAÚ"/>
    <d v="2021-01-13T00:00:00"/>
    <x v="9"/>
    <n v="78793"/>
    <s v="C"/>
    <s v="BBDC4"/>
    <n v="200"/>
    <n v="26.36"/>
    <n v="26.36"/>
    <n v="5272"/>
    <n v="4.9000000000000004"/>
    <n v="1.6525000000000001"/>
    <n v="0.185"/>
    <n v="5280.8435714285715"/>
    <s v="S"/>
    <m/>
    <n v="-5280.8435714285715"/>
    <m/>
    <n v="500"/>
  </r>
  <r>
    <s v="ITAÚ"/>
    <d v="2021-01-12T00:00:00"/>
    <x v="3"/>
    <n v="68552"/>
    <s v="V"/>
    <s v="BBAS3"/>
    <n v="200"/>
    <n v="39.119999999999997"/>
    <n v="36.168863271256029"/>
    <n v="7823.9999999999991"/>
    <n v="4.9000000000000004"/>
    <n v="1.9424999999999999"/>
    <n v="0.2175"/>
    <n v="7815.7539285714283"/>
    <s v="S"/>
    <m/>
    <n v="7815.7539285714283"/>
    <n v="583.73734574879381"/>
    <n v="700"/>
  </r>
  <r>
    <s v="ITAÚ"/>
    <d v="2021-01-12T00:00:00"/>
    <x v="9"/>
    <n v="68552"/>
    <s v="V"/>
    <s v="BBDC4"/>
    <n v="400"/>
    <n v="27.01"/>
    <n v="25.672175925925924"/>
    <n v="10804"/>
    <n v="4.9000000000000004"/>
    <n v="1.9424999999999999"/>
    <n v="0.2175"/>
    <n v="10795.753928571428"/>
    <s v="S"/>
    <m/>
    <n v="10795.753928571428"/>
    <n v="528.6396296296316"/>
    <n v="200"/>
  </r>
  <r>
    <s v="ITAÚ"/>
    <d v="2021-01-12T00:00:00"/>
    <x v="3"/>
    <n v="68552"/>
    <s v="V"/>
    <s v="ITUB4"/>
    <n v="200"/>
    <n v="32.200000000000003"/>
    <n v="30.222337662337662"/>
    <n v="6440.0000000000009"/>
    <n v="4.9000000000000004"/>
    <n v="1.9424999999999999"/>
    <n v="0.2175"/>
    <n v="6431.7539285714302"/>
    <s v="S"/>
    <m/>
    <n v="6431.7539285714302"/>
    <n v="388.73996753246865"/>
    <n v="0"/>
  </r>
  <r>
    <s v="ITAÚ"/>
    <d v="2021-01-12T00:00:00"/>
    <x v="3"/>
    <n v="68552"/>
    <s v="V"/>
    <s v="ITUB4"/>
    <n v="100"/>
    <n v="32.200000000000003"/>
    <n v="30.222337662337662"/>
    <n v="3220.0000000000005"/>
    <n v="4.9000000000000004"/>
    <n v="1.9424999999999999"/>
    <n v="0.2175"/>
    <n v="3212"/>
    <s v="S"/>
    <m/>
    <n v="3212"/>
    <n v="190.97373376623364"/>
    <n v="200"/>
  </r>
  <r>
    <s v="ITAÚ"/>
    <d v="2021-01-11T00:00:00"/>
    <x v="3"/>
    <n v="58522"/>
    <s v="C"/>
    <s v="BBAS3"/>
    <n v="200"/>
    <n v="39.380000000000003"/>
    <m/>
    <n v="7876.0000000000009"/>
    <n v="4.9000000000000004"/>
    <n v="2.2136363636363638"/>
    <n v="0.29454545454545455"/>
    <n v="7884.7070454545456"/>
    <s v="S"/>
    <m/>
    <n v="-7884.7070454545456"/>
    <m/>
    <n v="400"/>
  </r>
  <r>
    <s v="ITAÚ"/>
    <d v="2021-01-11T00:00:00"/>
    <x v="3"/>
    <n v="58522"/>
    <s v="V"/>
    <s v="BBAS3"/>
    <n v="200"/>
    <n v="38.99"/>
    <n v="36.168863271256029"/>
    <n v="7798"/>
    <n v="4.9000000000000004"/>
    <n v="2.2136363636363638"/>
    <n v="0.29454545454545455"/>
    <n v="7789.9229545454555"/>
    <s v="S"/>
    <m/>
    <n v="7789.9229545454555"/>
    <n v="557.65234574879469"/>
    <n v="400"/>
  </r>
  <r>
    <s v="ITAÚ"/>
    <d v="2021-01-11T00:00:00"/>
    <x v="3"/>
    <n v="58522"/>
    <s v="V"/>
    <s v="BBAS3"/>
    <n v="200"/>
    <n v="39.32"/>
    <n v="36.168863271256029"/>
    <n v="7864"/>
    <n v="4.9000000000000004"/>
    <n v="2.2136363636363638"/>
    <n v="0.29454545454545455"/>
    <n v="7855.9229545454555"/>
    <s v="S"/>
    <m/>
    <n v="7855.9229545454555"/>
    <n v="623.65234574879469"/>
    <n v="0"/>
  </r>
  <r>
    <s v="ITAÚ"/>
    <d v="2021-01-11T00:00:00"/>
    <x v="3"/>
    <n v="58522"/>
    <s v="V"/>
    <s v="BBAS3"/>
    <n v="200"/>
    <n v="39.450000000000003"/>
    <m/>
    <n v="7890.0000000000009"/>
    <n v="4.9000000000000004"/>
    <n v="2.2136363636363638"/>
    <n v="0.29454545454545455"/>
    <n v="7882.6614545454559"/>
    <s v="S"/>
    <m/>
    <n v="7882.6614545454559"/>
    <n v="0.22000000000025466"/>
    <n v="-400"/>
  </r>
  <r>
    <s v="ITAÚ"/>
    <d v="2021-01-11T00:00:00"/>
    <x v="9"/>
    <n v="58522"/>
    <s v="C"/>
    <s v="BBDC4"/>
    <n v="400"/>
    <n v="27.17"/>
    <m/>
    <n v="10868"/>
    <n v="4.9000000000000004"/>
    <n v="2.2136363636363638"/>
    <n v="0.29454545454545455"/>
    <n v="10875.968545454545"/>
    <s v="S"/>
    <m/>
    <n v="-10875.968545454545"/>
    <m/>
    <n v="0"/>
  </r>
  <r>
    <s v="ITAÚ"/>
    <d v="2021-01-11T00:00:00"/>
    <x v="9"/>
    <n v="58522"/>
    <s v="C"/>
    <s v="BBDC4"/>
    <n v="400"/>
    <n v="27.11"/>
    <m/>
    <n v="10844"/>
    <n v="4.9000000000000004"/>
    <n v="2.2136363636363638"/>
    <n v="0.29454545454545455"/>
    <n v="10851.968545454545"/>
    <s v="S"/>
    <m/>
    <n v="-10851.968545454545"/>
    <m/>
    <n v="400"/>
  </r>
  <r>
    <s v="ITAÚ"/>
    <d v="2021-01-11T00:00:00"/>
    <x v="9"/>
    <n v="58522"/>
    <s v="V"/>
    <s v="BBDC4"/>
    <n v="400"/>
    <n v="27.01"/>
    <n v="25.672175925925924"/>
    <n v="10804"/>
    <n v="4.9000000000000004"/>
    <n v="2.2136363636363638"/>
    <n v="0.29454545454545455"/>
    <n v="10796.661454545454"/>
    <s v="S"/>
    <m/>
    <n v="10796.661454545454"/>
    <n v="528.8896296296316"/>
    <m/>
  </r>
  <r>
    <s v="ITAÚ"/>
    <d v="2021-01-11T00:00:00"/>
    <x v="9"/>
    <n v="58522"/>
    <s v="V"/>
    <s v="BBDC4"/>
    <n v="400"/>
    <n v="27.04"/>
    <m/>
    <n v="10816"/>
    <n v="4.9000000000000004"/>
    <n v="2.2136363636363638"/>
    <n v="0.29454545454545455"/>
    <n v="10808.661454545454"/>
    <s v="S"/>
    <m/>
    <n v="10808.661454545454"/>
    <n v="-65.724999999998545"/>
    <n v="800"/>
  </r>
  <r>
    <s v="ITAÚ"/>
    <d v="2021-01-11T00:00:00"/>
    <x v="9"/>
    <n v="58522"/>
    <s v="V"/>
    <s v="BBDC4"/>
    <n v="400"/>
    <n v="27.08"/>
    <m/>
    <n v="10832"/>
    <n v="4.9000000000000004"/>
    <n v="2.2136363636363638"/>
    <n v="0.29454545454545455"/>
    <n v="10824.295454545454"/>
    <s v="S"/>
    <m/>
    <n v="10824.295454545454"/>
    <n v="-25.77833333333183"/>
    <m/>
  </r>
  <r>
    <s v="ITAÚ"/>
    <d v="2021-01-11T00:00:00"/>
    <x v="7"/>
    <n v="58522"/>
    <s v="V"/>
    <s v="CVCB3"/>
    <n v="500"/>
    <n v="19.02"/>
    <n v="28.518497708660419"/>
    <n v="9510"/>
    <n v="4.9000000000000004"/>
    <n v="2.2136363636363638"/>
    <n v="0.29454545454545455"/>
    <n v="9502.295454545454"/>
    <s v="S"/>
    <m/>
    <n v="9502.295454545454"/>
    <n v="-4755.5421876635428"/>
    <n v="800"/>
  </r>
  <r>
    <s v="ITAÚ"/>
    <d v="2021-01-11T00:00:00"/>
    <x v="3"/>
    <n v="58522"/>
    <s v="V"/>
    <s v="ITUB4"/>
    <n v="300"/>
    <n v="32.01"/>
    <n v="30.222337662337662"/>
    <n v="9603"/>
    <n v="4.9000000000000004"/>
    <n v="2.2136363636363638"/>
    <n v="0.29454545454545455"/>
    <n v="9595.295454545454"/>
    <m/>
    <m/>
    <n v="9595.295454545454"/>
    <n v="530.00536796536835"/>
    <n v="600"/>
  </r>
  <r>
    <s v="ITAÚ"/>
    <d v="2021-01-07T00:00:00"/>
    <x v="7"/>
    <n v="37292"/>
    <s v="C"/>
    <s v="VVAR3"/>
    <n v="200"/>
    <n v="15.75"/>
    <n v="18.14223641975309"/>
    <n v="3150"/>
    <n v="4.9000000000000004"/>
    <n v="1.2"/>
    <n v="0.13"/>
    <n v="3158.1700000000005"/>
    <s v="N"/>
    <m/>
    <n v="-3158.1700000000005"/>
    <m/>
    <m/>
  </r>
  <r>
    <s v="ITAÚ"/>
    <d v="2021-01-07T00:00:00"/>
    <x v="9"/>
    <n v="37292"/>
    <s v="C"/>
    <s v="BBDC4"/>
    <n v="200"/>
    <n v="27.93"/>
    <n v="25.672175925925924"/>
    <n v="5586"/>
    <n v="4.9000000000000004"/>
    <n v="1.2"/>
    <n v="0.13"/>
    <n v="5594.17"/>
    <s v="S"/>
    <m/>
    <n v="-5594.17"/>
    <m/>
    <n v="800"/>
  </r>
  <r>
    <s v="ITAÚ"/>
    <d v="2021-01-06T00:00:00"/>
    <x v="9"/>
    <n v="25959"/>
    <s v="V"/>
    <s v="BBDC4"/>
    <n v="200"/>
    <n v="27.19"/>
    <n v="25.672175925925924"/>
    <n v="5438"/>
    <n v="4.9000000000000004"/>
    <n v="1.18"/>
    <n v="0.13"/>
    <n v="5430.46"/>
    <s v="S"/>
    <m/>
    <n v="5430.46"/>
    <n v="272.78750000000036"/>
    <n v="600"/>
  </r>
  <r>
    <s v="ITAÚ"/>
    <d v="2021-01-06T00:00:00"/>
    <x v="1"/>
    <n v="25959"/>
    <s v="V"/>
    <s v="CVCB11"/>
    <n v="324"/>
    <n v="9.73"/>
    <n v="0"/>
    <n v="3152.52"/>
    <n v="4.9000000000000004"/>
    <n v="1.18"/>
    <n v="0.13"/>
    <n v="3144.9799999999996"/>
    <s v="S"/>
    <m/>
    <n v="3144.9799999999996"/>
    <n v="3146.2937499999998"/>
    <n v="400"/>
  </r>
  <r>
    <s v="ITAÚ"/>
    <d v="2021-01-05T00:00:00"/>
    <x v="9"/>
    <n v="15214"/>
    <s v="C"/>
    <s v="BBDC4"/>
    <n v="200"/>
    <n v="25.76"/>
    <n v="25.672175925925924"/>
    <n v="5152"/>
    <n v="4.9000000000000004"/>
    <m/>
    <m/>
    <n v="5162.03"/>
    <s v="S"/>
    <m/>
    <n v="-5162.03"/>
    <m/>
    <n v="200"/>
  </r>
  <r>
    <s v="ITAÚ"/>
    <d v="2020-12-21T00:00:00"/>
    <x v="3"/>
    <n v="140083"/>
    <s v="C"/>
    <s v="BBAS3"/>
    <n v="200"/>
    <n v="38.4"/>
    <n v="36.168863271256029"/>
    <n v="7680"/>
    <n v="4.9000000000000004"/>
    <n v="1.7233333333333334"/>
    <n v="0.22999999999999998"/>
    <n v="7690.2599999999993"/>
    <s v="S"/>
    <m/>
    <n v="-7690.2599999999993"/>
    <m/>
    <n v="400"/>
  </r>
  <r>
    <s v="ITAÚ"/>
    <d v="2020-12-21T00:00:00"/>
    <x v="3"/>
    <n v="140083"/>
    <s v="C"/>
    <s v="BBAS3"/>
    <n v="200"/>
    <n v="38.14"/>
    <m/>
    <n v="7628"/>
    <n v="4.9000000000000004"/>
    <n v="1.7233333333333334"/>
    <n v="0.22999999999999998"/>
    <n v="7638.2599999999993"/>
    <s v="S"/>
    <m/>
    <n v="-7638.2599999999993"/>
    <m/>
    <n v="200"/>
  </r>
  <r>
    <s v="ITAÚ"/>
    <d v="2020-12-21T00:00:00"/>
    <x v="3"/>
    <n v="140083"/>
    <s v="V"/>
    <s v="BBAS3"/>
    <n v="200"/>
    <n v="38.36"/>
    <m/>
    <n v="7672"/>
    <n v="4.9000000000000004"/>
    <n v="1.7233333333333334"/>
    <n v="0.22999999999999998"/>
    <n v="7664.9700000000012"/>
    <s v="S"/>
    <m/>
    <n v="7664.9700000000012"/>
    <m/>
    <n v="400"/>
  </r>
  <r>
    <s v="ITAÚ"/>
    <d v="2020-12-17T00:00:00"/>
    <x v="3"/>
    <n v="121044"/>
    <s v="C"/>
    <s v="BBAS3"/>
    <n v="200"/>
    <n v="39.15"/>
    <m/>
    <n v="7830"/>
    <n v="4.9000000000000004"/>
    <n v="1.6833333333333333"/>
    <n v="0.68"/>
    <n v="7838.11"/>
    <s v="S"/>
    <m/>
    <n v="-7838.11"/>
    <m/>
    <n v="400"/>
  </r>
  <r>
    <s v="ITAÚ"/>
    <d v="2020-12-17T00:00:00"/>
    <x v="3"/>
    <n v="121044"/>
    <s v="V"/>
    <s v="BBAS3"/>
    <n v="200"/>
    <n v="39.049999999999997"/>
    <m/>
    <n v="7809.9999999999991"/>
    <n v="4.9000000000000004"/>
    <n v="1.6833333333333333"/>
    <n v="0.68"/>
    <n v="7802.5199999999995"/>
    <s v="S"/>
    <m/>
    <n v="7802.5199999999995"/>
    <n v="-34.442500000001019"/>
    <n v="200"/>
  </r>
  <r>
    <s v="ITAÚ"/>
    <d v="2020-12-17T00:00:00"/>
    <x v="0"/>
    <n v="121044"/>
    <s v="C"/>
    <s v="JBSS3"/>
    <n v="300"/>
    <n v="23.41"/>
    <m/>
    <n v="7023"/>
    <n v="4.9000000000000004"/>
    <n v="1.6833333333333333"/>
    <n v="0.68"/>
    <n v="7031.11"/>
    <s v="S"/>
    <m/>
    <n v="-7031.11"/>
    <m/>
    <n v="0"/>
  </r>
  <r>
    <s v="ITAÚ"/>
    <d v="2020-12-16T00:00:00"/>
    <x v="3"/>
    <n v="112389"/>
    <s v="C"/>
    <s v="BBAS3"/>
    <n v="200"/>
    <n v="39.28"/>
    <m/>
    <n v="7856"/>
    <n v="4.9000000000000004"/>
    <n v="1.6420000000000001"/>
    <n v="0.22999999999999998"/>
    <n v="7863.6599999999989"/>
    <s v="S"/>
    <m/>
    <n v="-7863.6599999999989"/>
    <m/>
    <n v="200"/>
  </r>
  <r>
    <s v="ITAÚ"/>
    <d v="2020-12-16T00:00:00"/>
    <x v="3"/>
    <n v="112389"/>
    <s v="C"/>
    <s v="BBAS3"/>
    <n v="200"/>
    <n v="39.31"/>
    <m/>
    <n v="7862"/>
    <n v="4.9000000000000004"/>
    <n v="1.6420000000000001"/>
    <n v="0.22999999999999998"/>
    <n v="7869.6599999999989"/>
    <s v="S"/>
    <m/>
    <n v="-7869.6599999999989"/>
    <m/>
    <n v="200"/>
  </r>
  <r>
    <s v="ITAÚ"/>
    <d v="2020-12-16T00:00:00"/>
    <x v="3"/>
    <n v="112389"/>
    <s v="V"/>
    <s v="BBAS3"/>
    <n v="200"/>
    <n v="39.32"/>
    <m/>
    <n v="7864"/>
    <n v="4.9000000000000004"/>
    <n v="1.6420000000000001"/>
    <n v="0.22999999999999998"/>
    <n v="7856.9700000000012"/>
    <s v="S"/>
    <m/>
    <n v="7856.9700000000012"/>
    <n v="-6.1849999999985812"/>
    <n v="400"/>
  </r>
  <r>
    <s v="ITAÚ"/>
    <d v="2020-12-16T00:00:00"/>
    <x v="3"/>
    <n v="112389"/>
    <s v="V"/>
    <s v="BBAS3"/>
    <n v="200"/>
    <n v="39.33"/>
    <m/>
    <n v="7866"/>
    <n v="4.9000000000000004"/>
    <n v="1.6420000000000001"/>
    <n v="0.22999999999999998"/>
    <n v="7858.0400000000009"/>
    <s v="S"/>
    <m/>
    <n v="7858.0400000000009"/>
    <n v="-10.184999999998581"/>
    <n v="200"/>
  </r>
  <r>
    <s v="ITAÚ"/>
    <d v="2020-12-16T00:00:00"/>
    <x v="0"/>
    <n v="112389"/>
    <s v="V"/>
    <s v="JBSS3"/>
    <n v="300"/>
    <n v="23.41"/>
    <n v="25.056099751297577"/>
    <n v="7023"/>
    <n v="4.9000000000000004"/>
    <n v="1.6420000000000001"/>
    <n v="0.22999999999999998"/>
    <n v="7015.35"/>
    <s v="S"/>
    <m/>
    <n v="7015.35"/>
    <n v="-500.35325872260546"/>
    <n v="0"/>
  </r>
  <r>
    <s v="ITAÚ"/>
    <d v="2020-12-15T00:00:00"/>
    <x v="3"/>
    <n v="103997"/>
    <s v="C"/>
    <s v="BBAS3"/>
    <n v="200"/>
    <n v="39.31"/>
    <m/>
    <n v="7862"/>
    <n v="4.9000000000000004"/>
    <n v="1.6542857142857144"/>
    <n v="0.23571428571428571"/>
    <n v="7870.2857142857147"/>
    <s v="S"/>
    <m/>
    <n v="-7870.2857142857147"/>
    <m/>
    <n v="-200"/>
  </r>
  <r>
    <s v="ITAÚ"/>
    <d v="2020-12-15T00:00:00"/>
    <x v="3"/>
    <n v="103997"/>
    <s v="C"/>
    <s v="BBAS3"/>
    <n v="200"/>
    <n v="39.33"/>
    <m/>
    <n v="7866"/>
    <n v="4.9000000000000004"/>
    <n v="1.6542857142857144"/>
    <n v="0.23571428571428571"/>
    <n v="7874.2857142857147"/>
    <s v="S"/>
    <m/>
    <n v="-7874.2857142857147"/>
    <m/>
    <n v="0"/>
  </r>
  <r>
    <s v="ITAÚ"/>
    <d v="2020-12-15T00:00:00"/>
    <x v="3"/>
    <n v="103997"/>
    <s v="C"/>
    <s v="BBAS3"/>
    <n v="200"/>
    <n v="39.35"/>
    <m/>
    <n v="7870"/>
    <n v="4.9000000000000004"/>
    <n v="1.6542857142857144"/>
    <n v="0.23571428571428571"/>
    <n v="7878.2857142857147"/>
    <s v="S"/>
    <m/>
    <n v="-7878.2857142857147"/>
    <m/>
    <n v="200"/>
  </r>
  <r>
    <s v="ITAÚ"/>
    <d v="2020-12-15T00:00:00"/>
    <x v="3"/>
    <n v="103997"/>
    <s v="V"/>
    <s v="BBAS3"/>
    <n v="200"/>
    <n v="39.28"/>
    <n v="35.053294906884034"/>
    <n v="7856"/>
    <n v="4.9000000000000004"/>
    <n v="1.6542857142857144"/>
    <n v="0.23571428571428571"/>
    <n v="7848.3442857142854"/>
    <s v="S"/>
    <m/>
    <n v="7848.3442857142854"/>
    <n v="838.87905433747892"/>
    <n v="400"/>
  </r>
  <r>
    <s v="ITAÚ"/>
    <d v="2020-12-15T00:00:00"/>
    <x v="3"/>
    <n v="103997"/>
    <s v="V"/>
    <s v="BBAS3"/>
    <n v="200"/>
    <n v="39.130000000000003"/>
    <m/>
    <n v="7826.0000000000009"/>
    <n v="4.9000000000000004"/>
    <n v="1.6542857142857144"/>
    <n v="0.23571428571428571"/>
    <n v="7818.0342857142869"/>
    <s v="S"/>
    <m/>
    <n v="7818.0342857142869"/>
    <n v="-49.621011904760962"/>
    <n v="600"/>
  </r>
  <r>
    <s v="ITAÚ"/>
    <d v="2020-12-15T00:00:00"/>
    <x v="3"/>
    <n v="103997"/>
    <s v="V"/>
    <s v="BBAS3"/>
    <n v="200"/>
    <n v="39.29"/>
    <m/>
    <n v="7858"/>
    <n v="4.9000000000000004"/>
    <n v="1.6542857142857144"/>
    <n v="0.23571428571428571"/>
    <n v="7850.0342857142859"/>
    <s v="S"/>
    <m/>
    <n v="7850.0342857142859"/>
    <n v="-21.621011904761872"/>
    <n v="800"/>
  </r>
  <r>
    <s v="ITAÚ"/>
    <d v="2020-12-15T00:00:00"/>
    <x v="3"/>
    <n v="103997"/>
    <s v="V"/>
    <s v="BBAS3"/>
    <n v="200"/>
    <n v="39.33"/>
    <m/>
    <n v="7866"/>
    <n v="4.9000000000000004"/>
    <n v="1.6542857142857144"/>
    <n v="0.23571428571428571"/>
    <n v="7858.0342857142859"/>
    <s v="S"/>
    <m/>
    <n v="7858.0342857142859"/>
    <n v="-17.621011904761872"/>
    <n v="1000"/>
  </r>
  <r>
    <s v="ITAÚ"/>
    <d v="2020-12-11T00:00:00"/>
    <x v="3"/>
    <n v="85476"/>
    <s v="V"/>
    <s v="BBAS3"/>
    <n v="200"/>
    <n v="37.74"/>
    <n v="35.053294906884034"/>
    <n v="7548"/>
    <n v="4.9000000000000004"/>
    <n v="1.6866666666666665"/>
    <n v="0.22333333333333336"/>
    <n v="7540.0466666666671"/>
    <s v="S"/>
    <m/>
    <n v="7540.0466666666671"/>
    <n v="530.89143528986006"/>
    <n v="600"/>
  </r>
  <r>
    <s v="ITAÚ"/>
    <d v="2020-12-10T00:00:00"/>
    <x v="3"/>
    <n v="75205"/>
    <s v="V"/>
    <s v="BBAS3"/>
    <n v="200"/>
    <n v="36.49"/>
    <m/>
    <n v="7298"/>
    <n v="4.9000000000000004"/>
    <n v="1.6866666666666665"/>
    <n v="0.22333333333333336"/>
    <n v="7290.0466666666671"/>
    <s v="S"/>
    <m/>
    <n v="7290.0466666666671"/>
    <n v="-47.529166666665333"/>
    <n v="800"/>
  </r>
  <r>
    <s v="ITAÚ"/>
    <d v="2020-12-10T00:00:00"/>
    <x v="3"/>
    <n v="75205"/>
    <s v="C"/>
    <s v="BBAS3"/>
    <n v="200"/>
    <n v="36.659999999999997"/>
    <m/>
    <n v="7331.9999999999991"/>
    <n v="4.9000000000000004"/>
    <n v="1.6866666666666665"/>
    <n v="0.22333333333333336"/>
    <n v="7340.5833333333321"/>
    <s v="S"/>
    <m/>
    <n v="-7340.5833333333321"/>
    <m/>
    <n v="300"/>
  </r>
  <r>
    <s v="ITAÚ"/>
    <d v="2020-12-10T00:00:00"/>
    <x v="9"/>
    <n v="75205"/>
    <s v="C"/>
    <s v="BBDC4"/>
    <n v="300"/>
    <n v="26.03"/>
    <n v="25.672175925925924"/>
    <n v="7809"/>
    <n v="4.9000000000000004"/>
    <n v="1.6866666666666665"/>
    <n v="0.22333333333333336"/>
    <n v="7817.583333333333"/>
    <s v="S"/>
    <m/>
    <n v="-7817.583333333333"/>
    <m/>
    <n v="600"/>
  </r>
  <r>
    <s v="ITAÚ"/>
    <d v="2020-12-09T00:00:00"/>
    <x v="3"/>
    <n v="65465"/>
    <s v="C"/>
    <s v="BBAS3"/>
    <n v="200"/>
    <n v="36.06"/>
    <n v="35.053294906884034"/>
    <n v="7212"/>
    <n v="4.9000000000000004"/>
    <n v="2.0550000000000002"/>
    <n v="0.22500000000000001"/>
    <n v="7220.585"/>
    <s v="S"/>
    <m/>
    <n v="-7220.585"/>
    <m/>
    <n v="600"/>
  </r>
  <r>
    <s v="ITAÚ"/>
    <d v="2020-12-09T00:00:00"/>
    <x v="9"/>
    <n v="65465"/>
    <s v="V"/>
    <s v="BBDC4"/>
    <n v="300"/>
    <n v="25.79"/>
    <n v="25.314351851851853"/>
    <n v="7737"/>
    <n v="4.9000000000000004"/>
    <n v="2.0550000000000002"/>
    <n v="0.22500000000000001"/>
    <n v="7729.0450000000001"/>
    <s v="S"/>
    <m/>
    <n v="7729.0450000000001"/>
    <n v="136.26944444444416"/>
    <n v="300"/>
  </r>
  <r>
    <s v="ITAÚ"/>
    <d v="2020-12-08T00:00:00"/>
    <x v="9"/>
    <n v="56493"/>
    <s v="C"/>
    <s v="BBDC4"/>
    <n v="300"/>
    <n v="26.16"/>
    <n v="25.314351851851853"/>
    <n v="7848"/>
    <n v="4.9000000000000004"/>
    <n v="2.15"/>
    <n v="0.23"/>
    <n v="7856.5899999999992"/>
    <s v="S"/>
    <m/>
    <n v="-7856.5899999999992"/>
    <m/>
    <n v="500"/>
  </r>
  <r>
    <s v="ITAÚ"/>
    <d v="2020-12-07T00:00:00"/>
    <x v="3"/>
    <n v="46598"/>
    <s v="V"/>
    <s v="BBAS3"/>
    <n v="200"/>
    <n v="36.369999999999997"/>
    <n v="34.717726542512047"/>
    <n v="7273.9999999999991"/>
    <n v="4.9000000000000004"/>
    <n v="2.0699999999999998"/>
    <n v="0.38"/>
    <n v="7265.8899999999994"/>
    <s v="S"/>
    <m/>
    <n v="7265.8899999999994"/>
    <n v="323.43769149759009"/>
    <n v="600"/>
  </r>
  <r>
    <s v="ITAÚ"/>
    <d v="2020-12-07T00:00:00"/>
    <x v="9"/>
    <n v="46598"/>
    <s v="V"/>
    <s v="BBDC4"/>
    <n v="300"/>
    <n v="25.97"/>
    <n v="24.468703703703703"/>
    <n v="7791"/>
    <n v="4.9000000000000004"/>
    <n v="2.0699999999999998"/>
    <n v="0.38"/>
    <n v="7782.89"/>
    <s v="S"/>
    <m/>
    <n v="7782.89"/>
    <n v="443.37188888888886"/>
    <n v="500"/>
  </r>
  <r>
    <s v="ITAÚ"/>
    <d v="2020-12-03T00:00:00"/>
    <x v="0"/>
    <n v="26142"/>
    <s v="C"/>
    <s v="JBSS3"/>
    <n v="300"/>
    <n v="23.11"/>
    <n v="25.056099751297577"/>
    <n v="6933"/>
    <n v="4.9000000000000004"/>
    <n v="1.9"/>
    <n v="0.2"/>
    <n v="6940.3533333333326"/>
    <s v="S"/>
    <m/>
    <n v="-6940.3533333333326"/>
    <m/>
    <n v="700"/>
  </r>
  <r>
    <s v="ITAÚ"/>
    <d v="2020-12-01T00:00:00"/>
    <x v="9"/>
    <n v="5036"/>
    <s v="V"/>
    <s v="BBDC4"/>
    <n v="300"/>
    <n v="24.85"/>
    <n v="24.468703703703703"/>
    <n v="7455"/>
    <n v="4.9000000000000004"/>
    <n v="1.4616666666666667"/>
    <n v="0.19166666666666665"/>
    <n v="7448.2850000000008"/>
    <s v="S"/>
    <m/>
    <n v="7448.2850000000008"/>
    <n v="107.56022222222236"/>
    <n v="500"/>
  </r>
  <r>
    <s v="ITAÚ"/>
    <d v="2020-12-01T00:00:00"/>
    <x v="0"/>
    <n v="5036"/>
    <s v="V"/>
    <s v="JBSS3"/>
    <n v="300"/>
    <n v="23.65"/>
    <n v="25.244431985294113"/>
    <n v="7095"/>
    <n v="4.9000000000000004"/>
    <n v="1.4616666666666667"/>
    <n v="0.19166666666666665"/>
    <n v="7088.2850000000008"/>
    <s v="S"/>
    <m/>
    <n v="7088.2850000000008"/>
    <n v="-485.15826225490036"/>
    <n v="700"/>
  </r>
  <r>
    <s v="ITAÚ"/>
    <d v="2020-12-01T00:00:00"/>
    <x v="0"/>
    <n v="5036"/>
    <s v="V"/>
    <s v="JBSS3"/>
    <n v="300"/>
    <n v="23.87"/>
    <m/>
    <n v="7161"/>
    <n v="4.9000000000000004"/>
    <n v="1.4616666666666667"/>
    <n v="0.19166666666666665"/>
    <n v="7153.0583333333334"/>
    <s v="S"/>
    <m/>
    <n v="7153.0583333333334"/>
    <n v="-2.2873333333318442"/>
    <n v="500"/>
  </r>
  <r>
    <s v="ITAÚ"/>
    <d v="2020-12-01T00:00:00"/>
    <x v="0"/>
    <n v="5036"/>
    <s v="C"/>
    <s v="JBSS3"/>
    <n v="300"/>
    <n v="23.83"/>
    <m/>
    <n v="7148.9999999999991"/>
    <n v="4.9000000000000004"/>
    <n v="1.4616666666666667"/>
    <n v="0.19166666666666665"/>
    <n v="7157.5716666666658"/>
    <s v="S"/>
    <m/>
    <n v="-7157.5716666666658"/>
    <m/>
    <n v="900"/>
  </r>
  <r>
    <s v="ITAÚ"/>
    <d v="2020-12-01T00:00:00"/>
    <x v="7"/>
    <n v="5036"/>
    <s v="C"/>
    <s v="VVAR3"/>
    <n v="200"/>
    <n v="17.420000000000002"/>
    <n v="18.333615333333334"/>
    <n v="3484.0000000000005"/>
    <n v="4.9000000000000004"/>
    <n v="1.4616666666666667"/>
    <n v="0.19166666666666665"/>
    <n v="3492.5716666666672"/>
    <s v="N"/>
    <m/>
    <n v="-3492.5716666666672"/>
    <m/>
    <n v="500"/>
  </r>
  <r>
    <s v="ITAÚ"/>
    <d v="2020-12-01T00:00:00"/>
    <x v="7"/>
    <n v="5036"/>
    <s v="C"/>
    <s v="VVAR3"/>
    <n v="200"/>
    <n v="17.39"/>
    <m/>
    <n v="3478"/>
    <n v="4.9000000000000004"/>
    <n v="1.4616666666666667"/>
    <n v="0.19166666666666665"/>
    <n v="3486.5716666666667"/>
    <s v="N"/>
    <m/>
    <n v="-3486.5716666666667"/>
    <m/>
    <n v="700"/>
  </r>
  <r>
    <s v="ITAÚ"/>
    <d v="2020-11-30T00:00:00"/>
    <x v="9"/>
    <n v="174095"/>
    <s v="C"/>
    <s v="BBDC4"/>
    <n v="300"/>
    <n v="24.49"/>
    <n v="24.468703703703703"/>
    <n v="7346.9999999999991"/>
    <n v="4.9000000000000004"/>
    <n v="1.95"/>
    <n v="0.23"/>
    <n v="7355.6099999999988"/>
    <s v="S"/>
    <m/>
    <n v="-7355.6099999999988"/>
    <m/>
    <n v="800"/>
  </r>
  <r>
    <s v="ITAÚ"/>
    <d v="2020-11-30T00:00:00"/>
    <x v="1"/>
    <n v="174095"/>
    <s v="C"/>
    <s v="IRBR3"/>
    <n v="1000"/>
    <n v="6.86"/>
    <n v="13.605245262832337"/>
    <n v="6860"/>
    <n v="4.9000000000000004"/>
    <n v="1.95"/>
    <n v="0.23"/>
    <n v="6868.61"/>
    <s v="S"/>
    <m/>
    <n v="-6868.61"/>
    <m/>
    <n v="700"/>
  </r>
  <r>
    <s v="CLEAR"/>
    <d v="2020-11-27T00:00:00"/>
    <x v="1"/>
    <n v="22681248"/>
    <s v="C"/>
    <s v="COGN3"/>
    <n v="400"/>
    <n v="4.9400000000000004"/>
    <n v="6.371666666666667"/>
    <n v="1976.0000000000002"/>
    <m/>
    <n v="0.54"/>
    <n v="0.06"/>
    <n v="1979.761666666667"/>
    <s v="N"/>
    <m/>
    <n v="-1979.761666666667"/>
    <m/>
    <n v="600"/>
  </r>
  <r>
    <s v="ITAÚ"/>
    <d v="2020-11-25T00:00:00"/>
    <x v="3"/>
    <n v="147082"/>
    <s v="C"/>
    <s v="BBAS3"/>
    <n v="100"/>
    <n v="35.08"/>
    <n v="34.763010724698042"/>
    <n v="3508"/>
    <n v="4.9000000000000004"/>
    <n v="1.3866666666666667"/>
    <n v="0.16333333333333333"/>
    <n v="3516.7650000000003"/>
    <s v="S"/>
    <m/>
    <n v="-3516.7650000000003"/>
    <m/>
    <n v="600"/>
  </r>
  <r>
    <s v="ITAÚ"/>
    <d v="2020-11-25T00:00:00"/>
    <x v="3"/>
    <n v="147082"/>
    <s v="C"/>
    <s v="BBAS3"/>
    <n v="100"/>
    <n v="35.21"/>
    <n v="34.717726542512047"/>
    <n v="3521"/>
    <n v="4.9000000000000004"/>
    <n v="1.3866666666666667"/>
    <n v="0.16333333333333333"/>
    <n v="3529.7650000000003"/>
    <s v="S"/>
    <m/>
    <n v="-3529.7650000000003"/>
    <m/>
    <n v="400"/>
  </r>
  <r>
    <s v="ITAÚ"/>
    <d v="2020-11-25T00:00:00"/>
    <x v="3"/>
    <n v="147082"/>
    <s v="C"/>
    <s v="BBAS3"/>
    <n v="300"/>
    <n v="35.39"/>
    <n v="34.635680966264054"/>
    <n v="10617"/>
    <n v="4.9000000000000004"/>
    <n v="1.3866666666666667"/>
    <n v="0.16333333333333333"/>
    <n v="10625.764999999999"/>
    <s v="S"/>
    <m/>
    <n v="-10625.764999999999"/>
    <m/>
    <n v="300"/>
  </r>
  <r>
    <s v="ITAÚ"/>
    <d v="2020-11-25T00:00:00"/>
    <x v="9"/>
    <n v="147082"/>
    <s v="C"/>
    <s v="BBDC4"/>
    <n v="200"/>
    <n v="25.24"/>
    <n v="24.458055555555553"/>
    <n v="5048"/>
    <n v="4.9000000000000004"/>
    <n v="1.3866666666666667"/>
    <n v="0.16333333333333333"/>
    <n v="5056.7649999999994"/>
    <s v="S"/>
    <m/>
    <n v="-5056.7649999999994"/>
    <m/>
    <n v="300"/>
  </r>
  <r>
    <s v="ITAÚ"/>
    <d v="2020-11-25T00:00:00"/>
    <x v="9"/>
    <n v="147082"/>
    <s v="C"/>
    <s v="BBDC4"/>
    <n v="200"/>
    <n v="25.38"/>
    <n v="24.067083333333329"/>
    <n v="5076"/>
    <n v="4.9000000000000004"/>
    <n v="1.3866666666666667"/>
    <n v="0.16333333333333333"/>
    <n v="5084.7649999999994"/>
    <s v="S"/>
    <m/>
    <n v="-5084.7649999999994"/>
    <m/>
    <n v="500"/>
  </r>
  <r>
    <s v="ITAÚ"/>
    <d v="2020-11-25T00:00:00"/>
    <x v="1"/>
    <n v="147082"/>
    <s v="C"/>
    <s v="COGN3"/>
    <n v="500"/>
    <n v="4.99"/>
    <n v="6.7823076923076924"/>
    <n v="2495"/>
    <n v="4.9000000000000004"/>
    <n v="1.3866666666666667"/>
    <n v="0.16333333333333333"/>
    <n v="2502.586666666667"/>
    <s v="N"/>
    <m/>
    <n v="-2502.586666666667"/>
    <m/>
    <n v="700"/>
  </r>
  <r>
    <s v="ITAÚ"/>
    <d v="2020-11-24T00:00:00"/>
    <x v="3"/>
    <n v="136874"/>
    <s v="V"/>
    <s v="BBAS3"/>
    <n v="200"/>
    <n v="34.99"/>
    <m/>
    <n v="6998"/>
    <n v="4.9000000000000004"/>
    <n v="1.5277777777777777"/>
    <n v="0.20666666666666667"/>
    <n v="6991"/>
    <s v="S"/>
    <m/>
    <n v="6991"/>
    <n v="-100.86333333333278"/>
    <n v="500"/>
  </r>
  <r>
    <s v="ITAÚ"/>
    <d v="2020-11-24T00:00:00"/>
    <x v="3"/>
    <n v="136874"/>
    <s v="V"/>
    <s v="BBAS3"/>
    <n v="200"/>
    <n v="35.58"/>
    <m/>
    <n v="7116"/>
    <n v="4.9000000000000004"/>
    <n v="1.5277777777777777"/>
    <n v="0.20666666666666667"/>
    <n v="7109"/>
    <s v="S"/>
    <m/>
    <n v="7109"/>
    <n v="29.136666666666315"/>
    <n v="300"/>
  </r>
  <r>
    <s v="ITAÚ"/>
    <d v="2020-11-24T00:00:00"/>
    <x v="3"/>
    <n v="136874"/>
    <s v="C"/>
    <s v="BBAS3"/>
    <n v="200"/>
    <n v="35.409999999999997"/>
    <m/>
    <n v="7081.9999999999991"/>
    <n v="4.9000000000000004"/>
    <n v="1.5277777777777777"/>
    <n v="0.20666666666666667"/>
    <n v="7090.0926666666655"/>
    <s v="S"/>
    <m/>
    <n v="-7090.0926666666655"/>
    <m/>
    <n v="500"/>
  </r>
  <r>
    <s v="ITAÚ"/>
    <d v="2020-11-24T00:00:00"/>
    <x v="3"/>
    <n v="136874"/>
    <s v="C"/>
    <s v="BBAS3"/>
    <n v="200"/>
    <n v="35.35"/>
    <m/>
    <n v="7070"/>
    <n v="4.9000000000000004"/>
    <n v="1.5277777777777777"/>
    <n v="0.20666666666666667"/>
    <n v="7078.0926666666664"/>
    <s v="S"/>
    <m/>
    <n v="-7078.0926666666664"/>
    <m/>
    <n v="200"/>
  </r>
  <r>
    <s v="ITAÚ"/>
    <d v="2020-11-24T00:00:00"/>
    <x v="3"/>
    <n v="136874"/>
    <s v="V"/>
    <s v="BBAS3"/>
    <n v="200"/>
    <n v="35.92"/>
    <n v="33.881361932528115"/>
    <n v="7184"/>
    <n v="4.9000000000000004"/>
    <n v="1.5277777777777777"/>
    <n v="0.20666666666666667"/>
    <n v="7176.5373333333337"/>
    <s v="S"/>
    <m/>
    <n v="7176.5373333333337"/>
    <n v="399.61094682770999"/>
    <n v="400"/>
  </r>
  <r>
    <s v="ITAÚ"/>
    <d v="2020-11-24T00:00:00"/>
    <x v="3"/>
    <n v="136874"/>
    <s v="V"/>
    <s v="BBAS3"/>
    <n v="200"/>
    <n v="35.29"/>
    <n v="33.881361932528115"/>
    <n v="7058"/>
    <n v="4.9000000000000004"/>
    <n v="1.5277777777777777"/>
    <n v="0.20666666666666667"/>
    <n v="7050.5373333333337"/>
    <s v="S"/>
    <m/>
    <n v="7050.5373333333337"/>
    <n v="273.61094682770999"/>
    <n v="600"/>
  </r>
  <r>
    <s v="ITAÚ"/>
    <d v="2020-11-24T00:00:00"/>
    <x v="9"/>
    <n v="136874"/>
    <s v="V"/>
    <s v="BBDC4"/>
    <n v="200"/>
    <n v="25.02"/>
    <n v="22.754166666666666"/>
    <n v="5004"/>
    <n v="4.9000000000000004"/>
    <n v="1.5277777777777777"/>
    <n v="0.20666666666666667"/>
    <n v="4996.5373333333337"/>
    <s v="S"/>
    <m/>
    <n v="4996.5373333333337"/>
    <n v="445.05000000000018"/>
    <n v="1100"/>
  </r>
  <r>
    <s v="ITAÚ"/>
    <d v="2020-11-24T00:00:00"/>
    <x v="9"/>
    <n v="136874"/>
    <s v="V"/>
    <s v="BBDC4"/>
    <n v="200"/>
    <n v="25.24"/>
    <n v="22.754166666666666"/>
    <n v="5048"/>
    <n v="4.9000000000000004"/>
    <n v="1.5277777777777777"/>
    <n v="0.20666666666666667"/>
    <n v="5040.3033333333333"/>
    <s v="S"/>
    <m/>
    <n v="5040.3033333333333"/>
    <n v="490.28000000000065"/>
    <n v="700"/>
  </r>
  <r>
    <s v="ITAÚ"/>
    <d v="2020-11-24T00:00:00"/>
    <x v="9"/>
    <n v="136874"/>
    <s v="V"/>
    <s v="BBDC4"/>
    <n v="200"/>
    <n v="25.84"/>
    <n v="22.754166666666666"/>
    <n v="5168"/>
    <n v="4.9000000000000004"/>
    <n v="1.5277777777777777"/>
    <n v="0.20666666666666667"/>
    <n v="5160.3033333333333"/>
    <s v="S"/>
    <m/>
    <n v="5160.3033333333333"/>
    <n v="610.28000000000065"/>
    <n v="800"/>
  </r>
  <r>
    <s v="ITAÚ"/>
    <d v="2020-11-23T00:00:00"/>
    <x v="3"/>
    <n v="126932"/>
    <s v="C"/>
    <s v="ITUB4"/>
    <n v="300"/>
    <n v="29"/>
    <n v="30.222337662337662"/>
    <n v="8700"/>
    <n v="4.9000000000000004"/>
    <n v="2.39"/>
    <n v="0.28000000000000003"/>
    <n v="8708.4"/>
    <s v="S"/>
    <m/>
    <n v="-8708.4"/>
    <m/>
    <n v="600"/>
  </r>
  <r>
    <s v="ITAÚ"/>
    <d v="2020-11-20T00:00:00"/>
    <x v="3"/>
    <n v="118712"/>
    <s v="C"/>
    <s v="BBAS3"/>
    <n v="200"/>
    <n v="34.6"/>
    <n v="33.881361932528115"/>
    <n v="6920"/>
    <n v="4.9000000000000004"/>
    <n v="1.2266666666666668"/>
    <n v="0.17500000000000002"/>
    <n v="6928.2950000000001"/>
    <s v="S"/>
    <m/>
    <n v="-6928.2950000000001"/>
    <m/>
    <n v="800"/>
  </r>
  <r>
    <s v="ITAÚ"/>
    <d v="2020-11-20T00:00:00"/>
    <x v="9"/>
    <n v="118712"/>
    <s v="C"/>
    <s v="BBDC4"/>
    <n v="200"/>
    <n v="24.63"/>
    <n v="22.754166666666666"/>
    <n v="4926"/>
    <n v="4.9000000000000004"/>
    <n v="1.2266666666666668"/>
    <n v="0.17500000000000002"/>
    <n v="4934.2950000000001"/>
    <s v="S"/>
    <m/>
    <n v="-4934.2950000000001"/>
    <m/>
    <n v="600"/>
  </r>
  <r>
    <s v="ITAÚ"/>
    <d v="2020-11-20T00:00:00"/>
    <x v="9"/>
    <n v="118712"/>
    <s v="V"/>
    <s v="BBDC4"/>
    <n v="200"/>
    <n v="24.63"/>
    <m/>
    <n v="4926"/>
    <n v="4.9000000000000004"/>
    <n v="1.2266666666666668"/>
    <n v="0.17500000000000002"/>
    <n v="4918.335"/>
    <s v="S"/>
    <m/>
    <n v="4918.335"/>
    <n v="-30.289999999999054"/>
    <n v="400"/>
  </r>
  <r>
    <s v="ITAÚ"/>
    <d v="2020-11-20T00:00:00"/>
    <x v="9"/>
    <n v="118712"/>
    <s v="C"/>
    <s v="BBDC4"/>
    <n v="200"/>
    <n v="24.71"/>
    <m/>
    <n v="4942"/>
    <n v="4.9000000000000004"/>
    <n v="1.2266666666666668"/>
    <n v="0.17500000000000002"/>
    <n v="4950.2950000000001"/>
    <s v="S"/>
    <m/>
    <n v="-4950.2950000000001"/>
    <m/>
    <n v="500"/>
  </r>
  <r>
    <s v="ITAÚ"/>
    <d v="2020-11-20T00:00:00"/>
    <x v="7"/>
    <n v="118712"/>
    <s v="V"/>
    <s v="VVAR3"/>
    <n v="300"/>
    <n v="18.010000000000002"/>
    <m/>
    <n v="5403.0000000000009"/>
    <n v="4.9000000000000004"/>
    <n v="1.2266666666666668"/>
    <n v="0.17500000000000002"/>
    <n v="5395.3350000000009"/>
    <s v="S"/>
    <m/>
    <n v="5395.3350000000009"/>
    <n v="-10.959999999999127"/>
    <n v="600"/>
  </r>
  <r>
    <s v="ITAÚ"/>
    <d v="2020-11-20T00:00:00"/>
    <x v="7"/>
    <n v="118712"/>
    <s v="C"/>
    <s v="VVAR3"/>
    <n v="300"/>
    <n v="18"/>
    <m/>
    <n v="5400"/>
    <n v="4.9000000000000004"/>
    <n v="1.2266666666666668"/>
    <n v="0.17500000000000002"/>
    <n v="5408.2950000000001"/>
    <s v="S"/>
    <m/>
    <n v="-5408.2950000000001"/>
    <m/>
    <n v="900"/>
  </r>
  <r>
    <s v="ITAÚ"/>
    <d v="2020-11-19T00:00:00"/>
    <x v="3"/>
    <n v="111134"/>
    <s v="V"/>
    <s v="BBAS3"/>
    <n v="200"/>
    <n v="34.42"/>
    <n v="33.593906705539361"/>
    <n v="6884"/>
    <n v="4.9000000000000004"/>
    <n v="1.63"/>
    <n v="0.18999999999999997"/>
    <n v="6876.7200000000012"/>
    <s v="S"/>
    <m/>
    <n v="6876.7200000000012"/>
    <n v="158.5386588921283"/>
    <n v="1200"/>
  </r>
  <r>
    <s v="ITAÚ"/>
    <d v="2020-11-19T00:00:00"/>
    <x v="9"/>
    <n v="111134"/>
    <s v="V"/>
    <s v="BBDC4"/>
    <n v="300"/>
    <n v="24.77"/>
    <n v="22.128888888888888"/>
    <n v="7431"/>
    <n v="4.9000000000000004"/>
    <n v="1.63"/>
    <n v="0.18999999999999997"/>
    <n v="7423.7200000000012"/>
    <s v="S"/>
    <m/>
    <n v="7423.7200000000012"/>
    <n v="785.65333333333456"/>
    <n v="1100"/>
  </r>
  <r>
    <s v="ITAÚ"/>
    <d v="2020-11-19T00:00:00"/>
    <x v="7"/>
    <n v="111134"/>
    <s v="C"/>
    <s v="VVAR3"/>
    <n v="200"/>
    <n v="17.420000000000002"/>
    <n v="18.510494444444447"/>
    <n v="3484.0000000000005"/>
    <n v="4.9000000000000004"/>
    <n v="1.63"/>
    <n v="0.18999999999999997"/>
    <n v="3491.4050000000007"/>
    <s v="N"/>
    <m/>
    <n v="-3491.4050000000007"/>
    <m/>
    <n v="700"/>
  </r>
  <r>
    <s v="ITAÚ"/>
    <d v="2020-11-11T00:00:00"/>
    <x v="7"/>
    <n v="66911"/>
    <s v="C"/>
    <s v="VVAR3"/>
    <n v="300"/>
    <n v="18.86"/>
    <n v="18.625283333333336"/>
    <n v="5658"/>
    <n v="4.9000000000000004"/>
    <n v="1.55"/>
    <n v="0.18"/>
    <n v="5665.3950000000004"/>
    <s v="N"/>
    <m/>
    <n v="-5665.3950000000004"/>
    <m/>
    <n v="500"/>
  </r>
  <r>
    <s v="ITAÚ"/>
    <d v="2020-11-11T00:00:00"/>
    <x v="7"/>
    <n v="57969"/>
    <s v="V"/>
    <s v="VVAR3"/>
    <n v="300"/>
    <n v="18.600000000000001"/>
    <n v="18.625283333333336"/>
    <n v="5580"/>
    <n v="4.9000000000000004"/>
    <n v="1.69"/>
    <n v="0.19500000000000001"/>
    <n v="5573.0750000000007"/>
    <s v="S"/>
    <m/>
    <n v="5573.0750000000007"/>
    <n v="-14.063333333333503"/>
    <n v="1200"/>
  </r>
  <r>
    <s v="ITAÚ"/>
    <d v="2020-11-11T00:00:00"/>
    <x v="3"/>
    <n v="57969"/>
    <s v="C"/>
    <s v="BBAS3"/>
    <n v="200"/>
    <n v="33.619999999999997"/>
    <n v="33.593906705539361"/>
    <n v="6723.9999999999991"/>
    <n v="4.9000000000000004"/>
    <n v="1.69"/>
    <n v="0.19500000000000001"/>
    <n v="6731.5549999999985"/>
    <s v="S"/>
    <m/>
    <n v="-6731.5549999999985"/>
    <m/>
    <n v="800"/>
  </r>
  <r>
    <s v="ITAÚ"/>
    <d v="2020-11-10T00:00:00"/>
    <x v="3"/>
    <n v="47473"/>
    <s v="V"/>
    <s v="BBAS3"/>
    <n v="200"/>
    <n v="34.299999999999997"/>
    <n v="33.583469387755102"/>
    <n v="6859.9999999999991"/>
    <n v="12"/>
    <n v="1.9166666666666667"/>
    <n v="0.25666666666666665"/>
    <n v="6845.913333333332"/>
    <s v="S"/>
    <m/>
    <n v="6845.913333333332"/>
    <n v="130.35945578231167"/>
    <m/>
  </r>
  <r>
    <s v="ITAÚ"/>
    <d v="2020-11-10T00:00:00"/>
    <x v="7"/>
    <n v="47473"/>
    <s v="C"/>
    <s v="VVAR3"/>
    <n v="300"/>
    <n v="18.16"/>
    <n v="18.625283333333336"/>
    <n v="5448"/>
    <n v="12"/>
    <n v="1.9166666666666667"/>
    <n v="0.25666666666666665"/>
    <n v="5462.7166666666672"/>
    <s v="S"/>
    <m/>
    <n v="-5462.7166666666672"/>
    <m/>
    <n v="1100"/>
  </r>
  <r>
    <s v="ITAÚ"/>
    <d v="2020-11-10T00:00:00"/>
    <x v="3"/>
    <n v="47473"/>
    <s v="V"/>
    <s v="ITUB4"/>
    <n v="300"/>
    <n v="28.76"/>
    <n v="30.680714285714284"/>
    <n v="8628"/>
    <n v="12"/>
    <n v="1.9166666666666667"/>
    <n v="0.25666666666666665"/>
    <n v="8613.5458333333336"/>
    <s v="S"/>
    <m/>
    <n v="8613.5458333333336"/>
    <n v="-589.04428571428434"/>
    <m/>
  </r>
  <r>
    <s v="ITAÚ"/>
    <d v="2020-11-06T00:00:00"/>
    <x v="7"/>
    <n v="25188"/>
    <s v="C"/>
    <s v="VVAR3"/>
    <n v="300"/>
    <n v="18.71"/>
    <n v="18.625283333333336"/>
    <n v="5613"/>
    <n v="12"/>
    <n v="1.54"/>
    <n v="0.18"/>
    <n v="5628.0075000000006"/>
    <s v="N"/>
    <m/>
    <n v="-5628.0075000000006"/>
    <m/>
    <m/>
  </r>
  <r>
    <s v="ITAÚ"/>
    <d v="2020-11-05T00:00:00"/>
    <x v="3"/>
    <n v="18019"/>
    <s v="V"/>
    <s v="ITUB4"/>
    <n v="300"/>
    <n v="25.85"/>
    <n v="30.680714285714284"/>
    <n v="7755"/>
    <n v="12"/>
    <n v="1.85"/>
    <n v="0.215"/>
    <n v="7740.5874999999996"/>
    <s v="S"/>
    <m/>
    <n v="7740.5874999999996"/>
    <n v="-1462.0026190476183"/>
    <m/>
  </r>
  <r>
    <s v="ITAÚ"/>
    <d v="2020-11-05T00:00:00"/>
    <x v="7"/>
    <n v="18019"/>
    <s v="V"/>
    <s v="VVAR3"/>
    <n v="300"/>
    <n v="19"/>
    <n v="18.605733333333333"/>
    <n v="5700"/>
    <n v="12"/>
    <n v="1.85"/>
    <n v="0.215"/>
    <n v="5685.5874999999996"/>
    <s v="S"/>
    <m/>
    <n v="5685.5874999999996"/>
    <n v="105.41499999999996"/>
    <m/>
  </r>
  <r>
    <s v="ITAÚ"/>
    <d v="2020-10-27T00:00:00"/>
    <x v="7"/>
    <n v="133878"/>
    <s v="C"/>
    <s v="VVAR3"/>
    <n v="300"/>
    <n v="18.75"/>
    <m/>
    <n v="5625"/>
    <n v="12"/>
    <n v="1.54"/>
    <n v="0.18"/>
    <n v="5641.3070000000007"/>
    <s v="S"/>
    <m/>
    <n v="-5641.3070000000007"/>
    <m/>
    <m/>
  </r>
  <r>
    <s v="ITAÚ"/>
    <d v="2020-10-22T00:00:00"/>
    <x v="1"/>
    <n v="110375"/>
    <s v="C"/>
    <s v="COGN3"/>
    <n v="500"/>
    <n v="4.9800000000000004"/>
    <n v="7.0458823529411765"/>
    <n v="2490"/>
    <n v="12"/>
    <n v="0.68"/>
    <n v="0.08"/>
    <n v="2506.2069999999999"/>
    <s v="N"/>
    <m/>
    <n v="-2506.2069999999999"/>
    <m/>
    <m/>
  </r>
  <r>
    <s v="CLEAR"/>
    <d v="2020-10-20T00:00:00"/>
    <x v="1"/>
    <n v="19887691"/>
    <s v="C"/>
    <s v="COGN3"/>
    <n v="300"/>
    <n v="4.9000000000000004"/>
    <n v="7.0875000000000004"/>
    <n v="1470"/>
    <m/>
    <n v="0.81"/>
    <n v="0.09"/>
    <n v="1474.2170000000001"/>
    <s v="N"/>
    <m/>
    <n v="-1474.2170000000001"/>
    <m/>
    <m/>
  </r>
  <r>
    <s v="CLEAR"/>
    <d v="2020-10-20T00:00:00"/>
    <x v="0"/>
    <n v="19887691"/>
    <s v="C"/>
    <s v="JBSS3"/>
    <n v="200"/>
    <n v="22.11"/>
    <n v="29.12458333333333"/>
    <n v="4422"/>
    <m/>
    <n v="0.81"/>
    <n v="0.09"/>
    <n v="4426.2170000000006"/>
    <s v="S"/>
    <m/>
    <n v="-4426.2170000000006"/>
    <m/>
    <n v="1600"/>
  </r>
  <r>
    <s v="ITAÚ"/>
    <d v="2020-10-19T00:00:00"/>
    <x v="0"/>
    <n v="87670"/>
    <s v="C"/>
    <s v="JBSS3"/>
    <n v="400"/>
    <n v="22.04"/>
    <n v="25.244431985294113"/>
    <n v="8816"/>
    <n v="12"/>
    <n v="2.42"/>
    <n v="0.28000000000000003"/>
    <n v="8832.4069999999992"/>
    <s v="S"/>
    <m/>
    <n v="-8832.4069999999992"/>
    <m/>
    <m/>
  </r>
  <r>
    <s v="ITAÚ"/>
    <d v="2020-09-30T00:00:00"/>
    <x v="7"/>
    <n v="169382"/>
    <s v="V"/>
    <s v="VVAR3"/>
    <n v="200"/>
    <n v="17.149999999999999"/>
    <n v="18.605733333333333"/>
    <n v="3429.9999999999995"/>
    <n v="12"/>
    <n v="0.94"/>
    <n v="0.1"/>
    <n v="3414.4029999999998"/>
    <s v="S"/>
    <m/>
    <n v="3414.4029999999998"/>
    <n v="-304.33166666666693"/>
    <m/>
  </r>
  <r>
    <s v="ITAÚ"/>
    <d v="2020-09-28T00:00:00"/>
    <x v="7"/>
    <n v="154115"/>
    <s v="C"/>
    <s v="VVAR3"/>
    <n v="300"/>
    <n v="17.149999999999999"/>
    <n v="18.605733333333333"/>
    <n v="5145"/>
    <n v="12"/>
    <n v="1.41"/>
    <n v="0.16"/>
    <n v="5161.2870000000003"/>
    <s v="S"/>
    <m/>
    <n v="-5161.2870000000003"/>
    <m/>
    <m/>
  </r>
  <r>
    <s v="ITAÚ"/>
    <d v="2020-09-24T00:00:00"/>
    <x v="5"/>
    <n v="140276"/>
    <s v="V"/>
    <s v="BRKM5"/>
    <n v="300"/>
    <n v="21.44"/>
    <m/>
    <n v="6432"/>
    <n v="12"/>
    <n v="1.76"/>
    <n v="0.2"/>
    <n v="6416.3029999999999"/>
    <s v="S"/>
    <m/>
    <n v="6416.3029999999999"/>
    <n v="-21.610000000000582"/>
    <n v="900"/>
  </r>
  <r>
    <s v="ITAÚ"/>
    <d v="2020-09-23T00:00:00"/>
    <x v="5"/>
    <n v="132326"/>
    <s v="C"/>
    <s v="BRKM5"/>
    <n v="300"/>
    <n v="21.42"/>
    <m/>
    <n v="6426.0000000000009"/>
    <n v="12"/>
    <n v="1.76"/>
    <n v="0.2"/>
    <n v="6442.3270000000011"/>
    <s v="S"/>
    <m/>
    <n v="-6442.3270000000011"/>
    <m/>
    <m/>
  </r>
  <r>
    <s v="ITAÚ"/>
    <d v="2020-09-15T00:00:00"/>
    <x v="5"/>
    <n v="85136"/>
    <s v="V"/>
    <s v="BRKM5"/>
    <n v="300"/>
    <n v="22.06"/>
    <m/>
    <n v="6618"/>
    <n v="12"/>
    <n v="1.81"/>
    <n v="0.2"/>
    <n v="6602.3029999999999"/>
    <s v="S"/>
    <m/>
    <n v="6602.3029999999999"/>
    <n v="-59.647500000000036"/>
    <m/>
  </r>
  <r>
    <s v="ITAÚ"/>
    <d v="2020-09-10T00:00:00"/>
    <x v="9"/>
    <n v="57391"/>
    <s v="C"/>
    <s v="BBDC4"/>
    <n v="200"/>
    <n v="21.14"/>
    <n v="22.128888888888888"/>
    <n v="4228"/>
    <n v="12"/>
    <n v="1.1599999999999999"/>
    <n v="0.13"/>
    <n v="4244.6819999999998"/>
    <s v="S"/>
    <m/>
    <n v="-4244.6819999999998"/>
    <m/>
    <m/>
  </r>
  <r>
    <s v="ITAÚ"/>
    <d v="2020-09-09T00:00:00"/>
    <x v="1"/>
    <n v="49425"/>
    <s v="C"/>
    <s v="COGN3"/>
    <n v="500"/>
    <n v="6.08"/>
    <n v="7.4020689655172411"/>
    <n v="3040"/>
    <n v="12"/>
    <n v="0.91"/>
    <n v="0.1"/>
    <n v="3056.652"/>
    <s v="N"/>
    <m/>
    <n v="-3056.652"/>
    <m/>
    <n v="700"/>
  </r>
  <r>
    <s v="ITAÚ"/>
    <d v="2020-09-09T00:00:00"/>
    <x v="7"/>
    <n v="49425"/>
    <s v="C"/>
    <s v="CVCB3"/>
    <n v="200"/>
    <n v="17.95"/>
    <n v="28.518497708660419"/>
    <n v="3590"/>
    <n v="12"/>
    <n v="0.91"/>
    <n v="0.1"/>
    <n v="3606.652"/>
    <s v="S"/>
    <m/>
    <n v="-3606.652"/>
    <m/>
    <m/>
  </r>
  <r>
    <s v="ITAÚ"/>
    <d v="2020-09-08T00:00:00"/>
    <x v="1"/>
    <n v="41271"/>
    <s v="V"/>
    <s v="AZUL4"/>
    <n v="900"/>
    <n v="25.79"/>
    <n v="24.14875"/>
    <n v="23211"/>
    <n v="12"/>
    <n v="2.7650000000000001"/>
    <n v="0.3125"/>
    <n v="23194.765500000001"/>
    <s v="S"/>
    <m/>
    <n v="23194.765500000001"/>
    <n v="-545.59799999999996"/>
    <m/>
  </r>
  <r>
    <s v="ITAÚ"/>
    <d v="2020-09-08T00:00:00"/>
    <x v="3"/>
    <n v="41271"/>
    <s v="C"/>
    <s v="BBAS3"/>
    <n v="200"/>
    <n v="33.409999999999997"/>
    <n v="33.583469387755102"/>
    <n v="6681.9999999999991"/>
    <n v="12"/>
    <n v="2.7650000000000001"/>
    <n v="0.3125"/>
    <n v="6698.8644999999988"/>
    <s v="S"/>
    <m/>
    <n v="-6698.8644999999988"/>
    <m/>
    <n v="500"/>
  </r>
  <r>
    <s v="ITAÚ"/>
    <d v="2020-09-08T00:00:00"/>
    <x v="5"/>
    <n v="41271"/>
    <s v="C"/>
    <s v="BRKM5"/>
    <n v="300"/>
    <n v="22.16"/>
    <m/>
    <n v="6648"/>
    <n v="12"/>
    <n v="2.7650000000000001"/>
    <n v="0.3125"/>
    <n v="6668.3358333333335"/>
    <s v="S"/>
    <m/>
    <n v="-6668.3358333333335"/>
    <m/>
    <m/>
  </r>
  <r>
    <s v="ITAÚ"/>
    <d v="2020-09-08T00:00:00"/>
    <x v="7"/>
    <n v="41271"/>
    <s v="C"/>
    <s v="VVAR3"/>
    <n v="200"/>
    <n v="18.45"/>
    <n v="18.969666666666669"/>
    <n v="3690"/>
    <n v="12"/>
    <n v="2.7650000000000001"/>
    <n v="0.3125"/>
    <n v="3710.3358333333335"/>
    <s v="N"/>
    <m/>
    <n v="-3710.3358333333335"/>
    <m/>
    <m/>
  </r>
  <r>
    <s v="ITAÚ"/>
    <d v="2020-09-04T00:00:00"/>
    <x v="3"/>
    <n v="32841"/>
    <s v="V"/>
    <s v="BBAS3"/>
    <n v="200"/>
    <n v="34.340000000000003"/>
    <n v="33.652857142857144"/>
    <n v="6868.0000000000009"/>
    <n v="12"/>
    <n v="1.4450000000000001"/>
    <n v="0.16"/>
    <n v="6848.4466666666676"/>
    <s v="S"/>
    <m/>
    <n v="6848.4466666666676"/>
    <n v="123.89857142857272"/>
    <m/>
  </r>
  <r>
    <s v="ITAÚ"/>
    <d v="2020-09-04T00:00:00"/>
    <x v="7"/>
    <n v="32841"/>
    <s v="C"/>
    <s v="VVAR3"/>
    <n v="200"/>
    <n v="18.260000000000002"/>
    <n v="19.073600000000003"/>
    <n v="3652.0000000000005"/>
    <n v="12"/>
    <n v="1.4450000000000001"/>
    <n v="0.16"/>
    <n v="3667.7657142857147"/>
    <s v="N"/>
    <m/>
    <n v="-3667.7657142857147"/>
    <m/>
    <m/>
  </r>
  <r>
    <s v="ITAÚ"/>
    <d v="2020-08-27T00:00:00"/>
    <x v="5"/>
    <n v="164954"/>
    <s v="V"/>
    <s v="BRKM5"/>
    <n v="300"/>
    <n v="22.97"/>
    <n v="22.78"/>
    <n v="6891"/>
    <n v="12"/>
    <n v="1.89"/>
    <n v="0.21"/>
    <n v="6875.8142857142857"/>
    <s v="S"/>
    <m/>
    <n v="6875.8142857142857"/>
    <n v="28.230000000000473"/>
    <m/>
  </r>
  <r>
    <s v="ITAÚ"/>
    <d v="2020-08-26T00:00:00"/>
    <x v="5"/>
    <n v="156727"/>
    <s v="C"/>
    <s v="BRKM5"/>
    <n v="300"/>
    <n v="22.78"/>
    <n v="22.78"/>
    <n v="6834"/>
    <n v="12"/>
    <n v="1.87"/>
    <n v="0.21"/>
    <n v="6849.8157142857144"/>
    <s v="S"/>
    <m/>
    <n v="-6849.8157142857144"/>
    <m/>
    <m/>
  </r>
  <r>
    <s v="ITAÚ"/>
    <d v="2020-08-25T00:00:00"/>
    <x v="7"/>
    <s v="SUBSC"/>
    <s v="C"/>
    <s v="CVCB3"/>
    <n v="7"/>
    <n v="12.84"/>
    <n v="26.969080358638841"/>
    <n v="89.88"/>
    <m/>
    <m/>
    <m/>
    <n v="93.48571428571428"/>
    <s v="S"/>
    <m/>
    <n v="-93.48571428571428"/>
    <m/>
    <m/>
  </r>
  <r>
    <s v="ITAÚ"/>
    <d v="2020-08-25T00:00:00"/>
    <x v="7"/>
    <s v="SUBSC"/>
    <s v="C"/>
    <s v="CVCB3"/>
    <n v="34"/>
    <n v="12.84"/>
    <n v="26.969080358638841"/>
    <n v="436.56"/>
    <m/>
    <m/>
    <m/>
    <n v="440.16571428571427"/>
    <s v="S"/>
    <m/>
    <n v="-440.16571428571427"/>
    <m/>
    <m/>
  </r>
  <r>
    <s v="ITAÚ"/>
    <d v="2020-08-24T00:00:00"/>
    <x v="1"/>
    <s v="SUBSC"/>
    <s v="C"/>
    <s v="IRBR3"/>
    <n v="103"/>
    <n v="6.93"/>
    <n v="15.363192946656246"/>
    <n v="713.79"/>
    <m/>
    <m/>
    <m/>
    <n v="717.39571428571423"/>
    <s v="S"/>
    <m/>
    <n v="-717.39571428571423"/>
    <m/>
    <m/>
  </r>
  <r>
    <s v="ITAÚ"/>
    <d v="2020-08-21T00:00:00"/>
    <x v="1"/>
    <n v="132433"/>
    <s v="C"/>
    <s v="COGN3"/>
    <n v="500"/>
    <n v="6.28"/>
    <n v="7.6775000000000002"/>
    <n v="3140"/>
    <n v="12"/>
    <n v="1.17"/>
    <n v="0.13333333333333333"/>
    <n v="3155.7390476190476"/>
    <s v="N"/>
    <m/>
    <n v="-3155.7390476190476"/>
    <m/>
    <m/>
  </r>
  <r>
    <s v="ITAÚ"/>
    <d v="2020-08-21T00:00:00"/>
    <x v="1"/>
    <n v="132433"/>
    <s v="C"/>
    <s v="COGN3"/>
    <n v="500"/>
    <n v="6.27"/>
    <n v="7.6775000000000002"/>
    <n v="3135"/>
    <n v="12"/>
    <n v="1.17"/>
    <n v="0.13333333333333333"/>
    <n v="3151.7933333333335"/>
    <s v="N"/>
    <m/>
    <n v="-3151.7933333333335"/>
    <m/>
    <m/>
  </r>
  <r>
    <s v="ITAÚ"/>
    <d v="2020-08-21T00:00:00"/>
    <x v="6"/>
    <n v="132433"/>
    <s v="V"/>
    <s v="ELET3"/>
    <n v="200"/>
    <n v="32.47"/>
    <m/>
    <n v="6494"/>
    <n v="12"/>
    <n v="1.17"/>
    <n v="0.13333333333333333"/>
    <n v="6474.8926666666666"/>
    <s v="S"/>
    <m/>
    <n v="6474.8926666666666"/>
    <n v="297.01916666666693"/>
    <n v="0"/>
  </r>
  <r>
    <s v="ITAÚ"/>
    <d v="2020-08-20T00:00:00"/>
    <x v="5"/>
    <n v="124856"/>
    <s v="V"/>
    <s v="UNIP6"/>
    <n v="300"/>
    <n v="28.83"/>
    <m/>
    <n v="8649"/>
    <n v="12"/>
    <n v="1.59"/>
    <n v="0.2175"/>
    <n v="8629.8084999999992"/>
    <s v="S"/>
    <m/>
    <n v="8629.8084999999992"/>
    <n v="355.93499999999949"/>
    <m/>
  </r>
  <r>
    <s v="ITAÚ"/>
    <d v="2020-08-20T00:00:00"/>
    <x v="5"/>
    <n v="124856"/>
    <s v="C"/>
    <s v="UNIP6"/>
    <n v="300"/>
    <n v="27.54"/>
    <m/>
    <n v="8262"/>
    <n v="12"/>
    <n v="1.59"/>
    <n v="0.2175"/>
    <n v="8281.8215"/>
    <s v="S"/>
    <m/>
    <n v="-8281.8215"/>
    <m/>
    <m/>
  </r>
  <r>
    <s v="ITAÚ"/>
    <d v="2020-08-20T00:00:00"/>
    <x v="6"/>
    <n v="124856"/>
    <s v="C"/>
    <s v="ELET3"/>
    <n v="200"/>
    <n v="30.83"/>
    <n v="30.86"/>
    <n v="6166"/>
    <n v="12"/>
    <n v="1.59"/>
    <n v="0.2175"/>
    <n v="6185.8215"/>
    <s v="S"/>
    <m/>
    <n v="-6185.8215"/>
    <m/>
    <n v="200"/>
  </r>
  <r>
    <s v="ITAÚ"/>
    <d v="2020-08-20T00:00:00"/>
    <x v="5"/>
    <n v="124856"/>
    <s v="V"/>
    <s v="BRKM5"/>
    <n v="200"/>
    <n v="23.48"/>
    <n v="23.414999999999999"/>
    <n v="4696"/>
    <n v="12"/>
    <n v="1.59"/>
    <n v="0.2175"/>
    <n v="4676.8085000000001"/>
    <s v="S"/>
    <m/>
    <n v="4676.8085000000001"/>
    <n v="-17.651499999999942"/>
    <m/>
  </r>
  <r>
    <s v="ITAÚ"/>
    <d v="2020-08-18T00:00:00"/>
    <x v="5"/>
    <n v="108309"/>
    <s v="V"/>
    <s v="BRKM5"/>
    <n v="100"/>
    <n v="23.81"/>
    <n v="23.414999999999999"/>
    <n v="2381"/>
    <n v="12"/>
    <n v="0.65"/>
    <n v="7.0000000000000007E-2"/>
    <n v="2365.4899999999998"/>
    <s v="S"/>
    <m/>
    <n v="2365.4899999999998"/>
    <n v="12.829999999999927"/>
    <m/>
  </r>
  <r>
    <s v="ITAÚ"/>
    <d v="2020-08-17T00:00:00"/>
    <x v="5"/>
    <n v="98313"/>
    <s v="C"/>
    <s v="BRKM5"/>
    <n v="100"/>
    <n v="23.41"/>
    <n v="23.414999999999999"/>
    <n v="2341"/>
    <n v="12"/>
    <n v="1.254"/>
    <n v="0.14399999999999999"/>
    <n v="2359.8440000000001"/>
    <s v="S"/>
    <m/>
    <n v="-2359.8440000000001"/>
    <m/>
    <m/>
  </r>
  <r>
    <s v="ITAÚ"/>
    <d v="2020-08-17T00:00:00"/>
    <x v="5"/>
    <n v="98313"/>
    <s v="C"/>
    <s v="BRKM5"/>
    <n v="200"/>
    <n v="23.42"/>
    <m/>
    <n v="4684"/>
    <n v="12"/>
    <n v="1.254"/>
    <n v="0.14399999999999999"/>
    <n v="4701.2090000000007"/>
    <s v="S"/>
    <m/>
    <n v="-4701.2090000000007"/>
    <m/>
    <m/>
  </r>
  <r>
    <s v="ITAÚ"/>
    <d v="2020-08-17T00:00:00"/>
    <x v="0"/>
    <n v="98313"/>
    <s v="V"/>
    <s v="JBSS3"/>
    <n v="200"/>
    <n v="24.11"/>
    <n v="25.671689583333333"/>
    <n v="4822"/>
    <n v="12"/>
    <n v="1.254"/>
    <n v="0.14399999999999999"/>
    <n v="4805.4209999999994"/>
    <s v="S"/>
    <m/>
    <n v="4805.4209999999994"/>
    <n v="-326.14191666666648"/>
    <m/>
  </r>
  <r>
    <s v="ITAÚ"/>
    <d v="2020-08-17T00:00:00"/>
    <x v="0"/>
    <n v="98313"/>
    <s v="V"/>
    <s v="JBSS3"/>
    <n v="300"/>
    <n v="24.14"/>
    <n v="25.671689583333333"/>
    <n v="7242"/>
    <n v="12"/>
    <n v="1.254"/>
    <n v="0.14399999999999999"/>
    <n v="7225.3859999999995"/>
    <s v="S"/>
    <m/>
    <n v="7225.3859999999995"/>
    <n v="-473.85087500000009"/>
    <m/>
  </r>
  <r>
    <s v="ITAÚ"/>
    <d v="2020-08-17T00:00:00"/>
    <x v="7"/>
    <n v="98313"/>
    <s v="V"/>
    <s v="VVAR3"/>
    <n v="200"/>
    <n v="18.579999999999998"/>
    <n v="19.277000000000001"/>
    <n v="3715.9999999999995"/>
    <n v="12"/>
    <n v="1.254"/>
    <n v="0.14399999999999999"/>
    <n v="3699.386"/>
    <s v="S"/>
    <m/>
    <n v="3699.386"/>
    <m/>
    <m/>
  </r>
  <r>
    <s v="ITAÚ"/>
    <d v="2020-08-14T00:00:00"/>
    <x v="7"/>
    <n v="88574"/>
    <s v="C"/>
    <s v="VVAR3"/>
    <n v="200"/>
    <n v="18.43"/>
    <n v="19.277000000000001"/>
    <n v="3686"/>
    <n v="12"/>
    <n v="1.01"/>
    <n v="0.11"/>
    <n v="3703.2675000000004"/>
    <s v="S"/>
    <m/>
    <n v="-3703.2675000000004"/>
    <m/>
    <m/>
  </r>
  <r>
    <s v="ITAÚ"/>
    <d v="2020-08-13T00:00:00"/>
    <x v="1"/>
    <n v="79157"/>
    <s v="V"/>
    <s v="LJQQ3"/>
    <n v="500"/>
    <n v="12.9"/>
    <m/>
    <n v="6450"/>
    <n v="12"/>
    <n v="1.77"/>
    <n v="0.2"/>
    <n v="6433.2725"/>
    <s v="S"/>
    <m/>
    <n v="6433.2725"/>
    <n v="-27.825714285714184"/>
    <m/>
  </r>
  <r>
    <s v="ITAÚ"/>
    <d v="2020-08-13T00:00:00"/>
    <x v="7"/>
    <s v="SUBSC"/>
    <s v="C"/>
    <s v="CVCB3"/>
    <n v="283"/>
    <n v="12.84"/>
    <n v="27.179500302657118"/>
    <n v="3633.72"/>
    <m/>
    <m/>
    <m/>
    <n v="3638.8775000000001"/>
    <s v="S"/>
    <m/>
    <n v="-3638.8775000000001"/>
    <m/>
    <m/>
  </r>
  <r>
    <s v="ITAÚ"/>
    <d v="2020-08-12T00:00:00"/>
    <x v="1"/>
    <s v="SUBSC"/>
    <s v="C"/>
    <s v="IRBR3"/>
    <n v="934"/>
    <n v="6.93"/>
    <n v="15.597069864670678"/>
    <n v="6472.62"/>
    <m/>
    <n v="1.335"/>
    <n v="0.15"/>
    <n v="6477.9274999999998"/>
    <s v="S"/>
    <m/>
    <n v="-6477.9274999999998"/>
    <m/>
    <m/>
  </r>
  <r>
    <s v="ITAÚ"/>
    <d v="2020-08-10T00:00:00"/>
    <x v="1"/>
    <s v="SUBSC"/>
    <s v="C"/>
    <s v="LJQQ3"/>
    <n v="242"/>
    <n v="12.65"/>
    <n v="12.861560000000001"/>
    <n v="3061.3"/>
    <m/>
    <n v="0.92"/>
    <n v="0.1"/>
    <n v="3066.8880000000004"/>
    <s v="S"/>
    <m/>
    <n v="-3066.8880000000004"/>
    <m/>
    <m/>
  </r>
  <r>
    <s v="ITAÚ"/>
    <d v="2020-08-10T00:00:00"/>
    <x v="1"/>
    <n v="51136"/>
    <s v="C"/>
    <s v="LJQQ3"/>
    <n v="258"/>
    <n v="13.06"/>
    <n v="13.06"/>
    <n v="3369.48"/>
    <n v="12"/>
    <n v="0.92"/>
    <n v="0.1"/>
    <n v="3387.0680000000002"/>
    <s v="S"/>
    <m/>
    <n v="-3387.0680000000002"/>
    <m/>
    <m/>
  </r>
  <r>
    <s v="ITAÚ"/>
    <d v="2020-08-07T00:00:00"/>
    <x v="7"/>
    <n v="42685"/>
    <s v="C"/>
    <s v="VVAR3"/>
    <n v="200"/>
    <n v="18.96"/>
    <n v="19.48875"/>
    <n v="3792"/>
    <n v="12"/>
    <n v="1.335"/>
    <n v="0.15"/>
    <n v="3809.6380000000004"/>
    <s v="N"/>
    <m/>
    <n v="-3809.6380000000004"/>
    <m/>
    <m/>
  </r>
  <r>
    <s v="ITAÚ"/>
    <d v="2020-08-07T00:00:00"/>
    <x v="7"/>
    <n v="42685"/>
    <s v="C"/>
    <s v="VVAR3"/>
    <n v="300"/>
    <n v="19.739999999999998"/>
    <m/>
    <n v="5921.9999999999991"/>
    <n v="12"/>
    <n v="1.335"/>
    <n v="0.15"/>
    <n v="5939.637999999999"/>
    <s v="N"/>
    <m/>
    <n v="-5939.637999999999"/>
    <m/>
    <m/>
  </r>
  <r>
    <s v="ITAÚ"/>
    <d v="2020-08-06T00:00:00"/>
    <x v="7"/>
    <n v="34013"/>
    <s v="C"/>
    <s v="VVAR3"/>
    <n v="300"/>
    <n v="19.59"/>
    <n v="19.59"/>
    <n v="5877"/>
    <n v="12"/>
    <n v="2.61"/>
    <n v="0.3"/>
    <n v="5894.7880000000005"/>
    <s v="N"/>
    <m/>
    <n v="-5894.7880000000005"/>
    <m/>
    <n v="1561"/>
  </r>
  <r>
    <s v="ITAÚ"/>
    <d v="2020-08-06T00:00:00"/>
    <x v="1"/>
    <n v="34013"/>
    <s v="V"/>
    <s v="CSNA3"/>
    <n v="1000"/>
    <n v="13.13"/>
    <n v="14.463333333333333"/>
    <n v="13130"/>
    <n v="12"/>
    <n v="2.61"/>
    <n v="0.3"/>
    <n v="13112.666666666668"/>
    <s v="S"/>
    <m/>
    <n v="13112.666666666668"/>
    <n v="-2032.1429999999964"/>
    <n v="1400"/>
  </r>
  <r>
    <s v="ITAÚ"/>
    <d v="2020-08-05T00:00:00"/>
    <x v="1"/>
    <n v="25187"/>
    <s v="V"/>
    <s v="CSNA3"/>
    <n v="500"/>
    <n v="13.19"/>
    <n v="14.463333333333333"/>
    <n v="6595"/>
    <n v="12"/>
    <n v="1.81"/>
    <n v="0.2"/>
    <n v="6577.7666666666664"/>
    <s v="S"/>
    <m/>
    <n v="6577.7666666666664"/>
    <m/>
    <n v="700"/>
  </r>
  <r>
    <s v="ITAÚ"/>
    <d v="2020-08-04T00:00:00"/>
    <x v="6"/>
    <s v="BONIFIC"/>
    <s v="C"/>
    <s v="CMIG4"/>
    <n v="61"/>
    <n v="0"/>
    <n v="30.680714285714284"/>
    <n v="0"/>
    <n v="12"/>
    <m/>
    <m/>
    <n v="17.66333333333333"/>
    <s v="N"/>
    <m/>
    <n v="-17.66333333333333"/>
    <m/>
    <m/>
  </r>
  <r>
    <s v="ITAÚ"/>
    <d v="2020-08-04T00:00:00"/>
    <x v="3"/>
    <n v="15285"/>
    <s v="C"/>
    <s v="ITUB4"/>
    <n v="300"/>
    <n v="26.21"/>
    <n v="30.680714285714284"/>
    <n v="7863"/>
    <n v="12"/>
    <m/>
    <m/>
    <n v="7881.76"/>
    <s v="S"/>
    <m/>
    <n v="-7881.76"/>
    <m/>
    <m/>
  </r>
  <r>
    <s v="ITAÚ"/>
    <d v="2020-08-04T00:00:00"/>
    <x v="9"/>
    <n v="15285"/>
    <s v="C"/>
    <s v="BBDC4"/>
    <n v="200"/>
    <n v="21.5"/>
    <n v="22.411428571428573"/>
    <n v="4300"/>
    <n v="12"/>
    <m/>
    <m/>
    <n v="4319.7700000000004"/>
    <s v="S"/>
    <m/>
    <n v="-4319.7700000000004"/>
    <m/>
    <m/>
  </r>
  <r>
    <s v="ITAÚ"/>
    <d v="2020-08-03T00:00:00"/>
    <x v="7"/>
    <n v="4933"/>
    <s v="V"/>
    <s v="VVAR3"/>
    <n v="600"/>
    <n v="19.93"/>
    <n v="19.645"/>
    <n v="11958"/>
    <n v="12"/>
    <n v="3.28"/>
    <n v="0.36"/>
    <n v="11940.369999999999"/>
    <s v="S"/>
    <m/>
    <n v="11940.369999999999"/>
    <n v="126.67785714285492"/>
    <n v="700"/>
  </r>
  <r>
    <s v="CLEAR"/>
    <d v="2020-08-03T00:00:00"/>
    <x v="7"/>
    <n v="14081149"/>
    <s v="V"/>
    <s v="VVAR3"/>
    <n v="200"/>
    <n v="19.43"/>
    <n v="19.37"/>
    <n v="3886"/>
    <m/>
    <n v="1.06"/>
    <n v="0.12"/>
    <n v="3882.08"/>
    <s v="S"/>
    <m/>
    <n v="3882.08"/>
    <n v="6.4284999999999854"/>
    <n v="500"/>
  </r>
  <r>
    <s v="ITAÚ"/>
    <d v="2020-07-31T00:00:00"/>
    <x v="1"/>
    <n v="227474"/>
    <s v="C"/>
    <s v="COGN3"/>
    <n v="300"/>
    <n v="8.7799999999999994"/>
    <n v="8.6792857142857152"/>
    <n v="2634"/>
    <n v="12"/>
    <n v="1.7557142857142856"/>
    <n v="0.19714285714285712"/>
    <n v="2652.0971428571429"/>
    <s v="N"/>
    <m/>
    <n v="-2652.0971428571429"/>
    <m/>
    <n v="300"/>
  </r>
  <r>
    <s v="ITAÚ"/>
    <d v="2020-07-31T00:00:00"/>
    <x v="3"/>
    <n v="227474"/>
    <s v="C"/>
    <s v="BBAS3"/>
    <n v="200"/>
    <n v="34.21"/>
    <n v="33.652857142857144"/>
    <n v="6842"/>
    <n v="12"/>
    <n v="1.7557142857142856"/>
    <n v="0.19714285714285712"/>
    <n v="6860.0971428571438"/>
    <s v="S"/>
    <m/>
    <n v="-6860.0971428571438"/>
    <m/>
    <m/>
  </r>
  <r>
    <s v="ITAÚ"/>
    <d v="2020-07-31T00:00:00"/>
    <x v="9"/>
    <n v="227474"/>
    <s v="C"/>
    <s v="BBDC4"/>
    <n v="200"/>
    <n v="22.53"/>
    <n v="22.776"/>
    <n v="4506"/>
    <n v="12"/>
    <n v="1.7557142857142856"/>
    <n v="0.19714285714285712"/>
    <n v="4524.9071428571433"/>
    <s v="S"/>
    <m/>
    <n v="-4524.9071428571433"/>
    <m/>
    <m/>
  </r>
  <r>
    <s v="ITAÚ"/>
    <d v="2020-07-31T00:00:00"/>
    <x v="9"/>
    <n v="227474"/>
    <s v="C"/>
    <s v="BBDC4"/>
    <n v="300"/>
    <n v="22.94"/>
    <m/>
    <n v="6882"/>
    <n v="12"/>
    <n v="1.7557142857142856"/>
    <n v="0.19714285714285712"/>
    <n v="6898.0421428571435"/>
    <s v="S"/>
    <m/>
    <n v="-6898.0421428571435"/>
    <m/>
    <m/>
  </r>
  <r>
    <s v="ITAÚ"/>
    <d v="2020-07-31T00:00:00"/>
    <x v="10"/>
    <n v="227474"/>
    <s v="V"/>
    <s v="TRPL4"/>
    <n v="400"/>
    <n v="22.76"/>
    <n v="23.333333333333332"/>
    <n v="9104"/>
    <n v="12"/>
    <n v="1.7557142857142856"/>
    <n v="0.19714285714285712"/>
    <n v="9088.5878571428566"/>
    <s v="S"/>
    <m/>
    <n v="9088.5878571428566"/>
    <m/>
    <m/>
  </r>
  <r>
    <s v="ITAÚ"/>
    <d v="2020-07-31T00:00:00"/>
    <x v="10"/>
    <n v="227474"/>
    <s v="V"/>
    <s v="TRPL4"/>
    <n v="400"/>
    <n v="22.31"/>
    <n v="23.333333333333332"/>
    <n v="8924"/>
    <n v="12"/>
    <n v="1.7557142857142856"/>
    <n v="0.19714285714285712"/>
    <n v="8908.5878571428566"/>
    <s v="S"/>
    <m/>
    <n v="8908.5878571428566"/>
    <m/>
    <m/>
  </r>
  <r>
    <s v="ITAÚ"/>
    <d v="2020-07-31T00:00:00"/>
    <x v="7"/>
    <n v="227474"/>
    <s v="C"/>
    <s v="VVAR3"/>
    <n v="300"/>
    <n v="19.420000000000002"/>
    <n v="19.645"/>
    <n v="5826.0000000000009"/>
    <n v="12"/>
    <n v="1.7557142857142856"/>
    <n v="0.19714285714285712"/>
    <n v="5842.0421428571444"/>
    <s v="S"/>
    <m/>
    <n v="-5842.0421428571444"/>
    <m/>
    <m/>
  </r>
  <r>
    <s v="CLEAR"/>
    <d v="2020-07-31T00:00:00"/>
    <x v="1"/>
    <n v="13936705"/>
    <s v="C"/>
    <s v="COGN3"/>
    <n v="200"/>
    <n v="8.34"/>
    <n v="8.4"/>
    <n v="1668"/>
    <m/>
    <n v="1.4924999999999999"/>
    <n v="0.16750000000000001"/>
    <n v="1673.4875000000002"/>
    <s v="N"/>
    <m/>
    <n v="-1673.4875000000002"/>
    <m/>
    <m/>
  </r>
  <r>
    <s v="CLEAR"/>
    <d v="2020-07-31T00:00:00"/>
    <x v="1"/>
    <n v="13936705"/>
    <s v="C"/>
    <s v="COGN3"/>
    <n v="300"/>
    <n v="8.44"/>
    <n v="8.44"/>
    <n v="2532"/>
    <m/>
    <n v="1.4924999999999999"/>
    <n v="0.16750000000000001"/>
    <n v="2537.4875000000002"/>
    <s v="N"/>
    <m/>
    <n v="-2537.4875000000002"/>
    <m/>
    <n v="500"/>
  </r>
  <r>
    <s v="CLEAR"/>
    <d v="2020-07-31T00:00:00"/>
    <x v="7"/>
    <n v="13936705"/>
    <s v="C"/>
    <s v="VVAR3"/>
    <n v="200"/>
    <n v="19.37"/>
    <n v="19.37"/>
    <n v="3874"/>
    <m/>
    <n v="1.4924999999999999"/>
    <n v="0.16750000000000001"/>
    <n v="3879.4875000000002"/>
    <s v="S"/>
    <m/>
    <n v="-3879.4875000000002"/>
    <m/>
    <m/>
  </r>
  <r>
    <s v="CLEAR"/>
    <d v="2020-07-31T00:00:00"/>
    <x v="10"/>
    <n v="13936705"/>
    <s v="V"/>
    <s v="TRPL4"/>
    <n v="600"/>
    <n v="22.76"/>
    <n v="23.295000000000002"/>
    <n v="13656.000000000002"/>
    <m/>
    <n v="1.4924999999999999"/>
    <n v="0.16750000000000001"/>
    <n v="13651.142500000002"/>
    <s v="S"/>
    <m/>
    <n v="13651.142500000002"/>
    <n v="-323.67749999999978"/>
    <n v="700"/>
  </r>
  <r>
    <s v="ITAÚ"/>
    <d v="2020-07-24T00:00:00"/>
    <x v="3"/>
    <n v="187259"/>
    <s v="V"/>
    <s v="BBAS3"/>
    <n v="200"/>
    <n v="34.799999999999997"/>
    <n v="33.43"/>
    <n v="6959.9999999999991"/>
    <n v="12"/>
    <n v="1.91"/>
    <n v="0.21"/>
    <n v="6943.0999999999995"/>
    <s v="S"/>
    <m/>
    <n v="6943.0999999999995"/>
    <n v="259.30499999999847"/>
    <n v="1000"/>
  </r>
  <r>
    <s v="ITAÚ"/>
    <d v="2020-07-24T00:00:00"/>
    <x v="10"/>
    <n v="177416"/>
    <s v="V"/>
    <s v="TRPL4"/>
    <n v="300"/>
    <n v="21.03"/>
    <n v="23.333333333333332"/>
    <n v="6309"/>
    <n v="12"/>
    <n v="1.3949999999999998"/>
    <n v="0.18500000000000003"/>
    <n v="6291.15"/>
    <s v="S"/>
    <m/>
    <n v="6291.15"/>
    <n v="-707.6850000000004"/>
    <n v="700"/>
  </r>
  <r>
    <s v="ITAÚ"/>
    <d v="2020-07-24T00:00:00"/>
    <x v="3"/>
    <n v="177416"/>
    <s v="V"/>
    <s v="BBAS3"/>
    <n v="300"/>
    <n v="34.31"/>
    <m/>
    <n v="10293"/>
    <n v="12"/>
    <n v="1.3949999999999998"/>
    <n v="0.18500000000000003"/>
    <n v="10275.15"/>
    <s v="S"/>
    <m/>
    <n v="10275.15"/>
    <n v="65.000000000003638"/>
    <m/>
  </r>
  <r>
    <s v="ITAÚ"/>
    <d v="2020-07-24T00:00:00"/>
    <x v="3"/>
    <n v="177416"/>
    <s v="C"/>
    <s v="BBAS3"/>
    <n v="300"/>
    <n v="33.979999999999997"/>
    <m/>
    <n v="10193.999999999998"/>
    <n v="12"/>
    <n v="1.3949999999999998"/>
    <n v="0.18500000000000003"/>
    <n v="10212.154999999997"/>
    <s v="S"/>
    <m/>
    <n v="-10212.154999999997"/>
    <m/>
    <m/>
  </r>
  <r>
    <s v="ITAÚ"/>
    <d v="2020-07-24T00:00:00"/>
    <x v="3"/>
    <n v="177416"/>
    <s v="C"/>
    <s v="BBAS3"/>
    <n v="200"/>
    <n v="34.03"/>
    <n v="33.601428571428571"/>
    <n v="6806"/>
    <m/>
    <n v="1.3949999999999998"/>
    <n v="0.18500000000000003"/>
    <n v="6810.4850000000006"/>
    <s v="S"/>
    <m/>
    <n v="-6810.4850000000006"/>
    <m/>
    <m/>
  </r>
  <r>
    <s v="ITAÚ"/>
    <d v="2020-07-24T00:00:00"/>
    <x v="1"/>
    <n v="177416"/>
    <s v="C"/>
    <s v="COGN3"/>
    <n v="300"/>
    <n v="8.26"/>
    <n v="8.6518181818181823"/>
    <n v="2478"/>
    <n v="12"/>
    <n v="1.3949999999999998"/>
    <n v="0.18500000000000003"/>
    <n v="2494.5149999999999"/>
    <s v="N"/>
    <m/>
    <n v="-2494.5149999999999"/>
    <m/>
    <m/>
  </r>
  <r>
    <s v="ITAÚ"/>
    <d v="2020-07-23T00:00:00"/>
    <x v="1"/>
    <n v="166316"/>
    <s v="C"/>
    <s v="COGN3"/>
    <n v="300"/>
    <n v="8.7799999999999994"/>
    <m/>
    <n v="2634"/>
    <n v="12"/>
    <n v="1"/>
    <n v="0.1125"/>
    <n v="2651.2145000000005"/>
    <s v="N"/>
    <m/>
    <n v="-2651.2145000000005"/>
    <m/>
    <m/>
  </r>
  <r>
    <s v="ITAÚ"/>
    <d v="2020-07-23T00:00:00"/>
    <x v="1"/>
    <n v="166316"/>
    <s v="C"/>
    <s v="COGN3"/>
    <n v="500"/>
    <n v="8.81"/>
    <m/>
    <n v="4405"/>
    <n v="12"/>
    <n v="1"/>
    <n v="0.1125"/>
    <n v="4422.2145"/>
    <s v="N"/>
    <m/>
    <n v="-4422.2145"/>
    <m/>
    <m/>
  </r>
  <r>
    <s v="ITAÚ"/>
    <d v="2020-07-23T00:00:00"/>
    <x v="1"/>
    <n v="166316"/>
    <s v="C"/>
    <s v="IRBR3"/>
    <n v="200"/>
    <n v="7.88"/>
    <n v="18.488156740957255"/>
    <n v="1576"/>
    <n v="12"/>
    <n v="1"/>
    <n v="0.1125"/>
    <n v="1593.2145"/>
    <s v="S"/>
    <m/>
    <n v="-1593.2145"/>
    <m/>
    <m/>
  </r>
  <r>
    <s v="ITAÚ"/>
    <d v="2020-07-23T00:00:00"/>
    <x v="7"/>
    <n v="166316"/>
    <s v="C"/>
    <s v="VVAR3"/>
    <n v="300"/>
    <n v="19.87"/>
    <n v="19.87"/>
    <n v="5961"/>
    <n v="12"/>
    <n v="1"/>
    <n v="0.1125"/>
    <n v="5978.2145"/>
    <s v="S"/>
    <m/>
    <n v="-5978.2145"/>
    <m/>
    <m/>
  </r>
  <r>
    <s v="ITAÚ"/>
    <d v="2020-07-09T00:00:00"/>
    <x v="1"/>
    <n v="70784"/>
    <s v="V"/>
    <s v="IRBR3"/>
    <n v="300"/>
    <n v="9.2100000000000009"/>
    <n v="19.304168797953967"/>
    <n v="2763.0000000000005"/>
    <n v="12"/>
    <n v="1.2066666666666668"/>
    <n v="1.3333333333333333"/>
    <n v="2745.1946666666668"/>
    <s v="S"/>
    <m/>
    <n v="2745.1946666666668"/>
    <n v="-3043.4839727195235"/>
    <m/>
  </r>
  <r>
    <s v="ITAÚ"/>
    <d v="2020-07-09T00:00:00"/>
    <x v="7"/>
    <n v="70784"/>
    <s v="V"/>
    <s v="CVCB3"/>
    <n v="200"/>
    <n v="20.87"/>
    <n v="29.433988405797098"/>
    <n v="4174"/>
    <n v="12"/>
    <n v="1.2066666666666668"/>
    <n v="1.3333333333333333"/>
    <n v="4156.166666666667"/>
    <s v="S"/>
    <m/>
    <n v="4156.166666666667"/>
    <n v="-1728.9610144927528"/>
    <m/>
  </r>
  <r>
    <s v="ITAÚ"/>
    <d v="2020-07-09T00:00:00"/>
    <x v="7"/>
    <n v="70784"/>
    <s v="V"/>
    <s v="CVCB3"/>
    <n v="300"/>
    <n v="20.79"/>
    <n v="29.433988405797098"/>
    <n v="6237"/>
    <n v="12"/>
    <n v="1.2066666666666668"/>
    <n v="1.3333333333333333"/>
    <n v="6219.2766666666666"/>
    <s v="S"/>
    <m/>
    <n v="6219.2766666666666"/>
    <n v="-2609.0498550724633"/>
    <n v="500"/>
  </r>
  <r>
    <s v="ITAÚ"/>
    <d v="2020-07-09T00:00:00"/>
    <x v="1"/>
    <n v="61360"/>
    <s v="V"/>
    <s v="IRBR3"/>
    <n v="500"/>
    <n v="9.1199999999999992"/>
    <n v="19.304168797953967"/>
    <n v="4560"/>
    <n v="12"/>
    <n v="1.25"/>
    <n v="0.14000000000000001"/>
    <n v="4542.5099999999993"/>
    <s v="S"/>
    <m/>
    <n v="4542.5099999999993"/>
    <n v="-5106.7443989769845"/>
    <n v="300"/>
  </r>
  <r>
    <s v="ITAÚ"/>
    <d v="2020-07-03T00:00:00"/>
    <x v="6"/>
    <n v="23271"/>
    <s v="V"/>
    <s v="ELET3"/>
    <n v="300"/>
    <n v="32.479999999999997"/>
    <m/>
    <n v="9743.9999999999982"/>
    <n v="12"/>
    <n v="2.25"/>
    <n v="0.25"/>
    <n v="9728.9349999999977"/>
    <s v="S"/>
    <m/>
    <n v="9728.9349999999977"/>
    <n v="-9.5224999999991269"/>
    <n v="0"/>
  </r>
  <r>
    <s v="ITAÚ"/>
    <d v="2020-07-03T00:00:00"/>
    <x v="3"/>
    <n v="23271"/>
    <s v="C"/>
    <s v="BBAS3"/>
    <n v="200"/>
    <n v="33.159999999999997"/>
    <n v="33.43"/>
    <n v="6631.9999999999991"/>
    <n v="12"/>
    <n v="2.25"/>
    <n v="0.25"/>
    <n v="6647.6949999999988"/>
    <s v="S"/>
    <m/>
    <n v="-6647.6949999999988"/>
    <m/>
    <m/>
  </r>
  <r>
    <s v="ITAÚ"/>
    <d v="2020-07-02T00:00:00"/>
    <x v="3"/>
    <n v="14264"/>
    <s v="C"/>
    <s v="BBAS3"/>
    <n v="300"/>
    <n v="33.61"/>
    <m/>
    <n v="10083"/>
    <n v="12"/>
    <n v="2.6175000000000002"/>
    <n v="0.29249999999999998"/>
    <n v="10098.832499999999"/>
    <s v="S"/>
    <m/>
    <n v="-10098.832499999999"/>
    <m/>
    <m/>
  </r>
  <r>
    <s v="ITAÚ"/>
    <d v="2020-07-02T00:00:00"/>
    <x v="6"/>
    <n v="14264"/>
    <s v="C"/>
    <s v="ELET3"/>
    <n v="300"/>
    <n v="32.409999999999997"/>
    <m/>
    <n v="9722.9999999999982"/>
    <n v="12"/>
    <n v="2.6175000000000002"/>
    <n v="0.29249999999999998"/>
    <n v="9738.8324999999968"/>
    <s v="S"/>
    <m/>
    <n v="-9738.8324999999968"/>
    <m/>
    <n v="300"/>
  </r>
  <r>
    <s v="ITAÚ"/>
    <d v="2020-07-02T00:00:00"/>
    <x v="10"/>
    <n v="14264"/>
    <s v="V"/>
    <s v="TRPL4"/>
    <n v="400"/>
    <n v="21.33"/>
    <n v="23.333333333333332"/>
    <n v="8532"/>
    <n v="12"/>
    <n v="2.6175000000000002"/>
    <n v="0.29249999999999998"/>
    <n v="8516.7975000000006"/>
    <s v="S"/>
    <m/>
    <n v="8516.7975000000006"/>
    <n v="-816.45583333333161"/>
    <m/>
  </r>
  <r>
    <s v="ITAÚ"/>
    <d v="2020-07-02T00:00:00"/>
    <x v="5"/>
    <n v="14264"/>
    <s v="V"/>
    <s v="UNIP6"/>
    <n v="400"/>
    <n v="24.37"/>
    <n v="24.497879464285713"/>
    <n v="9748"/>
    <n v="12"/>
    <n v="2.6175000000000002"/>
    <n v="0.29249999999999998"/>
    <n v="9732.7975000000006"/>
    <s v="S"/>
    <m/>
    <n v="9732.7975000000006"/>
    <n v="-66.274285714283906"/>
    <m/>
  </r>
  <r>
    <s v="ITAÚ"/>
    <d v="2020-06-30T00:00:00"/>
    <x v="1"/>
    <n v="215633"/>
    <s v="C"/>
    <s v="IRBR3"/>
    <n v="300"/>
    <n v="11.01"/>
    <n v="19.304168797953967"/>
    <n v="3303"/>
    <n v="12"/>
    <n v="1.2833333333333334"/>
    <n v="0.19555555555555557"/>
    <n v="3318.7355555555555"/>
    <s v="S"/>
    <m/>
    <n v="-3318.7355555555555"/>
    <m/>
    <m/>
  </r>
  <r>
    <s v="ITAÚ"/>
    <d v="2020-06-30T00:00:00"/>
    <x v="1"/>
    <n v="215633"/>
    <s v="C"/>
    <s v="IRBR3"/>
    <n v="200"/>
    <n v="11.01"/>
    <n v="20.817152875175317"/>
    <n v="2202"/>
    <n v="12"/>
    <n v="1.2833333333333334"/>
    <n v="0.19555555555555557"/>
    <n v="2217.6655555555558"/>
    <s v="S"/>
    <m/>
    <n v="-2217.6655555555558"/>
    <m/>
    <m/>
  </r>
  <r>
    <s v="ITAÚ"/>
    <d v="2020-06-30T00:00:00"/>
    <x v="5"/>
    <n v="215633"/>
    <s v="C"/>
    <s v="UNIP6"/>
    <n v="200"/>
    <n v="23.6"/>
    <n v="24.497879464285713"/>
    <n v="4720"/>
    <n v="12"/>
    <n v="1.2833333333333334"/>
    <n v="0.19555555555555557"/>
    <n v="4736.2305555555558"/>
    <s v="S"/>
    <m/>
    <n v="-4736.2305555555558"/>
    <m/>
    <m/>
  </r>
  <r>
    <s v="ITAÚ"/>
    <d v="2020-06-30T00:00:00"/>
    <x v="1"/>
    <n v="215633"/>
    <s v="V"/>
    <s v="AZUL4"/>
    <n v="300"/>
    <n v="20.38"/>
    <m/>
    <n v="6114"/>
    <n v="12"/>
    <n v="1.2833333333333334"/>
    <n v="0.19555555555555557"/>
    <n v="6098.3994444444443"/>
    <s v="S"/>
    <m/>
    <n v="6098.3994444444443"/>
    <n v="-12.587777777778683"/>
    <m/>
  </r>
  <r>
    <s v="ITAÚ"/>
    <d v="2020-06-30T00:00:00"/>
    <x v="1"/>
    <n v="215633"/>
    <s v="C"/>
    <s v="AZUL4"/>
    <n v="300"/>
    <n v="20.329999999999998"/>
    <m/>
    <n v="6098.9999999999991"/>
    <n v="12"/>
    <n v="1.2833333333333334"/>
    <n v="0.19555555555555557"/>
    <n v="6114.2855555555552"/>
    <s v="S"/>
    <m/>
    <n v="-6114.2855555555552"/>
    <m/>
    <m/>
  </r>
  <r>
    <s v="ITAÚ"/>
    <d v="2020-06-30T00:00:00"/>
    <x v="6"/>
    <n v="215633"/>
    <s v="V"/>
    <s v="ELET3"/>
    <n v="300"/>
    <n v="31.14"/>
    <m/>
    <n v="9342"/>
    <n v="12"/>
    <n v="1.2833333333333334"/>
    <n v="0.19555555555555557"/>
    <n v="9327.3444444444449"/>
    <s v="S"/>
    <m/>
    <n v="9327.3444444444449"/>
    <n v="-162.58777777777686"/>
    <s v="-"/>
  </r>
  <r>
    <s v="ITAÚ"/>
    <d v="2020-06-30T00:00:00"/>
    <x v="6"/>
    <n v="215633"/>
    <s v="C"/>
    <s v="ELET3"/>
    <n v="300"/>
    <n v="31.59"/>
    <m/>
    <n v="9477"/>
    <n v="12"/>
    <n v="1.2833333333333334"/>
    <n v="0.19555555555555557"/>
    <n v="9492.485555555555"/>
    <s v="S"/>
    <m/>
    <n v="-9492.485555555555"/>
    <m/>
    <s v="-"/>
  </r>
  <r>
    <s v="ITAÚ"/>
    <d v="2020-06-30T00:00:00"/>
    <x v="10"/>
    <n v="215633"/>
    <s v="V"/>
    <s v="TRPL4"/>
    <n v="300"/>
    <n v="20.9"/>
    <m/>
    <n v="6270"/>
    <n v="12"/>
    <n v="1.2833333333333334"/>
    <n v="0.19555555555555557"/>
    <n v="6254.7131944444436"/>
    <s v="S"/>
    <m/>
    <n v="6254.7131944444436"/>
    <n v="-69.587777777779593"/>
    <m/>
  </r>
  <r>
    <s v="ITAÚ"/>
    <d v="2020-06-30T00:00:00"/>
    <x v="10"/>
    <n v="215633"/>
    <s v="C"/>
    <s v="TRPL4"/>
    <n v="300"/>
    <n v="21.04"/>
    <m/>
    <n v="6312"/>
    <n v="12"/>
    <n v="1.2833333333333334"/>
    <n v="0.19555555555555557"/>
    <n v="6327.9168055555565"/>
    <s v="S"/>
    <m/>
    <n v="-6327.9168055555565"/>
    <m/>
    <m/>
  </r>
  <r>
    <s v="ITAÚ"/>
    <d v="2020-06-29T00:00:00"/>
    <x v="5"/>
    <n v="4277"/>
    <s v="V"/>
    <s v="UNIP6"/>
    <n v="300"/>
    <n v="23.85"/>
    <n v="24.497879464285713"/>
    <n v="7155"/>
    <n v="12"/>
    <n v="1.96"/>
    <n v="0.23"/>
    <n v="7139.67875"/>
    <s v="S"/>
    <m/>
    <n v="7139.67875"/>
    <n v="-209.42383928571326"/>
    <m/>
  </r>
  <r>
    <s v="ITAÚ"/>
    <d v="2020-06-29T00:00:00"/>
    <x v="1"/>
    <n v="207578"/>
    <s v="V"/>
    <s v="AZUL4"/>
    <n v="300"/>
    <n v="19.8"/>
    <m/>
    <n v="5940"/>
    <n v="12"/>
    <n v="1.1171428571428572"/>
    <n v="0.16999999999999998"/>
    <n v="5924.7387499999995"/>
    <s v="S"/>
    <m/>
    <n v="5924.7387499999995"/>
    <n v="49.783333333333758"/>
    <m/>
  </r>
  <r>
    <s v="ITAÚ"/>
    <d v="2020-06-29T00:00:00"/>
    <x v="1"/>
    <n v="207578"/>
    <s v="C"/>
    <s v="AZUL4"/>
    <n v="300"/>
    <n v="19.54"/>
    <m/>
    <n v="5862"/>
    <n v="12"/>
    <n v="1.1171428571428572"/>
    <n v="0.16999999999999998"/>
    <n v="5877.8912500000006"/>
    <s v="S"/>
    <m/>
    <n v="-5877.8912500000006"/>
    <m/>
    <m/>
  </r>
  <r>
    <s v="ITAÚ"/>
    <d v="2020-06-29T00:00:00"/>
    <x v="7"/>
    <n v="207578"/>
    <s v="V"/>
    <s v="VVAR3"/>
    <n v="300"/>
    <n v="15.23"/>
    <m/>
    <n v="4569"/>
    <n v="12"/>
    <n v="1.1171428571428572"/>
    <n v="0.16999999999999998"/>
    <n v="4553.7387499999995"/>
    <s v="S"/>
    <m/>
    <n v="4553.7387499999995"/>
    <n v="231.55666666666639"/>
    <m/>
  </r>
  <r>
    <s v="ITAÚ"/>
    <d v="2020-06-29T00:00:00"/>
    <x v="7"/>
    <n v="207578"/>
    <s v="V"/>
    <s v="VVAR3"/>
    <n v="300"/>
    <n v="14.21"/>
    <m/>
    <n v="4263"/>
    <n v="12"/>
    <n v="1.1171428571428572"/>
    <n v="0.16999999999999998"/>
    <n v="4247.7387499999995"/>
    <s v="S"/>
    <m/>
    <n v="4247.7387499999995"/>
    <n v="-12.670000000000982"/>
    <m/>
  </r>
  <r>
    <s v="ITAÚ"/>
    <d v="2020-06-29T00:00:00"/>
    <x v="7"/>
    <n v="207578"/>
    <s v="C"/>
    <s v="VVAR3"/>
    <n v="300"/>
    <n v="14.36"/>
    <m/>
    <n v="4308"/>
    <n v="12"/>
    <n v="1.1171428571428572"/>
    <n v="0.16999999999999998"/>
    <n v="4324.6900000000005"/>
    <s v="S"/>
    <m/>
    <n v="-4324.6900000000005"/>
    <m/>
    <m/>
  </r>
  <r>
    <s v="ITAÚ"/>
    <d v="2020-06-29T00:00:00"/>
    <x v="7"/>
    <n v="207578"/>
    <s v="C"/>
    <s v="VVAR3"/>
    <n v="300"/>
    <n v="14.15"/>
    <m/>
    <n v="4245"/>
    <n v="12"/>
    <n v="1.1171428571428572"/>
    <n v="0.16999999999999998"/>
    <n v="4259.4783333333335"/>
    <s v="S"/>
    <m/>
    <n v="-4259.4783333333335"/>
    <m/>
    <m/>
  </r>
  <r>
    <s v="ITAÚ"/>
    <d v="2020-06-29T00:00:00"/>
    <x v="7"/>
    <n v="207578"/>
    <s v="V"/>
    <s v="VVAR3"/>
    <n v="500"/>
    <n v="14.42"/>
    <n v="14.42"/>
    <n v="7210"/>
    <n v="12"/>
    <n v="1.1171428571428572"/>
    <n v="0.16999999999999998"/>
    <n v="7196.1516666666666"/>
    <s v="S"/>
    <m/>
    <n v="7196.1516666666666"/>
    <n v="-46.390000000000327"/>
    <m/>
  </r>
  <r>
    <s v="ITAÚ"/>
    <d v="2020-06-26T00:00:00"/>
    <x v="7"/>
    <n v="199425"/>
    <s v="C"/>
    <s v="VVAR3"/>
    <n v="200"/>
    <n v="14.21"/>
    <n v="14.42"/>
    <n v="2842"/>
    <n v="12"/>
    <n v="1.395"/>
    <n v="0.20499999999999999"/>
    <n v="2856.5133333333333"/>
    <s v="S"/>
    <m/>
    <n v="-2856.5133333333333"/>
    <m/>
    <m/>
  </r>
  <r>
    <s v="ITAÚ"/>
    <d v="2020-06-26T00:00:00"/>
    <x v="7"/>
    <n v="199425"/>
    <s v="C"/>
    <s v="VVAR3"/>
    <n v="300"/>
    <n v="14.56"/>
    <m/>
    <n v="4368"/>
    <n v="12"/>
    <n v="1.395"/>
    <n v="0.20499999999999999"/>
    <n v="4382.5133333333333"/>
    <s v="S"/>
    <m/>
    <n v="-4382.5133333333333"/>
    <m/>
    <m/>
  </r>
  <r>
    <s v="ITAÚ"/>
    <d v="2020-06-26T00:00:00"/>
    <x v="6"/>
    <n v="199425"/>
    <s v="V"/>
    <s v="ELET3"/>
    <n v="300"/>
    <n v="30.22"/>
    <m/>
    <n v="9066"/>
    <n v="12"/>
    <n v="1.395"/>
    <n v="0.20499999999999999"/>
    <n v="9052.1166666666668"/>
    <s v="S"/>
    <m/>
    <n v="9052.1166666666668"/>
    <n v="101.17000000000007"/>
    <s v="-"/>
  </r>
  <r>
    <s v="ITAÚ"/>
    <d v="2020-06-26T00:00:00"/>
    <x v="6"/>
    <n v="199425"/>
    <s v="C"/>
    <s v="ELET3"/>
    <n v="300"/>
    <n v="29.79"/>
    <m/>
    <n v="8937"/>
    <n v="12"/>
    <n v="1.395"/>
    <n v="0.20499999999999999"/>
    <n v="8951.5133333333324"/>
    <s v="S"/>
    <m/>
    <n v="-8951.5133333333324"/>
    <m/>
    <s v="-"/>
  </r>
  <r>
    <s v="ITAÚ"/>
    <d v="2020-06-25T00:00:00"/>
    <x v="1"/>
    <n v="191645"/>
    <s v="V"/>
    <s v="AZUL4"/>
    <n v="300"/>
    <n v="21.14"/>
    <m/>
    <n v="6342"/>
    <n v="12"/>
    <n v="1.27"/>
    <n v="0.21"/>
    <n v="6326.67"/>
    <s v="S"/>
    <m/>
    <n v="6326.67"/>
    <n v="-48.580000000000837"/>
    <m/>
  </r>
  <r>
    <s v="ITAÚ"/>
    <d v="2020-06-25T00:00:00"/>
    <x v="1"/>
    <n v="191645"/>
    <s v="C"/>
    <s v="AZUL4"/>
    <n v="300"/>
    <n v="21.21"/>
    <m/>
    <n v="6363"/>
    <n v="12"/>
    <n v="1.27"/>
    <n v="0.2"/>
    <n v="6378.95"/>
    <s v="S"/>
    <m/>
    <n v="-6378.95"/>
    <m/>
    <n v="1100"/>
  </r>
  <r>
    <s v="ITAÚ"/>
    <d v="2020-06-24T00:00:00"/>
    <x v="1"/>
    <n v="182770"/>
    <s v="V"/>
    <s v="AZUL4"/>
    <n v="300"/>
    <n v="21.19"/>
    <m/>
    <n v="6357"/>
    <n v="12"/>
    <n v="1.6466666666666667"/>
    <n v="0.23499999999999999"/>
    <n v="6341.6450000000004"/>
    <s v="S"/>
    <m/>
    <n v="6341.6450000000004"/>
    <n v="-43.243333333332885"/>
    <n v="0"/>
  </r>
  <r>
    <s v="ITAÚ"/>
    <d v="2020-06-24T00:00:00"/>
    <x v="1"/>
    <n v="182770"/>
    <s v="C"/>
    <s v="AZUL4"/>
    <n v="300"/>
    <n v="21.23"/>
    <m/>
    <n v="6369"/>
    <n v="12"/>
    <n v="1.6466666666666667"/>
    <n v="0.23499999999999999"/>
    <n v="6384.9849999999997"/>
    <s v="S"/>
    <m/>
    <n v="-6384.9849999999997"/>
    <m/>
    <m/>
  </r>
  <r>
    <s v="ITAÚ"/>
    <d v="2020-06-24T00:00:00"/>
    <x v="3"/>
    <n v="182770"/>
    <s v="C"/>
    <s v="ITUB4"/>
    <n v="300"/>
    <n v="25.78"/>
    <n v="31.9"/>
    <n v="7734"/>
    <n v="12"/>
    <n v="1.6466666666666667"/>
    <n v="0.23499999999999999"/>
    <n v="7749.9849999999997"/>
    <s v="S"/>
    <m/>
    <n v="-7749.9849999999997"/>
    <m/>
    <m/>
  </r>
  <r>
    <s v="ITAÚ"/>
    <d v="2020-06-24T00:00:00"/>
    <x v="9"/>
    <n v="182770"/>
    <s v="V"/>
    <s v="BBDC4"/>
    <n v="400"/>
    <n v="20.85"/>
    <m/>
    <n v="8340"/>
    <n v="12"/>
    <n v="1.6466666666666667"/>
    <n v="0.23499999999999999"/>
    <n v="8324.6449999999986"/>
    <s v="S"/>
    <m/>
    <n v="8324.6449999999986"/>
    <n v="686.02016666666532"/>
    <m/>
  </r>
  <r>
    <s v="ITAÚ"/>
    <d v="2020-06-24T00:00:00"/>
    <x v="5"/>
    <n v="182770"/>
    <s v="V"/>
    <s v="UNIP6"/>
    <n v="300"/>
    <n v="24.06"/>
    <m/>
    <n v="7218"/>
    <n v="12"/>
    <n v="1.6466666666666667"/>
    <n v="0.23499999999999999"/>
    <n v="7202.6450000000004"/>
    <s v="S"/>
    <m/>
    <n v="7202.6450000000004"/>
    <n v="-202.88666666666631"/>
    <m/>
  </r>
  <r>
    <s v="ITAÚ"/>
    <d v="2020-06-24T00:00:00"/>
    <x v="5"/>
    <n v="182770"/>
    <s v="C"/>
    <s v="UNIP6"/>
    <n v="300"/>
    <n v="24.64"/>
    <m/>
    <n v="7392"/>
    <n v="12"/>
    <n v="1.6466666666666667"/>
    <n v="0.23499999999999999"/>
    <n v="7407.9849999999997"/>
    <s v="S"/>
    <m/>
    <n v="-7407.9849999999997"/>
    <m/>
    <m/>
  </r>
  <r>
    <s v="ITAÚ"/>
    <d v="2020-06-23T00:00:00"/>
    <x v="7"/>
    <n v="173335"/>
    <s v="C"/>
    <s v="CVCB3"/>
    <n v="300"/>
    <n v="19.75"/>
    <n v="29.433988405797098"/>
    <n v="5925"/>
    <n v="12"/>
    <n v="1.59"/>
    <n v="0.21200000000000002"/>
    <n v="5940.9620000000004"/>
    <s v="S"/>
    <m/>
    <n v="-5940.9620000000004"/>
    <m/>
    <m/>
  </r>
  <r>
    <s v="ITAÚ"/>
    <d v="2020-06-23T00:00:00"/>
    <x v="5"/>
    <n v="173335"/>
    <s v="V"/>
    <s v="UNIP6"/>
    <n v="300"/>
    <n v="24.47"/>
    <n v="24.857031249999999"/>
    <n v="7341"/>
    <n v="12"/>
    <n v="1.59"/>
    <n v="0.21200000000000002"/>
    <n v="7323.5279999999993"/>
    <s v="S"/>
    <m/>
    <n v="7323.5279999999993"/>
    <n v="-130.67737500000021"/>
    <m/>
  </r>
  <r>
    <s v="ITAÚ"/>
    <d v="2020-06-23T00:00:00"/>
    <x v="1"/>
    <n v="173335"/>
    <s v="V"/>
    <s v="AZUL4"/>
    <n v="300"/>
    <n v="20.89"/>
    <m/>
    <n v="6267"/>
    <n v="12"/>
    <n v="1.59"/>
    <n v="0.21200000000000002"/>
    <n v="6252.1959999999999"/>
    <s v="S"/>
    <m/>
    <n v="6252.1959999999999"/>
    <n v="-59.765999999999622"/>
    <m/>
  </r>
  <r>
    <s v="ITAÚ"/>
    <d v="2020-06-23T00:00:00"/>
    <x v="1"/>
    <n v="173335"/>
    <s v="C"/>
    <s v="AZUL4"/>
    <n v="300"/>
    <n v="20.99"/>
    <m/>
    <n v="6296.9999999999991"/>
    <n v="12"/>
    <n v="1.59"/>
    <n v="0.21200000000000002"/>
    <n v="6312.4339999999993"/>
    <s v="S"/>
    <m/>
    <n v="-6312.4339999999993"/>
    <m/>
    <m/>
  </r>
  <r>
    <s v="ITAÚ"/>
    <d v="2020-06-23T00:00:00"/>
    <x v="1"/>
    <n v="173335"/>
    <s v="V"/>
    <s v="AZUL4"/>
    <n v="300"/>
    <n v="21.83"/>
    <n v="24.14875"/>
    <n v="6548.9999999999991"/>
    <n v="12"/>
    <n v="1.59"/>
    <n v="0.21200000000000002"/>
    <n v="6534.195999999999"/>
    <s v="S"/>
    <m/>
    <n v="6534.195999999999"/>
    <n v="-710.19300000000112"/>
    <m/>
  </r>
  <r>
    <s v="ITAÚ"/>
    <d v="2020-06-22T00:00:00"/>
    <x v="1"/>
    <n v="163545"/>
    <s v="C"/>
    <s v="AZUL4"/>
    <n v="300"/>
    <n v="20.7"/>
    <n v="24.14875"/>
    <n v="6210"/>
    <n v="12"/>
    <n v="1.675"/>
    <n v="0.24666666666666667"/>
    <n v="6225.4686666666666"/>
    <s v="S"/>
    <m/>
    <n v="-6225.4686666666666"/>
    <m/>
    <m/>
  </r>
  <r>
    <s v="ITAÚ"/>
    <d v="2020-06-22T00:00:00"/>
    <x v="5"/>
    <n v="163545"/>
    <s v="C"/>
    <s v="UNIP6"/>
    <n v="300"/>
    <n v="23.8"/>
    <n v="24.857031249999999"/>
    <n v="7140"/>
    <n v="12"/>
    <n v="1.675"/>
    <n v="0.24666666666666667"/>
    <n v="7155.4686666666666"/>
    <s v="S"/>
    <m/>
    <n v="-7155.4686666666666"/>
    <m/>
    <m/>
  </r>
  <r>
    <s v="ITAÚ"/>
    <d v="2020-06-22T00:00:00"/>
    <x v="6"/>
    <n v="163545"/>
    <s v="V"/>
    <s v="CESP6"/>
    <n v="300"/>
    <n v="29.4"/>
    <m/>
    <n v="8820"/>
    <n v="12"/>
    <n v="1.675"/>
    <n v="0.24666666666666667"/>
    <n v="8805.4687179487191"/>
    <s v="S"/>
    <m/>
    <n v="8805.4687179487191"/>
    <n v="-51.303333333331466"/>
    <m/>
  </r>
  <r>
    <s v="ITAÚ"/>
    <d v="2020-06-22T00:00:00"/>
    <x v="6"/>
    <n v="163545"/>
    <s v="C"/>
    <s v="CESP6"/>
    <n v="300"/>
    <n v="29.47"/>
    <m/>
    <n v="8841"/>
    <n v="12"/>
    <n v="1.675"/>
    <n v="0.24666666666666667"/>
    <n v="8856.1612820512801"/>
    <s v="S"/>
    <m/>
    <n v="-8856.1612820512801"/>
    <m/>
    <m/>
  </r>
  <r>
    <s v="ITAÚ"/>
    <d v="2020-06-22T00:00:00"/>
    <x v="5"/>
    <n v="163545"/>
    <s v="V"/>
    <s v="UNIP6"/>
    <n v="300"/>
    <n v="23.79"/>
    <m/>
    <n v="7137"/>
    <n v="12"/>
    <n v="1.675"/>
    <n v="0.24666666666666667"/>
    <n v="7122.4687179487173"/>
    <s v="S"/>
    <m/>
    <n v="7122.4687179487173"/>
    <n v="-15.303333333333285"/>
    <m/>
  </r>
  <r>
    <s v="ITAÚ"/>
    <d v="2020-06-22T00:00:00"/>
    <x v="5"/>
    <n v="163545"/>
    <s v="C"/>
    <s v="UNIP6"/>
    <n v="300"/>
    <n v="23.74"/>
    <m/>
    <n v="7121.9999999999991"/>
    <n v="12"/>
    <n v="1.675"/>
    <n v="0.24666666666666667"/>
    <n v="7137.1612820512819"/>
    <s v="S"/>
    <m/>
    <n v="-7137.1612820512819"/>
    <m/>
    <m/>
  </r>
  <r>
    <s v="ITAÚ"/>
    <d v="2020-06-19T00:00:00"/>
    <x v="5"/>
    <n v="154058"/>
    <s v="V"/>
    <s v="UNIP6"/>
    <n v="300"/>
    <n v="25"/>
    <n v="25.491250000000001"/>
    <n v="7500"/>
    <n v="12"/>
    <n v="1.9550000000000001"/>
    <n v="0.23"/>
    <n v="7485.4853846153846"/>
    <s v="S"/>
    <m/>
    <n v="7485.4853846153846"/>
    <n v="-162.19499999999971"/>
    <m/>
  </r>
  <r>
    <s v="ITAÚ"/>
    <d v="2020-06-19T00:00:00"/>
    <x v="1"/>
    <n v="154058"/>
    <s v="V"/>
    <s v="AZUL4"/>
    <n v="300"/>
    <n v="22.43"/>
    <n v="25.298333333333332"/>
    <n v="6729"/>
    <n v="12"/>
    <n v="1.9550000000000001"/>
    <n v="0.23"/>
    <n v="6714.4853846153846"/>
    <s v="S"/>
    <m/>
    <n v="6714.4853846153846"/>
    <n v="-875.31999999999971"/>
    <m/>
  </r>
  <r>
    <s v="ITAÚ"/>
    <d v="2020-06-17T00:00:00"/>
    <x v="1"/>
    <n v="144935"/>
    <s v="V"/>
    <s v="AZUL4"/>
    <n v="300"/>
    <n v="22.31"/>
    <m/>
    <n v="6693"/>
    <n v="12"/>
    <n v="1.34"/>
    <n v="0.22"/>
    <n v="6678.495384615384"/>
    <s v="S"/>
    <m/>
    <n v="6678.495384615384"/>
    <m/>
    <m/>
  </r>
  <r>
    <s v="ITAÚ"/>
    <d v="2020-06-17T00:00:00"/>
    <x v="1"/>
    <n v="144935"/>
    <s v="C"/>
    <s v="AZUL4"/>
    <n v="300"/>
    <n v="22.44"/>
    <m/>
    <n v="6732"/>
    <n v="12"/>
    <n v="1.34"/>
    <n v="0.22"/>
    <n v="6747.1346153846162"/>
    <s v="S"/>
    <m/>
    <n v="-6747.1346153846162"/>
    <m/>
    <m/>
  </r>
  <r>
    <s v="ITAÚ"/>
    <d v="2020-06-17T00:00:00"/>
    <x v="1"/>
    <n v="136121"/>
    <s v="C"/>
    <s v="AZUL4"/>
    <n v="300"/>
    <n v="22.21"/>
    <n v="25.298333333333332"/>
    <n v="6663"/>
    <n v="12"/>
    <n v="1.3933333333333333"/>
    <n v="0.19666666666666666"/>
    <n v="6678.1112820512826"/>
    <s v="S"/>
    <m/>
    <n v="-6678.1112820512826"/>
    <m/>
    <m/>
  </r>
  <r>
    <s v="ITAÚ"/>
    <d v="2020-06-17T00:00:00"/>
    <x v="7"/>
    <n v="136121"/>
    <s v="V"/>
    <s v="CVCB3"/>
    <n v="300"/>
    <n v="19.329999999999998"/>
    <m/>
    <n v="5798.9999999999991"/>
    <n v="12"/>
    <n v="1.3933333333333333"/>
    <n v="0.19666666666666666"/>
    <n v="5784.5187179487166"/>
    <s v="S"/>
    <m/>
    <n v="5784.5187179487166"/>
    <n v="-208.39333333333525"/>
    <m/>
  </r>
  <r>
    <s v="ITAÚ"/>
    <d v="2020-06-17T00:00:00"/>
    <x v="7"/>
    <n v="136121"/>
    <s v="C"/>
    <s v="CVCB3"/>
    <n v="300"/>
    <n v="19.93"/>
    <m/>
    <n v="5979"/>
    <n v="12"/>
    <n v="1.3933333333333333"/>
    <n v="0.19666666666666666"/>
    <n v="5994.1112820512826"/>
    <s v="S"/>
    <m/>
    <n v="-5994.1112820512826"/>
    <m/>
    <m/>
  </r>
  <r>
    <s v="ITAÚ"/>
    <d v="2020-06-15T00:00:00"/>
    <x v="1"/>
    <n v="116582"/>
    <s v="V"/>
    <s v="AZUL4"/>
    <n v="300"/>
    <n v="21.99"/>
    <m/>
    <n v="6596.9999999999991"/>
    <n v="12"/>
    <n v="1.3262499999999999"/>
    <n v="0.2175"/>
    <n v="6582.4978846153836"/>
    <s v="S"/>
    <m/>
    <n v="6582.4978846153836"/>
    <n v="-103.72499999999945"/>
    <m/>
  </r>
  <r>
    <s v="ITAÚ"/>
    <d v="2020-06-15T00:00:00"/>
    <x v="1"/>
    <n v="116582"/>
    <s v="V"/>
    <s v="AZUL4"/>
    <n v="300"/>
    <n v="22.38"/>
    <m/>
    <n v="6714"/>
    <n v="12"/>
    <n v="1.3262499999999999"/>
    <n v="0.2175"/>
    <n v="6699.4978846153845"/>
    <s v="S"/>
    <m/>
    <n v="6699.4978846153845"/>
    <n v="76.275000000000546"/>
    <m/>
  </r>
  <r>
    <s v="ITAÚ"/>
    <d v="2020-06-15T00:00:00"/>
    <x v="1"/>
    <n v="116582"/>
    <s v="C"/>
    <s v="AZUL4"/>
    <n v="300"/>
    <n v="22.24"/>
    <m/>
    <n v="6671.9999999999991"/>
    <n v="12"/>
    <n v="1.3262499999999999"/>
    <n v="0.2175"/>
    <n v="6687.7574999999988"/>
    <s v="S"/>
    <m/>
    <n v="-6687.7574999999988"/>
    <m/>
    <m/>
  </r>
  <r>
    <s v="ITAÚ"/>
    <d v="2020-06-15T00:00:00"/>
    <x v="1"/>
    <n v="116582"/>
    <s v="C"/>
    <s v="AZUL4"/>
    <n v="300"/>
    <n v="22.03"/>
    <m/>
    <n v="6609"/>
    <n v="12"/>
    <n v="1.3262499999999999"/>
    <n v="0.2175"/>
    <n v="6625.9674999999997"/>
    <s v="S"/>
    <m/>
    <n v="-6625.9674999999997"/>
    <m/>
    <m/>
  </r>
  <r>
    <s v="ITAÚ"/>
    <d v="2020-06-15T00:00:00"/>
    <x v="7"/>
    <n v="116582"/>
    <s v="V"/>
    <s v="CVCB3"/>
    <n v="400"/>
    <n v="19.16"/>
    <m/>
    <n v="7664"/>
    <n v="12"/>
    <n v="1.3262499999999999"/>
    <n v="0.2175"/>
    <n v="7647.6625000000004"/>
    <s v="S"/>
    <m/>
    <n v="7647.6625000000004"/>
    <n v="-61.459999999999127"/>
    <m/>
  </r>
  <r>
    <s v="ITAÚ"/>
    <d v="2020-06-15T00:00:00"/>
    <x v="7"/>
    <n v="116582"/>
    <s v="V"/>
    <s v="CVCB3"/>
    <n v="300"/>
    <n v="19.95"/>
    <m/>
    <n v="5985"/>
    <n v="12"/>
    <n v="1.3262499999999999"/>
    <n v="0.2175"/>
    <n v="5968.6625000000004"/>
    <s v="S"/>
    <m/>
    <n v="5968.6625000000004"/>
    <n v="240.53999999999996"/>
    <m/>
  </r>
  <r>
    <s v="ITAÚ"/>
    <d v="2020-06-15T00:00:00"/>
    <x v="7"/>
    <n v="116582"/>
    <s v="C"/>
    <s v="CVCB3"/>
    <n v="300"/>
    <n v="19.05"/>
    <m/>
    <n v="5715"/>
    <n v="12"/>
    <n v="1.3262499999999999"/>
    <n v="0.2175"/>
    <n v="5730.6274999999996"/>
    <s v="S"/>
    <m/>
    <n v="-5730.6274999999996"/>
    <m/>
    <m/>
  </r>
  <r>
    <s v="ITAÚ"/>
    <d v="2020-06-15T00:00:00"/>
    <x v="7"/>
    <n v="116582"/>
    <s v="C"/>
    <s v="CVCB3"/>
    <n v="400"/>
    <n v="19.239999999999998"/>
    <m/>
    <n v="7695.9999999999991"/>
    <n v="12"/>
    <n v="1.3262499999999999"/>
    <n v="0.2175"/>
    <n v="7711.6974999999993"/>
    <s v="S"/>
    <m/>
    <n v="-7711.6974999999993"/>
    <m/>
    <m/>
  </r>
  <r>
    <s v="ITAÚ"/>
    <d v="2020-06-10T00:00:00"/>
    <x v="0"/>
    <n v="92223"/>
    <s v="V"/>
    <s v="JBSS3"/>
    <n v="300"/>
    <n v="21.74"/>
    <m/>
    <n v="6521.9999999999991"/>
    <n v="12"/>
    <n v="1.3"/>
    <n v="0.21"/>
    <n v="6509.7899999999991"/>
    <s v="S"/>
    <m/>
    <n v="6509.7899999999991"/>
    <n v="-11.044000000002598"/>
    <m/>
  </r>
  <r>
    <s v="ITAÚ"/>
    <d v="2020-06-10T00:00:00"/>
    <x v="0"/>
    <n v="92223"/>
    <s v="C"/>
    <s v="JBSS3"/>
    <n v="300"/>
    <n v="21.67"/>
    <m/>
    <n v="6501.0000000000009"/>
    <n v="12"/>
    <n v="1.3"/>
    <n v="0.21"/>
    <n v="6516.6600000000008"/>
    <s v="S"/>
    <m/>
    <n v="-6516.6600000000008"/>
    <m/>
    <m/>
  </r>
  <r>
    <s v="ITAÚ"/>
    <d v="2020-06-09T00:00:00"/>
    <x v="1"/>
    <n v="78990"/>
    <s v="C"/>
    <s v="AZUL4"/>
    <n v="200"/>
    <n v="25.26"/>
    <n v="26.327777777777779"/>
    <n v="5052"/>
    <n v="12"/>
    <n v="1.7370000000000001"/>
    <n v="0.255"/>
    <n v="5072.5950000000003"/>
    <s v="S"/>
    <m/>
    <n v="-5072.5950000000003"/>
    <m/>
    <m/>
  </r>
  <r>
    <s v="ITAÚ"/>
    <d v="2020-06-09T00:00:00"/>
    <x v="1"/>
    <n v="78990"/>
    <s v="C"/>
    <s v="AZUL4"/>
    <n v="200"/>
    <n v="25.96"/>
    <m/>
    <n v="5192"/>
    <n v="12"/>
    <n v="1.7370000000000001"/>
    <n v="0.255"/>
    <n v="5209.6850000000004"/>
    <s v="S"/>
    <m/>
    <n v="-5209.6850000000004"/>
    <m/>
    <m/>
  </r>
  <r>
    <s v="ITAÚ"/>
    <d v="2020-06-09T00:00:00"/>
    <x v="1"/>
    <n v="78990"/>
    <s v="C"/>
    <s v="AZUL4"/>
    <n v="200"/>
    <n v="26.39"/>
    <m/>
    <n v="5278"/>
    <n v="12"/>
    <n v="1.7370000000000001"/>
    <n v="0.255"/>
    <n v="5295.6850000000004"/>
    <s v="S"/>
    <m/>
    <n v="-5295.6850000000004"/>
    <m/>
    <m/>
  </r>
  <r>
    <s v="ITAÚ"/>
    <d v="2020-06-09T00:00:00"/>
    <x v="1"/>
    <n v="78990"/>
    <s v="C"/>
    <s v="AZUL4"/>
    <n v="300"/>
    <n v="27.21"/>
    <m/>
    <n v="8163"/>
    <n v="12"/>
    <n v="1.7370000000000001"/>
    <n v="0.255"/>
    <n v="8178.9750000000004"/>
    <s v="S"/>
    <m/>
    <n v="-8178.9750000000004"/>
    <m/>
    <m/>
  </r>
  <r>
    <s v="ITAÚ"/>
    <d v="2020-06-09T00:00:00"/>
    <x v="0"/>
    <n v="78990"/>
    <s v="V"/>
    <s v="JBSS3"/>
    <n v="300"/>
    <n v="22.33"/>
    <m/>
    <n v="6698.9999999999991"/>
    <n v="12"/>
    <n v="1.7370000000000001"/>
    <n v="0.255"/>
    <n v="6683.8592857142849"/>
    <s v="S"/>
    <m/>
    <n v="6683.8592857142849"/>
    <n v="-41.134000000001834"/>
    <m/>
  </r>
  <r>
    <s v="ITAÚ"/>
    <d v="2020-06-09T00:00:00"/>
    <x v="0"/>
    <n v="78990"/>
    <s v="C"/>
    <s v="JBSS3"/>
    <n v="300"/>
    <n v="22.36"/>
    <m/>
    <n v="6708"/>
    <n v="12"/>
    <n v="1.7370000000000001"/>
    <n v="0.255"/>
    <n v="6723.7707142857143"/>
    <s v="S"/>
    <m/>
    <n v="-6723.7707142857143"/>
    <m/>
    <m/>
  </r>
  <r>
    <s v="ITAÚ"/>
    <d v="2020-06-09T00:00:00"/>
    <x v="1"/>
    <n v="78990"/>
    <s v="V"/>
    <s v="COGN3"/>
    <n v="1000"/>
    <n v="6.98"/>
    <m/>
    <n v="6980"/>
    <n v="12"/>
    <n v="1.7370000000000001"/>
    <n v="0.255"/>
    <n v="6964.8592857142858"/>
    <s v="S"/>
    <m/>
    <n v="6964.8592857142858"/>
    <n v="277.86599999999908"/>
    <m/>
  </r>
  <r>
    <s v="ITAÚ"/>
    <d v="2020-06-09T00:00:00"/>
    <x v="1"/>
    <n v="78990"/>
    <s v="C"/>
    <s v="COGN3"/>
    <n v="1000"/>
    <n v="6.67"/>
    <m/>
    <n v="6670"/>
    <n v="12"/>
    <n v="1.7370000000000001"/>
    <n v="0.255"/>
    <n v="6685.7707142857143"/>
    <s v="S"/>
    <m/>
    <n v="-6685.7707142857143"/>
    <m/>
    <m/>
  </r>
  <r>
    <s v="ITAÚ"/>
    <d v="2020-06-09T00:00:00"/>
    <x v="1"/>
    <n v="78990"/>
    <s v="V"/>
    <s v="AZUL4"/>
    <n v="500"/>
    <n v="27.41"/>
    <m/>
    <n v="13705"/>
    <n v="12"/>
    <n v="1.7370000000000001"/>
    <n v="0.255"/>
    <n v="13689.859285714287"/>
    <s v="S"/>
    <m/>
    <n v="13689.859285714287"/>
    <n v="132.01600000000144"/>
    <m/>
  </r>
  <r>
    <s v="ITAÚ"/>
    <d v="2020-06-09T00:00:00"/>
    <x v="1"/>
    <n v="78990"/>
    <s v="C"/>
    <s v="AZUL4"/>
    <n v="500"/>
    <n v="27.08"/>
    <m/>
    <n v="13540"/>
    <n v="12"/>
    <n v="1.7370000000000001"/>
    <n v="0.255"/>
    <n v="13555.770714285713"/>
    <s v="S"/>
    <m/>
    <n v="-13555.770714285713"/>
    <m/>
    <m/>
  </r>
  <r>
    <s v="ITAÚ"/>
    <d v="2020-06-08T00:00:00"/>
    <x v="1"/>
    <n v="66066"/>
    <s v="V"/>
    <s v="AZUL4"/>
    <n v="500"/>
    <n v="24.71"/>
    <m/>
    <n v="12355"/>
    <n v="12"/>
    <n v="3.17"/>
    <n v="0.375"/>
    <n v="12339.739285714286"/>
    <s v="S"/>
    <m/>
    <n v="12339.739285714286"/>
    <n v="3132.6187142857143"/>
    <m/>
  </r>
  <r>
    <s v="ITAÚ"/>
    <d v="2020-06-08T00:00:00"/>
    <x v="0"/>
    <n v="66066"/>
    <s v="V"/>
    <s v="JBSS3"/>
    <n v="500"/>
    <n v="21.41"/>
    <n v="25.671689583333333"/>
    <n v="10705"/>
    <n v="12"/>
    <n v="3.17"/>
    <n v="0.375"/>
    <n v="10687.673000000001"/>
    <s v="S"/>
    <m/>
    <n v="10687.673000000001"/>
    <n v="-2147.1417916666669"/>
    <m/>
  </r>
  <r>
    <s v="ITAÚ"/>
    <d v="2020-06-05T00:00:00"/>
    <x v="1"/>
    <n v="53139"/>
    <s v="V"/>
    <s v="AZUL4"/>
    <n v="500"/>
    <n v="20.94"/>
    <m/>
    <n v="10470"/>
    <n v="12"/>
    <n v="2.0760000000000001"/>
    <n v="0.32200000000000001"/>
    <n v="10452.726000000001"/>
    <s v="S"/>
    <m/>
    <n v="10452.726000000001"/>
    <n v="158.41066666666666"/>
    <m/>
  </r>
  <r>
    <s v="ITAÚ"/>
    <d v="2020-06-05T00:00:00"/>
    <x v="1"/>
    <n v="53139"/>
    <s v="C"/>
    <s v="AZUL4"/>
    <n v="500"/>
    <n v="20.55"/>
    <m/>
    <n v="10275"/>
    <n v="12"/>
    <n v="2.0760000000000001"/>
    <n v="0.32200000000000001"/>
    <n v="10292.903999999999"/>
    <s v="S"/>
    <m/>
    <n v="-10292.903999999999"/>
    <m/>
    <m/>
  </r>
  <r>
    <s v="ITAÚ"/>
    <d v="2020-06-05T00:00:00"/>
    <x v="1"/>
    <n v="53139"/>
    <s v="V"/>
    <s v="AZUL4"/>
    <n v="500"/>
    <n v="21.43"/>
    <m/>
    <n v="10715"/>
    <n v="12"/>
    <n v="2.0760000000000001"/>
    <n v="0.32200000000000001"/>
    <n v="10697.726000000001"/>
    <s v="S"/>
    <m/>
    <n v="10697.726000000001"/>
    <n v="-65.060666666666293"/>
    <m/>
  </r>
  <r>
    <s v="ITAÚ"/>
    <d v="2020-06-05T00:00:00"/>
    <x v="1"/>
    <n v="53139"/>
    <s v="C"/>
    <s v="AZUL4"/>
    <n v="500"/>
    <n v="21.48"/>
    <m/>
    <n v="10740"/>
    <n v="12"/>
    <n v="2.0760000000000001"/>
    <n v="0.32200000000000001"/>
    <n v="10757.903999999999"/>
    <s v="S"/>
    <m/>
    <n v="-10757.903999999999"/>
    <m/>
    <m/>
  </r>
  <r>
    <s v="ITAÚ"/>
    <d v="2020-06-05T00:00:00"/>
    <x v="1"/>
    <n v="53139"/>
    <s v="V"/>
    <s v="COGN3"/>
    <n v="1000"/>
    <n v="7.08"/>
    <m/>
    <n v="7080"/>
    <n v="12"/>
    <n v="2.0760000000000001"/>
    <n v="0.32200000000000001"/>
    <n v="7064.7337142857141"/>
    <s v="S"/>
    <m/>
    <n v="7064.7337142857141"/>
    <n v="2274.5896190476183"/>
    <m/>
  </r>
  <r>
    <s v="ITAÚ"/>
    <d v="2020-06-04T00:00:00"/>
    <x v="1"/>
    <n v="40746"/>
    <s v="V"/>
    <s v="COGN3"/>
    <n v="1000"/>
    <n v="6.68"/>
    <m/>
    <n v="6680"/>
    <n v="12"/>
    <n v="2.69"/>
    <n v="0.22"/>
    <n v="6664.8357142857139"/>
    <s v="S"/>
    <m/>
    <n v="6664.8357142857139"/>
    <n v="-161.02142857142917"/>
    <m/>
  </r>
  <r>
    <s v="ITAÚ"/>
    <d v="2020-06-04T00:00:00"/>
    <x v="1"/>
    <n v="40746"/>
    <s v="C"/>
    <s v="COGN3"/>
    <n v="1000"/>
    <n v="6.81"/>
    <m/>
    <n v="6810"/>
    <n v="12"/>
    <n v="2.69"/>
    <n v="0.22"/>
    <n v="6825.7942857142862"/>
    <s v="S"/>
    <m/>
    <n v="-6825.7942857142862"/>
    <m/>
    <m/>
  </r>
  <r>
    <s v="ITAÚ"/>
    <d v="2020-06-03T00:00:00"/>
    <x v="1"/>
    <n v="27534"/>
    <s v="C"/>
    <s v="AZUL4"/>
    <n v="500"/>
    <n v="18.38"/>
    <m/>
    <n v="9190"/>
    <n v="12"/>
    <n v="3.0100000000000002"/>
    <n v="0.47857142857142859"/>
    <n v="9206.0528571428567"/>
    <s v="S"/>
    <m/>
    <n v="-9206.0528571428567"/>
    <m/>
    <m/>
  </r>
  <r>
    <s v="ITAÚ"/>
    <d v="2020-06-03T00:00:00"/>
    <x v="1"/>
    <n v="27534"/>
    <s v="V"/>
    <s v="AZUL4"/>
    <n v="1500"/>
    <n v="18.489999999999998"/>
    <m/>
    <n v="27734.999999999996"/>
    <n v="24"/>
    <n v="3.0100000000000002"/>
    <n v="0.47857142857142859"/>
    <n v="27707.577142857139"/>
    <s v="S"/>
    <m/>
    <n v="27707.577142857139"/>
    <n v="-159.62285714286554"/>
    <m/>
  </r>
  <r>
    <s v="ITAÚ"/>
    <d v="2020-06-03T00:00:00"/>
    <x v="1"/>
    <n v="27534"/>
    <s v="C"/>
    <s v="AZUL4"/>
    <n v="500"/>
    <n v="18.37"/>
    <m/>
    <n v="9185"/>
    <n v="12"/>
    <n v="3.0100000000000002"/>
    <n v="0.47857142857142859"/>
    <n v="9201.0528571428567"/>
    <s v="S"/>
    <m/>
    <n v="-9201.0528571428567"/>
    <m/>
    <m/>
  </r>
  <r>
    <s v="ITAÚ"/>
    <d v="2020-06-03T00:00:00"/>
    <x v="1"/>
    <n v="27534"/>
    <s v="C"/>
    <s v="AZUL4"/>
    <n v="1000"/>
    <n v="18.649999999999999"/>
    <m/>
    <n v="18650"/>
    <n v="12"/>
    <n v="3.0100000000000002"/>
    <n v="0.47857142857142859"/>
    <n v="18666.052857142859"/>
    <s v="S"/>
    <m/>
    <n v="-18666.052857142859"/>
    <m/>
    <m/>
  </r>
  <r>
    <s v="ITAÚ"/>
    <d v="2020-06-03T00:00:00"/>
    <x v="1"/>
    <n v="27534"/>
    <s v="V"/>
    <s v="AZUL4"/>
    <n v="1000"/>
    <n v="18.88"/>
    <m/>
    <n v="18880"/>
    <n v="12"/>
    <n v="3.0100000000000002"/>
    <n v="0.47857142857142859"/>
    <n v="18864.837142857141"/>
    <s v="S"/>
    <m/>
    <n v="18864.837142857141"/>
    <n v="498.32628571428722"/>
    <m/>
  </r>
  <r>
    <s v="ITAÚ"/>
    <d v="2020-06-03T00:00:00"/>
    <x v="1"/>
    <n v="27534"/>
    <s v="C"/>
    <s v="AZUL4"/>
    <n v="500"/>
    <n v="18.350000000000001"/>
    <m/>
    <n v="9175"/>
    <n v="12"/>
    <n v="3.0100000000000002"/>
    <n v="0.47857142857142859"/>
    <n v="9190.7928571428565"/>
    <s v="S"/>
    <m/>
    <n v="-9190.7928571428565"/>
    <m/>
    <m/>
  </r>
  <r>
    <s v="ITAÚ"/>
    <d v="2020-06-03T00:00:00"/>
    <x v="1"/>
    <n v="27534"/>
    <s v="C"/>
    <s v="AZUL4"/>
    <n v="500"/>
    <n v="18.3"/>
    <m/>
    <n v="9150"/>
    <n v="12"/>
    <n v="3.0100000000000002"/>
    <n v="0.47857142857142859"/>
    <n v="9165.7928571428565"/>
    <s v="S"/>
    <m/>
    <n v="-9165.7928571428565"/>
    <m/>
    <m/>
  </r>
  <r>
    <s v="ITAÚ"/>
    <d v="2020-06-01T00:00:00"/>
    <x v="7"/>
    <n v="4350"/>
    <s v="V"/>
    <s v="CVCB3"/>
    <n v="500"/>
    <n v="15.24"/>
    <n v="30.886586666666663"/>
    <n v="7620"/>
    <n v="12"/>
    <n v="1.78"/>
    <n v="0.2475"/>
    <n v="7605.068214285714"/>
    <s v="S"/>
    <m/>
    <n v="7605.068214285714"/>
    <n v="-7842.5973333333313"/>
    <m/>
  </r>
  <r>
    <s v="ITAÚ"/>
    <d v="2020-06-01T00:00:00"/>
    <x v="7"/>
    <n v="4350"/>
    <s v="C"/>
    <s v="CVCB3"/>
    <n v="500"/>
    <n v="15.18"/>
    <m/>
    <n v="7590"/>
    <n v="12"/>
    <n v="1.78"/>
    <n v="0.2475"/>
    <n v="7605.5617857142861"/>
    <s v="S"/>
    <m/>
    <n v="-7605.5617857142861"/>
    <m/>
    <m/>
  </r>
  <r>
    <s v="ITAÚ"/>
    <d v="2020-06-01T00:00:00"/>
    <x v="7"/>
    <n v="4350"/>
    <s v="V"/>
    <s v="CVCB3"/>
    <n v="500"/>
    <n v="14.24"/>
    <m/>
    <n v="7120"/>
    <n v="12"/>
    <n v="1.78"/>
    <n v="0.2475"/>
    <n v="7105.068214285714"/>
    <s v="S"/>
    <m/>
    <n v="7105.068214285714"/>
    <n v="-509.23800000000028"/>
    <m/>
  </r>
  <r>
    <s v="ITAÚ"/>
    <d v="2020-05-29T00:00:00"/>
    <x v="7"/>
    <n v="172993"/>
    <s v="C"/>
    <s v="CVCB3"/>
    <n v="500"/>
    <n v="14.41"/>
    <n v="30.886586666666663"/>
    <n v="7205"/>
    <n v="12"/>
    <n v="1.98"/>
    <n v="0.24"/>
    <n v="7220.5542857142855"/>
    <s v="S"/>
    <m/>
    <n v="-7220.5542857142855"/>
    <m/>
    <m/>
  </r>
  <r>
    <s v="ITAÚ"/>
    <d v="2020-05-27T00:00:00"/>
    <x v="7"/>
    <n v="155011"/>
    <s v="V"/>
    <s v="CVCB3"/>
    <n v="500"/>
    <n v="14.17"/>
    <n v="35.005733333333332"/>
    <n v="7085"/>
    <n v="12"/>
    <n v="1.94"/>
    <n v="0.23"/>
    <n v="7063.7000000000007"/>
    <s v="S"/>
    <m/>
    <n v="7063.7000000000007"/>
    <n v="-10436.166666666664"/>
    <m/>
  </r>
  <r>
    <s v="ITAÚ"/>
    <d v="2020-05-15T00:00:00"/>
    <x v="10"/>
    <n v="84798"/>
    <s v="V"/>
    <s v="TRPL4"/>
    <n v="300"/>
    <n v="19.05"/>
    <n v="23.333333333333332"/>
    <n v="5715"/>
    <n v="12"/>
    <n v="1.57"/>
    <n v="0.19"/>
    <n v="5699.1900000000005"/>
    <s v="S"/>
    <m/>
    <n v="5699.1900000000005"/>
    <n v="-1301.625"/>
    <m/>
  </r>
  <r>
    <s v="ITAÚ"/>
    <d v="2020-05-14T00:00:00"/>
    <x v="0"/>
    <n v="76755"/>
    <s v="C"/>
    <s v="JBSS3"/>
    <n v="200"/>
    <n v="24.38"/>
    <n v="25.671689583333333"/>
    <n v="4876"/>
    <n v="12"/>
    <n v="1.59"/>
    <n v="0.22500000000000001"/>
    <n v="4892.4750000000004"/>
    <s v="S"/>
    <m/>
    <n v="-4892.4750000000004"/>
    <m/>
    <m/>
  </r>
  <r>
    <s v="ITAÚ"/>
    <d v="2020-05-14T00:00:00"/>
    <x v="0"/>
    <n v="76755"/>
    <s v="C"/>
    <s v="JBSS3"/>
    <n v="300"/>
    <n v="24.83"/>
    <m/>
    <n v="7448.9999999999991"/>
    <n v="12"/>
    <n v="1.59"/>
    <n v="0.22500000000000001"/>
    <n v="7465.4749999999995"/>
    <s v="S"/>
    <m/>
    <n v="-7465.4749999999995"/>
    <m/>
    <m/>
  </r>
  <r>
    <s v="ITAÚ"/>
    <d v="2020-05-14T00:00:00"/>
    <x v="0"/>
    <n v="76755"/>
    <s v="V"/>
    <s v="JBSS3"/>
    <n v="300"/>
    <n v="24.86"/>
    <m/>
    <n v="7458"/>
    <n v="12"/>
    <n v="1.59"/>
    <n v="0.22500000000000001"/>
    <n v="7441.8549999999996"/>
    <s v="S"/>
    <m/>
    <n v="7441.8549999999996"/>
    <n v="-56.1200000000008"/>
    <m/>
  </r>
  <r>
    <s v="ITAÚ"/>
    <d v="2020-05-14T00:00:00"/>
    <x v="0"/>
    <n v="76755"/>
    <s v="C"/>
    <s v="JBSS3"/>
    <n v="300"/>
    <n v="24.94"/>
    <m/>
    <n v="7482"/>
    <n v="12"/>
    <n v="1.59"/>
    <n v="0.22500000000000001"/>
    <n v="7498.211666666667"/>
    <s v="S"/>
    <m/>
    <n v="-7498.211666666667"/>
    <m/>
    <m/>
  </r>
  <r>
    <s v="ITAÚ"/>
    <d v="2020-05-13T00:00:00"/>
    <x v="0"/>
    <n v="67784"/>
    <s v="V"/>
    <s v="JBSS3"/>
    <n v="500"/>
    <n v="25.37"/>
    <n v="25.671689583333333"/>
    <n v="12685"/>
    <n v="12"/>
    <n v="1.3833333333333335"/>
    <n v="0.16666666666666666"/>
    <n v="12669.476666666667"/>
    <s v="S"/>
    <m/>
    <n v="12669.476666666667"/>
    <n v="-167.53895833333263"/>
    <m/>
  </r>
  <r>
    <s v="ITAÚ"/>
    <d v="2020-05-13T00:00:00"/>
    <x v="1"/>
    <n v="67784"/>
    <s v="C"/>
    <s v="IRBR3"/>
    <n v="100"/>
    <n v="7.86"/>
    <n v="20.734197901049477"/>
    <n v="786"/>
    <n v="12"/>
    <n v="1.3833333333333335"/>
    <n v="0.16666666666666666"/>
    <n v="802.15333333333331"/>
    <s v="S"/>
    <m/>
    <n v="-802.15333333333331"/>
    <m/>
    <m/>
  </r>
  <r>
    <s v="ITAÚ"/>
    <d v="2020-05-13T00:00:00"/>
    <x v="1"/>
    <n v="67784"/>
    <s v="C"/>
    <s v="IRBR3"/>
    <n v="200"/>
    <n v="8.19"/>
    <n v="20.734197901049477"/>
    <n v="1638"/>
    <n v="12"/>
    <n v="1.3833333333333335"/>
    <n v="0.16666666666666666"/>
    <n v="1655.9816666666668"/>
    <s v="S"/>
    <m/>
    <n v="-1655.9816666666668"/>
    <m/>
    <m/>
  </r>
  <r>
    <s v="ITAÚ"/>
    <d v="2020-05-12T00:00:00"/>
    <x v="1"/>
    <n v="58049"/>
    <s v="V"/>
    <s v="IRBR3"/>
    <n v="300"/>
    <n v="8.3699999999999992"/>
    <n v="20.734197901049477"/>
    <n v="2510.9999999999995"/>
    <n v="12"/>
    <n v="0.69"/>
    <n v="0.08"/>
    <n v="2493.7349999999997"/>
    <s v="S"/>
    <m/>
    <n v="2493.7349999999997"/>
    <n v="-3725.8668703148437"/>
    <m/>
  </r>
  <r>
    <s v="ITAÚ"/>
    <d v="2020-05-07T00:00:00"/>
    <x v="1"/>
    <n v="49584"/>
    <s v="C"/>
    <s v="IRBR3"/>
    <n v="300"/>
    <n v="7.77"/>
    <n v="20.734197901049477"/>
    <n v="2331"/>
    <n v="12"/>
    <n v="0.64"/>
    <n v="7.0000000000000007E-2"/>
    <n v="2346.7150000000001"/>
    <s v="S"/>
    <m/>
    <n v="-2346.7150000000001"/>
    <m/>
    <m/>
  </r>
  <r>
    <s v="ITAÚ"/>
    <d v="2020-05-07T00:00:00"/>
    <x v="7"/>
    <n v="31256"/>
    <s v="C"/>
    <s v="CVCB3"/>
    <n v="200"/>
    <n v="10.83"/>
    <n v="35.005733333333332"/>
    <n v="2166"/>
    <n v="12"/>
    <n v="0.57333333333333336"/>
    <n v="6.6666666666666666E-2"/>
    <n v="2181.7116666666666"/>
    <s v="S"/>
    <m/>
    <n v="-2181.7116666666666"/>
    <m/>
    <m/>
  </r>
  <r>
    <s v="ITAÚ"/>
    <d v="2020-05-07T00:00:00"/>
    <x v="1"/>
    <n v="31256"/>
    <s v="C"/>
    <s v="IRBR3"/>
    <n v="200"/>
    <n v="8.67"/>
    <n v="22.230066889632109"/>
    <n v="1734"/>
    <n v="12"/>
    <n v="0.57333333333333336"/>
    <n v="6.6666666666666666E-2"/>
    <n v="1749.5366666666666"/>
    <s v="S"/>
    <m/>
    <n v="-1749.5366666666666"/>
    <m/>
    <m/>
  </r>
  <r>
    <s v="ITAÚ"/>
    <d v="2020-05-07T00:00:00"/>
    <x v="1"/>
    <n v="31256"/>
    <s v="C"/>
    <s v="COGN3"/>
    <n v="500"/>
    <n v="4.76"/>
    <m/>
    <n v="2380"/>
    <n v="12"/>
    <n v="0.57333333333333336"/>
    <n v="6.6666666666666666E-2"/>
    <n v="2396.5766666666668"/>
    <s v="S"/>
    <m/>
    <n v="-2396.5766666666668"/>
    <m/>
    <n v="400"/>
  </r>
  <r>
    <s v="ITAÚ"/>
    <d v="2020-05-06T00:00:00"/>
    <x v="1"/>
    <n v="21695"/>
    <s v="C"/>
    <s v="COGN3"/>
    <n v="500"/>
    <n v="4.75"/>
    <m/>
    <n v="2375"/>
    <n v="12"/>
    <n v="0.65"/>
    <n v="7.0000000000000007E-2"/>
    <n v="2390.5400000000004"/>
    <s v="S"/>
    <m/>
    <n v="-2390.5400000000004"/>
    <m/>
    <m/>
  </r>
  <r>
    <s v="ITAÚ"/>
    <d v="2020-05-04T00:00:00"/>
    <x v="10"/>
    <n v="4392"/>
    <s v="C"/>
    <s v="TRPL4"/>
    <n v="300"/>
    <n v="19"/>
    <n v="23.333333333333332"/>
    <n v="5700"/>
    <n v="12"/>
    <n v="1.56"/>
    <n v="0.17"/>
    <n v="5716.1500000000005"/>
    <s v="S"/>
    <m/>
    <n v="-5716.1500000000005"/>
    <m/>
    <m/>
  </r>
  <r>
    <s v="ITAÚ"/>
    <d v="2020-05-01T00:00:00"/>
    <x v="9"/>
    <n v="4350"/>
    <s v="C"/>
    <s v="BBDC4"/>
    <n v="400"/>
    <n v="19.05"/>
    <m/>
    <n v="7620"/>
    <n v="12"/>
    <n v="1.78"/>
    <n v="0.2475"/>
    <n v="7637.0575000000008"/>
    <s v="S"/>
    <m/>
    <n v="-7637.0575000000008"/>
    <m/>
    <m/>
  </r>
  <r>
    <s v="ITAÚ"/>
    <d v="2020-04-30T00:00:00"/>
    <x v="5"/>
    <n v="177930"/>
    <s v="C"/>
    <s v="UNIP6"/>
    <n v="300"/>
    <n v="23.94"/>
    <n v="25.491250000000001"/>
    <n v="7182"/>
    <n v="12"/>
    <n v="1.97"/>
    <n v="0.21"/>
    <n v="7199.02"/>
    <s v="S"/>
    <m/>
    <n v="-7199.02"/>
    <m/>
    <n v="2300"/>
  </r>
  <r>
    <s v="ITAÚ"/>
    <d v="2020-04-28T00:00:00"/>
    <x v="1"/>
    <n v="158142"/>
    <s v="V"/>
    <s v="MRFG3"/>
    <n v="1000"/>
    <n v="12.44"/>
    <m/>
    <n v="12440"/>
    <n v="12"/>
    <n v="3.42"/>
    <n v="0.37"/>
    <n v="12423.449999999999"/>
    <s v="S"/>
    <m/>
    <n v="12423.449999999999"/>
    <n v="1039.230333333333"/>
    <n v="2400"/>
  </r>
  <r>
    <s v="ITAÚ"/>
    <d v="2020-04-08T00:00:00"/>
    <x v="7"/>
    <n v="48988"/>
    <s v="V"/>
    <s v="VVAR3"/>
    <n v="1000"/>
    <n v="4.54"/>
    <m/>
    <n v="4540"/>
    <n v="12"/>
    <n v="1.085"/>
    <n v="0.115"/>
    <n v="4523.7049999999999"/>
    <s v="S"/>
    <m/>
    <n v="4523.7049999999999"/>
    <n v="473.35166666666646"/>
    <m/>
  </r>
  <r>
    <s v="ITAÚ"/>
    <d v="2020-04-08T00:00:00"/>
    <x v="7"/>
    <n v="48988"/>
    <s v="C"/>
    <s v="CVCB3"/>
    <n v="300"/>
    <n v="11.28"/>
    <n v="37.107971014492755"/>
    <n v="3384"/>
    <n v="12"/>
    <n v="1.085"/>
    <m/>
    <n v="3400.81"/>
    <s v="S"/>
    <m/>
    <n v="-3400.81"/>
    <m/>
    <m/>
  </r>
  <r>
    <s v="ITAÚ"/>
    <d v="2020-04-07T00:00:00"/>
    <x v="1"/>
    <n v="40405"/>
    <s v="C"/>
    <s v="IRBR3"/>
    <n v="300"/>
    <n v="10.38"/>
    <n v="23.358405797101451"/>
    <n v="3114.0000000000005"/>
    <n v="12"/>
    <n v="1.29"/>
    <n v="0.13999999999999999"/>
    <n v="3137.1900000000005"/>
    <s v="S"/>
    <m/>
    <n v="-3137.1900000000005"/>
    <m/>
    <n v="2100"/>
  </r>
  <r>
    <s v="ITAÚ"/>
    <d v="2020-04-07T00:00:00"/>
    <x v="0"/>
    <n v="40405"/>
    <s v="C"/>
    <s v="JBSS3"/>
    <n v="200"/>
    <n v="21.44"/>
    <n v="25.671689583333333"/>
    <n v="4288"/>
    <n v="12"/>
    <n v="1.29"/>
    <n v="0.13999999999999999"/>
    <n v="4305.9866666666667"/>
    <s v="S"/>
    <m/>
    <n v="-4305.9866666666667"/>
    <m/>
    <m/>
  </r>
  <r>
    <s v="ITAÚ"/>
    <d v="2020-04-07T00:00:00"/>
    <x v="0"/>
    <n v="40405"/>
    <s v="C"/>
    <s v="JBSS3"/>
    <n v="300"/>
    <n v="22.29"/>
    <m/>
    <n v="6687"/>
    <n v="12"/>
    <n v="1.29"/>
    <n v="0.13999999999999999"/>
    <n v="6704.9866666666667"/>
    <s v="S"/>
    <m/>
    <n v="-6704.9866666666667"/>
    <m/>
    <m/>
  </r>
  <r>
    <s v="ITAÚ"/>
    <d v="2020-04-06T00:00:00"/>
    <x v="1"/>
    <n v="31568"/>
    <s v="V"/>
    <s v="IRBR3"/>
    <n v="200"/>
    <n v="9.8800000000000008"/>
    <n v="25.212463768115942"/>
    <n v="1976.0000000000002"/>
    <n v="12"/>
    <n v="1.165"/>
    <n v="0.125"/>
    <n v="1958.6583333333335"/>
    <s v="S"/>
    <m/>
    <n v="1958.6583333333335"/>
    <n v="-3085.7577536231879"/>
    <m/>
  </r>
  <r>
    <s v="ITAÚ"/>
    <d v="2020-04-06T00:00:00"/>
    <x v="0"/>
    <n v="31568"/>
    <s v="V"/>
    <s v="JBSS3"/>
    <n v="300"/>
    <n v="21.67"/>
    <n v="25.68"/>
    <n v="6501.0000000000009"/>
    <n v="12"/>
    <n v="1.165"/>
    <n v="0.125"/>
    <n v="6482.5550000000012"/>
    <s v="S"/>
    <m/>
    <n v="6482.5550000000012"/>
    <n v="-1220.3949999999995"/>
    <n v="2300"/>
  </r>
  <r>
    <s v="ITAÚ"/>
    <d v="2020-04-03T00:00:00"/>
    <x v="7"/>
    <n v="22554"/>
    <s v="C"/>
    <s v="VVAR3"/>
    <n v="500"/>
    <n v="4.0199999999999996"/>
    <n v="4.0149999999999997"/>
    <n v="2009.9999999999998"/>
    <n v="12"/>
    <n v="0.79749999999999999"/>
    <n v="8.5000000000000006E-2"/>
    <n v="2025.7183333333332"/>
    <s v="S"/>
    <m/>
    <n v="-2025.7183333333332"/>
    <m/>
    <m/>
  </r>
  <r>
    <s v="ITAÚ"/>
    <d v="2020-04-03T00:00:00"/>
    <x v="7"/>
    <n v="22554"/>
    <s v="C"/>
    <s v="VVAR3"/>
    <n v="500"/>
    <n v="4.01"/>
    <m/>
    <n v="2005"/>
    <n v="12"/>
    <n v="0.79749999999999999"/>
    <n v="8.5000000000000006E-2"/>
    <n v="2020.7183333333335"/>
    <s v="S"/>
    <m/>
    <n v="-2020.7183333333335"/>
    <m/>
    <m/>
  </r>
  <r>
    <s v="ITAÚ"/>
    <d v="2020-04-03T00:00:00"/>
    <x v="1"/>
    <n v="22554"/>
    <s v="C"/>
    <s v="IRBR3"/>
    <n v="200"/>
    <n v="8.58"/>
    <n v="25.212463768115942"/>
    <n v="1716"/>
    <n v="12"/>
    <n v="0.79749999999999999"/>
    <n v="8.5000000000000006E-2"/>
    <n v="1731.7183333333335"/>
    <s v="S"/>
    <m/>
    <n v="-1731.7183333333335"/>
    <m/>
    <m/>
  </r>
  <r>
    <s v="ITAÚ"/>
    <d v="2020-04-03T00:00:00"/>
    <x v="0"/>
    <n v="22554"/>
    <s v="C"/>
    <s v="JBSS3"/>
    <n v="300"/>
    <n v="19.64"/>
    <n v="26.203359523809524"/>
    <n v="5892"/>
    <n v="12"/>
    <n v="0.79749999999999999"/>
    <n v="8.5000000000000006E-2"/>
    <n v="5912.2150000000001"/>
    <s v="S"/>
    <m/>
    <n v="-5912.2150000000001"/>
    <m/>
    <m/>
  </r>
  <r>
    <s v="ITAÚ"/>
    <d v="2020-03-06T00:00:00"/>
    <x v="0"/>
    <n v="199858"/>
    <s v="V"/>
    <s v="JBSS3"/>
    <n v="500"/>
    <n v="24.3"/>
    <n v="26.203359523809524"/>
    <n v="12150"/>
    <n v="12"/>
    <n v="3.34"/>
    <n v="0.39"/>
    <n v="12134.657500000001"/>
    <s v="S"/>
    <m/>
    <n v="12134.657500000001"/>
    <n v="-967.28476190476249"/>
    <m/>
  </r>
  <r>
    <s v="ITAÚ"/>
    <d v="2020-03-06T00:00:00"/>
    <x v="0"/>
    <n v="37336"/>
    <s v="C"/>
    <s v="JBSS3"/>
    <n v="200"/>
    <n v="20.88"/>
    <n v="26.203359523809524"/>
    <n v="4176"/>
    <n v="12"/>
    <n v="1.37"/>
    <n v="0.16"/>
    <n v="4191.7425000000003"/>
    <s v="S"/>
    <m/>
    <n v="-4191.7425000000003"/>
    <m/>
    <m/>
  </r>
  <r>
    <s v="ITAÚ"/>
    <d v="2020-03-06T00:00:00"/>
    <x v="1"/>
    <n v="37336"/>
    <s v="C"/>
    <s v="MRFG3"/>
    <n v="500"/>
    <n v="11.19"/>
    <n v="11.35"/>
    <n v="5595"/>
    <n v="12"/>
    <n v="1.37"/>
    <n v="0.16"/>
    <n v="5610.7425000000003"/>
    <s v="S"/>
    <m/>
    <n v="-5610.7425000000003"/>
    <m/>
    <m/>
  </r>
  <r>
    <s v="ITAÚ"/>
    <d v="2020-03-06T00:00:00"/>
    <x v="5"/>
    <n v="37336"/>
    <s v="C"/>
    <s v="UNIP6"/>
    <n v="200"/>
    <n v="25.93"/>
    <n v="26.422000000000001"/>
    <n v="5186"/>
    <n v="12"/>
    <n v="1.37"/>
    <n v="0.16"/>
    <n v="5201.7425000000003"/>
    <s v="S"/>
    <m/>
    <n v="-5201.7425000000003"/>
    <m/>
    <m/>
  </r>
  <r>
    <s v="ITAÚ"/>
    <d v="2020-03-05T00:00:00"/>
    <x v="0"/>
    <n v="27820"/>
    <s v="C"/>
    <s v="JBSS3"/>
    <n v="300"/>
    <n v="21.8"/>
    <n v="26.483536340852133"/>
    <n v="6540"/>
    <n v="12"/>
    <n v="1.86"/>
    <n v="0.21666666666666667"/>
    <n v="6557.4066666666668"/>
    <s v="S"/>
    <m/>
    <n v="-6557.4066666666668"/>
    <m/>
    <m/>
  </r>
  <r>
    <s v="ITAÚ"/>
    <d v="2020-03-05T00:00:00"/>
    <x v="1"/>
    <n v="27820"/>
    <s v="C"/>
    <s v="MRFG3"/>
    <n v="500"/>
    <n v="11.51"/>
    <m/>
    <n v="5755"/>
    <n v="12"/>
    <n v="1.86"/>
    <n v="0.21666666666666667"/>
    <n v="5772.4066666666668"/>
    <s v="S"/>
    <m/>
    <n v="-5772.4066666666668"/>
    <m/>
    <n v="2100"/>
  </r>
  <r>
    <s v="ITAÚ"/>
    <d v="2020-03-05T00:00:00"/>
    <x v="5"/>
    <n v="27820"/>
    <s v="C"/>
    <s v="UNIP6"/>
    <n v="300"/>
    <n v="26.75"/>
    <m/>
    <n v="8025"/>
    <n v="12"/>
    <n v="1.86"/>
    <n v="0.21666666666666667"/>
    <n v="8042.4066666666668"/>
    <s v="S"/>
    <m/>
    <n v="-8042.4066666666668"/>
    <m/>
    <n v="1600"/>
  </r>
  <r>
    <s v="CLEAR"/>
    <d v="2020-03-05T00:00:00"/>
    <x v="10"/>
    <n v="3052207"/>
    <s v="V"/>
    <s v="TRPL4"/>
    <n v="400"/>
    <n v="23.44"/>
    <n v="23.295000000000002"/>
    <n v="9376"/>
    <m/>
    <n v="2.57"/>
    <n v="0.3"/>
    <n v="9372.630000000001"/>
    <s v="S"/>
    <m/>
    <n v="9372.630000000001"/>
    <n v="51.380000000001019"/>
    <m/>
  </r>
  <r>
    <s v="ITAÚ"/>
    <d v="2020-03-03T00:00:00"/>
    <x v="1"/>
    <n v="20013"/>
    <s v="C"/>
    <s v="IRBR3"/>
    <n v="500"/>
    <n v="21.1"/>
    <n v="26.796507936507936"/>
    <n v="10550"/>
    <n v="12"/>
    <n v="3"/>
    <n v="0.45333333333333337"/>
    <n v="10566.153333333332"/>
    <s v="S"/>
    <m/>
    <n v="-10566.153333333332"/>
    <m/>
    <m/>
  </r>
  <r>
    <s v="ITAÚ"/>
    <d v="2020-03-03T00:00:00"/>
    <x v="1"/>
    <n v="20013"/>
    <s v="C"/>
    <s v="IRBR3"/>
    <n v="300"/>
    <n v="18.59"/>
    <n v="34.100648958333338"/>
    <n v="5577"/>
    <n v="12"/>
    <n v="3"/>
    <n v="0.45333333333333337"/>
    <n v="5593.1533333333327"/>
    <s v="S"/>
    <m/>
    <n v="-5593.1533333333327"/>
    <m/>
    <m/>
  </r>
  <r>
    <s v="ITAÚ"/>
    <d v="2020-03-03T00:00:00"/>
    <x v="1"/>
    <n v="20013"/>
    <s v="V"/>
    <s v="MRFG3"/>
    <n v="2000"/>
    <n v="12.48"/>
    <m/>
    <n v="24960"/>
    <n v="12"/>
    <n v="3"/>
    <n v="0.45333333333333337"/>
    <n v="24944.941666666666"/>
    <s v="S"/>
    <m/>
    <n v="24944.941666666666"/>
    <n v="-476.86666666667224"/>
    <m/>
  </r>
  <r>
    <s v="ITAÚ"/>
    <d v="2020-03-03T00:00:00"/>
    <x v="1"/>
    <n v="20013"/>
    <s v="C"/>
    <s v="MRFG3"/>
    <n v="2000"/>
    <n v="12.7"/>
    <m/>
    <n v="25400"/>
    <n v="12"/>
    <n v="3"/>
    <n v="0.45333333333333337"/>
    <n v="25415.688333333335"/>
    <s v="S"/>
    <m/>
    <n v="-25415.688333333335"/>
    <m/>
    <m/>
  </r>
  <r>
    <s v="ITAÚ"/>
    <d v="2020-03-03T00:00:00"/>
    <x v="5"/>
    <n v="20013"/>
    <s v="V"/>
    <s v="UNIP6"/>
    <n v="300"/>
    <n v="29.25"/>
    <n v="29.2"/>
    <n v="8775"/>
    <n v="12"/>
    <n v="3"/>
    <n v="0.45333333333333337"/>
    <n v="8759.9416666666675"/>
    <s v="S"/>
    <m/>
    <n v="8759.9416666666675"/>
    <n v="-19.54666666666526"/>
    <n v="1300"/>
  </r>
  <r>
    <s v="ITAÚ"/>
    <d v="2020-03-03T00:00:00"/>
    <x v="5"/>
    <n v="20013"/>
    <s v="C"/>
    <s v="UNIP6"/>
    <n v="300"/>
    <n v="29.2"/>
    <n v="29.2"/>
    <n v="8760"/>
    <n v="12"/>
    <n v="3"/>
    <n v="0.45333333333333337"/>
    <n v="8775.6883333333317"/>
    <s v="S"/>
    <m/>
    <n v="-8775.6883333333317"/>
    <m/>
    <m/>
  </r>
  <r>
    <s v="ITAÚ"/>
    <d v="2020-03-03T00:00:00"/>
    <x v="5"/>
    <n v="12250"/>
    <s v="V"/>
    <s v="UNIP6"/>
    <n v="100"/>
    <n v="29.77"/>
    <n v="26.72"/>
    <n v="2977"/>
    <n v="12"/>
    <n v="0.81"/>
    <n v="0.09"/>
    <n v="2960.45"/>
    <s v="S"/>
    <m/>
    <n v="2960.45"/>
    <n v="289.21000000000004"/>
    <m/>
  </r>
  <r>
    <s v="ITAÚ"/>
    <d v="2020-03-02T00:00:00"/>
    <x v="1"/>
    <n v="3966"/>
    <s v="C"/>
    <s v="IRBR3"/>
    <n v="200"/>
    <n v="30.72"/>
    <n v="35.171282051282049"/>
    <n v="6144"/>
    <n v="12"/>
    <n v="1.66"/>
    <n v="0.21"/>
    <n v="6161.3"/>
    <s v="S"/>
    <m/>
    <n v="-6161.3"/>
    <m/>
    <n v="1100"/>
  </r>
  <r>
    <s v="ITAÚ"/>
    <d v="2020-03-02T00:00:00"/>
    <x v="5"/>
    <n v="3966"/>
    <s v="V"/>
    <s v="UNIP6"/>
    <n v="200"/>
    <n v="29.77"/>
    <n v="26.72"/>
    <n v="5954"/>
    <n v="12"/>
    <n v="1.66"/>
    <n v="0.2"/>
    <n v="5937.37"/>
    <s v="S"/>
    <m/>
    <n v="5937.37"/>
    <n v="593.32800000000043"/>
    <m/>
  </r>
  <r>
    <s v="ITAÚ"/>
    <d v="2020-02-21T00:00:00"/>
    <x v="5"/>
    <n v="120375"/>
    <s v="C"/>
    <s v="UNIP6"/>
    <n v="300"/>
    <n v="26.72"/>
    <m/>
    <n v="8016"/>
    <n v="12"/>
    <n v="2.2000000000000002"/>
    <n v="0.27"/>
    <n v="8032.4266666666672"/>
    <s v="S"/>
    <m/>
    <n v="-8032.4266666666672"/>
    <m/>
    <n v="900"/>
  </r>
  <r>
    <s v="ITAÚ"/>
    <d v="2020-02-21T00:00:00"/>
    <x v="1"/>
    <n v="94849"/>
    <s v="C"/>
    <s v="IRBR3"/>
    <n v="200"/>
    <n v="32.76"/>
    <n v="35.980606060606057"/>
    <n v="6552"/>
    <n v="12"/>
    <m/>
    <m/>
    <n v="6568.1566666666668"/>
    <s v="S"/>
    <m/>
    <n v="-6568.1566666666668"/>
    <m/>
    <m/>
  </r>
  <r>
    <s v="ITAÚ"/>
    <d v="2020-02-20T00:00:00"/>
    <x v="0"/>
    <n v="88219"/>
    <s v="V"/>
    <s v="BEEF3"/>
    <n v="2000"/>
    <n v="12.39"/>
    <n v="12.696071428571429"/>
    <n v="24780"/>
    <n v="12"/>
    <n v="3.1285714285714286"/>
    <n v="0.45"/>
    <n v="24764.023333333331"/>
    <s v="S"/>
    <m/>
    <n v="24764.023333333331"/>
    <n v="-629.064857142861"/>
    <n v="600"/>
  </r>
  <r>
    <s v="ITAÚ"/>
    <d v="2020-02-20T00:00:00"/>
    <x v="1"/>
    <n v="88219"/>
    <s v="C"/>
    <s v="IRBR3"/>
    <n v="300"/>
    <n v="34.619999999999997"/>
    <n v="36.696296296296296"/>
    <n v="10386"/>
    <n v="12"/>
    <n v="3.1285714285714286"/>
    <n v="0.45"/>
    <n v="10402.386666666667"/>
    <s v="S"/>
    <m/>
    <n v="-10402.386666666667"/>
    <m/>
    <n v="900"/>
  </r>
  <r>
    <s v="ITAÚ"/>
    <d v="2020-02-20T00:00:00"/>
    <x v="0"/>
    <n v="88219"/>
    <s v="C"/>
    <s v="JBSS3"/>
    <n v="300"/>
    <n v="25.69"/>
    <n v="28.753553741496599"/>
    <n v="7707"/>
    <n v="12"/>
    <n v="3.1285714285714286"/>
    <n v="0.45"/>
    <n v="7723.3866666666663"/>
    <s v="S"/>
    <m/>
    <n v="-7723.3866666666663"/>
    <m/>
    <n v="600"/>
  </r>
  <r>
    <s v="ITAÚ"/>
    <d v="2020-02-20T00:00:00"/>
    <x v="1"/>
    <n v="88219"/>
    <s v="V"/>
    <s v="IRBR3"/>
    <n v="300"/>
    <n v="35.1"/>
    <m/>
    <n v="10530"/>
    <n v="12"/>
    <n v="3.1285714285714286"/>
    <n v="0.45"/>
    <n v="10514.243333333332"/>
    <s v="S"/>
    <m/>
    <n v="10514.243333333332"/>
    <n v="-15.695000000001528"/>
    <m/>
  </r>
  <r>
    <s v="ITAÚ"/>
    <d v="2020-02-20T00:00:00"/>
    <x v="1"/>
    <n v="88219"/>
    <s v="C"/>
    <s v="IRBR3"/>
    <n v="300"/>
    <n v="35.04"/>
    <m/>
    <n v="10512"/>
    <n v="12"/>
    <n v="3.1285714285714286"/>
    <n v="0.45"/>
    <n v="10527.868"/>
    <s v="S"/>
    <m/>
    <n v="-10527.868"/>
    <m/>
    <m/>
  </r>
  <r>
    <s v="ITAÚ"/>
    <d v="2020-02-20T00:00:00"/>
    <x v="1"/>
    <n v="88219"/>
    <s v="V"/>
    <s v="IRBR3"/>
    <n v="300"/>
    <n v="37.03"/>
    <n v="37.734444444444442"/>
    <n v="11109"/>
    <n v="12"/>
    <n v="3.1285714285714286"/>
    <n v="0.45"/>
    <n v="11093.761999999999"/>
    <s v="S"/>
    <m/>
    <n v="11093.761999999999"/>
    <n v="-226.59833333333336"/>
    <n v="900"/>
  </r>
  <r>
    <s v="ITAÚ"/>
    <d v="2020-02-20T00:00:00"/>
    <x v="5"/>
    <n v="88219"/>
    <s v="V"/>
    <s v="BRKM5"/>
    <n v="500"/>
    <n v="32.5"/>
    <m/>
    <n v="16250"/>
    <n v="12"/>
    <n v="3.1285714285714286"/>
    <n v="0.45"/>
    <n v="16234.761999999999"/>
    <s v="S"/>
    <m/>
    <n v="16234.761999999999"/>
    <n v="-100.90589743589499"/>
    <n v="600"/>
  </r>
  <r>
    <s v="ITAÚ"/>
    <d v="2020-02-19T00:00:00"/>
    <x v="0"/>
    <n v="82137"/>
    <s v="V"/>
    <s v="JBSS3"/>
    <n v="300"/>
    <n v="26.61"/>
    <n v="29.040761904761908"/>
    <n v="7983"/>
    <n v="12"/>
    <n v="2.8824999999999998"/>
    <n v="0.36249999999999999"/>
    <n v="7967.8495000000003"/>
    <s v="S"/>
    <m/>
    <n v="7967.8495000000003"/>
    <n v="-744.50107142857178"/>
    <n v="400"/>
  </r>
  <r>
    <s v="ITAÚ"/>
    <d v="2020-02-19T00:00:00"/>
    <x v="1"/>
    <n v="82137"/>
    <s v="C"/>
    <s v="IRBR3"/>
    <n v="300"/>
    <n v="37.01"/>
    <n v="37.734444444444442"/>
    <n v="11103"/>
    <n v="12"/>
    <n v="2.8824999999999998"/>
    <n v="0.36249999999999999"/>
    <n v="11118.780499999999"/>
    <s v="S"/>
    <m/>
    <n v="-11118.780499999999"/>
    <m/>
    <n v="0"/>
  </r>
  <r>
    <s v="ITAÚ"/>
    <d v="2020-02-19T00:00:00"/>
    <x v="1"/>
    <n v="82137"/>
    <s v="C"/>
    <s v="IRBR3"/>
    <n v="200"/>
    <n v="37.85"/>
    <m/>
    <n v="7570"/>
    <n v="12"/>
    <n v="2.8824999999999998"/>
    <n v="0.36249999999999999"/>
    <n v="7588.4324999999999"/>
    <s v="S"/>
    <m/>
    <n v="-7588.4324999999999"/>
    <m/>
    <n v="300"/>
  </r>
  <r>
    <s v="ITAÚ"/>
    <d v="2020-02-19T00:00:00"/>
    <x v="1"/>
    <n v="82137"/>
    <s v="C"/>
    <s v="IRBR3"/>
    <n v="400"/>
    <n v="38.22"/>
    <m/>
    <n v="15288"/>
    <n v="12"/>
    <n v="2.8824999999999998"/>
    <s v="S"/>
    <n v="15306.432499999999"/>
    <s v="S"/>
    <m/>
    <n v="-15306.432499999999"/>
    <m/>
    <n v="700"/>
  </r>
  <r>
    <s v="ITAÚ"/>
    <d v="2020-02-18T00:00:00"/>
    <x v="1"/>
    <n v="75791"/>
    <s v="V"/>
    <s v="IRBR3"/>
    <n v="300"/>
    <n v="36.08"/>
    <m/>
    <n v="10824"/>
    <n v="12"/>
    <n v="2.1440000000000001"/>
    <n v="0.35"/>
    <n v="10806.21"/>
    <s v="S"/>
    <m/>
    <n v="10806.21"/>
    <n v="-46.575000000000728"/>
    <n v="600"/>
  </r>
  <r>
    <s v="ITAÚ"/>
    <d v="2020-02-18T00:00:00"/>
    <x v="1"/>
    <n v="75791"/>
    <s v="V"/>
    <s v="IRBR3"/>
    <n v="400"/>
    <n v="36.340000000000003"/>
    <m/>
    <n v="14536.000000000002"/>
    <n v="12"/>
    <n v="2.1440000000000001"/>
    <n v="0.35"/>
    <n v="14518.948333333336"/>
    <s v="S"/>
    <m/>
    <n v="14518.948333333336"/>
    <n v="40.165000000002692"/>
    <n v="300"/>
  </r>
  <r>
    <s v="ITAÚ"/>
    <d v="2020-02-18T00:00:00"/>
    <x v="1"/>
    <n v="75791"/>
    <s v="C"/>
    <s v="IRBR3"/>
    <n v="100"/>
    <n v="36.07"/>
    <m/>
    <n v="3607"/>
    <n v="12"/>
    <n v="2.1440000000000001"/>
    <n v="0.35"/>
    <n v="3624.6816666666668"/>
    <s v="S"/>
    <m/>
    <n v="-3624.6816666666668"/>
    <m/>
    <m/>
  </r>
  <r>
    <s v="ITAÚ"/>
    <d v="2020-02-18T00:00:00"/>
    <x v="1"/>
    <n v="75791"/>
    <s v="C"/>
    <s v="IRBR3"/>
    <n v="300"/>
    <n v="36.130000000000003"/>
    <m/>
    <n v="10839"/>
    <n v="12"/>
    <n v="2.1440000000000001"/>
    <n v="0.35"/>
    <n v="10856.681666666665"/>
    <s v="S"/>
    <m/>
    <n v="-10856.681666666665"/>
    <m/>
    <m/>
  </r>
  <r>
    <s v="ITAÚ"/>
    <d v="2020-02-18T00:00:00"/>
    <x v="1"/>
    <n v="75791"/>
    <s v="C"/>
    <s v="IRBR3"/>
    <n v="300"/>
    <n v="36.14"/>
    <m/>
    <n v="10842"/>
    <n v="12"/>
    <n v="2.1440000000000001"/>
    <n v="0.35"/>
    <n v="10859.681666666665"/>
    <s v="S"/>
    <m/>
    <n v="-10859.681666666665"/>
    <m/>
    <m/>
  </r>
  <r>
    <s v="ITAÚ"/>
    <d v="2020-02-17T00:00:00"/>
    <x v="10"/>
    <n v="69565"/>
    <s v="V"/>
    <s v="TRPL4"/>
    <n v="500"/>
    <n v="22.75"/>
    <n v="24.2"/>
    <n v="11375"/>
    <n v="12"/>
    <n v="2.5100000000000002"/>
    <n v="0.41285714285714287"/>
    <n v="11357.885476190477"/>
    <s v="S"/>
    <m/>
    <n v="11357.885476190477"/>
    <n v="8.9930357142875437"/>
    <n v="0"/>
  </r>
  <r>
    <s v="ITAÚ"/>
    <d v="2020-02-17T00:00:00"/>
    <x v="10"/>
    <n v="69565"/>
    <s v="V"/>
    <s v="TRPL4"/>
    <n v="500"/>
    <n v="22.67"/>
    <n v="24.2"/>
    <n v="11335"/>
    <n v="12"/>
    <n v="2.5100000000000002"/>
    <n v="0.41285714285714287"/>
    <n v="11317.885476190477"/>
    <s v="S"/>
    <m/>
    <n v="11317.885476190477"/>
    <n v="-780.50410714285681"/>
    <n v="400"/>
  </r>
  <r>
    <s v="ITAÚ"/>
    <d v="2020-02-17T00:00:00"/>
    <x v="10"/>
    <n v="69565"/>
    <s v="C"/>
    <s v="TRPL4"/>
    <n v="500"/>
    <n v="22.67"/>
    <m/>
    <n v="11335"/>
    <n v="12"/>
    <n v="2.5100000000000002"/>
    <n v="0.41285714285714287"/>
    <n v="11351.322857142857"/>
    <s v="S"/>
    <m/>
    <n v="-11351.322857142857"/>
    <m/>
    <n v="0"/>
  </r>
  <r>
    <s v="ITAÚ"/>
    <d v="2020-02-17T00:00:00"/>
    <x v="1"/>
    <n v="69565"/>
    <s v="V"/>
    <s v="IRBR3"/>
    <n v="400"/>
    <n v="36.51"/>
    <m/>
    <n v="14604"/>
    <n v="12"/>
    <n v="2.5100000000000002"/>
    <n v="0.41285714285714287"/>
    <n v="14588.307142857142"/>
    <s v="S"/>
    <m/>
    <n v="14588.307142857142"/>
    <n v="368.36178571428718"/>
    <n v="300"/>
  </r>
  <r>
    <s v="ITAÚ"/>
    <d v="2020-02-17T00:00:00"/>
    <x v="1"/>
    <n v="69565"/>
    <s v="C"/>
    <s v="IRBR3"/>
    <n v="400"/>
    <n v="35.51"/>
    <m/>
    <n v="14204"/>
    <n v="12"/>
    <n v="2.5100000000000002"/>
    <n v="0.41285714285714287"/>
    <n v="14220.322857142857"/>
    <s v="S"/>
    <m/>
    <n v="-14220.322857142857"/>
    <m/>
    <n v="800"/>
  </r>
  <r>
    <s v="ITAÚ"/>
    <d v="2020-02-17T00:00:00"/>
    <x v="1"/>
    <n v="69565"/>
    <s v="V"/>
    <s v="IRBR3"/>
    <n v="300"/>
    <n v="35.04"/>
    <m/>
    <n v="10512"/>
    <n v="12"/>
    <n v="2.5100000000000002"/>
    <n v="0.41285714285714287"/>
    <n v="10496.307142857142"/>
    <s v="S"/>
    <m/>
    <n v="10496.307142857142"/>
    <n v="184.36178571428718"/>
    <m/>
  </r>
  <r>
    <s v="ITAÚ"/>
    <d v="2020-02-17T00:00:00"/>
    <x v="1"/>
    <n v="69565"/>
    <s v="C"/>
    <s v="IRBR3"/>
    <n v="300"/>
    <n v="34.32"/>
    <m/>
    <n v="10296"/>
    <n v="12"/>
    <n v="2.5100000000000002"/>
    <n v="0.41285714285714287"/>
    <n v="10312.322857142857"/>
    <s v="S"/>
    <m/>
    <n v="-10312.322857142857"/>
    <m/>
    <n v="0"/>
  </r>
  <r>
    <s v="ITAÚ"/>
    <d v="2020-02-14T00:00:00"/>
    <x v="3"/>
    <n v="63626"/>
    <s v="C"/>
    <s v="ITUB4"/>
    <n v="300"/>
    <n v="33.97"/>
    <n v="34.195"/>
    <n v="10191"/>
    <n v="12"/>
    <n v="4.5"/>
    <n v="0.56666666666666665"/>
    <n v="10207.476666666667"/>
    <s v="S"/>
    <m/>
    <n v="-10207.476666666667"/>
    <m/>
    <m/>
  </r>
  <r>
    <s v="ITAÚ"/>
    <d v="2020-02-14T00:00:00"/>
    <x v="0"/>
    <n v="63626"/>
    <s v="C"/>
    <s v="JBSS3"/>
    <n v="300"/>
    <n v="25.76"/>
    <m/>
    <n v="7728.0000000000009"/>
    <n v="12"/>
    <n v="4.5"/>
    <n v="0.56666666666666665"/>
    <n v="7744.8000000000011"/>
    <s v="S"/>
    <m/>
    <n v="-7744.8000000000011"/>
    <m/>
    <m/>
  </r>
  <r>
    <s v="ITAÚ"/>
    <d v="2020-02-14T00:00:00"/>
    <x v="1"/>
    <n v="63626"/>
    <s v="V"/>
    <s v="IRBR3"/>
    <n v="900"/>
    <n v="34.869999999999997"/>
    <n v="33.689629629629628"/>
    <n v="31382.999999999996"/>
    <n v="12"/>
    <n v="4.5"/>
    <n v="0.56666666666666665"/>
    <n v="31366.829999999998"/>
    <s v="S"/>
    <m/>
    <n v="31366.829999999998"/>
    <n v="1048.0883333333331"/>
    <m/>
  </r>
  <r>
    <s v="ITAÚ"/>
    <d v="2020-02-13T00:00:00"/>
    <x v="0"/>
    <n v="57231"/>
    <s v="V"/>
    <s v="JBSS3"/>
    <n v="300"/>
    <n v="25.56"/>
    <n v="29.040761904761908"/>
    <n v="7668"/>
    <n v="12"/>
    <n v="1.9000000000000001"/>
    <n v="0.26285714285714284"/>
    <n v="7652.1338095238098"/>
    <s v="S"/>
    <m/>
    <n v="7652.1338095238098"/>
    <n v="-1058.1697619047618"/>
    <n v="500"/>
  </r>
  <r>
    <s v="ITAÚ"/>
    <d v="2020-02-13T00:00:00"/>
    <x v="5"/>
    <n v="57231"/>
    <s v="V"/>
    <s v="UNIP6"/>
    <n v="300"/>
    <n v="31.59"/>
    <m/>
    <n v="9477"/>
    <n v="12"/>
    <n v="1.9000000000000001"/>
    <n v="0.26285714285714284"/>
    <n v="9461.1338095238098"/>
    <s v="S"/>
    <m/>
    <n v="9461.1338095238098"/>
    <n v="16.487619047618864"/>
    <n v="300"/>
  </r>
  <r>
    <s v="ITAÚ"/>
    <d v="2020-02-13T00:00:00"/>
    <x v="5"/>
    <n v="57231"/>
    <s v="C"/>
    <s v="UNIP6"/>
    <n v="300"/>
    <n v="31.44"/>
    <m/>
    <n v="9432"/>
    <n v="12"/>
    <n v="1.9000000000000001"/>
    <n v="0.26285714285714284"/>
    <n v="9448.4961904761894"/>
    <s v="S"/>
    <m/>
    <n v="-9448.4961904761894"/>
    <m/>
    <n v="900"/>
  </r>
  <r>
    <s v="ITAÚ"/>
    <d v="2020-02-13T00:00:00"/>
    <x v="3"/>
    <n v="57231"/>
    <s v="C"/>
    <s v="ITUB4"/>
    <n v="200"/>
    <n v="34.33"/>
    <m/>
    <n v="6866"/>
    <n v="12"/>
    <n v="1.9000000000000001"/>
    <n v="0.26285714285714284"/>
    <n v="6882.4961904761903"/>
    <s v="S"/>
    <m/>
    <n v="-6882.4961904761903"/>
    <m/>
    <n v="800"/>
  </r>
  <r>
    <s v="ITAÚ"/>
    <d v="2020-02-13T00:00:00"/>
    <x v="3"/>
    <n v="57231"/>
    <s v="C"/>
    <s v="ITUB4"/>
    <n v="300"/>
    <n v="34.33"/>
    <m/>
    <n v="10299"/>
    <n v="12"/>
    <n v="1.9000000000000001"/>
    <n v="0.26285714285714284"/>
    <n v="10315.349523809524"/>
    <s v="S"/>
    <m/>
    <n v="-10315.349523809524"/>
    <m/>
    <n v="600"/>
  </r>
  <r>
    <s v="ITAÚ"/>
    <d v="2020-02-13T00:00:00"/>
    <x v="1"/>
    <n v="57231"/>
    <s v="C"/>
    <s v="IRBR3"/>
    <n v="100"/>
    <n v="32.43"/>
    <n v="33.689629629629628"/>
    <n v="3243"/>
    <n v="12"/>
    <n v="1.9000000000000001"/>
    <n v="0.26285714285714284"/>
    <n v="3259.3495238095238"/>
    <s v="S"/>
    <m/>
    <n v="-3259.3495238095238"/>
    <m/>
    <m/>
  </r>
  <r>
    <s v="ITAÚ"/>
    <d v="2020-02-13T00:00:00"/>
    <x v="1"/>
    <n v="57231"/>
    <s v="C"/>
    <s v="IRBR3"/>
    <n v="200"/>
    <n v="32.840000000000003"/>
    <n v="33.84708333333333"/>
    <n v="6568.0000000000009"/>
    <n v="12"/>
    <n v="1.9000000000000001"/>
    <n v="0.26285714285714284"/>
    <n v="6584.3495238095247"/>
    <s v="S"/>
    <m/>
    <n v="-6584.3495238095247"/>
    <m/>
    <m/>
  </r>
  <r>
    <s v="ITAÚ"/>
    <d v="2020-02-12T00:00:00"/>
    <x v="1"/>
    <n v="50209"/>
    <s v="C"/>
    <s v="IRBR3"/>
    <n v="300"/>
    <n v="34.42"/>
    <n v="34.166111111111107"/>
    <n v="10326"/>
    <n v="12"/>
    <n v="2.83"/>
    <n v="0.35"/>
    <n v="10343.02"/>
    <s v="S"/>
    <m/>
    <n v="-10343.02"/>
    <m/>
    <m/>
  </r>
  <r>
    <s v="ITAÚ"/>
    <d v="2020-02-11T00:00:00"/>
    <x v="0"/>
    <n v="43910"/>
    <s v="V"/>
    <s v="BEEF3"/>
    <n v="500"/>
    <n v="11.46"/>
    <n v="12.696071428571429"/>
    <n v="5730"/>
    <n v="12"/>
    <n v="2.52"/>
    <n v="0.316"/>
    <n v="5713.6440000000002"/>
    <s v="S"/>
    <m/>
    <n v="5713.6440000000002"/>
    <n v="-633.47171428571437"/>
    <n v="300"/>
  </r>
  <r>
    <s v="ITAÚ"/>
    <d v="2020-02-11T00:00:00"/>
    <x v="5"/>
    <n v="43910"/>
    <s v="V"/>
    <s v="UNIP6"/>
    <n v="300"/>
    <n v="32.1"/>
    <n v="31.664999999999999"/>
    <n v="9630"/>
    <n v="12"/>
    <n v="2.52"/>
    <n v="0.316"/>
    <n v="9613.6439999999984"/>
    <s v="S"/>
    <m/>
    <n v="9613.6439999999984"/>
    <n v="115.06399999999849"/>
    <n v="600"/>
  </r>
  <r>
    <s v="ITAÚ"/>
    <d v="2020-02-11T00:00:00"/>
    <x v="5"/>
    <m/>
    <s v="V"/>
    <s v="UNIP6"/>
    <n v="300"/>
    <n v="32.25"/>
    <n v="31.664999999999999"/>
    <n v="9675"/>
    <n v="12"/>
    <n v="2.52"/>
    <n v="0.316"/>
    <n v="9658.6439999999984"/>
    <s v="S"/>
    <m/>
    <n v="9658.6439999999984"/>
    <n v="160.06399999999849"/>
    <n v="900"/>
  </r>
  <r>
    <s v="ITAÚ"/>
    <d v="2020-02-11T00:00:00"/>
    <x v="1"/>
    <n v="43910"/>
    <s v="V"/>
    <s v="IRBR3"/>
    <n v="300"/>
    <n v="34.96"/>
    <n v="33.912222222222219"/>
    <n v="10488"/>
    <n v="12"/>
    <n v="2.52"/>
    <n v="0.316"/>
    <n v="10471.643999999998"/>
    <s v="S"/>
    <m/>
    <n v="10471.643999999998"/>
    <n v="298.89733333333243"/>
    <n v="700"/>
  </r>
  <r>
    <s v="ITAÚ"/>
    <d v="2020-02-11T00:00:00"/>
    <x v="1"/>
    <n v="43910"/>
    <s v="V"/>
    <s v="IRBR3"/>
    <n v="300"/>
    <n v="34.39"/>
    <n v="33.912222222222219"/>
    <n v="10317"/>
    <n v="12"/>
    <n v="2.52"/>
    <n v="0.316"/>
    <n v="10299.864"/>
    <s v="S"/>
    <m/>
    <n v="10299.864"/>
    <n v="127.89733333333243"/>
    <n v="600"/>
  </r>
  <r>
    <s v="ITAÚ"/>
    <d v="2020-02-10T00:00:00"/>
    <x v="1"/>
    <n v="37344"/>
    <s v="C"/>
    <s v="IRBR3"/>
    <n v="200"/>
    <n v="32.840000000000003"/>
    <n v="33.912222222222219"/>
    <n v="6568.0000000000009"/>
    <n v="12"/>
    <n v="2.83"/>
    <n v="0.63083333333333336"/>
    <n v="6586.0808333333343"/>
    <s v="S"/>
    <m/>
    <n v="-6586.0808333333343"/>
    <m/>
    <n v="300"/>
  </r>
  <r>
    <s v="ITAÚ"/>
    <d v="2020-02-10T00:00:00"/>
    <x v="1"/>
    <n v="37344"/>
    <s v="C"/>
    <s v="IRBR3"/>
    <n v="100"/>
    <n v="34.03"/>
    <m/>
    <n v="3403"/>
    <n v="12"/>
    <n v="2.83"/>
    <n v="0.63083333333333336"/>
    <n v="3421.0808333333334"/>
    <s v="S"/>
    <m/>
    <n v="-3421.0808333333334"/>
    <m/>
    <m/>
  </r>
  <r>
    <s v="ITAÚ"/>
    <d v="2020-02-10T00:00:00"/>
    <x v="1"/>
    <n v="37344"/>
    <s v="C"/>
    <s v="IRBR3"/>
    <n v="300"/>
    <n v="34.33"/>
    <m/>
    <n v="10299"/>
    <n v="12"/>
    <n v="2.83"/>
    <n v="0.63083333333333336"/>
    <n v="10317.080833333332"/>
    <s v="S"/>
    <m/>
    <n v="-10317.080833333332"/>
    <m/>
    <n v="200"/>
  </r>
  <r>
    <s v="ITAÚ"/>
    <d v="2020-02-10T00:00:00"/>
    <x v="1"/>
    <n v="37344"/>
    <s v="C"/>
    <s v="IRBR3"/>
    <n v="100"/>
    <n v="35.03"/>
    <m/>
    <n v="3503"/>
    <n v="12"/>
    <n v="2.83"/>
    <n v="0.63083333333333336"/>
    <n v="3519.7775000000001"/>
    <s v="S"/>
    <m/>
    <n v="-3519.7775000000001"/>
    <m/>
    <n v="0"/>
  </r>
  <r>
    <s v="ITAÚ"/>
    <d v="2020-02-10T00:00:00"/>
    <x v="5"/>
    <n v="37344"/>
    <s v="C"/>
    <s v="UNIP6"/>
    <n v="300"/>
    <n v="30.83"/>
    <n v="31.664999999999999"/>
    <n v="9249"/>
    <n v="12"/>
    <n v="2.83"/>
    <n v="0.63083333333333336"/>
    <n v="9265.7774999999983"/>
    <s v="S"/>
    <m/>
    <n v="-9265.7774999999983"/>
    <m/>
    <n v="500"/>
  </r>
  <r>
    <s v="ITAÚ"/>
    <d v="2020-02-10T00:00:00"/>
    <x v="1"/>
    <m/>
    <s v="C"/>
    <s v="IRBR3"/>
    <n v="200"/>
    <n v="33.74"/>
    <n v="33.74"/>
    <n v="6748"/>
    <n v="12"/>
    <n v="2.83"/>
    <n v="0.63083333333333336"/>
    <n v="6764.7775000000001"/>
    <s v="S"/>
    <m/>
    <n v="-6764.7775000000001"/>
    <m/>
    <n v="300"/>
  </r>
  <r>
    <s v="ITAÚ"/>
    <d v="2020-02-10T00:00:00"/>
    <x v="1"/>
    <n v="37344"/>
    <s v="V"/>
    <s v="IRBR3"/>
    <n v="500"/>
    <n v="35.32"/>
    <m/>
    <n v="17660"/>
    <n v="12"/>
    <n v="2.83"/>
    <n v="0.63083333333333336"/>
    <n v="17643.852500000001"/>
    <s v="S"/>
    <m/>
    <n v="17643.852500000001"/>
    <n v="-575.62111538461613"/>
    <m/>
  </r>
  <r>
    <s v="ITAÚ"/>
    <d v="2020-02-10T00:00:00"/>
    <x v="1"/>
    <m/>
    <s v="C"/>
    <s v="IRBR3"/>
    <n v="200"/>
    <n v="35.31"/>
    <m/>
    <n v="7062"/>
    <n v="12"/>
    <n v="2.83"/>
    <n v="0.63083333333333336"/>
    <n v="7078.7775000000001"/>
    <s v="S"/>
    <m/>
    <n v="-7078.7775000000001"/>
    <m/>
    <n v="0"/>
  </r>
  <r>
    <s v="ITAÚ"/>
    <d v="2020-02-10T00:00:00"/>
    <x v="1"/>
    <n v="37344"/>
    <s v="C"/>
    <s v="IRBR3"/>
    <n v="300"/>
    <n v="37.090000000000003"/>
    <m/>
    <n v="11127.000000000002"/>
    <n v="12"/>
    <n v="2.83"/>
    <n v="0.63083333333333336"/>
    <n v="11143.7775"/>
    <s v="S"/>
    <m/>
    <n v="-11143.7775"/>
    <m/>
    <n v="1000"/>
  </r>
  <r>
    <s v="ITAÚ"/>
    <d v="2020-02-10T00:00:00"/>
    <x v="5"/>
    <n v="37344"/>
    <s v="C"/>
    <s v="UNIP6"/>
    <n v="300"/>
    <n v="32.5"/>
    <m/>
    <n v="9750"/>
    <n v="12"/>
    <n v="2.83"/>
    <n v="0.63083333333333336"/>
    <n v="9767.0408333333326"/>
    <s v="S"/>
    <m/>
    <n v="-9767.0408333333326"/>
    <m/>
    <m/>
  </r>
  <r>
    <s v="ITAÚ"/>
    <d v="2020-02-10T00:00:00"/>
    <x v="3"/>
    <n v="37344"/>
    <s v="V"/>
    <s v="ITUB4"/>
    <n v="1000"/>
    <n v="34.24"/>
    <n v="34.052857142857142"/>
    <n v="34240"/>
    <n v="12"/>
    <n v="2.83"/>
    <n v="0.63083333333333336"/>
    <n v="34223.589166666665"/>
    <s v="S"/>
    <m/>
    <n v="34223.589166666665"/>
    <n v="-240.86073443223722"/>
    <n v="2000"/>
  </r>
  <r>
    <s v="ITAÚ"/>
    <d v="2020-02-10T00:00:00"/>
    <x v="3"/>
    <n v="37344"/>
    <s v="V"/>
    <s v="ITUB4"/>
    <n v="400"/>
    <n v="34.24"/>
    <n v="34.052857142857142"/>
    <n v="13696"/>
    <n v="12"/>
    <n v="2.83"/>
    <n v="0.63083333333333336"/>
    <n v="13679.589166666667"/>
    <s v="S"/>
    <m/>
    <n v="13679.589166666667"/>
    <n v="441.1650869963396"/>
    <m/>
  </r>
  <r>
    <s v="ITAÚ"/>
    <d v="2020-02-07T00:00:00"/>
    <x v="0"/>
    <n v="30629"/>
    <s v="C"/>
    <s v="BEEF3"/>
    <n v="500"/>
    <n v="11.24"/>
    <m/>
    <n v="5620"/>
    <n v="12"/>
    <n v="1.6233333333333333"/>
    <n v="0.63"/>
    <n v="5637.04"/>
    <s v="S"/>
    <m/>
    <n v="-5637.04"/>
    <m/>
    <m/>
  </r>
  <r>
    <s v="ITAÚ"/>
    <d v="2020-02-07T00:00:00"/>
    <x v="7"/>
    <n v="30629"/>
    <s v="C"/>
    <s v="CVCB3"/>
    <n v="200"/>
    <n v="34.909999999999997"/>
    <n v="40.982166666666664"/>
    <n v="6981.9999999999991"/>
    <n v="12"/>
    <n v="1.6233333333333333"/>
    <n v="0.63"/>
    <n v="7000.1588888888882"/>
    <s v="S"/>
    <m/>
    <n v="-7000.1588888888882"/>
    <m/>
    <m/>
  </r>
  <r>
    <s v="ITAÚ"/>
    <d v="2020-02-07T00:00:00"/>
    <x v="0"/>
    <n v="30629"/>
    <s v="C"/>
    <s v="JBSS3"/>
    <n v="200"/>
    <n v="25.63"/>
    <n v="29.040761904761908"/>
    <n v="5126"/>
    <n v="12"/>
    <n v="1.6233333333333333"/>
    <n v="0.63"/>
    <n v="5144.1588888888891"/>
    <s v="S"/>
    <m/>
    <n v="-5144.1588888888891"/>
    <m/>
    <n v="1500"/>
  </r>
  <r>
    <s v="ITAÚ"/>
    <d v="2020-02-06T00:00:00"/>
    <x v="5"/>
    <n v="23845"/>
    <s v="C"/>
    <s v="BRKM5"/>
    <n v="200"/>
    <n v="32.159999999999997"/>
    <m/>
    <n v="6431.9999999999991"/>
    <n v="12"/>
    <n v="2.85"/>
    <n v="0.35833333333333334"/>
    <n v="6449.8872222222217"/>
    <s v="S"/>
    <m/>
    <n v="-6449.8872222222217"/>
    <m/>
    <n v="1800"/>
  </r>
  <r>
    <s v="ITAÚ"/>
    <d v="2020-02-06T00:00:00"/>
    <x v="5"/>
    <n v="23845"/>
    <s v="C"/>
    <s v="BRKM5"/>
    <n v="300"/>
    <n v="32.909999999999997"/>
    <m/>
    <n v="9872.9999999999982"/>
    <n v="12"/>
    <n v="2.85"/>
    <n v="0.35833333333333334"/>
    <n v="9890.8872222222199"/>
    <s v="S"/>
    <m/>
    <n v="-9890.8872222222199"/>
    <m/>
    <n v="1000"/>
  </r>
  <r>
    <s v="ITAÚ"/>
    <d v="2020-02-06T00:00:00"/>
    <x v="6"/>
    <n v="23845"/>
    <s v="C"/>
    <s v="CMIG4"/>
    <n v="500"/>
    <n v="15.88"/>
    <n v="15.933333333333334"/>
    <n v="7940"/>
    <n v="12"/>
    <n v="2.85"/>
    <n v="0.35833333333333334"/>
    <n v="7957.8872222222226"/>
    <s v="N"/>
    <m/>
    <n v="-7957.8872222222226"/>
    <m/>
    <m/>
  </r>
  <r>
    <s v="ITAÚ"/>
    <d v="2020-02-06T00:00:00"/>
    <x v="7"/>
    <n v="23845"/>
    <s v="C"/>
    <s v="CVCB3"/>
    <n v="200"/>
    <n v="36.26"/>
    <n v="41.656851851851847"/>
    <n v="7252"/>
    <n v="12"/>
    <n v="2.85"/>
    <n v="0.35833333333333334"/>
    <n v="7269.8872222222226"/>
    <s v="S"/>
    <m/>
    <n v="-7269.8872222222226"/>
    <m/>
    <m/>
  </r>
  <r>
    <s v="ITAÚ"/>
    <d v="2020-02-06T00:00:00"/>
    <x v="6"/>
    <n v="23845"/>
    <s v="C"/>
    <s v="CMIG4"/>
    <n v="1000"/>
    <n v="15.96"/>
    <n v="15.96"/>
    <n v="15960"/>
    <n v="12"/>
    <n v="2.85"/>
    <n v="0.35833333333333334"/>
    <n v="15977.887222222222"/>
    <s v="N"/>
    <m/>
    <n v="-15977.887222222222"/>
    <m/>
    <n v="0"/>
  </r>
  <r>
    <s v="ITAÚ"/>
    <d v="2020-02-06T00:00:00"/>
    <x v="4"/>
    <n v="23845"/>
    <s v="V"/>
    <s v="PETR4"/>
    <n v="500"/>
    <n v="29.48"/>
    <n v="28.743636363636362"/>
    <n v="14740"/>
    <n v="12"/>
    <n v="2.85"/>
    <n v="0.35833333333333334"/>
    <n v="14722.742777777778"/>
    <s v="S"/>
    <m/>
    <n v="14722.742777777778"/>
    <n v="104.41176556776736"/>
    <m/>
  </r>
  <r>
    <s v="ITAÚ"/>
    <d v="2020-02-05T00:00:00"/>
    <x v="0"/>
    <n v="16810"/>
    <s v="C"/>
    <s v="JBSS3"/>
    <n v="300"/>
    <n v="27.18"/>
    <e v="#VALUE!"/>
    <n v="8154"/>
    <n v="12"/>
    <n v="3.0716666666666668"/>
    <n v="0.49"/>
    <n v="8172.0188888888888"/>
    <s v="S"/>
    <m/>
    <n v="-8172.0188888888888"/>
    <m/>
    <n v="0"/>
  </r>
  <r>
    <s v="ITAÚ"/>
    <d v="2020-02-05T00:00:00"/>
    <x v="6"/>
    <n v="16810"/>
    <s v="V"/>
    <s v="CMIG4"/>
    <n v="1500"/>
    <n v="15.87"/>
    <m/>
    <n v="23805"/>
    <n v="12"/>
    <n v="3.0716666666666668"/>
    <n v="0.49"/>
    <n v="23788.89"/>
    <s v="S"/>
    <m/>
    <n v="23788.89"/>
    <n v="537.41999999999825"/>
    <m/>
  </r>
  <r>
    <s v="ITAÚ"/>
    <d v="2020-02-05T00:00:00"/>
    <x v="5"/>
    <n v="16810"/>
    <s v="V"/>
    <s v="UNIP6"/>
    <n v="300"/>
    <n v="33.58"/>
    <m/>
    <n v="10074"/>
    <n v="12"/>
    <n v="3.0716666666666668"/>
    <n v="0.49"/>
    <n v="10057.89"/>
    <s v="S"/>
    <m/>
    <n v="10057.89"/>
    <n v="180.48999999999978"/>
    <m/>
  </r>
  <r>
    <s v="ITAÚ"/>
    <d v="2020-02-05T00:00:00"/>
    <x v="3"/>
    <n v="16810"/>
    <s v="V"/>
    <s v="BBAS3"/>
    <n v="200"/>
    <n v="50.89"/>
    <m/>
    <n v="10178"/>
    <n v="12"/>
    <n v="3.0716666666666668"/>
    <n v="0.49"/>
    <n v="10161.89"/>
    <s v="S"/>
    <m/>
    <n v="10161.89"/>
    <n v="-102.81528571428498"/>
    <m/>
  </r>
  <r>
    <s v="ITAÚ"/>
    <d v="2020-02-05T00:00:00"/>
    <x v="5"/>
    <n v="16810"/>
    <s v="C"/>
    <s v="UNIP6"/>
    <n v="300"/>
    <n v="32.869999999999997"/>
    <m/>
    <n v="9861"/>
    <n v="12"/>
    <n v="3.0716666666666668"/>
    <n v="0.49"/>
    <n v="9876.1149999999998"/>
    <s v="S"/>
    <m/>
    <n v="-9876.1149999999998"/>
    <m/>
    <m/>
  </r>
  <r>
    <s v="ITAÚ"/>
    <d v="2020-02-05T00:00:00"/>
    <x v="6"/>
    <n v="16810"/>
    <s v="C"/>
    <s v="CMIG4"/>
    <n v="1500"/>
    <n v="15.49"/>
    <m/>
    <n v="23235"/>
    <n v="12"/>
    <n v="3.0716666666666668"/>
    <n v="0.49"/>
    <n v="23250.115000000002"/>
    <s v="S"/>
    <m/>
    <n v="-23250.115000000002"/>
    <m/>
    <m/>
  </r>
  <r>
    <s v="ITAÚ"/>
    <d v="2020-02-04T00:00:00"/>
    <x v="0"/>
    <n v="10080"/>
    <s v="V"/>
    <s v="JBSS3"/>
    <n v="300"/>
    <n v="27.49"/>
    <m/>
    <n v="8247"/>
    <n v="12"/>
    <n v="1.8933333333333333"/>
    <n v="0.28666666666666668"/>
    <n v="8231.3933333333334"/>
    <s v="S"/>
    <m/>
    <n v="8231.3933333333334"/>
    <n v="-109.02333333333263"/>
    <n v="1600"/>
  </r>
  <r>
    <s v="ITAÚ"/>
    <d v="2020-02-04T00:00:00"/>
    <x v="0"/>
    <n v="10080"/>
    <s v="C"/>
    <s v="JBSS3"/>
    <n v="300"/>
    <n v="27.76"/>
    <m/>
    <n v="8328"/>
    <n v="12"/>
    <n v="1.8933333333333333"/>
    <n v="0.28666666666666668"/>
    <n v="8344.2366666666658"/>
    <s v="S"/>
    <m/>
    <n v="-8344.2366666666658"/>
    <m/>
    <m/>
  </r>
  <r>
    <s v="ITAÚ"/>
    <d v="2020-02-04T00:00:00"/>
    <x v="4"/>
    <n v="10080"/>
    <s v="V"/>
    <s v="PETR4"/>
    <n v="300"/>
    <n v="28.76"/>
    <n v="28.743636363636362"/>
    <n v="8628"/>
    <n v="12"/>
    <n v="1.8933333333333333"/>
    <n v="0.28666666666666668"/>
    <n v="8613.2633333333324"/>
    <s v="S"/>
    <m/>
    <n v="8613.2633333333324"/>
    <m/>
    <m/>
  </r>
  <r>
    <s v="ITAÚ"/>
    <d v="2020-02-03T00:00:00"/>
    <x v="7"/>
    <n v="3746"/>
    <s v="V"/>
    <s v="CVCB3"/>
    <n v="200"/>
    <n v="36.99"/>
    <n v="42.330208333333331"/>
    <n v="7398"/>
    <n v="12"/>
    <n v="2.3559999999999999"/>
    <n v="0.35799999999999998"/>
    <n v="7383.192"/>
    <s v="S"/>
    <m/>
    <n v="7383.192"/>
    <n v="-1085.1996666666664"/>
    <n v="0"/>
  </r>
  <r>
    <s v="ITAÚ"/>
    <d v="2020-02-03T00:00:00"/>
    <x v="0"/>
    <n v="3746"/>
    <s v="V"/>
    <s v="JBSS3"/>
    <n v="300"/>
    <n v="28.44"/>
    <n v="29.247474747474747"/>
    <n v="8532"/>
    <n v="12"/>
    <n v="2.3559999999999999"/>
    <n v="0.35799999999999998"/>
    <n v="8517.1919999999991"/>
    <s v="S"/>
    <m/>
    <n v="8517.1919999999991"/>
    <n v="-259.40042424242347"/>
    <n v="300"/>
  </r>
  <r>
    <s v="ITAÚ"/>
    <d v="2020-02-03T00:00:00"/>
    <x v="5"/>
    <n v="3746"/>
    <s v="V"/>
    <s v="UNIP6"/>
    <n v="300"/>
    <n v="33.71"/>
    <m/>
    <n v="10113"/>
    <n v="12"/>
    <n v="2.3559999999999999"/>
    <n v="0.35799999999999998"/>
    <n v="10098.191999999999"/>
    <s v="S"/>
    <m/>
    <n v="10098.191999999999"/>
    <n v="69.713071428572221"/>
    <m/>
  </r>
  <r>
    <s v="ITAÚ"/>
    <d v="2020-02-03T00:00:00"/>
    <x v="1"/>
    <n v="3746"/>
    <s v="V"/>
    <s v="IRBR3"/>
    <n v="300"/>
    <n v="38.83"/>
    <m/>
    <n v="11649"/>
    <n v="12"/>
    <n v="2.3559999999999999"/>
    <n v="0.35799999999999998"/>
    <n v="11634.191999999999"/>
    <s v="S"/>
    <m/>
    <n v="11634.191999999999"/>
    <n v="136.88257142857037"/>
    <n v="1400"/>
  </r>
  <r>
    <s v="ITAÚ"/>
    <d v="2020-02-03T00:00:00"/>
    <x v="1"/>
    <n v="3746"/>
    <s v="C"/>
    <s v="IRBR3"/>
    <n v="300"/>
    <n v="38.270000000000003"/>
    <m/>
    <n v="11481.000000000002"/>
    <n v="12"/>
    <n v="2.3559999999999999"/>
    <n v="0.35799999999999998"/>
    <n v="11496.538"/>
    <s v="S"/>
    <m/>
    <n v="-11496.538"/>
    <m/>
    <m/>
  </r>
  <r>
    <s v="ITAÚ"/>
    <d v="2020-01-31T00:00:00"/>
    <x v="4"/>
    <n v="153002"/>
    <s v="C"/>
    <s v="PETR4"/>
    <n v="300"/>
    <n v="28.59"/>
    <n v="28.743636363636362"/>
    <n v="8577"/>
    <n v="12"/>
    <n v="2.59"/>
    <n v="0.40375"/>
    <n v="8592.583749999998"/>
    <s v="S"/>
    <m/>
    <n v="-8592.583749999998"/>
    <m/>
    <m/>
  </r>
  <r>
    <s v="ITAÚ"/>
    <d v="2020-01-31T00:00:00"/>
    <x v="3"/>
    <n v="153002"/>
    <s v="C"/>
    <s v="ITUB4"/>
    <n v="400"/>
    <n v="33.06"/>
    <n v="34.052857142857142"/>
    <n v="13224"/>
    <n v="12"/>
    <n v="2.59"/>
    <n v="0.40375"/>
    <n v="13239.583749999998"/>
    <s v="S"/>
    <m/>
    <n v="-13239.583749999998"/>
    <m/>
    <m/>
  </r>
  <r>
    <s v="ITAÚ"/>
    <d v="2020-01-31T00:00:00"/>
    <x v="5"/>
    <n v="153002"/>
    <s v="C"/>
    <s v="UNIP6"/>
    <n v="100"/>
    <n v="33.619999999999997"/>
    <n v="33.359999999999992"/>
    <n v="3361.9999999999995"/>
    <m/>
    <n v="2.59"/>
    <n v="0.40375"/>
    <n v="3365.5837499999998"/>
    <s v="S"/>
    <m/>
    <n v="-3365.5837499999998"/>
    <m/>
    <m/>
  </r>
  <r>
    <s v="ITAÚ"/>
    <d v="2020-01-31T00:00:00"/>
    <x v="5"/>
    <n v="153002"/>
    <s v="C"/>
    <s v="UNIP6"/>
    <n v="200"/>
    <n v="33.229999999999997"/>
    <n v="33.229999999999997"/>
    <n v="6645.9999999999991"/>
    <n v="12"/>
    <n v="2.59"/>
    <n v="0.40375"/>
    <n v="6661.5837499999998"/>
    <s v="S"/>
    <m/>
    <n v="-6661.5837499999998"/>
    <m/>
    <m/>
  </r>
  <r>
    <s v="ITAÚ"/>
    <d v="2020-01-31T00:00:00"/>
    <x v="5"/>
    <n v="153002"/>
    <s v="V"/>
    <s v="UNIP6"/>
    <n v="200"/>
    <n v="33.619999999999997"/>
    <m/>
    <n v="6723.9999999999991"/>
    <n v="12"/>
    <n v="2.59"/>
    <n v="0.40375"/>
    <n v="6709.0462499999985"/>
    <s v="S"/>
    <m/>
    <n v="6709.0462499999985"/>
    <n v="38.791071428569012"/>
    <m/>
  </r>
  <r>
    <s v="ITAÚ"/>
    <d v="2020-01-31T00:00:00"/>
    <x v="5"/>
    <n v="153002"/>
    <s v="C"/>
    <s v="UNIP6"/>
    <n v="200"/>
    <n v="33.270000000000003"/>
    <m/>
    <n v="6654.0000000000009"/>
    <n v="12"/>
    <n v="2.59"/>
    <n v="0.40375"/>
    <n v="6669.5837500000016"/>
    <s v="S"/>
    <m/>
    <n v="-6669.5837500000016"/>
    <m/>
    <m/>
  </r>
  <r>
    <s v="ITAÚ"/>
    <d v="2020-01-31T00:00:00"/>
    <x v="5"/>
    <n v="153002"/>
    <s v="V"/>
    <s v="UNIP6"/>
    <n v="500"/>
    <n v="34.479999999999997"/>
    <m/>
    <n v="17240"/>
    <n v="12"/>
    <n v="2.59"/>
    <n v="0.40375"/>
    <n v="17225.046249999999"/>
    <s v="S"/>
    <m/>
    <n v="17225.046249999999"/>
    <n v="538.79107142856446"/>
    <m/>
  </r>
  <r>
    <s v="ITAÚ"/>
    <d v="2020-01-31T00:00:00"/>
    <x v="5"/>
    <n v="153002"/>
    <s v="C"/>
    <s v="UNIP6"/>
    <n v="500"/>
    <n v="33.340000000000003"/>
    <m/>
    <n v="16670"/>
    <n v="12"/>
    <n v="2.59"/>
    <n v="0.40375"/>
    <n v="16685.583750000002"/>
    <s v="S"/>
    <m/>
    <n v="-16685.583750000002"/>
    <m/>
    <n v="1800"/>
  </r>
  <r>
    <s v="ITAÚ"/>
    <d v="2020-01-31T00:00:00"/>
    <x v="0"/>
    <m/>
    <s v="V"/>
    <s v="BEEF3"/>
    <n v="800"/>
    <n v="11.51"/>
    <n v="12.696071428571429"/>
    <n v="9208"/>
    <n v="12"/>
    <n v="2.59"/>
    <n v="0.40375"/>
    <n v="9193.0462500000012"/>
    <s v="S"/>
    <m/>
    <n v="9193.0462500000012"/>
    <n v="-15.28946428571362"/>
    <m/>
  </r>
  <r>
    <s v="ITAÚ"/>
    <d v="2020-01-30T00:00:00"/>
    <x v="0"/>
    <n v="145989"/>
    <s v="C"/>
    <s v="BEEF3"/>
    <n v="800"/>
    <n v="10.98"/>
    <n v="12.696071428571429"/>
    <n v="8784"/>
    <n v="12"/>
    <n v="2.19"/>
    <n v="0.28999999999999998"/>
    <n v="8799.4840000000004"/>
    <s v="S"/>
    <m/>
    <n v="-8799.4840000000004"/>
    <m/>
    <m/>
  </r>
  <r>
    <s v="ITAÚ"/>
    <d v="2020-01-30T00:00:00"/>
    <x v="7"/>
    <n v="145989"/>
    <s v="C"/>
    <s v="CVCB3"/>
    <n v="200"/>
    <n v="35.770000000000003"/>
    <n v="42.330208333333331"/>
    <n v="7154.0000000000009"/>
    <n v="12"/>
    <n v="2.19"/>
    <n v="0.28999999999999998"/>
    <n v="7169.4840000000013"/>
    <s v="S"/>
    <m/>
    <n v="-7169.4840000000013"/>
    <m/>
    <m/>
  </r>
  <r>
    <s v="ITAÚ"/>
    <d v="2020-01-29T00:00:00"/>
    <x v="0"/>
    <n v="139677"/>
    <s v="V"/>
    <s v="JBSS3"/>
    <n v="300"/>
    <n v="28.57"/>
    <n v="29.247474747474747"/>
    <n v="8571"/>
    <n v="12"/>
    <n v="1.6850000000000001"/>
    <n v="0.30499999999999999"/>
    <n v="8556.1309999999994"/>
    <s v="S"/>
    <m/>
    <n v="8556.1309999999994"/>
    <n v="216.85600000000159"/>
    <m/>
  </r>
  <r>
    <s v="ITAÚ"/>
    <d v="2020-01-29T00:00:00"/>
    <x v="0"/>
    <n v="139677"/>
    <s v="C"/>
    <s v="JBSS3"/>
    <n v="300"/>
    <n v="27.73"/>
    <n v="29.247474747474747"/>
    <n v="8319"/>
    <n v="12"/>
    <n v="1.6850000000000001"/>
    <n v="0.30499999999999999"/>
    <n v="8334.4989999999998"/>
    <s v="S"/>
    <m/>
    <n v="-8334.4989999999998"/>
    <m/>
    <m/>
  </r>
  <r>
    <s v="ITAÚ"/>
    <d v="2020-01-28T00:00:00"/>
    <x v="4"/>
    <n v="133395"/>
    <s v="V"/>
    <s v="PETR4"/>
    <n v="300"/>
    <n v="28.97"/>
    <n v="28.80125"/>
    <n v="8691"/>
    <n v="12"/>
    <n v="1.83"/>
    <n v="0.28249999999999997"/>
    <n v="8676.1535000000003"/>
    <s v="S"/>
    <m/>
    <n v="8676.1535000000003"/>
    <n v="33.39"/>
    <m/>
  </r>
  <r>
    <s v="ITAÚ"/>
    <d v="2020-01-28T00:00:00"/>
    <x v="0"/>
    <n v="133395"/>
    <s v="V"/>
    <s v="JBSS3"/>
    <n v="300"/>
    <n v="28.54"/>
    <m/>
    <n v="8562"/>
    <n v="12"/>
    <n v="1.83"/>
    <n v="0.28249999999999997"/>
    <n v="8545.8675000000003"/>
    <s v="S"/>
    <m/>
    <n v="8545.8675000000003"/>
    <n v="222.90100000000348"/>
    <m/>
  </r>
  <r>
    <s v="ITAÚ"/>
    <d v="2020-01-28T00:00:00"/>
    <x v="0"/>
    <n v="133395"/>
    <s v="C"/>
    <s v="JBSS3"/>
    <n v="300"/>
    <n v="27.68"/>
    <m/>
    <n v="8304"/>
    <n v="12"/>
    <n v="1.83"/>
    <n v="0.28249999999999997"/>
    <n v="8320.7624999999989"/>
    <s v="S"/>
    <m/>
    <n v="-8320.7624999999989"/>
    <m/>
    <m/>
  </r>
  <r>
    <s v="ITAÚ"/>
    <d v="2020-01-28T00:00:00"/>
    <x v="0"/>
    <n v="133395"/>
    <s v="V"/>
    <s v="JBSS3"/>
    <n v="200"/>
    <n v="28.54"/>
    <n v="29.125333333333334"/>
    <n v="5708"/>
    <n v="12"/>
    <n v="1.83"/>
    <n v="0.28249999999999997"/>
    <n v="5691.8674999999994"/>
    <s v="S"/>
    <m/>
    <n v="5691.8674999999994"/>
    <n v="-132.29345238095266"/>
    <m/>
  </r>
  <r>
    <s v="ITAÚ"/>
    <d v="2020-01-27T00:00:00"/>
    <x v="0"/>
    <n v="126074"/>
    <s v="C"/>
    <s v="JBSS3"/>
    <n v="200"/>
    <n v="27.11"/>
    <n v="29.125333333333334"/>
    <n v="5422"/>
    <n v="12"/>
    <n v="2.1974999999999998"/>
    <n v="0.29249999999999998"/>
    <n v="5438.7725"/>
    <s v="S"/>
    <m/>
    <n v="-5438.7725"/>
    <m/>
    <m/>
  </r>
  <r>
    <s v="ITAÚ"/>
    <d v="2020-01-27T00:00:00"/>
    <x v="0"/>
    <n v="126074"/>
    <s v="C"/>
    <s v="JBSS3"/>
    <n v="300"/>
    <n v="27.7"/>
    <n v="29.247474747474747"/>
    <n v="8310"/>
    <n v="12"/>
    <n v="2.1974999999999998"/>
    <n v="0.29249999999999998"/>
    <n v="8326.7724999999991"/>
    <s v="S"/>
    <m/>
    <n v="-8326.7724999999991"/>
    <m/>
    <n v="200"/>
  </r>
  <r>
    <s v="ITAÚ"/>
    <d v="2020-01-27T00:00:00"/>
    <x v="4"/>
    <n v="126074"/>
    <s v="C"/>
    <s v="PETR4"/>
    <n v="300"/>
    <n v="28.12"/>
    <n v="28.80125"/>
    <n v="8436"/>
    <n v="12"/>
    <n v="2.1974999999999998"/>
    <n v="0.29249999999999998"/>
    <n v="8452.7724999999991"/>
    <s v="S"/>
    <m/>
    <n v="-8452.7724999999991"/>
    <m/>
    <m/>
  </r>
  <r>
    <s v="ITAÚ"/>
    <d v="2020-01-27T00:00:00"/>
    <x v="1"/>
    <n v="126074"/>
    <s v="C"/>
    <s v="CSNA3"/>
    <n v="700"/>
    <n v="14.01"/>
    <n v="14.463333333333333"/>
    <n v="9807"/>
    <n v="12"/>
    <n v="2.1974999999999998"/>
    <n v="0.29249999999999998"/>
    <n v="9823.7724999999991"/>
    <s v="S"/>
    <m/>
    <n v="-9823.7724999999991"/>
    <m/>
    <m/>
  </r>
  <r>
    <s v="ITAÚ"/>
    <d v="2020-01-24T00:00:00"/>
    <x v="3"/>
    <n v="118808"/>
    <s v="C"/>
    <s v="BBAS3"/>
    <n v="200"/>
    <n v="51.24"/>
    <m/>
    <n v="10248"/>
    <n v="12"/>
    <n v="3.4969999999999999"/>
    <n v="0.63100000000000001"/>
    <n v="10265.110999999999"/>
    <s v="S"/>
    <m/>
    <n v="-10265.110999999999"/>
    <m/>
    <m/>
  </r>
  <r>
    <s v="ITAÚ"/>
    <d v="2020-01-24T00:00:00"/>
    <x v="1"/>
    <n v="118808"/>
    <s v="C"/>
    <s v="CSNA3"/>
    <n v="800"/>
    <n v="14.86"/>
    <m/>
    <n v="11888"/>
    <n v="12"/>
    <n v="3.4969999999999999"/>
    <n v="0.63100000000000001"/>
    <n v="11905.110999999999"/>
    <s v="S"/>
    <m/>
    <n v="-11905.110999999999"/>
    <m/>
    <m/>
  </r>
  <r>
    <s v="ITAÚ"/>
    <d v="2020-01-24T00:00:00"/>
    <x v="0"/>
    <n v="118808"/>
    <s v="C"/>
    <s v="JBSS3"/>
    <n v="500"/>
    <n v="29.15"/>
    <n v="29.402222222222225"/>
    <n v="14575"/>
    <n v="12"/>
    <n v="3.4969999999999999"/>
    <n v="0.63100000000000001"/>
    <n v="14592.110999999999"/>
    <s v="S"/>
    <m/>
    <n v="-14592.110999999999"/>
    <m/>
    <n v="1000"/>
  </r>
  <r>
    <s v="ITAÚ"/>
    <d v="2020-01-24T00:00:00"/>
    <x v="0"/>
    <n v="118808"/>
    <s v="C"/>
    <s v="JBSS3"/>
    <n v="500"/>
    <n v="29.31"/>
    <n v="29.452666666666669"/>
    <n v="14655"/>
    <n v="12"/>
    <n v="3.4969999999999999"/>
    <n v="0.63100000000000001"/>
    <n v="14672.110999999999"/>
    <s v="S"/>
    <m/>
    <n v="-14672.110999999999"/>
    <m/>
    <m/>
  </r>
  <r>
    <s v="ITAÚ"/>
    <d v="2020-01-24T00:00:00"/>
    <x v="4"/>
    <n v="118808"/>
    <s v="C"/>
    <s v="PETR4"/>
    <n v="500"/>
    <n v="29.21"/>
    <m/>
    <n v="14605"/>
    <n v="12"/>
    <n v="3.4969999999999999"/>
    <n v="0.63100000000000001"/>
    <n v="14622.110999999999"/>
    <s v="S"/>
    <m/>
    <n v="-14622.110999999999"/>
    <m/>
    <m/>
  </r>
  <r>
    <s v="ITAÚ"/>
    <d v="2020-01-24T00:00:00"/>
    <x v="3"/>
    <n v="118808"/>
    <s v="C"/>
    <s v="ITUB4"/>
    <n v="1000"/>
    <n v="34.450000000000003"/>
    <m/>
    <n v="34450"/>
    <n v="12"/>
    <n v="3.4969999999999999"/>
    <n v="0.63100000000000001"/>
    <n v="34467.110999999997"/>
    <s v="S"/>
    <m/>
    <n v="-34467.110999999997"/>
    <m/>
    <m/>
  </r>
  <r>
    <s v="ITAÚ"/>
    <d v="2020-01-24T00:00:00"/>
    <x v="0"/>
    <n v="118808"/>
    <s v="C"/>
    <s v="BEEF3"/>
    <n v="500"/>
    <n v="13.19"/>
    <n v="13.3825"/>
    <n v="6595"/>
    <n v="12"/>
    <n v="3.4969999999999999"/>
    <n v="0.63100000000000001"/>
    <n v="6612.1110000000008"/>
    <s v="S"/>
    <m/>
    <n v="-6612.1110000000008"/>
    <m/>
    <m/>
  </r>
  <r>
    <s v="ITAÚ"/>
    <d v="2020-01-24T00:00:00"/>
    <x v="0"/>
    <n v="118808"/>
    <s v="C"/>
    <s v="BEEF3"/>
    <n v="500"/>
    <n v="13.41"/>
    <m/>
    <n v="6705"/>
    <n v="12"/>
    <n v="3.4969999999999999"/>
    <n v="0.63100000000000001"/>
    <n v="6721.3491818181819"/>
    <s v="S"/>
    <m/>
    <n v="-6721.3491818181819"/>
    <m/>
    <m/>
  </r>
  <r>
    <s v="ITAÚ"/>
    <d v="2020-01-24T00:00:00"/>
    <x v="0"/>
    <n v="118808"/>
    <s v="C"/>
    <s v="BEEF3"/>
    <n v="500"/>
    <n v="13.49"/>
    <n v="13.47"/>
    <n v="6745"/>
    <n v="12"/>
    <n v="3.4969999999999999"/>
    <n v="0.63100000000000001"/>
    <n v="6761.3491818181819"/>
    <s v="S"/>
    <m/>
    <n v="-6761.3491818181819"/>
    <m/>
    <n v="0"/>
  </r>
  <r>
    <s v="ITAÚ"/>
    <d v="2020-01-24T00:00:00"/>
    <x v="0"/>
    <n v="118808"/>
    <s v="C"/>
    <s v="BEEF3"/>
    <n v="500"/>
    <n v="13.44"/>
    <m/>
    <n v="6720"/>
    <n v="12"/>
    <n v="3.4969999999999999"/>
    <n v="0.63100000000000001"/>
    <n v="6736.3491818181819"/>
    <s v="S"/>
    <m/>
    <n v="-6736.3491818181819"/>
    <m/>
    <n v="0"/>
  </r>
  <r>
    <s v="ITAÚ"/>
    <d v="2020-01-23T00:00:00"/>
    <x v="0"/>
    <n v="112345"/>
    <s v="V"/>
    <s v="JBSS3"/>
    <n v="800"/>
    <n v="29.56"/>
    <m/>
    <n v="23648"/>
    <n v="12"/>
    <n v="3.9219999999999997"/>
    <n v="0.63"/>
    <n v="23632.281818181818"/>
    <s v="S"/>
    <m/>
    <n v="23632.281818181818"/>
    <n v="167.80571428571056"/>
    <n v="0"/>
  </r>
  <r>
    <s v="ITAÚ"/>
    <d v="2020-01-23T00:00:00"/>
    <x v="3"/>
    <n v="104722"/>
    <s v="V"/>
    <s v="ITUB3"/>
    <n v="200"/>
    <n v="30.51"/>
    <n v="29.94"/>
    <n v="6102"/>
    <n v="12"/>
    <n v="3.9219999999999997"/>
    <n v="0.63"/>
    <n v="6086.2818181818184"/>
    <s v="S"/>
    <m/>
    <n v="6086.2818181818184"/>
    <n v="82.644999999999527"/>
    <m/>
  </r>
  <r>
    <s v="ITAÚ"/>
    <d v="2020-01-23T00:00:00"/>
    <x v="3"/>
    <n v="104722"/>
    <s v="V"/>
    <s v="ITUB4"/>
    <n v="600"/>
    <n v="34.65"/>
    <n v="33.986666666666665"/>
    <n v="20790"/>
    <n v="12"/>
    <n v="3.9219999999999997"/>
    <n v="0.63"/>
    <n v="20774.281818181818"/>
    <s v="S"/>
    <m/>
    <n v="20774.281818181818"/>
    <n v="342.2235714285689"/>
    <m/>
  </r>
  <r>
    <s v="ITAÚ"/>
    <d v="2020-01-23T00:00:00"/>
    <x v="3"/>
    <n v="104722"/>
    <s v="V"/>
    <s v="BBAS3"/>
    <n v="200"/>
    <n v="51.06"/>
    <n v="49.11"/>
    <n v="10212"/>
    <n v="12"/>
    <n v="3.9219999999999997"/>
    <n v="0.63"/>
    <n v="10196.281818181818"/>
    <s v="S"/>
    <m/>
    <n v="10196.281818181818"/>
    <n v="357.70928571428703"/>
    <m/>
  </r>
  <r>
    <s v="ITAÚ"/>
    <d v="2020-01-23T00:00:00"/>
    <x v="0"/>
    <n v="112345"/>
    <s v="C"/>
    <s v="JBSS3"/>
    <n v="800"/>
    <n v="29.31"/>
    <n v="29.452666666666669"/>
    <n v="23448"/>
    <n v="12"/>
    <n v="3.9219999999999997"/>
    <n v="0.63"/>
    <n v="23464.348181818183"/>
    <s v="S"/>
    <m/>
    <n v="-23464.348181818183"/>
    <m/>
    <m/>
  </r>
  <r>
    <s v="ITAÚ"/>
    <d v="2020-01-22T00:00:00"/>
    <x v="0"/>
    <n v="104722"/>
    <s v="V"/>
    <s v="JBSS3"/>
    <n v="800"/>
    <n v="30.04"/>
    <m/>
    <n v="24032"/>
    <n v="12"/>
    <n v="7.3933333333333335"/>
    <n v="1.1399999999999999"/>
    <n v="24015.77181818182"/>
    <s v="S"/>
    <m/>
    <n v="24015.77181818182"/>
    <n v="629.81333333333532"/>
    <m/>
  </r>
  <r>
    <s v="ITAÚ"/>
    <d v="2020-01-22T00:00:00"/>
    <x v="3"/>
    <n v="104722"/>
    <s v="V"/>
    <s v="B3SA3"/>
    <n v="1000"/>
    <n v="46.21"/>
    <n v="45.491999999999997"/>
    <n v="46210"/>
    <n v="12"/>
    <n v="7.3933333333333335"/>
    <n v="1.1399999999999999"/>
    <n v="46193.77181818182"/>
    <s v="S"/>
    <m/>
    <n v="46193.77181818182"/>
    <n v="-656.9166666666606"/>
    <n v="1600"/>
  </r>
  <r>
    <s v="ITAÚ"/>
    <d v="2020-01-22T00:00:00"/>
    <x v="0"/>
    <n v="104722"/>
    <s v="C"/>
    <s v="JBSS3"/>
    <n v="800"/>
    <n v="29.21"/>
    <m/>
    <n v="23368"/>
    <n v="12"/>
    <n v="7.3933333333333335"/>
    <n v="1.1399999999999999"/>
    <n v="23384.858181818181"/>
    <s v="S"/>
    <m/>
    <n v="-23384.858181818181"/>
    <m/>
    <n v="600"/>
  </r>
  <r>
    <s v="ITAÚ"/>
    <d v="2020-01-21T00:00:00"/>
    <x v="4"/>
    <n v="96619"/>
    <s v="V"/>
    <s v="PETR3"/>
    <n v="400"/>
    <n v="31.21"/>
    <m/>
    <n v="12484"/>
    <n v="12"/>
    <n v="2.9757142857142855"/>
    <n v="0.39571428571428574"/>
    <n v="12467.768831168831"/>
    <s v="S"/>
    <m/>
    <n v="12467.768831168831"/>
    <n v="-77.012380952381136"/>
    <n v="200"/>
  </r>
  <r>
    <s v="ITAÚ"/>
    <d v="2020-01-21T00:00:00"/>
    <x v="7"/>
    <n v="96619"/>
    <s v="C"/>
    <s v="CVCB3"/>
    <n v="300"/>
    <n v="39.619999999999997"/>
    <n v="43.150234374999997"/>
    <n v="11886"/>
    <n v="12"/>
    <n v="2.9757142857142855"/>
    <n v="0.39571428571428574"/>
    <n v="11902.861168831168"/>
    <s v="S"/>
    <m/>
    <n v="-11902.861168831168"/>
    <m/>
    <n v="600"/>
  </r>
  <r>
    <s v="ITAÚ"/>
    <d v="2020-01-21T00:00:00"/>
    <x v="3"/>
    <n v="96619"/>
    <s v="C"/>
    <s v="ITUB4"/>
    <n v="200"/>
    <n v="33.520000000000003"/>
    <n v="33.986666666666665"/>
    <n v="6704.0000000000009"/>
    <n v="12"/>
    <n v="2.9757142857142855"/>
    <n v="0.39571428571428574"/>
    <n v="6720.8611688311703"/>
    <s v="S"/>
    <m/>
    <n v="-6720.8611688311703"/>
    <m/>
    <n v="400"/>
  </r>
  <r>
    <s v="ITAÚ"/>
    <d v="2020-01-21T00:00:00"/>
    <x v="3"/>
    <n v="96619"/>
    <s v="C"/>
    <s v="BBAS3"/>
    <n v="200"/>
    <n v="49.11"/>
    <m/>
    <n v="9822"/>
    <n v="12"/>
    <n v="2.9757142857142855"/>
    <n v="0.39571428571428574"/>
    <n v="9838.8611688311685"/>
    <s v="S"/>
    <m/>
    <n v="-9838.8611688311685"/>
    <m/>
    <m/>
  </r>
  <r>
    <s v="ITAÚ"/>
    <d v="2020-01-21T00:00:00"/>
    <x v="3"/>
    <n v="96619"/>
    <s v="C"/>
    <s v="ITUB3"/>
    <n v="200"/>
    <n v="29.94"/>
    <m/>
    <n v="5988"/>
    <n v="12"/>
    <n v="2.9757142857142855"/>
    <n v="0.39571428571428574"/>
    <n v="6004.8611688311694"/>
    <s v="S"/>
    <m/>
    <n v="-6004.8611688311694"/>
    <m/>
    <m/>
  </r>
  <r>
    <s v="ITAÚ"/>
    <d v="2020-01-21T00:00:00"/>
    <x v="3"/>
    <n v="96619"/>
    <s v="C"/>
    <s v="ITUB4"/>
    <n v="400"/>
    <n v="34.22"/>
    <m/>
    <n v="13688"/>
    <n v="12"/>
    <n v="2.9757142857142855"/>
    <n v="0.39571428571428574"/>
    <n v="13704.861168831168"/>
    <s v="S"/>
    <m/>
    <n v="-13704.861168831168"/>
    <m/>
    <n v="0"/>
  </r>
  <r>
    <s v="ITAÚ"/>
    <d v="2020-01-21T00:00:00"/>
    <x v="0"/>
    <n v="96619"/>
    <s v="V"/>
    <s v="JBSS3"/>
    <n v="500"/>
    <n v="30.38"/>
    <n v="29.452666666666669"/>
    <n v="15190"/>
    <n v="12"/>
    <n v="2.9757142857142855"/>
    <n v="0.39571428571428574"/>
    <n v="15173.768831168831"/>
    <s v="S"/>
    <m/>
    <n v="15173.768831168831"/>
    <n v="447.78666666666686"/>
    <m/>
  </r>
  <r>
    <s v="ITAÚ"/>
    <d v="2020-01-20T00:00:00"/>
    <x v="0"/>
    <n v="89431"/>
    <s v="C"/>
    <s v="JBSS3"/>
    <n v="500"/>
    <n v="29.32"/>
    <n v="29.452666666666669"/>
    <n v="14660"/>
    <n v="12"/>
    <n v="4.03"/>
    <n v="0.53"/>
    <n v="14676.995454545455"/>
    <s v="S"/>
    <m/>
    <n v="-14676.995454545455"/>
    <m/>
    <m/>
  </r>
  <r>
    <s v="ITAÚ"/>
    <d v="2020-01-17T00:00:00"/>
    <x v="3"/>
    <n v="82719"/>
    <s v="V"/>
    <s v="BBAS3"/>
    <n v="200"/>
    <n v="50.1"/>
    <n v="49.68"/>
    <n v="10020"/>
    <n v="12"/>
    <n v="6.9739999999999993"/>
    <n v="1.044"/>
    <n v="10003.120545454545"/>
    <s v="S"/>
    <m/>
    <n v="10003.120545454545"/>
    <n v="67.605999999999767"/>
    <m/>
  </r>
  <r>
    <s v="ITAÚ"/>
    <d v="2020-01-17T00:00:00"/>
    <x v="3"/>
    <n v="82719"/>
    <s v="V"/>
    <s v="B3SA3"/>
    <n v="1000"/>
    <n v="44.74"/>
    <n v="45.491999999999997"/>
    <n v="44740"/>
    <n v="12"/>
    <n v="6.9739999999999993"/>
    <n v="1.044"/>
    <n v="44723.120545454542"/>
    <s v="S"/>
    <m/>
    <n v="44723.120545454542"/>
    <n v="-769.22400000000198"/>
    <m/>
  </r>
  <r>
    <s v="ITAÚ"/>
    <d v="2020-01-17T00:00:00"/>
    <x v="0"/>
    <n v="82719"/>
    <s v="V"/>
    <s v="JBSS3"/>
    <n v="1000"/>
    <n v="29.24"/>
    <n v="29.483333333333334"/>
    <n v="29240"/>
    <n v="12"/>
    <n v="6.9739999999999993"/>
    <n v="1.044"/>
    <n v="29223.120545454545"/>
    <s v="S"/>
    <m/>
    <n v="29223.120545454545"/>
    <n v="-260.55733333333774"/>
    <m/>
  </r>
  <r>
    <s v="ITAÚ"/>
    <d v="2020-01-17T00:00:00"/>
    <x v="0"/>
    <n v="82719"/>
    <s v="C"/>
    <s v="JBSS3"/>
    <n v="1000"/>
    <n v="29.22"/>
    <m/>
    <n v="29220"/>
    <n v="12"/>
    <n v="6.9739999999999993"/>
    <n v="1.044"/>
    <n v="29237.094000000001"/>
    <s v="S"/>
    <m/>
    <n v="-29237.094000000001"/>
    <m/>
    <m/>
  </r>
  <r>
    <s v="ITAÚ"/>
    <d v="2020-01-17T00:00:00"/>
    <x v="0"/>
    <n v="82719"/>
    <s v="V"/>
    <s v="JBSS3"/>
    <n v="1000"/>
    <n v="29.66"/>
    <n v="29.483333333333334"/>
    <n v="29660"/>
    <n v="12"/>
    <n v="6.9739999999999993"/>
    <n v="1.044"/>
    <n v="29643.536"/>
    <s v="S"/>
    <m/>
    <n v="29643.536"/>
    <n v="404.92199999999502"/>
    <n v="200"/>
  </r>
  <r>
    <s v="ITAÚ"/>
    <d v="2020-01-16T00:00:00"/>
    <x v="4"/>
    <n v="76031"/>
    <s v="C"/>
    <s v="PETR3"/>
    <n v="400"/>
    <n v="31.32"/>
    <n v="31.32"/>
    <n v="12528"/>
    <n v="12"/>
    <n v="3.44"/>
    <n v="0.45"/>
    <n v="12544.5"/>
    <s v="S"/>
    <m/>
    <n v="-12544.5"/>
    <m/>
    <m/>
  </r>
  <r>
    <s v="ITAÚ"/>
    <d v="2020-01-13T00:00:00"/>
    <x v="3"/>
    <n v="69082"/>
    <s v="C"/>
    <s v="B3SA3"/>
    <n v="500"/>
    <n v="44.16"/>
    <n v="45.491999999999997"/>
    <n v="22080"/>
    <n v="12"/>
    <n v="6.07"/>
    <n v="0.8"/>
    <n v="22096.85"/>
    <s v="S"/>
    <m/>
    <n v="-22096.85"/>
    <m/>
    <m/>
  </r>
  <r>
    <s v="ITAÚ"/>
    <d v="2020-01-13T00:00:00"/>
    <x v="3"/>
    <n v="55004"/>
    <s v="C"/>
    <s v="BBAS3"/>
    <n v="200"/>
    <n v="49.68"/>
    <m/>
    <n v="9936"/>
    <n v="12"/>
    <n v="4.4349999999999996"/>
    <n v="0.59"/>
    <n v="9952.64"/>
    <s v="S"/>
    <m/>
    <n v="-9952.64"/>
    <m/>
    <m/>
  </r>
  <r>
    <s v="ITAÚ"/>
    <d v="2020-01-13T00:00:00"/>
    <x v="3"/>
    <n v="55004"/>
    <s v="C"/>
    <s v="B3SA3"/>
    <n v="500"/>
    <n v="44.65"/>
    <n v="45.936"/>
    <n v="22325"/>
    <n v="12"/>
    <n v="4.4349999999999996"/>
    <n v="0.59"/>
    <n v="22341.64"/>
    <s v="S"/>
    <m/>
    <n v="-22341.64"/>
    <m/>
    <m/>
  </r>
  <r>
    <s v="ITAÚ"/>
    <d v="2020-01-09T00:00:00"/>
    <x v="3"/>
    <n v="47323"/>
    <s v="V"/>
    <s v="B3SA3"/>
    <n v="500"/>
    <n v="44.72"/>
    <m/>
    <n v="22360"/>
    <n v="12"/>
    <n v="4.47"/>
    <n v="0.81499999999999995"/>
    <n v="22343.765000000003"/>
    <s v="S"/>
    <m/>
    <n v="22343.765000000003"/>
    <n v="-32.79666666666526"/>
    <m/>
  </r>
  <r>
    <s v="ITAÚ"/>
    <d v="2020-01-09T00:00:00"/>
    <x v="3"/>
    <n v="47323"/>
    <s v="C"/>
    <s v="B3SA3"/>
    <n v="500"/>
    <n v="44.71"/>
    <m/>
    <n v="22355"/>
    <n v="12"/>
    <n v="4.47"/>
    <n v="0.81499999999999995"/>
    <n v="22371.864999999998"/>
    <s v="S"/>
    <m/>
    <n v="-22371.864999999998"/>
    <m/>
    <m/>
  </r>
  <r>
    <s v="CLEAR"/>
    <d v="2020-01-09T00:00:00"/>
    <x v="3"/>
    <n v="385840"/>
    <s v="V"/>
    <s v="B3SA3"/>
    <n v="500"/>
    <n v="45.23"/>
    <m/>
    <n v="22615"/>
    <m/>
    <n v="4.5274999999999999"/>
    <n v="0.82750000000000001"/>
    <n v="22610.081071428573"/>
    <s v="S"/>
    <m/>
    <n v="22610.081071428573"/>
    <n v="41.708333333332121"/>
    <m/>
  </r>
  <r>
    <s v="CLEAR"/>
    <d v="2020-01-09T00:00:00"/>
    <x v="3"/>
    <n v="385840"/>
    <s v="C"/>
    <s v="B3SA3"/>
    <n v="500"/>
    <n v="45.13"/>
    <m/>
    <n v="22565"/>
    <m/>
    <n v="4.5274999999999999"/>
    <n v="0.82750000000000001"/>
    <n v="22570.548928571428"/>
    <s v="S"/>
    <m/>
    <n v="-22570.548928571428"/>
    <m/>
    <m/>
  </r>
  <r>
    <s v="CLEAR"/>
    <d v="2020-01-09T00:00:00"/>
    <x v="3"/>
    <n v="385840"/>
    <s v="V"/>
    <s v="B3SA3"/>
    <n v="500"/>
    <n v="45.45"/>
    <m/>
    <n v="22725"/>
    <m/>
    <n v="4.5274999999999999"/>
    <n v="0.82750000000000001"/>
    <n v="22720.081071428573"/>
    <s v="S"/>
    <m/>
    <n v="22720.081071428573"/>
    <n v="57.211666666666133"/>
    <m/>
  </r>
  <r>
    <s v="CLEAR"/>
    <d v="2020-01-09T00:00:00"/>
    <x v="3"/>
    <n v="385840"/>
    <s v="C"/>
    <s v="B3SA3"/>
    <n v="500"/>
    <n v="45.31"/>
    <m/>
    <n v="22655"/>
    <m/>
    <n v="4.5274999999999999"/>
    <n v="0.82750000000000001"/>
    <n v="22660.548928571428"/>
    <s v="S"/>
    <m/>
    <n v="-22660.548928571428"/>
    <m/>
    <m/>
  </r>
  <r>
    <s v="ITAÚ"/>
    <d v="2020-01-09T00:00:00"/>
    <x v="3"/>
    <n v="40150"/>
    <s v="V"/>
    <s v="B3SA3"/>
    <n v="500"/>
    <n v="44.98"/>
    <n v="45.936"/>
    <n v="22490"/>
    <n v="12"/>
    <n v="4.8579999999999997"/>
    <n v="0.82599999999999996"/>
    <n v="22473.082571428571"/>
    <s v="S"/>
    <m/>
    <n v="22473.082571428571"/>
    <n v="-493.82933333333494"/>
    <m/>
  </r>
  <r>
    <s v="ITAÚ"/>
    <d v="2020-01-09T00:00:00"/>
    <x v="3"/>
    <n v="40150"/>
    <s v="V"/>
    <s v="B3SA3"/>
    <n v="500"/>
    <n v="45.23"/>
    <m/>
    <n v="22615"/>
    <n v="12"/>
    <n v="4.8579999999999997"/>
    <n v="0.82599999999999996"/>
    <n v="22598.082571428571"/>
    <s v="S"/>
    <m/>
    <n v="22598.082571428571"/>
    <n v="98.717999999997119"/>
    <m/>
  </r>
  <r>
    <s v="ITAÚ"/>
    <d v="2020-01-09T00:00:00"/>
    <x v="3"/>
    <n v="40150"/>
    <s v="C"/>
    <s v="B3SA3"/>
    <n v="500"/>
    <n v="44.95"/>
    <m/>
    <n v="22475"/>
    <n v="12"/>
    <n v="4.8579999999999997"/>
    <n v="0.82599999999999996"/>
    <n v="22492.54742857143"/>
    <s v="S"/>
    <m/>
    <n v="-22492.54742857143"/>
    <m/>
    <m/>
  </r>
  <r>
    <s v="ITAÚ"/>
    <d v="2020-01-09T00:00:00"/>
    <x v="3"/>
    <n v="40150"/>
    <s v="V"/>
    <s v="B3SA3"/>
    <n v="500"/>
    <n v="45.79"/>
    <m/>
    <n v="22895"/>
    <n v="12"/>
    <n v="4.8579999999999997"/>
    <n v="0.82599999999999996"/>
    <n v="22878.843999999997"/>
    <s v="S"/>
    <m/>
    <n v="22878.843999999997"/>
    <n v="257.81299999999828"/>
    <m/>
  </r>
  <r>
    <s v="ITAÚ"/>
    <d v="2020-01-09T00:00:00"/>
    <x v="3"/>
    <n v="40150"/>
    <s v="C"/>
    <s v="B3SA3"/>
    <n v="500"/>
    <n v="45.21"/>
    <m/>
    <n v="22605"/>
    <n v="12"/>
    <n v="4.8579999999999997"/>
    <n v="0.82599999999999996"/>
    <n v="22621.786000000004"/>
    <s v="S"/>
    <m/>
    <n v="-22621.786000000004"/>
    <m/>
    <m/>
  </r>
  <r>
    <s v="ITAÚ"/>
    <d v="2020-01-08T00:00:00"/>
    <x v="3"/>
    <n v="32509"/>
    <s v="C"/>
    <s v="B3SA3"/>
    <n v="500"/>
    <n v="44.73"/>
    <m/>
    <n v="22365"/>
    <n v="12"/>
    <n v="5.0333333333333332"/>
    <n v="0.81333333333333335"/>
    <n v="22381.773333333334"/>
    <s v="S"/>
    <m/>
    <n v="-22381.773333333334"/>
    <m/>
    <m/>
  </r>
  <r>
    <s v="ITAÚ"/>
    <d v="2020-01-08T00:00:00"/>
    <x v="3"/>
    <n v="32509"/>
    <s v="V"/>
    <s v="B3SA3"/>
    <n v="500"/>
    <n v="44.74"/>
    <m/>
    <n v="22370"/>
    <n v="12"/>
    <n v="5.0333333333333332"/>
    <n v="0.81333333333333335"/>
    <n v="22353.856666666667"/>
    <s v="S"/>
    <m/>
    <n v="22353.856666666667"/>
    <n v="-63.769166666665114"/>
    <m/>
  </r>
  <r>
    <s v="ITAÚ"/>
    <d v="2020-01-08T00:00:00"/>
    <x v="3"/>
    <n v="32509"/>
    <s v="C"/>
    <s v="B3SA3"/>
    <n v="500"/>
    <n v="44.8"/>
    <m/>
    <n v="22400"/>
    <n v="12"/>
    <n v="5.0333333333333332"/>
    <n v="0.81333333333333335"/>
    <n v="22416.773333333334"/>
    <s v="S"/>
    <m/>
    <n v="-22416.773333333334"/>
    <m/>
    <m/>
  </r>
  <r>
    <s v="ITAÚ"/>
    <d v="2020-01-07T00:00:00"/>
    <x v="3"/>
    <n v="25546"/>
    <s v="V"/>
    <s v="B3SA3"/>
    <n v="500"/>
    <n v="44.62"/>
    <n v="45.936"/>
    <n v="22310"/>
    <n v="12"/>
    <n v="6.13"/>
    <n v="0.81"/>
    <n v="22292.719999999998"/>
    <s v="S"/>
    <m/>
    <n v="22292.719999999998"/>
    <n v="-675.37000000000262"/>
    <m/>
  </r>
  <r>
    <s v="CLEAR"/>
    <d v="2020-01-07T00:00:00"/>
    <x v="6"/>
    <m/>
    <s v="V"/>
    <s v="CMIG4"/>
    <n v="1800"/>
    <n v="14.44"/>
    <n v="13.816836734693878"/>
    <n v="25992"/>
    <m/>
    <n v="7.14"/>
    <n v="0.95"/>
    <n v="25986.579999999998"/>
    <s v="S"/>
    <m/>
    <n v="25986.579999999998"/>
    <n v="1116.1838775510187"/>
    <m/>
  </r>
  <r>
    <s v="ITAÚ"/>
    <d v="2020-01-03T00:00:00"/>
    <x v="3"/>
    <n v="11378"/>
    <s v="C"/>
    <s v="B3SA3"/>
    <n v="500"/>
    <n v="44.31"/>
    <n v="45.936"/>
    <n v="22155"/>
    <n v="12"/>
    <n v="5.27"/>
    <n v="0.72499999999999998"/>
    <n v="22172.825000000001"/>
    <s v="S"/>
    <m/>
    <n v="-22172.825000000001"/>
    <m/>
    <m/>
  </r>
  <r>
    <s v="CLEAR"/>
    <d v="2020-01-02T00:00:00"/>
    <x v="6"/>
    <n v="35105"/>
    <s v="V"/>
    <s v="CMIG4"/>
    <n v="1000"/>
    <n v="13.82"/>
    <n v="13.816836734693878"/>
    <n v="13820"/>
    <m/>
    <n v="3.8"/>
    <n v="0.52"/>
    <n v="13815.01"/>
    <s v="S"/>
    <m/>
    <n v="13815.01"/>
    <n v="-0.42673469387773366"/>
    <m/>
  </r>
  <r>
    <s v="ITAÚ"/>
    <d v="2020-01-02T00:00:00"/>
    <x v="4"/>
    <n v="4047"/>
    <s v="V"/>
    <s v="PETR3"/>
    <n v="500"/>
    <n v="32.39"/>
    <n v="31.96"/>
    <n v="16195"/>
    <n v="12"/>
    <n v="5.27"/>
    <n v="0.72499999999999998"/>
    <n v="16177.805"/>
    <s v="S"/>
    <m/>
    <n v="16177.805"/>
    <n v="180.53499999999985"/>
    <m/>
  </r>
  <r>
    <s v="ITAÚ"/>
    <d v="2020-01-02T00:00:00"/>
    <x v="3"/>
    <n v="4047"/>
    <s v="V"/>
    <s v="B3SA3"/>
    <n v="500"/>
    <n v="44.31"/>
    <n v="45.936"/>
    <n v="22155"/>
    <n v="12"/>
    <n v="5.27"/>
    <n v="0.72499999999999998"/>
    <n v="22137.805"/>
    <s v="S"/>
    <m/>
    <n v="22137.805"/>
    <m/>
    <m/>
  </r>
  <r>
    <s v="ITAÚ"/>
    <d v="2019-12-27T00:00:00"/>
    <x v="3"/>
    <n v="113872"/>
    <s v="C"/>
    <s v="B3SA3"/>
    <n v="500"/>
    <n v="44.24"/>
    <n v="45.936"/>
    <n v="22120"/>
    <n v="12"/>
    <n v="6.08"/>
    <n v="0.84"/>
    <n v="22137.940000000002"/>
    <s v="S"/>
    <m/>
    <n v="-22137.940000000002"/>
    <m/>
    <m/>
  </r>
  <r>
    <s v="ITAÚ"/>
    <d v="2019-12-23T00:00:00"/>
    <x v="3"/>
    <n v="101051"/>
    <s v="C"/>
    <s v="B3SA3"/>
    <n v="200"/>
    <n v="46.05"/>
    <n v="46.783999999999999"/>
    <n v="9210"/>
    <n v="12"/>
    <n v="3.2149999999999999"/>
    <n v="0.4425"/>
    <n v="9228.4184999999979"/>
    <s v="S"/>
    <m/>
    <n v="-9228.4184999999979"/>
    <m/>
    <m/>
  </r>
  <r>
    <s v="ITAÚ"/>
    <d v="2019-12-23T00:00:00"/>
    <x v="3"/>
    <n v="101051"/>
    <s v="C"/>
    <s v="B3SA3"/>
    <n v="200"/>
    <n v="46.66"/>
    <m/>
    <n v="9332"/>
    <n v="12"/>
    <n v="3.2149999999999999"/>
    <n v="0.4425"/>
    <n v="9350.4184999999979"/>
    <s v="S"/>
    <m/>
    <n v="-9350.4184999999979"/>
    <m/>
    <m/>
  </r>
  <r>
    <s v="ITAÚ"/>
    <d v="2019-12-23T00:00:00"/>
    <x v="3"/>
    <n v="101051"/>
    <s v="C"/>
    <s v="B3SA3"/>
    <n v="200"/>
    <n v="46.91"/>
    <m/>
    <n v="9382"/>
    <n v="12"/>
    <n v="3.2149999999999999"/>
    <n v="0.4425"/>
    <n v="9400.4184999999979"/>
    <s v="S"/>
    <m/>
    <n v="-9400.4184999999979"/>
    <m/>
    <m/>
  </r>
  <r>
    <s v="ITAÚ"/>
    <d v="2019-12-23T00:00:00"/>
    <x v="3"/>
    <n v="101051"/>
    <s v="C"/>
    <s v="B3SA3"/>
    <n v="400"/>
    <n v="47.15"/>
    <m/>
    <n v="18860"/>
    <n v="12"/>
    <n v="3.2149999999999999"/>
    <n v="0.4425"/>
    <n v="18878.418500000003"/>
    <s v="S"/>
    <m/>
    <n v="-18878.418500000003"/>
    <m/>
    <m/>
  </r>
  <r>
    <s v="ITAÚ"/>
    <d v="2019-12-20T00:00:00"/>
    <x v="3"/>
    <n v="94199"/>
    <s v="V"/>
    <s v="B3SA3"/>
    <n v="500"/>
    <n v="48.78"/>
    <m/>
    <n v="24390"/>
    <n v="12"/>
    <n v="4.6899999999999995"/>
    <n v="0.72799999999999998"/>
    <n v="24371.925999999999"/>
    <s v="S"/>
    <m/>
    <n v="24371.925999999999"/>
    <n v="96.796333333335497"/>
    <m/>
  </r>
  <r>
    <s v="ITAÚ"/>
    <d v="2019-12-20T00:00:00"/>
    <x v="3"/>
    <n v="94199"/>
    <s v="V"/>
    <s v="B3SA3"/>
    <n v="400"/>
    <n v="48.83"/>
    <m/>
    <n v="19532"/>
    <n v="12"/>
    <n v="4.6899999999999995"/>
    <n v="0.72799999999999998"/>
    <n v="19507.132000000001"/>
    <s v="S"/>
    <m/>
    <n v="19507.132000000001"/>
    <n v="287.02866666666523"/>
    <n v="1300"/>
  </r>
  <r>
    <s v="ITAÚ"/>
    <d v="2019-12-20T00:00:00"/>
    <x v="3"/>
    <n v="94199"/>
    <s v="V"/>
    <s v="B3SA3"/>
    <n v="400"/>
    <n v="48.78"/>
    <m/>
    <n v="19512"/>
    <n v="12"/>
    <n v="4.6899999999999995"/>
    <n v="0.72799999999999998"/>
    <n v="19493.944857142858"/>
    <s v="S"/>
    <m/>
    <n v="19493.944857142858"/>
    <n v="58.860666666663747"/>
    <n v="1000"/>
  </r>
  <r>
    <s v="ITAÚ"/>
    <d v="2019-12-20T00:00:00"/>
    <x v="3"/>
    <n v="94199"/>
    <s v="C"/>
    <s v="B3SA3"/>
    <n v="400"/>
    <n v="48.55"/>
    <m/>
    <n v="19420"/>
    <n v="12"/>
    <n v="4.6899999999999995"/>
    <n v="0.72799999999999998"/>
    <n v="19438.685142857143"/>
    <s v="S"/>
    <m/>
    <n v="-19438.685142857143"/>
    <m/>
    <m/>
  </r>
  <r>
    <s v="ITAÚ"/>
    <d v="2019-12-20T00:00:00"/>
    <x v="7"/>
    <n v="94199"/>
    <s v="C"/>
    <s v="CVCB3"/>
    <n v="300"/>
    <n v="43.65"/>
    <n v="43.964903846153845"/>
    <n v="13095"/>
    <n v="12"/>
    <n v="4.6899999999999995"/>
    <n v="0.72799999999999998"/>
    <n v="13113.685142857141"/>
    <s v="S"/>
    <m/>
    <n v="-13113.685142857141"/>
    <m/>
    <m/>
  </r>
  <r>
    <s v="ITAÚ"/>
    <d v="2019-12-19T00:00:00"/>
    <x v="7"/>
    <n v="87299"/>
    <s v="V"/>
    <s v="CVCB3"/>
    <n v="500"/>
    <n v="44.02"/>
    <n v="44.059375000000003"/>
    <n v="22010"/>
    <n v="12"/>
    <n v="5.665"/>
    <n v="0.78"/>
    <n v="21991.892857142859"/>
    <s v="S"/>
    <m/>
    <n v="21991.892857142859"/>
    <n v="-35.774166666666133"/>
    <m/>
  </r>
  <r>
    <s v="ITAÚ"/>
    <d v="2019-12-19T00:00:00"/>
    <x v="3"/>
    <n v="87299"/>
    <s v="C"/>
    <s v="B3SA3"/>
    <n v="400"/>
    <n v="48.03"/>
    <n v="47.966153846153844"/>
    <n v="19212"/>
    <n v="12"/>
    <n v="5.665"/>
    <n v="0.78"/>
    <n v="19230.737142857142"/>
    <s v="S"/>
    <m/>
    <n v="-19230.737142857142"/>
    <m/>
    <m/>
  </r>
  <r>
    <s v="ITAÚ"/>
    <d v="2019-12-18T00:00:00"/>
    <x v="3"/>
    <n v="80343"/>
    <s v="V"/>
    <s v="B3SA3"/>
    <n v="400"/>
    <n v="48.56"/>
    <n v="47.937777777777775"/>
    <n v="19424"/>
    <n v="12"/>
    <n v="5.34"/>
    <n v="1.35"/>
    <n v="19405.322857142859"/>
    <s v="S"/>
    <m/>
    <n v="19405.322857142859"/>
    <n v="232.7508888888915"/>
    <m/>
  </r>
  <r>
    <s v="CLEAR"/>
    <d v="2019-12-18T00:00:00"/>
    <x v="6"/>
    <n v="8671213"/>
    <s v="C"/>
    <s v="CMIG4"/>
    <n v="1000"/>
    <n v="13.35"/>
    <n v="13.816836734693878"/>
    <n v="13350"/>
    <m/>
    <n v="3.67"/>
    <n v="0.5"/>
    <n v="13356.457142857142"/>
    <s v="S"/>
    <m/>
    <n v="-13356.457142857142"/>
    <m/>
    <n v="1500"/>
  </r>
  <r>
    <s v="CLEAR"/>
    <d v="2019-12-17T00:00:00"/>
    <x v="6"/>
    <n v="8610420"/>
    <s v="V"/>
    <s v="CMIG4"/>
    <n v="1000"/>
    <n v="13.48"/>
    <n v="14.092857142857143"/>
    <n v="13480"/>
    <n v="12"/>
    <n v="3.7"/>
    <n v="0.51"/>
    <n v="13462.993333333334"/>
    <s v="S"/>
    <m/>
    <n v="13462.993333333334"/>
    <n v="-628.67380952381063"/>
    <m/>
  </r>
  <r>
    <s v="ITAÚ"/>
    <d v="2019-12-17T00:00:00"/>
    <x v="10"/>
    <n v="73879"/>
    <s v="C"/>
    <s v="TRPL4"/>
    <n v="500"/>
    <n v="22.37"/>
    <m/>
    <n v="11185"/>
    <n v="12"/>
    <n v="4.4719999999999995"/>
    <n v="0.68399999999999994"/>
    <n v="11202.810666666664"/>
    <s v="S"/>
    <m/>
    <n v="-11202.810666666664"/>
    <m/>
    <m/>
  </r>
  <r>
    <s v="ITAÚ"/>
    <d v="2019-12-17T00:00:00"/>
    <x v="7"/>
    <n v="73879"/>
    <s v="C"/>
    <s v="CVCB3"/>
    <n v="300"/>
    <n v="42.25"/>
    <n v="44.059375000000003"/>
    <n v="12675"/>
    <n v="12"/>
    <n v="4.4719999999999995"/>
    <n v="0.68399999999999994"/>
    <n v="12692.810666666664"/>
    <s v="S"/>
    <m/>
    <n v="-12692.810666666664"/>
    <m/>
    <m/>
  </r>
  <r>
    <s v="ITAÚ"/>
    <d v="2019-12-17T00:00:00"/>
    <x v="5"/>
    <n v="73879"/>
    <s v="V"/>
    <s v="UNIP6"/>
    <n v="1000"/>
    <n v="33.729999999999997"/>
    <n v="33.243333333333332"/>
    <n v="33730"/>
    <n v="12"/>
    <n v="4.4719999999999995"/>
    <n v="0.68399999999999994"/>
    <n v="33712.819333333333"/>
    <s v="S"/>
    <m/>
    <n v="33712.819333333333"/>
    <n v="471.19466666666267"/>
    <m/>
  </r>
  <r>
    <s v="ITAÚ"/>
    <d v="2019-12-17T00:00:00"/>
    <x v="5"/>
    <n v="73879"/>
    <s v="V"/>
    <s v="UNIP6"/>
    <n v="500"/>
    <n v="32.65"/>
    <m/>
    <n v="16325"/>
    <n v="12"/>
    <n v="4.4719999999999995"/>
    <n v="0.68399999999999994"/>
    <n v="16307.819333333335"/>
    <s v="S"/>
    <m/>
    <n v="16307.819333333335"/>
    <n v="-56.574000000000524"/>
    <m/>
  </r>
  <r>
    <s v="ITAÚ"/>
    <d v="2019-12-17T00:00:00"/>
    <x v="5"/>
    <n v="73879"/>
    <s v="C"/>
    <s v="UNIP6"/>
    <n v="500"/>
    <n v="32.700000000000003"/>
    <m/>
    <n v="16350.000000000002"/>
    <n v="12"/>
    <n v="4.4719999999999995"/>
    <n v="0.68399999999999994"/>
    <n v="16367.810666666666"/>
    <s v="S"/>
    <m/>
    <n v="-16367.810666666666"/>
    <m/>
    <m/>
  </r>
  <r>
    <s v="ITAÚ"/>
    <d v="2019-12-16T00:00:00"/>
    <x v="5"/>
    <n v="67190"/>
    <s v="V"/>
    <s v="UNIP6"/>
    <n v="500"/>
    <n v="32.78"/>
    <n v="33.243333333333332"/>
    <n v="16390"/>
    <n v="12"/>
    <n v="4.5"/>
    <n v="0.62"/>
    <n v="16372.883333333333"/>
    <s v="S"/>
    <m/>
    <n v="16372.883333333333"/>
    <n v="-249.72666666666919"/>
    <m/>
  </r>
  <r>
    <s v="ITAÚ"/>
    <d v="2019-12-13T00:00:00"/>
    <x v="4"/>
    <n v="59593"/>
    <s v="C"/>
    <s v="PETR3"/>
    <n v="500"/>
    <n v="31.96"/>
    <n v="31.96"/>
    <n v="15980"/>
    <n v="12"/>
    <n v="4.3899999999999997"/>
    <n v="0.6"/>
    <n v="15997.3375"/>
    <s v="S"/>
    <m/>
    <n v="-15997.3375"/>
    <m/>
    <m/>
  </r>
  <r>
    <s v="ITAÚ"/>
    <d v="2019-12-11T00:00:00"/>
    <x v="4"/>
    <n v="45199"/>
    <s v="V"/>
    <s v="PETR3"/>
    <n v="600"/>
    <n v="32.479999999999997"/>
    <n v="31.885000000000002"/>
    <n v="19487.999999999996"/>
    <n v="12"/>
    <n v="5.35"/>
    <n v="0.74"/>
    <n v="19471.152499999997"/>
    <s v="S"/>
    <m/>
    <n v="19471.152499999997"/>
    <n v="303.35266666666575"/>
    <m/>
  </r>
  <r>
    <s v="ITAÚ"/>
    <d v="2019-12-10T00:00:00"/>
    <x v="6"/>
    <n v="39485"/>
    <s v="V"/>
    <s v="ELET6"/>
    <n v="300"/>
    <n v="37.159999999999997"/>
    <n v="37.06"/>
    <n v="11147.999999999998"/>
    <n v="12"/>
    <n v="2.8149999999999999"/>
    <n v="0.38500000000000001"/>
    <n v="11131.507499999998"/>
    <s v="S"/>
    <m/>
    <n v="11131.507499999998"/>
    <n v="-4.8883333333324117"/>
    <m/>
  </r>
  <r>
    <s v="ITAÚ"/>
    <d v="2019-12-10T00:00:00"/>
    <x v="3"/>
    <n v="39485"/>
    <s v="C"/>
    <s v="B3SA3"/>
    <n v="200"/>
    <n v="46.68"/>
    <n v="47.937777777777775"/>
    <n v="9336"/>
    <n v="12"/>
    <n v="2.8149999999999999"/>
    <n v="0.38500000000000001"/>
    <n v="9353.1224999999995"/>
    <s v="S"/>
    <m/>
    <n v="-9353.1224999999995"/>
    <m/>
    <m/>
  </r>
  <r>
    <s v="ITAÚ"/>
    <d v="2019-12-09T00:00:00"/>
    <x v="4"/>
    <n v="33726"/>
    <s v="C"/>
    <s v="PETR3"/>
    <n v="300"/>
    <n v="31.89"/>
    <n v="31.885000000000002"/>
    <n v="9567"/>
    <n v="12"/>
    <n v="2.91"/>
    <n v="0.40199999999999997"/>
    <n v="9581.6119999999992"/>
    <s v="S"/>
    <m/>
    <n v="-9581.6119999999992"/>
    <m/>
    <m/>
  </r>
  <r>
    <s v="ITAÚ"/>
    <d v="2019-12-09T00:00:00"/>
    <x v="4"/>
    <n v="33726"/>
    <s v="C"/>
    <s v="PETR3"/>
    <n v="300"/>
    <n v="31.88"/>
    <m/>
    <n v="9564"/>
    <n v="12"/>
    <n v="2.91"/>
    <n v="0.40199999999999997"/>
    <n v="9579.8486666666668"/>
    <s v="S"/>
    <m/>
    <n v="-9579.8486666666668"/>
    <m/>
    <m/>
  </r>
  <r>
    <s v="ITAÚ"/>
    <d v="2019-12-09T00:00:00"/>
    <x v="3"/>
    <n v="33726"/>
    <s v="C"/>
    <s v="B3SA3"/>
    <n v="200"/>
    <n v="47.83"/>
    <m/>
    <n v="9566"/>
    <n v="12"/>
    <n v="2.91"/>
    <n v="0.40199999999999997"/>
    <n v="9581.8486666666668"/>
    <s v="S"/>
    <m/>
    <n v="-9581.8486666666668"/>
    <m/>
    <m/>
  </r>
  <r>
    <s v="ITAÚ"/>
    <d v="2019-12-09T00:00:00"/>
    <x v="3"/>
    <n v="33726"/>
    <s v="C"/>
    <s v="B3SA3"/>
    <n v="200"/>
    <n v="48.28"/>
    <m/>
    <n v="9656"/>
    <n v="12"/>
    <n v="2.91"/>
    <n v="0.40199999999999997"/>
    <n v="9671.8486666666668"/>
    <s v="S"/>
    <m/>
    <n v="-9671.8486666666668"/>
    <m/>
    <m/>
  </r>
  <r>
    <s v="ITAÚ"/>
    <d v="2019-12-09T00:00:00"/>
    <x v="3"/>
    <n v="33726"/>
    <s v="C"/>
    <s v="B3SA3"/>
    <n v="300"/>
    <n v="48.62"/>
    <m/>
    <n v="14586"/>
    <n v="12"/>
    <n v="2.91"/>
    <n v="0.40199999999999997"/>
    <n v="14603.107454545454"/>
    <s v="S"/>
    <m/>
    <n v="-14603.107454545454"/>
    <m/>
    <m/>
  </r>
  <r>
    <s v="CLEAR"/>
    <d v="2019-12-06T00:00:00"/>
    <x v="6"/>
    <n v="8175574"/>
    <s v="C"/>
    <s v="CMIG4"/>
    <n v="800"/>
    <n v="12.95"/>
    <n v="14.092857142857143"/>
    <n v="10360"/>
    <m/>
    <n v="2.84"/>
    <n v="0.69"/>
    <n v="10365.395454545454"/>
    <s v="S"/>
    <m/>
    <n v="-10365.395454545454"/>
    <m/>
    <m/>
  </r>
  <r>
    <s v="ITAÚ"/>
    <d v="2019-12-06T00:00:00"/>
    <x v="6"/>
    <n v="27707"/>
    <s v="C"/>
    <s v="ELET6"/>
    <n v="300"/>
    <n v="37.06"/>
    <n v="37.06"/>
    <n v="11118"/>
    <n v="12"/>
    <n v="3.4049999999999998"/>
    <n v="0.47"/>
    <n v="11135.175454545453"/>
    <s v="S"/>
    <m/>
    <n v="-11135.175454545453"/>
    <m/>
    <m/>
  </r>
  <r>
    <s v="ITAÚ"/>
    <d v="2019-12-06T00:00:00"/>
    <x v="0"/>
    <n v="27707"/>
    <s v="C"/>
    <s v="JBSS3"/>
    <n v="500"/>
    <n v="27.36"/>
    <n v="29.483333333333334"/>
    <n v="13680"/>
    <n v="12"/>
    <n v="3.4049999999999998"/>
    <n v="0.47"/>
    <n v="13697.175454545453"/>
    <s v="S"/>
    <m/>
    <n v="-13697.175454545453"/>
    <m/>
    <m/>
  </r>
  <r>
    <s v="ITAÚ"/>
    <d v="2019-12-05T00:00:00"/>
    <x v="0"/>
    <n v="21745"/>
    <s v="V"/>
    <s v="JBSS3"/>
    <n v="300"/>
    <n v="27.58"/>
    <n v="29.483333333333334"/>
    <n v="8274"/>
    <n v="12"/>
    <n v="2.46"/>
    <n v="0.34"/>
    <n v="8257.5845454545452"/>
    <s v="S"/>
    <m/>
    <n v="8257.5845454545452"/>
    <n v="-588.04166666666606"/>
    <m/>
  </r>
  <r>
    <s v="ITAÚ"/>
    <d v="2019-12-05T00:00:00"/>
    <x v="4"/>
    <n v="21745"/>
    <s v="V"/>
    <s v="PETR3"/>
    <n v="300"/>
    <n v="32.159999999999997"/>
    <m/>
    <n v="9647.9999999999982"/>
    <n v="12"/>
    <n v="2.46"/>
    <n v="0.34"/>
    <n v="9631.5845454545433"/>
    <s v="S"/>
    <m/>
    <n v="9631.5845454545433"/>
    <n v="265.02124999999796"/>
    <m/>
  </r>
  <r>
    <s v="CLEAR"/>
    <d v="2019-12-04T00:00:00"/>
    <x v="3"/>
    <n v="8060841"/>
    <s v="V"/>
    <s v="B3SA3"/>
    <n v="200"/>
    <n v="48.42"/>
    <m/>
    <n v="9684"/>
    <m/>
    <n v="2.66"/>
    <n v="0.36"/>
    <n v="9679.5645454545447"/>
    <s v="S"/>
    <m/>
    <n v="9679.5645454545447"/>
    <n v="132.13833333333241"/>
    <m/>
  </r>
  <r>
    <s v="ITAÚ"/>
    <d v="2019-12-04T00:00:00"/>
    <x v="0"/>
    <n v="15461"/>
    <s v="C"/>
    <s v="JBSS3"/>
    <n v="300"/>
    <n v="27.4"/>
    <n v="29.483333333333334"/>
    <n v="8220"/>
    <n v="12"/>
    <n v="3.0912500000000001"/>
    <n v="0.44874999999999998"/>
    <n v="8237.1542045454535"/>
    <s v="S"/>
    <m/>
    <n v="-8237.1542045454535"/>
    <m/>
    <m/>
  </r>
  <r>
    <s v="ITAÚ"/>
    <d v="2019-12-04T00:00:00"/>
    <x v="3"/>
    <n v="15461"/>
    <s v="V"/>
    <s v="B3SA3"/>
    <n v="600"/>
    <n v="48.81"/>
    <m/>
    <n v="29286"/>
    <n v="12"/>
    <n v="3.0912500000000001"/>
    <n v="0.44874999999999998"/>
    <n v="29269.475795454546"/>
    <s v="S"/>
    <m/>
    <n v="29269.475795454546"/>
    <n v="592.10791666666955"/>
    <m/>
  </r>
  <r>
    <s v="ITAÚ"/>
    <d v="2019-12-04T00:00:00"/>
    <x v="3"/>
    <n v="15461"/>
    <s v="V"/>
    <s v="B3SA3"/>
    <n v="400"/>
    <n v="48.45"/>
    <m/>
    <n v="19380"/>
    <n v="12"/>
    <n v="3.0912500000000001"/>
    <n v="0.44874999999999998"/>
    <n v="19363.475795454546"/>
    <s v="S"/>
    <m/>
    <n v="19363.475795454546"/>
    <n v="5.170224358978885"/>
    <m/>
  </r>
  <r>
    <s v="ITAÚ"/>
    <d v="2019-12-04T00:00:00"/>
    <x v="4"/>
    <n v="15461"/>
    <s v="C"/>
    <s v="PETR3"/>
    <n v="300"/>
    <n v="31.17"/>
    <m/>
    <n v="9351"/>
    <n v="12"/>
    <n v="3.0912500000000001"/>
    <n v="0.44874999999999998"/>
    <n v="9368.1542045454535"/>
    <s v="S"/>
    <m/>
    <n v="-9368.1542045454535"/>
    <m/>
    <m/>
  </r>
  <r>
    <s v="ITAÚ"/>
    <d v="2019-12-04T00:00:00"/>
    <x v="5"/>
    <n v="15461"/>
    <s v="V"/>
    <s v="USIM5"/>
    <n v="1000"/>
    <n v="8.7100000000000009"/>
    <m/>
    <n v="8710"/>
    <n v="12"/>
    <n v="3.0912500000000001"/>
    <n v="0.44874999999999998"/>
    <n v="8693.9012500000008"/>
    <s v="S"/>
    <m/>
    <n v="8693.9012500000008"/>
    <n v="-12.410833333331539"/>
    <m/>
  </r>
  <r>
    <s v="ITAÚ"/>
    <d v="2019-12-04T00:00:00"/>
    <x v="5"/>
    <n v="15461"/>
    <s v="C"/>
    <s v="USIM5"/>
    <n v="1000"/>
    <n v="8.69"/>
    <m/>
    <n v="8690"/>
    <n v="12"/>
    <n v="3.0912500000000001"/>
    <n v="0.44874999999999998"/>
    <n v="8707.0120833333312"/>
    <s v="S"/>
    <m/>
    <n v="-8707.0120833333312"/>
    <m/>
    <m/>
  </r>
  <r>
    <s v="ITAÚ"/>
    <d v="2019-12-04T00:00:00"/>
    <x v="10"/>
    <n v="15461"/>
    <s v="V"/>
    <s v="TRPL4"/>
    <n v="500"/>
    <n v="22.14"/>
    <n v="23.477499999999999"/>
    <n v="11070"/>
    <n v="12"/>
    <n v="3.0912500000000001"/>
    <n v="0.44874999999999998"/>
    <n v="11053.617916666668"/>
    <s v="S"/>
    <m/>
    <n v="11053.617916666668"/>
    <n v="-684.80208333333212"/>
    <m/>
  </r>
  <r>
    <s v="ITAÚ"/>
    <d v="2019-12-02T00:00:00"/>
    <x v="0"/>
    <n v="3206"/>
    <s v="C"/>
    <s v="JBSS3"/>
    <n v="500"/>
    <n v="28.36"/>
    <n v="29.691666666666666"/>
    <n v="14180"/>
    <n v="12"/>
    <n v="3.89"/>
    <n v="0.57999999999999996"/>
    <n v="14197.143333333332"/>
    <s v="S"/>
    <m/>
    <n v="-14197.143333333332"/>
    <m/>
    <m/>
  </r>
  <r>
    <s v="CLEAR"/>
    <d v="2019-11-29T00:00:00"/>
    <x v="3"/>
    <n v="7894112"/>
    <s v="C"/>
    <s v="B3SA3"/>
    <n v="200"/>
    <n v="47.72"/>
    <n v="47.72"/>
    <n v="9544"/>
    <m/>
    <n v="1.6783333333333335"/>
    <n v="0.3116666666666667"/>
    <n v="9548.8691666666655"/>
    <s v="S"/>
    <m/>
    <n v="-9548.8691666666655"/>
    <m/>
    <m/>
  </r>
  <r>
    <s v="CLEAR"/>
    <d v="2019-11-29T00:00:00"/>
    <x v="1"/>
    <n v="7894112"/>
    <s v="V"/>
    <s v="COGN3"/>
    <n v="500"/>
    <n v="10.35"/>
    <n v="10.37"/>
    <n v="5175"/>
    <m/>
    <n v="1.6783333333333335"/>
    <n v="0.3116666666666667"/>
    <n v="5170.7608333333337"/>
    <s v="S"/>
    <m/>
    <n v="5170.7608333333337"/>
    <n v="-18.136666666666315"/>
    <m/>
  </r>
  <r>
    <s v="CLEAR"/>
    <d v="2019-11-29T00:00:00"/>
    <x v="1"/>
    <n v="7894112"/>
    <s v="C"/>
    <s v="COGN3"/>
    <n v="500"/>
    <n v="10.37"/>
    <n v="10.37"/>
    <n v="5185"/>
    <m/>
    <n v="1.6783333333333335"/>
    <n v="0.3116666666666667"/>
    <n v="5189.8691666666664"/>
    <s v="S"/>
    <m/>
    <n v="-5189.8691666666664"/>
    <m/>
    <m/>
  </r>
  <r>
    <s v="CLEAR"/>
    <d v="2019-11-29T00:00:00"/>
    <x v="0"/>
    <n v="7894112"/>
    <s v="V"/>
    <s v="JBSS3"/>
    <n v="100"/>
    <n v="29.03"/>
    <n v="30.126666666666665"/>
    <n v="2903"/>
    <m/>
    <n v="1.6783333333333335"/>
    <n v="0.3116666666666667"/>
    <n v="2898.7608333333337"/>
    <s v="S"/>
    <m/>
    <n v="2898.7608333333337"/>
    <n v="-113.58166666666648"/>
    <n v="1400"/>
  </r>
  <r>
    <s v="CLEAR"/>
    <d v="2019-11-29T00:00:00"/>
    <x v="0"/>
    <n v="7894112"/>
    <s v="V"/>
    <s v="JBSS3"/>
    <n v="400"/>
    <n v="29.04"/>
    <m/>
    <n v="11616"/>
    <m/>
    <n v="1.6783333333333335"/>
    <n v="0.3116666666666667"/>
    <n v="11611.760833333334"/>
    <s v="S"/>
    <m/>
    <n v="11611.760833333334"/>
    <n v="331.54000000000269"/>
    <n v="1500"/>
  </r>
  <r>
    <s v="CLEAR"/>
    <d v="2019-11-29T00:00:00"/>
    <x v="0"/>
    <n v="7894112"/>
    <s v="C"/>
    <s v="JBSS3"/>
    <n v="400"/>
    <n v="28.19"/>
    <m/>
    <n v="11276"/>
    <m/>
    <n v="1.6783333333333335"/>
    <n v="0.3116666666666667"/>
    <n v="11282.571666666665"/>
    <s v="S"/>
    <m/>
    <n v="-11282.571666666665"/>
    <m/>
    <n v="1900"/>
  </r>
  <r>
    <s v="ITAÚ"/>
    <d v="2019-11-29T00:00:00"/>
    <x v="3"/>
    <n v="103032"/>
    <s v="C"/>
    <s v="B3SA3"/>
    <n v="200"/>
    <n v="47.54"/>
    <n v="47.574285714285715"/>
    <n v="9508"/>
    <n v="12"/>
    <n v="3.1199999999999997"/>
    <n v="0.53666666666666663"/>
    <n v="9526.7966666666653"/>
    <s v="S"/>
    <m/>
    <n v="-9526.7966666666653"/>
    <m/>
    <m/>
  </r>
  <r>
    <s v="ITAÚ"/>
    <d v="2019-11-29T00:00:00"/>
    <x v="3"/>
    <n v="103032"/>
    <s v="C"/>
    <s v="B3SA3"/>
    <n v="200"/>
    <n v="47.73"/>
    <n v="47.58"/>
    <n v="9546"/>
    <n v="12"/>
    <n v="3.1199999999999997"/>
    <n v="0.53666666666666663"/>
    <n v="9564.7966666666653"/>
    <s v="S"/>
    <m/>
    <n v="-9564.7966666666653"/>
    <m/>
    <n v="0"/>
  </r>
  <r>
    <s v="ITAÚ"/>
    <d v="2019-11-29T00:00:00"/>
    <x v="3"/>
    <n v="103032"/>
    <s v="C"/>
    <s v="B3SA3"/>
    <n v="200"/>
    <n v="47.87"/>
    <n v="47.55"/>
    <n v="9574"/>
    <n v="12"/>
    <n v="3.1199999999999997"/>
    <n v="0.53666666666666663"/>
    <n v="9592.7966666666653"/>
    <s v="S"/>
    <m/>
    <n v="-9592.7966666666653"/>
    <m/>
    <m/>
  </r>
  <r>
    <s v="ITAÚ"/>
    <d v="2019-11-29T00:00:00"/>
    <x v="0"/>
    <n v="103032"/>
    <s v="V"/>
    <s v="JBSS3"/>
    <n v="500"/>
    <n v="28.2"/>
    <n v="29.957999999999998"/>
    <n v="14100"/>
    <n v="12"/>
    <n v="3.1199999999999997"/>
    <n v="0.53666666666666663"/>
    <n v="14081.833333333334"/>
    <s v="S"/>
    <m/>
    <n v="14081.833333333334"/>
    <n v="-894.99333333333379"/>
    <m/>
  </r>
  <r>
    <s v="ITAÚ"/>
    <d v="2019-11-29T00:00:00"/>
    <x v="9"/>
    <n v="103032"/>
    <s v="V"/>
    <s v="BBDC4"/>
    <n v="200"/>
    <n v="33.29"/>
    <m/>
    <n v="6658"/>
    <n v="12"/>
    <n v="3.1199999999999997"/>
    <n v="0.53666666666666663"/>
    <n v="6639.833333333333"/>
    <s v="S"/>
    <m/>
    <n v="6639.833333333333"/>
    <n v="-29.829333333334944"/>
    <m/>
  </r>
  <r>
    <s v="ITAÚ"/>
    <d v="2019-11-29T00:00:00"/>
    <x v="0"/>
    <n v="103032"/>
    <s v="V"/>
    <s v="JBSS3"/>
    <n v="1000"/>
    <n v="29.01"/>
    <m/>
    <n v="29010"/>
    <n v="12"/>
    <n v="3.1199999999999997"/>
    <n v="0.53666666666666663"/>
    <n v="28991.833333333332"/>
    <s v="S"/>
    <m/>
    <n v="28991.833333333332"/>
    <n v="719.0099999999984"/>
    <m/>
  </r>
  <r>
    <s v="ITAÚ"/>
    <d v="2019-11-29T00:00:00"/>
    <x v="0"/>
    <n v="103032"/>
    <s v="C"/>
    <s v="JBSS3"/>
    <n v="500"/>
    <n v="28.28"/>
    <m/>
    <n v="14140"/>
    <n v="12"/>
    <n v="3.1199999999999997"/>
    <n v="0.53666666666666663"/>
    <n v="14158.796666666665"/>
    <s v="S"/>
    <m/>
    <n v="-14158.796666666665"/>
    <m/>
    <m/>
  </r>
  <r>
    <s v="ITAÚ"/>
    <d v="2019-11-29T00:00:00"/>
    <x v="0"/>
    <n v="103032"/>
    <s v="C"/>
    <s v="JBSS3"/>
    <n v="500"/>
    <n v="28.2"/>
    <m/>
    <n v="14100"/>
    <n v="12"/>
    <n v="3.1199999999999997"/>
    <n v="0.53666666666666663"/>
    <n v="14118.796666666665"/>
    <s v="S"/>
    <m/>
    <n v="-14118.796666666665"/>
    <m/>
    <m/>
  </r>
  <r>
    <s v="ITAÚ"/>
    <d v="2019-11-29T00:00:00"/>
    <x v="10"/>
    <n v="103032"/>
    <s v="C"/>
    <s v="TRPL4"/>
    <n v="500"/>
    <n v="22.19"/>
    <n v="23.477499999999999"/>
    <n v="11095"/>
    <n v="12"/>
    <n v="3.1199999999999997"/>
    <n v="0.53666666666666663"/>
    <n v="11111.188095238094"/>
    <s v="S"/>
    <m/>
    <n v="-11111.188095238094"/>
    <m/>
    <m/>
  </r>
  <r>
    <s v="ITAÚ"/>
    <d v="2019-11-28T00:00:00"/>
    <x v="3"/>
    <n v="98112"/>
    <s v="V"/>
    <s v="B3SA3"/>
    <n v="400"/>
    <n v="47.89"/>
    <n v="47.47"/>
    <n v="19156"/>
    <n v="12"/>
    <n v="5.26"/>
    <n v="0.78"/>
    <n v="19140.198571428573"/>
    <s v="S"/>
    <m/>
    <n v="19140.198571428573"/>
    <n v="151.18000000000029"/>
    <m/>
  </r>
  <r>
    <s v="ITAÚ"/>
    <d v="2019-11-26T00:00:00"/>
    <x v="0"/>
    <n v="88212"/>
    <s v="C"/>
    <s v="JBSS3"/>
    <n v="500"/>
    <n v="27.02"/>
    <n v="29.957999999999998"/>
    <n v="13510"/>
    <n v="12"/>
    <n v="2.5920000000000001"/>
    <n v="0.38600000000000001"/>
    <n v="13526.037428571428"/>
    <s v="S"/>
    <m/>
    <n v="-13526.037428571428"/>
    <m/>
    <n v="200"/>
  </r>
  <r>
    <s v="ITAÚ"/>
    <d v="2019-11-26T00:00:00"/>
    <x v="3"/>
    <n v="88212"/>
    <s v="C"/>
    <s v="B3SA3"/>
    <n v="200"/>
    <n v="46.21"/>
    <n v="47.47"/>
    <n v="9242"/>
    <n v="12"/>
    <n v="2.5920000000000001"/>
    <n v="0.38600000000000001"/>
    <n v="9258.0374285714279"/>
    <s v="S"/>
    <m/>
    <n v="-9258.0374285714279"/>
    <m/>
    <n v="1200"/>
  </r>
  <r>
    <s v="ITAÚ"/>
    <d v="2019-11-26T00:00:00"/>
    <x v="3"/>
    <n v="88212"/>
    <s v="C"/>
    <s v="B3SA3"/>
    <n v="200"/>
    <n v="47.04"/>
    <n v="47.89"/>
    <n v="9408"/>
    <n v="12"/>
    <n v="2.5920000000000001"/>
    <n v="0.38600000000000001"/>
    <n v="9424.0374285714279"/>
    <s v="S"/>
    <m/>
    <n v="-9424.0374285714279"/>
    <m/>
    <m/>
  </r>
  <r>
    <s v="ITAÚ"/>
    <d v="2019-11-26T00:00:00"/>
    <x v="9"/>
    <n v="88212"/>
    <s v="C"/>
    <s v="BBDC4"/>
    <n v="200"/>
    <n v="33.270000000000003"/>
    <n v="33.270000000000003"/>
    <n v="6654.0000000000009"/>
    <n v="12"/>
    <n v="2.5920000000000001"/>
    <n v="0.38600000000000001"/>
    <n v="6670.0374285714297"/>
    <s v="S"/>
    <m/>
    <n v="-6670.0374285714297"/>
    <m/>
    <m/>
  </r>
  <r>
    <s v="ITAÚ"/>
    <d v="2019-11-26T00:00:00"/>
    <x v="7"/>
    <n v="88212"/>
    <s v="C"/>
    <s v="CVCB3"/>
    <n v="200"/>
    <n v="41.67"/>
    <n v="45.180833333333332"/>
    <n v="8334"/>
    <n v="12"/>
    <n v="2.5920000000000001"/>
    <n v="0.38600000000000001"/>
    <n v="8350.0374285714279"/>
    <s v="S"/>
    <m/>
    <n v="-8350.0374285714279"/>
    <m/>
    <m/>
  </r>
  <r>
    <s v="ITAÚ"/>
    <d v="2019-11-25T00:00:00"/>
    <x v="11"/>
    <n v="82453"/>
    <s v="C"/>
    <s v="GOLL4"/>
    <n v="200"/>
    <n v="34.69"/>
    <m/>
    <n v="6938"/>
    <n v="12"/>
    <n v="2.2846153846153845"/>
    <n v="0.40384615384615385"/>
    <n v="6953.3182905982903"/>
    <s v="S"/>
    <m/>
    <n v="-6953.3182905982903"/>
    <m/>
    <m/>
  </r>
  <r>
    <s v="ITAÚ"/>
    <d v="2019-11-25T00:00:00"/>
    <x v="11"/>
    <n v="82453"/>
    <s v="V"/>
    <s v="GOLL4"/>
    <n v="200"/>
    <n v="34.880000000000003"/>
    <m/>
    <n v="6976.0000000000009"/>
    <n v="12"/>
    <n v="2.2846153846153845"/>
    <n v="0.40384615384615385"/>
    <n v="6961.3117094017107"/>
    <s v="S"/>
    <m/>
    <n v="6961.3117094017107"/>
    <n v="162.0167521367548"/>
    <m/>
  </r>
  <r>
    <s v="ITAÚ"/>
    <d v="2019-11-25T00:00:00"/>
    <x v="11"/>
    <n v="82453"/>
    <s v="V"/>
    <s v="GOLL4"/>
    <n v="100"/>
    <n v="34.9"/>
    <m/>
    <n v="3490"/>
    <m/>
    <n v="2.2846153846153845"/>
    <n v="0.40384615384615385"/>
    <n v="3487.3117094017093"/>
    <s v="S"/>
    <m/>
    <n v="3487.3117094017093"/>
    <m/>
    <m/>
  </r>
  <r>
    <s v="ITAÚ"/>
    <d v="2019-11-25T00:00:00"/>
    <x v="11"/>
    <n v="82453"/>
    <s v="V"/>
    <s v="GOLL4"/>
    <n v="200"/>
    <n v="34.9"/>
    <m/>
    <n v="6980"/>
    <n v="12"/>
    <n v="2.2846153846153845"/>
    <n v="0.40384615384615385"/>
    <n v="6965.3117094017098"/>
    <s v="S"/>
    <m/>
    <n v="6965.3117094017098"/>
    <n v="9.5289743589755744"/>
    <n v="0"/>
  </r>
  <r>
    <s v="ITAÚ"/>
    <d v="2019-11-25T00:00:00"/>
    <x v="3"/>
    <n v="82453"/>
    <s v="C"/>
    <s v="B3SA3"/>
    <n v="200"/>
    <n v="48.04"/>
    <n v="48.314999999999998"/>
    <n v="9608"/>
    <n v="12"/>
    <n v="2.2846153846153845"/>
    <n v="0.40384615384615385"/>
    <n v="9623.3182905982885"/>
    <s v="S"/>
    <m/>
    <n v="-9623.3182905982885"/>
    <m/>
    <m/>
  </r>
  <r>
    <s v="ITAÚ"/>
    <d v="2019-11-25T00:00:00"/>
    <x v="3"/>
    <n v="82453"/>
    <s v="C"/>
    <s v="B3SA3"/>
    <n v="200"/>
    <n v="48.59"/>
    <m/>
    <n v="9718"/>
    <n v="12"/>
    <n v="2.2846153846153845"/>
    <n v="0.40384615384615385"/>
    <n v="9733.3182905982885"/>
    <s v="S"/>
    <m/>
    <n v="-9733.3182905982885"/>
    <m/>
    <m/>
  </r>
  <r>
    <s v="ITAÚ"/>
    <d v="2019-11-25T00:00:00"/>
    <x v="9"/>
    <n v="82453"/>
    <s v="V"/>
    <s v="BBDC4"/>
    <n v="300"/>
    <n v="33.79"/>
    <n v="33.299999999999997"/>
    <n v="10137"/>
    <n v="12"/>
    <n v="2.2846153846153845"/>
    <n v="0.40384615384615385"/>
    <n v="10122.311709401711"/>
    <s v="S"/>
    <m/>
    <n v="10122.311709401711"/>
    <n v="112.93726495726696"/>
    <m/>
  </r>
  <r>
    <s v="ITAÚ"/>
    <d v="2019-11-25T00:00:00"/>
    <x v="5"/>
    <n v="82453"/>
    <s v="V"/>
    <s v="USIM5"/>
    <n v="2000"/>
    <n v="8.25"/>
    <n v="8.25"/>
    <n v="16500"/>
    <n v="12"/>
    <n v="2.2846153846153845"/>
    <n v="0.40384615384615385"/>
    <n v="16485.311709401707"/>
    <s v="S"/>
    <m/>
    <n v="16485.311709401707"/>
    <n v="-32.471025641028973"/>
    <n v="1000"/>
  </r>
  <r>
    <s v="ITAÚ"/>
    <d v="2019-11-25T00:00:00"/>
    <x v="5"/>
    <n v="82453"/>
    <s v="C"/>
    <s v="USIM5"/>
    <n v="2000"/>
    <n v="8.25"/>
    <n v="8.25"/>
    <n v="16500"/>
    <n v="12"/>
    <n v="2.2846153846153845"/>
    <n v="0.40384615384615385"/>
    <n v="16515.318290598294"/>
    <s v="S"/>
    <m/>
    <n v="-16515.318290598294"/>
    <m/>
    <n v="1300"/>
  </r>
  <r>
    <s v="ITAÚ"/>
    <d v="2019-11-25T00:00:00"/>
    <x v="1"/>
    <n v="82453"/>
    <s v="V"/>
    <s v="CSNA3"/>
    <n v="500"/>
    <n v="12.47"/>
    <n v="45.881"/>
    <n v="6235"/>
    <n v="12"/>
    <n v="2.2846153846153845"/>
    <n v="0.40384615384615385"/>
    <n v="6217.8261538461538"/>
    <s v="S"/>
    <m/>
    <n v="6217.8261538461538"/>
    <n v="8.2032967032973829"/>
    <n v="1000"/>
  </r>
  <r>
    <s v="ITAÚ"/>
    <d v="2019-11-25T00:00:00"/>
    <x v="7"/>
    <n v="82453"/>
    <s v="V"/>
    <s v="CVCB3"/>
    <n v="300"/>
    <n v="43.85"/>
    <m/>
    <n v="13155"/>
    <n v="12"/>
    <n v="2.2846153846153845"/>
    <n v="0.40384615384615385"/>
    <n v="13141.356153846154"/>
    <s v="S"/>
    <m/>
    <n v="13141.356153846154"/>
    <n v="168.00230769230802"/>
    <m/>
  </r>
  <r>
    <s v="ITAÚ"/>
    <d v="2019-11-25T00:00:00"/>
    <x v="7"/>
    <n v="82453"/>
    <s v="C"/>
    <s v="CVCB3"/>
    <n v="300"/>
    <n v="43.18"/>
    <m/>
    <n v="12954"/>
    <n v="12"/>
    <n v="2.2846153846153845"/>
    <n v="0.40384615384615385"/>
    <n v="12970.111346153844"/>
    <s v="S"/>
    <m/>
    <n v="-12970.111346153844"/>
    <m/>
    <n v="300"/>
  </r>
  <r>
    <s v="ITAÚ"/>
    <d v="2019-11-25T00:00:00"/>
    <x v="7"/>
    <n v="82453"/>
    <s v="V"/>
    <s v="CVCB3"/>
    <n v="200"/>
    <n v="43.79"/>
    <n v="45.027500000000003"/>
    <n v="8758"/>
    <n v="12"/>
    <n v="2.2846153846153845"/>
    <n v="0.40384615384615385"/>
    <n v="8742.5186538461548"/>
    <s v="S"/>
    <m/>
    <n v="8742.5186538461548"/>
    <n v="-263.68384615384639"/>
    <m/>
  </r>
  <r>
    <s v="CLEAR"/>
    <d v="2019-11-25T00:00:00"/>
    <x v="0"/>
    <n v="7699201"/>
    <s v="V"/>
    <s v="BRFS3"/>
    <n v="300"/>
    <n v="35.28"/>
    <m/>
    <n v="10584"/>
    <m/>
    <n v="2.91"/>
    <n v="0.43"/>
    <n v="10580.4925"/>
    <s v="S"/>
    <m/>
    <n v="10580.4925"/>
    <n v="31"/>
    <m/>
  </r>
  <r>
    <s v="ITAÚ"/>
    <d v="2019-11-22T00:00:00"/>
    <x v="9"/>
    <n v="76414"/>
    <s v="C"/>
    <s v="BBDC4"/>
    <n v="300"/>
    <n v="33.299999999999997"/>
    <n v="33.299999999999997"/>
    <n v="9990"/>
    <n v="12"/>
    <n v="4.12"/>
    <n v="0.6133333333333334"/>
    <n v="10006.320833333331"/>
    <s v="S"/>
    <m/>
    <n v="-10006.320833333331"/>
    <m/>
    <m/>
  </r>
  <r>
    <s v="ITAÚ"/>
    <d v="2019-11-22T00:00:00"/>
    <x v="11"/>
    <n v="76414"/>
    <s v="C"/>
    <s v="GOLL4"/>
    <n v="300"/>
    <n v="34.22"/>
    <n v="34.22"/>
    <n v="10266"/>
    <n v="12"/>
    <n v="4.12"/>
    <n v="0.6133333333333334"/>
    <n v="10282.71111111111"/>
    <s v="S"/>
    <m/>
    <n v="-10282.71111111111"/>
    <m/>
    <m/>
  </r>
  <r>
    <s v="ITAÚ"/>
    <d v="2019-11-22T00:00:00"/>
    <x v="5"/>
    <n v="76414"/>
    <s v="V"/>
    <s v="USIM5"/>
    <n v="3000"/>
    <n v="8.23"/>
    <n v="7.8566666666666665"/>
    <n v="24690"/>
    <n v="12"/>
    <n v="4.12"/>
    <n v="0.6133333333333334"/>
    <n v="24673.918888888889"/>
    <s v="S"/>
    <m/>
    <n v="24673.918888888889"/>
    <n v="1068.4238888888876"/>
    <m/>
  </r>
  <r>
    <s v="ITAÚ"/>
    <d v="2019-11-21T00:00:00"/>
    <x v="11"/>
    <n v="70375"/>
    <s v="V"/>
    <s v="GOLL4"/>
    <n v="300"/>
    <n v="33.81"/>
    <n v="70375"/>
    <n v="10143"/>
    <n v="12"/>
    <n v="2.78"/>
    <n v="0.41"/>
    <n v="10127.122222222222"/>
    <s v="S"/>
    <m/>
    <n v="10127.122222222222"/>
    <n v="-260.25777777777694"/>
    <m/>
  </r>
  <r>
    <s v="ITAÚ"/>
    <d v="2019-11-19T00:00:00"/>
    <x v="11"/>
    <n v="60233"/>
    <s v="C"/>
    <s v="GOLL4"/>
    <n v="300"/>
    <n v="34.56"/>
    <n v="34.56"/>
    <n v="10368"/>
    <n v="12"/>
    <n v="2.85"/>
    <n v="0.42"/>
    <n v="10384.517777777777"/>
    <s v="S"/>
    <m/>
    <n v="-10384.517777777777"/>
    <m/>
    <m/>
  </r>
  <r>
    <s v="CLEAR"/>
    <d v="2019-11-19T00:00:00"/>
    <x v="1"/>
    <m/>
    <s v="V"/>
    <s v="COGN3"/>
    <n v="1000"/>
    <n v="10.58"/>
    <n v="10.26"/>
    <n v="10580"/>
    <m/>
    <m/>
    <m/>
    <n v="10576.532222222222"/>
    <s v="S"/>
    <m/>
    <n v="10576.532222222222"/>
    <n v="309.15222222222292"/>
    <m/>
  </r>
  <r>
    <s v="CLEAR"/>
    <d v="2019-11-19T00:00:00"/>
    <x v="1"/>
    <n v="7548983"/>
    <s v="C"/>
    <s v="COGN3"/>
    <n v="1000"/>
    <n v="10.26"/>
    <n v="10.26"/>
    <n v="10260"/>
    <m/>
    <n v="2.82"/>
    <n v="0.42"/>
    <n v="10264.517777777777"/>
    <s v="S"/>
    <m/>
    <n v="-10264.517777777777"/>
    <m/>
    <m/>
  </r>
  <r>
    <s v="CLEAR"/>
    <d v="2019-11-14T00:00:00"/>
    <x v="7"/>
    <n v="7452402"/>
    <s v="V"/>
    <s v="VVAR3"/>
    <n v="4000"/>
    <n v="7.01"/>
    <m/>
    <n v="28040"/>
    <m/>
    <n v="7.71"/>
    <n v="1.1499999999999999"/>
    <n v="28035.382222222222"/>
    <s v="S"/>
    <m/>
    <n v="28035.382222222222"/>
    <n v="-1657.1026031746051"/>
    <m/>
  </r>
  <r>
    <s v="ITAÚ"/>
    <d v="2019-11-14T00:00:00"/>
    <x v="5"/>
    <n v="55135"/>
    <s v="C"/>
    <s v="USIM5"/>
    <n v="1000"/>
    <n v="7.71"/>
    <n v="7.8566666666666665"/>
    <n v="7710"/>
    <n v="12"/>
    <n v="4.8"/>
    <n v="0.71499999999999997"/>
    <n v="7726.8127777777781"/>
    <s v="S"/>
    <m/>
    <n v="-7726.8127777777781"/>
    <m/>
    <n v="1200"/>
  </r>
  <r>
    <s v="ITAÚ"/>
    <d v="2019-11-14T00:00:00"/>
    <x v="11"/>
    <n v="55135"/>
    <s v="V"/>
    <s v="GOLL4"/>
    <n v="800"/>
    <n v="34.01"/>
    <n v="33.666249999999998"/>
    <n v="27208"/>
    <n v="12"/>
    <n v="4.8"/>
    <n v="0.71499999999999997"/>
    <n v="27191.817222222224"/>
    <s v="S"/>
    <m/>
    <n v="27191.817222222224"/>
    <n v="225.77968253968356"/>
    <n v="0"/>
  </r>
  <r>
    <s v="ITAÚ"/>
    <d v="2019-11-12T00:00:00"/>
    <x v="10"/>
    <n v="49853"/>
    <s v="V"/>
    <s v="TRPL4"/>
    <n v="500"/>
    <n v="22.49"/>
    <n v="24.2"/>
    <n v="11245"/>
    <n v="12"/>
    <n v="3.09"/>
    <n v="0.46"/>
    <n v="11229.666666666668"/>
    <s v="S"/>
    <m/>
    <n v="11229.666666666668"/>
    <n v="-872.35888888888803"/>
    <n v="300"/>
  </r>
  <r>
    <s v="ITAÚ"/>
    <d v="2019-11-12T00:00:00"/>
    <x v="7"/>
    <n v="43859"/>
    <s v="C"/>
    <s v="CVCB3"/>
    <n v="200"/>
    <n v="40.76"/>
    <n v="45.027500000000003"/>
    <n v="8152"/>
    <n v="12"/>
    <n v="2.8857142857142857"/>
    <n v="0.51571428571428568"/>
    <n v="8168.0190476190473"/>
    <s v="S"/>
    <m/>
    <n v="-8168.0190476190473"/>
    <m/>
    <n v="1000"/>
  </r>
  <r>
    <s v="ITAÚ"/>
    <d v="2019-11-12T00:00:00"/>
    <x v="3"/>
    <n v="43859"/>
    <s v="V"/>
    <s v="BBAS3"/>
    <n v="300"/>
    <n v="46.56"/>
    <m/>
    <n v="13968"/>
    <n v="12"/>
    <n v="2.8857142857142857"/>
    <n v="0.51571428571428568"/>
    <n v="13952.610952380952"/>
    <s v="S"/>
    <m/>
    <n v="13952.610952380952"/>
    <n v="-53.901428571431097"/>
    <n v="1300"/>
  </r>
  <r>
    <s v="ITAÚ"/>
    <d v="2019-11-12T00:00:00"/>
    <x v="3"/>
    <n v="43859"/>
    <s v="C"/>
    <s v="BBAS3"/>
    <n v="300"/>
    <n v="46.63"/>
    <m/>
    <n v="13989"/>
    <n v="12"/>
    <n v="2.8857142857142857"/>
    <n v="0.51571428571428568"/>
    <n v="14005.655714285715"/>
    <s v="S"/>
    <m/>
    <n v="-14005.655714285715"/>
    <m/>
    <m/>
  </r>
  <r>
    <s v="ITAÚ"/>
    <d v="2019-11-12T00:00:00"/>
    <x v="7"/>
    <n v="43859"/>
    <s v="V"/>
    <s v="CVCB3"/>
    <n v="300"/>
    <n v="41.5"/>
    <m/>
    <n v="12450"/>
    <n v="12"/>
    <n v="2.8857142857142857"/>
    <n v="0.51571428571428568"/>
    <n v="12433.974285714285"/>
    <s v="S"/>
    <m/>
    <n v="12433.974285714285"/>
    <n v="7.7235714285689028"/>
    <m/>
  </r>
  <r>
    <s v="ITAÚ"/>
    <d v="2019-11-12T00:00:00"/>
    <x v="7"/>
    <n v="43859"/>
    <s v="C"/>
    <s v="CVCB3"/>
    <n v="300"/>
    <n v="41.37"/>
    <m/>
    <n v="12411"/>
    <n v="12"/>
    <n v="2.8857142857142857"/>
    <n v="0.51571428571428568"/>
    <n v="12427.655714285715"/>
    <s v="S"/>
    <m/>
    <n v="-12427.655714285715"/>
    <m/>
    <m/>
  </r>
  <r>
    <s v="ITAÚ"/>
    <d v="2019-11-12T00:00:00"/>
    <x v="11"/>
    <n v="43859"/>
    <s v="C"/>
    <s v="GOLL4"/>
    <n v="300"/>
    <n v="33.21"/>
    <n v="33.666249999999998"/>
    <n v="9963"/>
    <n v="12"/>
    <n v="2.8857142857142857"/>
    <n v="0.51571428571428568"/>
    <n v="9979.6557142857146"/>
    <s v="S"/>
    <m/>
    <n v="-9979.6557142857146"/>
    <m/>
    <n v="1000"/>
  </r>
  <r>
    <s v="ITAÚ"/>
    <d v="2019-11-12T00:00:00"/>
    <x v="11"/>
    <n v="43859"/>
    <s v="C"/>
    <s v="GOLL4"/>
    <n v="500"/>
    <n v="33.94"/>
    <n v="33.94"/>
    <n v="16970"/>
    <n v="12"/>
    <n v="2.8857142857142857"/>
    <n v="0.51571428571428568"/>
    <n v="16986.655714285713"/>
    <s v="S"/>
    <m/>
    <n v="-16986.655714285713"/>
    <m/>
    <n v="0"/>
  </r>
  <r>
    <s v="ITAÚ"/>
    <d v="2019-11-11T00:00:00"/>
    <x v="0"/>
    <n v="38946"/>
    <s v="V"/>
    <s v="BRFS3"/>
    <n v="700"/>
    <n v="34.76"/>
    <n v="53.767142857142858"/>
    <n v="24332"/>
    <n v="12"/>
    <n v="4.952"/>
    <n v="0.74"/>
    <n v="24315.75"/>
    <s v="S"/>
    <m/>
    <n v="24315.75"/>
    <n v="-50.185714285715221"/>
    <m/>
  </r>
  <r>
    <s v="ITAÚ"/>
    <d v="2019-11-11T00:00:00"/>
    <x v="7"/>
    <n v="38946"/>
    <s v="C"/>
    <s v="CVCB3"/>
    <n v="300"/>
    <n v="44.35"/>
    <n v="45.881"/>
    <n v="13305"/>
    <n v="12"/>
    <n v="4.952"/>
    <n v="0.74"/>
    <n v="13321.88"/>
    <s v="S"/>
    <m/>
    <n v="-13321.88"/>
    <m/>
    <m/>
  </r>
  <r>
    <s v="ITAÚ"/>
    <d v="2019-11-11T00:00:00"/>
    <x v="1"/>
    <n v="38946"/>
    <s v="V"/>
    <s v="IRBR3"/>
    <n v="700"/>
    <n v="36.200000000000003"/>
    <m/>
    <n v="25340.000000000004"/>
    <n v="12"/>
    <n v="4.952"/>
    <n v="0.74"/>
    <n v="25323.750000000004"/>
    <s v="S"/>
    <m/>
    <n v="25323.750000000004"/>
    <n v="-71.522857142850626"/>
    <m/>
  </r>
  <r>
    <s v="ITAÚ"/>
    <d v="2019-11-11T00:00:00"/>
    <x v="10"/>
    <n v="38946"/>
    <s v="C"/>
    <s v="TRPL4"/>
    <n v="500"/>
    <n v="22.4"/>
    <n v="24.2"/>
    <n v="11200"/>
    <n v="12"/>
    <n v="4.952"/>
    <n v="0.74"/>
    <n v="11216.88"/>
    <s v="S"/>
    <m/>
    <n v="-11216.88"/>
    <n v="0"/>
    <m/>
  </r>
  <r>
    <s v="ITAÚ"/>
    <d v="2019-11-11T00:00:00"/>
    <x v="5"/>
    <n v="38946"/>
    <s v="C"/>
    <s v="USIM5"/>
    <n v="2000"/>
    <n v="7.93"/>
    <n v="7.93"/>
    <n v="15860"/>
    <n v="12"/>
    <n v="4.952"/>
    <n v="0.74"/>
    <n v="15876.88"/>
    <s v="S"/>
    <m/>
    <n v="-15876.88"/>
    <n v="0"/>
    <m/>
  </r>
  <r>
    <s v="ITAÚ"/>
    <d v="2019-11-08T00:00:00"/>
    <x v="0"/>
    <n v="33759"/>
    <s v="C"/>
    <s v="BRFS3"/>
    <n v="300"/>
    <n v="34.53"/>
    <n v="34.764285714285712"/>
    <n v="10359"/>
    <n v="12"/>
    <n v="2.9442857142857144"/>
    <n v="0.43285714285714283"/>
    <n v="10375.572857142857"/>
    <s v="S"/>
    <m/>
    <n v="-10375.572857142857"/>
    <n v="0"/>
    <n v="700"/>
  </r>
  <r>
    <s v="ITAÚ"/>
    <d v="2019-11-08T00:00:00"/>
    <x v="0"/>
    <n v="33759"/>
    <s v="C"/>
    <s v="BRFS3"/>
    <n v="400"/>
    <n v="34.94"/>
    <m/>
    <n v="13976"/>
    <n v="12"/>
    <n v="2.9442857142857144"/>
    <n v="0.43285714285714283"/>
    <n v="13992.572857142857"/>
    <s v="S"/>
    <m/>
    <n v="-13992.572857142857"/>
    <n v="0"/>
    <n v="500"/>
  </r>
  <r>
    <s v="ITAÚ"/>
    <d v="2019-11-08T00:00:00"/>
    <x v="1"/>
    <n v="33759"/>
    <s v="C"/>
    <s v="CSNA3"/>
    <n v="500"/>
    <n v="12.39"/>
    <m/>
    <n v="6195"/>
    <n v="12"/>
    <n v="2.9442857142857144"/>
    <n v="0.43285714285714283"/>
    <n v="6211.5728571428572"/>
    <s v="S"/>
    <m/>
    <n v="-6211.5728571428572"/>
    <n v="0"/>
    <n v="300"/>
  </r>
  <r>
    <s v="ITAÚ"/>
    <d v="2019-11-08T00:00:00"/>
    <x v="7"/>
    <n v="33759"/>
    <s v="C"/>
    <s v="CVCB3"/>
    <n v="200"/>
    <n v="45.61"/>
    <n v="46.537142857142854"/>
    <n v="9122"/>
    <n v="12"/>
    <n v="2.9442857142857144"/>
    <n v="0.43285714285714283"/>
    <n v="9141.4428571428562"/>
    <s v="S"/>
    <m/>
    <n v="-9141.4428571428562"/>
    <n v="0"/>
    <n v="700"/>
  </r>
  <r>
    <s v="ITAÚ"/>
    <d v="2019-11-08T00:00:00"/>
    <x v="7"/>
    <n v="33759"/>
    <s v="C"/>
    <s v="CVCB3"/>
    <n v="200"/>
    <n v="46.8"/>
    <n v="46.908000000000001"/>
    <n v="9360"/>
    <n v="12"/>
    <n v="2.9442857142857144"/>
    <n v="0.43285714285714283"/>
    <n v="9379.4428571428562"/>
    <s v="S"/>
    <m/>
    <n v="-9379.4428571428562"/>
    <n v="0"/>
    <m/>
  </r>
  <r>
    <s v="ITAÚ"/>
    <d v="2019-11-08T00:00:00"/>
    <x v="7"/>
    <n v="33759"/>
    <s v="C"/>
    <s v="CVCB3"/>
    <n v="300"/>
    <n v="46.98"/>
    <m/>
    <n v="14093.999999999998"/>
    <n v="12"/>
    <n v="2.9442857142857144"/>
    <n v="0.43285714285714283"/>
    <n v="14109.552857142855"/>
    <s v="S"/>
    <m/>
    <n v="-14109.552857142855"/>
    <n v="0"/>
    <n v="0"/>
  </r>
  <r>
    <s v="ITAÚ"/>
    <d v="2019-11-08T00:00:00"/>
    <x v="1"/>
    <n v="33759"/>
    <s v="C"/>
    <s v="IRBR3"/>
    <n v="300"/>
    <n v="35.909999999999997"/>
    <n v="36.21857142857143"/>
    <n v="10772.999999999998"/>
    <n v="12"/>
    <n v="2.9442857142857144"/>
    <n v="0.43285714285714283"/>
    <n v="10788.552857142855"/>
    <s v="S"/>
    <m/>
    <n v="-10788.552857142855"/>
    <n v="0"/>
    <n v="300"/>
  </r>
  <r>
    <s v="CLEAR"/>
    <d v="2019-11-08T00:00:00"/>
    <x v="0"/>
    <n v="7246041"/>
    <s v="C"/>
    <s v="BRFS3"/>
    <n v="300"/>
    <n v="35.15"/>
    <m/>
    <n v="10545"/>
    <m/>
    <n v="2.6842857142857142"/>
    <n v="0.48571428571428571"/>
    <n v="10548.605714285713"/>
    <s v="S"/>
    <m/>
    <n v="-10548.605714285713"/>
    <n v="0"/>
    <m/>
  </r>
  <r>
    <s v="CLEAR"/>
    <d v="2019-11-08T00:00:00"/>
    <x v="3"/>
    <n v="7246041"/>
    <s v="V"/>
    <s v="BBAS3"/>
    <n v="300"/>
    <n v="47.4"/>
    <m/>
    <n v="14220"/>
    <m/>
    <n v="2.6842857142857142"/>
    <n v="0.48571428571428571"/>
    <n v="14216.914285714285"/>
    <s v="S"/>
    <m/>
    <n v="14216.914285714285"/>
    <n v="146.39857142857181"/>
    <m/>
  </r>
  <r>
    <s v="CLEAR"/>
    <d v="2019-11-08T00:00:00"/>
    <x v="3"/>
    <n v="7246041"/>
    <s v="C"/>
    <s v="BBAS3"/>
    <n v="300"/>
    <n v="46.89"/>
    <m/>
    <n v="14067"/>
    <m/>
    <n v="2.6842857142857142"/>
    <n v="0.48571428571428571"/>
    <n v="14070.715714285714"/>
    <s v="S"/>
    <m/>
    <n v="-14070.715714285714"/>
    <n v="0"/>
    <m/>
  </r>
  <r>
    <s v="CLEAR"/>
    <d v="2019-11-08T00:00:00"/>
    <x v="1"/>
    <n v="7246041"/>
    <s v="C"/>
    <s v="CSNA3"/>
    <n v="1000"/>
    <n v="12.33"/>
    <m/>
    <n v="12330"/>
    <m/>
    <n v="2.6842857142857142"/>
    <n v="0.48571428571428571"/>
    <n v="12333.715714285714"/>
    <s v="S"/>
    <m/>
    <n v="-12333.715714285714"/>
    <n v="0"/>
    <m/>
  </r>
  <r>
    <s v="CLEAR"/>
    <d v="2019-11-08T00:00:00"/>
    <x v="1"/>
    <n v="7246041"/>
    <s v="V"/>
    <s v="CSNA3"/>
    <n v="1000"/>
    <n v="12.71"/>
    <m/>
    <n v="12710"/>
    <m/>
    <n v="2.6842857142857142"/>
    <n v="0.48571428571428571"/>
    <n v="12706.914285714285"/>
    <s v="S"/>
    <m/>
    <n v="12706.914285714285"/>
    <n v="373.29857142857327"/>
    <m/>
  </r>
  <r>
    <s v="CLEAR"/>
    <d v="2019-11-08T00:00:00"/>
    <x v="10"/>
    <n v="7246041"/>
    <s v="C"/>
    <s v="TRPL4"/>
    <n v="500"/>
    <n v="23.43"/>
    <n v="23.295000000000002"/>
    <n v="11715"/>
    <m/>
    <n v="2.6842857142857142"/>
    <n v="0.48571428571428571"/>
    <n v="11718.715714285714"/>
    <s v="S"/>
    <m/>
    <n v="-11718.715714285714"/>
    <n v="0"/>
    <m/>
  </r>
  <r>
    <s v="CLEAR"/>
    <d v="2019-11-08T00:00:00"/>
    <x v="7"/>
    <n v="7246041"/>
    <s v="C"/>
    <s v="VVAR3"/>
    <n v="1000"/>
    <n v="7.31"/>
    <n v="7.42"/>
    <n v="7310"/>
    <m/>
    <n v="2.6842857142857142"/>
    <n v="0.48571428571428571"/>
    <n v="7314.9457142857145"/>
    <s v="S"/>
    <m/>
    <n v="-7314.9457142857145"/>
    <n v="0"/>
    <n v="400"/>
  </r>
  <r>
    <s v="CLEAR"/>
    <d v="2019-11-07T00:00:00"/>
    <x v="5"/>
    <n v="7189068"/>
    <s v="V"/>
    <s v="USIM5"/>
    <n v="4000"/>
    <n v="8.25"/>
    <m/>
    <n v="33000"/>
    <m/>
    <n v="9.07"/>
    <n v="1.35"/>
    <n v="32994.82"/>
    <s v="S"/>
    <m/>
    <n v="32994.82"/>
    <n v="-2672.9349999999977"/>
    <m/>
  </r>
  <r>
    <s v="ITAÚ"/>
    <d v="2019-11-07T00:00:00"/>
    <x v="1"/>
    <n v="28047"/>
    <s v="V"/>
    <s v="CSNA3"/>
    <n v="1000"/>
    <n v="12.54"/>
    <m/>
    <n v="12540"/>
    <n v="12"/>
    <n v="3.6199999999999997"/>
    <n v="0.54"/>
    <n v="12523.63"/>
    <s v="S"/>
    <m/>
    <n v="12523.63"/>
    <n v="319.93000000000029"/>
    <m/>
  </r>
  <r>
    <s v="ITAÚ"/>
    <d v="2019-11-07T00:00:00"/>
    <x v="1"/>
    <n v="28047"/>
    <s v="C"/>
    <s v="IRBR3"/>
    <n v="400"/>
    <n v="36.479999999999997"/>
    <m/>
    <n v="14591.999999999998"/>
    <n v="12"/>
    <n v="3.6199999999999997"/>
    <n v="0.54"/>
    <n v="14608.999999999998"/>
    <s v="S"/>
    <m/>
    <n v="-14608.999999999998"/>
    <n v="0"/>
    <m/>
  </r>
  <r>
    <s v="ITAÚ"/>
    <d v="2019-11-07T00:00:00"/>
    <x v="5"/>
    <n v="28047"/>
    <s v="V"/>
    <s v="USIM5"/>
    <n v="1500"/>
    <n v="8.25"/>
    <n v="8.33"/>
    <n v="12375"/>
    <n v="12"/>
    <n v="3.6199999999999997"/>
    <n v="0.54"/>
    <n v="12358.63"/>
    <s v="S"/>
    <m/>
    <n v="12358.63"/>
    <n v="-153.92545454545325"/>
    <m/>
  </r>
  <r>
    <s v="ITAÚ"/>
    <d v="2019-11-05T00:00:00"/>
    <x v="0"/>
    <n v="16042"/>
    <s v="C"/>
    <s v="JBSS3"/>
    <n v="500"/>
    <n v="28.52"/>
    <n v="30.102499999999999"/>
    <n v="14260"/>
    <n v="12"/>
    <n v="3.92"/>
    <n v="0.57999999999999996"/>
    <n v="14276.009999999998"/>
    <s v="S"/>
    <m/>
    <n v="-14276.009999999998"/>
    <m/>
    <m/>
  </r>
  <r>
    <s v="CLEAR"/>
    <d v="2019-11-05T00:00:00"/>
    <x v="0"/>
    <n v="7077844"/>
    <s v="C"/>
    <s v="JBSS3"/>
    <n v="500"/>
    <n v="28.55"/>
    <n v="30.126666666666665"/>
    <n v="14275"/>
    <m/>
    <n v="3.3566666666666669"/>
    <n v="0.5"/>
    <n v="14281.626923076923"/>
    <s v="S"/>
    <m/>
    <n v="-14281.626923076923"/>
    <m/>
    <n v="1500"/>
  </r>
  <r>
    <s v="CLEAR"/>
    <d v="2019-11-05T00:00:00"/>
    <x v="7"/>
    <n v="7077844"/>
    <s v="C"/>
    <s v="VVAR3"/>
    <n v="1000"/>
    <n v="7.41"/>
    <n v="7.456666666666667"/>
    <n v="7410"/>
    <m/>
    <n v="3.3566666666666669"/>
    <n v="0.5"/>
    <n v="7416.626923076923"/>
    <s v="S"/>
    <m/>
    <n v="-7416.626923076923"/>
    <m/>
    <m/>
  </r>
  <r>
    <s v="CLEAR"/>
    <d v="2019-11-05T00:00:00"/>
    <x v="7"/>
    <n v="7077844"/>
    <s v="C"/>
    <s v="VVAR3"/>
    <n v="2000"/>
    <n v="7.48"/>
    <n v="7.48"/>
    <n v="14960"/>
    <m/>
    <n v="3.3566666666666669"/>
    <n v="0.5"/>
    <n v="14966.626923076923"/>
    <s v="S"/>
    <m/>
    <n v="-14966.626923076923"/>
    <m/>
    <m/>
  </r>
  <r>
    <s v="CLEAR"/>
    <d v="2019-11-04T00:00:00"/>
    <x v="7"/>
    <n v="7018949"/>
    <s v="V"/>
    <s v="VVAR3"/>
    <n v="4000"/>
    <n v="7.65"/>
    <n v="30.63"/>
    <n v="30600"/>
    <m/>
    <n v="5.1849999999999996"/>
    <n v="0.77500000000000002"/>
    <n v="30593.728076923075"/>
    <s v="S"/>
    <m/>
    <n v="30593.728076923075"/>
    <n v="306.45300000000134"/>
    <m/>
  </r>
  <r>
    <s v="CLEAR"/>
    <d v="2019-11-04T00:00:00"/>
    <x v="1"/>
    <n v="7018949"/>
    <s v="V"/>
    <s v="FJTA4"/>
    <n v="2000"/>
    <n v="3.57"/>
    <n v="30.63"/>
    <n v="7140"/>
    <m/>
    <n v="5.1849999999999996"/>
    <n v="0.77500000000000002"/>
    <n v="7133.7280769230774"/>
    <s v="S"/>
    <m/>
    <n v="7133.7280769230774"/>
    <n v="332.23099999999977"/>
    <m/>
  </r>
  <r>
    <s v="ITAÚ"/>
    <d v="2019-11-04T00:00:00"/>
    <x v="1"/>
    <n v="9768"/>
    <s v="V"/>
    <s v="FJTA4"/>
    <n v="2000"/>
    <n v="3.67"/>
    <n v="3.43"/>
    <n v="7340"/>
    <n v="12"/>
    <n v="3.0150000000000001"/>
    <n v="0.45"/>
    <n v="7322.0530769230772"/>
    <s v="S"/>
    <m/>
    <n v="7322.0530769230772"/>
    <n v="447.34299999999985"/>
    <m/>
  </r>
  <r>
    <s v="ITAÚ"/>
    <d v="2019-11-04T00:00:00"/>
    <x v="0"/>
    <n v="9768"/>
    <s v="V"/>
    <s v="JBSS3"/>
    <n v="500"/>
    <n v="29.22"/>
    <n v="30.63"/>
    <n v="14610"/>
    <n v="12"/>
    <n v="3.0150000000000001"/>
    <n v="0.45"/>
    <n v="14592.053076923075"/>
    <s v="S"/>
    <m/>
    <n v="14592.053076923075"/>
    <n v="-721.30000000000109"/>
    <m/>
  </r>
  <r>
    <s v="ITAÚ"/>
    <d v="2019-11-01T00:00:00"/>
    <x v="0"/>
    <n v="3306"/>
    <s v="V"/>
    <s v="BEEF3"/>
    <n v="1000"/>
    <n v="10.333"/>
    <n v="10.34"/>
    <n v="10333"/>
    <n v="12"/>
    <n v="2.84"/>
    <n v="0.42"/>
    <n v="10315.083076923076"/>
    <s v="S"/>
    <m/>
    <n v="10315.083076923076"/>
    <n v="-40.170000000000073"/>
    <m/>
  </r>
  <r>
    <s v="ITAÚ"/>
    <d v="2019-10-31T00:00:00"/>
    <x v="0"/>
    <n v="102951"/>
    <s v="C"/>
    <s v="JBSS3"/>
    <n v="500"/>
    <n v="28.27"/>
    <n v="30.63"/>
    <n v="14135"/>
    <n v="12"/>
    <n v="3.88"/>
    <n v="0.57999999999999996"/>
    <n v="14153.706923076923"/>
    <s v="S"/>
    <m/>
    <n v="-14153.706923076923"/>
    <m/>
    <m/>
  </r>
  <r>
    <s v="ITAÚ"/>
    <d v="2019-10-29T00:00:00"/>
    <x v="0"/>
    <n v="93028"/>
    <s v="C"/>
    <s v="BEEF3"/>
    <n v="1000"/>
    <n v="10.34"/>
    <n v="10.34"/>
    <n v="10340"/>
    <n v="12"/>
    <n v="2.84"/>
    <n v="0.42"/>
    <n v="10358.546923076923"/>
    <s v="S"/>
    <m/>
    <n v="-10358.546923076923"/>
    <m/>
    <m/>
  </r>
  <r>
    <s v="ITAÚ"/>
    <d v="2019-10-25T00:00:00"/>
    <x v="1"/>
    <n v="83883"/>
    <s v="C"/>
    <s v="CSNA3"/>
    <n v="1000"/>
    <n v="12.2"/>
    <n v="12.2"/>
    <n v="12200"/>
    <m/>
    <n v="3.35"/>
    <n v="0.5"/>
    <n v="12206.626923076923"/>
    <s v="S"/>
    <m/>
    <n v="-12206.626923076923"/>
    <m/>
    <m/>
  </r>
  <r>
    <s v="CLEAR"/>
    <d v="2019-10-24T00:00:00"/>
    <x v="0"/>
    <n v="6677021"/>
    <s v="C"/>
    <s v="JBSS3"/>
    <n v="500"/>
    <n v="29.56"/>
    <n v="30.914999999999999"/>
    <n v="14780"/>
    <m/>
    <n v="4.18"/>
    <n v="0.624"/>
    <n v="14786.750923076923"/>
    <s v="S"/>
    <m/>
    <n v="-14786.750923076923"/>
    <m/>
    <n v="1000"/>
  </r>
  <r>
    <s v="CLEAR"/>
    <d v="2019-10-24T00:00:00"/>
    <x v="1"/>
    <n v="6677021"/>
    <s v="V"/>
    <s v="CSNA3"/>
    <n v="1500"/>
    <n v="12.93"/>
    <m/>
    <n v="19395"/>
    <m/>
    <n v="4.18"/>
    <n v="0.624"/>
    <n v="19388.879076923076"/>
    <s v="S"/>
    <m/>
    <n v="19388.879076923076"/>
    <n v="-1910.3528095238062"/>
    <m/>
  </r>
  <r>
    <s v="CLEAR"/>
    <d v="2019-10-24T00:00:00"/>
    <x v="10"/>
    <n v="6677021"/>
    <s v="C"/>
    <s v="TRPL4"/>
    <n v="500"/>
    <n v="23.16"/>
    <n v="23.16"/>
    <n v="11580"/>
    <m/>
    <n v="4.18"/>
    <n v="0.624"/>
    <n v="11585.159"/>
    <s v="S"/>
    <m/>
    <n v="-11585.159"/>
    <m/>
    <n v="0"/>
  </r>
  <r>
    <s v="CLEAR"/>
    <d v="2019-10-24T00:00:00"/>
    <x v="7"/>
    <n v="6677021"/>
    <s v="C"/>
    <s v="VVAR3"/>
    <n v="2000"/>
    <n v="7.45"/>
    <n v="7.57"/>
    <n v="14900"/>
    <m/>
    <n v="4.18"/>
    <n v="0.624"/>
    <n v="14905.159"/>
    <s v="S"/>
    <m/>
    <n v="-14905.159"/>
    <m/>
    <n v="800"/>
  </r>
  <r>
    <s v="CLEAR"/>
    <d v="2019-10-24T00:00:00"/>
    <x v="7"/>
    <n v="6677021"/>
    <s v="C"/>
    <s v="VVAR3"/>
    <n v="2000"/>
    <n v="7.69"/>
    <m/>
    <n v="15380"/>
    <m/>
    <n v="4.18"/>
    <n v="0.624"/>
    <n v="15384.693333333333"/>
    <s v="S"/>
    <s v="S"/>
    <n v="-15384.693333333333"/>
    <m/>
    <m/>
  </r>
  <r>
    <s v="CLEAR"/>
    <d v="2019-10-22T00:00:00"/>
    <x v="3"/>
    <n v="6576634"/>
    <s v="V"/>
    <s v="BBAS3"/>
    <n v="800"/>
    <n v="47.4"/>
    <m/>
    <n v="37920"/>
    <m/>
    <n v="10.42"/>
    <n v="1.55"/>
    <n v="37915.010666666662"/>
    <s v="S"/>
    <m/>
    <n v="37915.010666666662"/>
    <n v="80.333333333337578"/>
    <m/>
  </r>
  <r>
    <s v="ITAÚ"/>
    <d v="2019-10-22T00:00:00"/>
    <x v="3"/>
    <n v="68438"/>
    <s v="V"/>
    <s v="BBAS3"/>
    <n v="200"/>
    <n v="47.49"/>
    <n v="47.62"/>
    <n v="9498"/>
    <n v="12"/>
    <n v="5.2166666666666668"/>
    <n v="0.77666666666666673"/>
    <n v="9481.7839999999997"/>
    <s v="S"/>
    <m/>
    <n v="9481.7839999999997"/>
    <n v="-47.759621212120692"/>
    <m/>
  </r>
  <r>
    <s v="ITAÚ"/>
    <d v="2019-10-22T00:00:00"/>
    <x v="3"/>
    <n v="68438"/>
    <s v="V"/>
    <s v="B3SA3"/>
    <n v="200"/>
    <n v="47.4"/>
    <n v="44.389333333333333"/>
    <n v="9480"/>
    <m/>
    <n v="5.2166666666666668"/>
    <n v="0.77666666666666673"/>
    <n v="9475.7839999999997"/>
    <s v="S"/>
    <m/>
    <n v="9475.7839999999997"/>
    <n v="597.50666666666621"/>
    <m/>
  </r>
  <r>
    <s v="ITAÚ"/>
    <d v="2019-10-22T00:00:00"/>
    <x v="3"/>
    <n v="68438"/>
    <s v="V"/>
    <s v="B3SA3"/>
    <n v="800"/>
    <n v="47.42"/>
    <n v="44.389333333333333"/>
    <n v="37936"/>
    <n v="12"/>
    <n v="5.2166666666666668"/>
    <n v="0.77666666666666673"/>
    <n v="37919.784"/>
    <s v="S"/>
    <m/>
    <n v="37919.784"/>
    <n v="2407.9066666666695"/>
    <m/>
  </r>
  <r>
    <s v="ITAÚ"/>
    <d v="2019-10-17T00:00:00"/>
    <x v="3"/>
    <n v="56392"/>
    <s v="V"/>
    <s v="B3SA3"/>
    <n v="500"/>
    <n v="45.98"/>
    <n v="44.389333333333333"/>
    <n v="22990"/>
    <n v="12"/>
    <n v="6.32"/>
    <n v="0.94"/>
    <n v="22973.620666666669"/>
    <s v="S"/>
    <m/>
    <n v="22973.620666666669"/>
    <n v="778.54333333333489"/>
    <m/>
  </r>
  <r>
    <s v="ITAÚ"/>
    <d v="2019-10-16T00:00:00"/>
    <x v="3"/>
    <n v="52365"/>
    <s v="C"/>
    <s v="B3SA3"/>
    <n v="300"/>
    <n v="44.54"/>
    <n v="44.389333333333333"/>
    <n v="13362"/>
    <n v="12"/>
    <n v="3.0033333333333334"/>
    <n v="0.54333333333333333"/>
    <n v="13378.612666666666"/>
    <s v="S"/>
    <m/>
    <n v="-13378.612666666666"/>
    <m/>
    <m/>
  </r>
  <r>
    <s v="ITAÚ"/>
    <d v="2019-10-16T00:00:00"/>
    <x v="3"/>
    <n v="52365"/>
    <s v="V"/>
    <s v="B3SA3"/>
    <n v="300"/>
    <n v="44.5"/>
    <m/>
    <n v="13350"/>
    <n v="12"/>
    <n v="3.0033333333333334"/>
    <n v="0.54333333333333333"/>
    <n v="13334.017333333333"/>
    <s v="S"/>
    <m/>
    <n v="13334.017333333333"/>
    <n v="-34.893030303030173"/>
    <m/>
  </r>
  <r>
    <s v="ITAÚ"/>
    <d v="2019-10-16T00:00:00"/>
    <x v="3"/>
    <n v="52365"/>
    <s v="C"/>
    <s v="B3SA3"/>
    <n v="300"/>
    <n v="44.51"/>
    <m/>
    <n v="13353"/>
    <n v="12"/>
    <n v="3.0033333333333334"/>
    <n v="0.54333333333333333"/>
    <n v="13369.612666666666"/>
    <s v="S"/>
    <m/>
    <n v="-13369.612666666666"/>
    <m/>
    <m/>
  </r>
  <r>
    <s v="ITAÚ"/>
    <d v="2019-10-15T00:00:00"/>
    <x v="3"/>
    <n v="48117"/>
    <s v="V"/>
    <s v="B3SA3"/>
    <n v="600"/>
    <n v="45.51"/>
    <n v="44.351666666666667"/>
    <n v="27306"/>
    <n v="12"/>
    <n v="7.5"/>
    <n v="1.1200000000000001"/>
    <n v="27289.440666666669"/>
    <s v="S"/>
    <m/>
    <n v="27289.440666666669"/>
    <n v="678.79181818182042"/>
    <m/>
  </r>
  <r>
    <s v="ITAÚ"/>
    <d v="2019-10-10T00:00:00"/>
    <x v="7"/>
    <n v="34442"/>
    <s v="V"/>
    <s v="VVAR3"/>
    <n v="2000"/>
    <n v="7.59"/>
    <m/>
    <n v="15180"/>
    <n v="12"/>
    <n v="2.9525000000000001"/>
    <n v="0.60499999999999998"/>
    <n v="15163.955666666667"/>
    <s v="S"/>
    <m/>
    <n v="15163.955666666667"/>
    <n v="27.983636363636833"/>
    <m/>
  </r>
  <r>
    <s v="ITAÚ"/>
    <d v="2019-10-10T00:00:00"/>
    <x v="7"/>
    <n v="34442"/>
    <s v="C"/>
    <s v="VVAR3"/>
    <n v="2000"/>
    <n v="7.56"/>
    <m/>
    <n v="15120"/>
    <n v="12"/>
    <n v="2.9525000000000001"/>
    <n v="0.60499999999999998"/>
    <n v="15136.674333333332"/>
    <s v="S"/>
    <m/>
    <n v="-15136.674333333332"/>
    <m/>
    <n v="0"/>
  </r>
  <r>
    <s v="ITAÚ"/>
    <d v="2019-10-10T00:00:00"/>
    <x v="5"/>
    <n v="34442"/>
    <s v="V"/>
    <s v="BRKM5"/>
    <n v="500"/>
    <n v="29.67"/>
    <m/>
    <n v="14835"/>
    <n v="12"/>
    <n v="2.9525000000000001"/>
    <n v="0.60499999999999998"/>
    <n v="14818.955666666667"/>
    <s v="S"/>
    <m/>
    <n v="14818.955666666667"/>
    <n v="-157.01636363636317"/>
    <m/>
  </r>
  <r>
    <s v="ITAÚ"/>
    <d v="2019-10-10T00:00:00"/>
    <x v="5"/>
    <n v="34442"/>
    <s v="C"/>
    <s v="BRKM5"/>
    <n v="500"/>
    <n v="29.92"/>
    <m/>
    <n v="14960"/>
    <n v="12"/>
    <n v="2.9525000000000001"/>
    <n v="0.60499999999999998"/>
    <n v="14976.674333333332"/>
    <s v="S"/>
    <m/>
    <n v="-14976.674333333332"/>
    <m/>
    <m/>
  </r>
  <r>
    <s v="ITAÚ"/>
    <d v="2019-10-09T00:00:00"/>
    <x v="1"/>
    <n v="30711"/>
    <s v="V"/>
    <s v="IRBR3"/>
    <n v="500"/>
    <n v="35.65"/>
    <m/>
    <n v="17825"/>
    <n v="12"/>
    <n v="4.5599999999999996"/>
    <n v="0.68"/>
    <n v="17808.880666666668"/>
    <s v="S"/>
    <m/>
    <n v="17808.880666666668"/>
    <n v="52.13484848484859"/>
    <n v="500"/>
  </r>
  <r>
    <s v="ITAÚ"/>
    <d v="2019-10-09T00:00:00"/>
    <x v="0"/>
    <n v="30711"/>
    <s v="C"/>
    <s v="JBSS3"/>
    <n v="500"/>
    <n v="29.33"/>
    <n v="31.416666666666668"/>
    <n v="14665"/>
    <n v="12"/>
    <n v="4.5599999999999996"/>
    <n v="0.68"/>
    <n v="14684.866"/>
    <s v="S"/>
    <m/>
    <n v="-14684.866"/>
    <m/>
    <n v="200"/>
  </r>
  <r>
    <s v="ITAÚ"/>
    <d v="2019-10-09T00:00:00"/>
    <x v="4"/>
    <n v="30711"/>
    <s v="V"/>
    <s v="PETR3"/>
    <n v="600"/>
    <n v="28.76"/>
    <n v="28.45"/>
    <n v="17256"/>
    <n v="12"/>
    <n v="4.5599999999999996"/>
    <n v="0.68"/>
    <n v="17236.763999999999"/>
    <s v="S"/>
    <m/>
    <n v="17236.763999999999"/>
    <n v="136.36590909090955"/>
    <m/>
  </r>
  <r>
    <s v="ITAÚ"/>
    <d v="2019-10-07T00:00:00"/>
    <x v="1"/>
    <n v="22711"/>
    <s v="C"/>
    <s v="IRBR3"/>
    <n v="300"/>
    <n v="35.44"/>
    <n v="35.450000000000003"/>
    <n v="10632"/>
    <n v="12"/>
    <n v="3.0700000000000003"/>
    <n v="0.45666666666666672"/>
    <n v="10651.642666666667"/>
    <s v="S"/>
    <m/>
    <n v="-10651.642666666667"/>
    <m/>
    <m/>
  </r>
  <r>
    <s v="ITAÚ"/>
    <d v="2019-10-07T00:00:00"/>
    <x v="1"/>
    <n v="22711"/>
    <s v="C"/>
    <s v="IRBR3"/>
    <n v="200"/>
    <n v="35.46"/>
    <m/>
    <n v="7092"/>
    <n v="12"/>
    <n v="3.0700000000000003"/>
    <n v="0.45666666666666672"/>
    <n v="7111.6426666666666"/>
    <s v="S"/>
    <m/>
    <n v="-7111.6426666666666"/>
    <m/>
    <m/>
  </r>
  <r>
    <s v="ITAÚ"/>
    <d v="2019-10-07T00:00:00"/>
    <x v="7"/>
    <n v="22711"/>
    <s v="V"/>
    <s v="VVAR3"/>
    <n v="2000"/>
    <n v="7.89"/>
    <m/>
    <n v="15780"/>
    <n v="12"/>
    <n v="3.0700000000000003"/>
    <n v="0.45666666666666672"/>
    <n v="15760.987333333333"/>
    <s v="S"/>
    <m/>
    <n v="15760.987333333333"/>
    <n v="46.762424242424458"/>
    <n v="0"/>
  </r>
  <r>
    <s v="ITAÚ"/>
    <d v="2019-10-04T00:00:00"/>
    <x v="4"/>
    <n v="18444"/>
    <s v="C"/>
    <s v="PETR3"/>
    <n v="300"/>
    <n v="28.46"/>
    <n v="28.45"/>
    <n v="8538"/>
    <n v="12"/>
    <n v="2.605"/>
    <n v="0.46750000000000003"/>
    <n v="8553.8174999999992"/>
    <s v="S"/>
    <m/>
    <n v="-8553.8174999999992"/>
    <m/>
    <n v="400"/>
  </r>
  <r>
    <s v="ITAÚ"/>
    <d v="2019-10-04T00:00:00"/>
    <x v="4"/>
    <n v="18444"/>
    <s v="C"/>
    <s v="PETR3"/>
    <n v="300"/>
    <n v="28.44"/>
    <m/>
    <n v="8532"/>
    <n v="12"/>
    <n v="2.605"/>
    <n v="0.46750000000000003"/>
    <n v="8548.8775000000005"/>
    <s v="S"/>
    <m/>
    <n v="-8548.8775000000005"/>
    <m/>
    <m/>
  </r>
  <r>
    <s v="ITAÚ"/>
    <d v="2019-10-04T00:00:00"/>
    <x v="1"/>
    <n v="18444"/>
    <s v="V"/>
    <s v="IRBR3"/>
    <n v="400"/>
    <n v="35.79"/>
    <m/>
    <n v="14316"/>
    <n v="12"/>
    <n v="2.605"/>
    <n v="0.46750000000000003"/>
    <n v="14296.720499999999"/>
    <s v="S"/>
    <m/>
    <n v="14296.720499999999"/>
    <n v="-77.235909090910354"/>
    <m/>
  </r>
  <r>
    <s v="ITAÚ"/>
    <d v="2019-10-04T00:00:00"/>
    <x v="1"/>
    <n v="18444"/>
    <s v="C"/>
    <s v="IRBR3"/>
    <n v="400"/>
    <n v="35.9"/>
    <m/>
    <n v="14360"/>
    <n v="12"/>
    <n v="2.605"/>
    <n v="0.46750000000000003"/>
    <n v="14379.9095"/>
    <s v="S"/>
    <m/>
    <n v="-14379.9095"/>
    <m/>
    <m/>
  </r>
  <r>
    <s v="ITAÚ"/>
    <d v="2019-10-01T00:00:00"/>
    <x v="0"/>
    <n v="2780"/>
    <s v="C"/>
    <s v="JBSS3"/>
    <n v="500"/>
    <n v="32.5"/>
    <n v="32.465000000000003"/>
    <n v="16250"/>
    <n v="12"/>
    <n v="4.46"/>
    <n v="0.60499999999999998"/>
    <n v="16270.046999999999"/>
    <s v="S"/>
    <m/>
    <n v="-16270.046999999999"/>
    <m/>
    <m/>
  </r>
  <r>
    <s v="ITAÚ"/>
    <d v="2019-10-01T00:00:00"/>
    <x v="0"/>
    <n v="2780"/>
    <s v="C"/>
    <s v="JBSS3"/>
    <n v="500"/>
    <n v="32.42"/>
    <m/>
    <n v="16210"/>
    <n v="12"/>
    <n v="4.46"/>
    <n v="0.60499999999999998"/>
    <n v="16230.046999999999"/>
    <s v="S"/>
    <m/>
    <n v="-16230.046999999999"/>
    <m/>
    <m/>
  </r>
  <r>
    <s v="CLEAR"/>
    <d v="2019-09-30T00:00:00"/>
    <x v="0"/>
    <n v="5855808"/>
    <s v="C"/>
    <s v="JBSS3"/>
    <n v="500"/>
    <n v="32.270000000000003"/>
    <n v="32.270000000000003"/>
    <n v="16135.000000000002"/>
    <m/>
    <n v="4.43"/>
    <n v="0.6"/>
    <n v="16143.042000000001"/>
    <s v="S"/>
    <m/>
    <n v="-16143.042000000001"/>
    <m/>
    <n v="500"/>
  </r>
  <r>
    <s v="ITAÚ"/>
    <d v="2019-09-30T00:00:00"/>
    <x v="11"/>
    <n v="95519"/>
    <s v="V"/>
    <s v="GOLL4"/>
    <n v="300"/>
    <n v="32.22"/>
    <m/>
    <n v="9666"/>
    <n v="12"/>
    <n v="3.5266666666666668"/>
    <n v="0.48"/>
    <n v="9646.7080000000005"/>
    <s v="S"/>
    <m/>
    <n v="9646.7080000000005"/>
    <n v="53.769090909090664"/>
    <m/>
  </r>
  <r>
    <s v="ITAÚ"/>
    <d v="2019-09-30T00:00:00"/>
    <x v="3"/>
    <n v="95519"/>
    <s v="C"/>
    <s v="B3SA3"/>
    <n v="300"/>
    <n v="43.71"/>
    <n v="44.351666666666667"/>
    <n v="13113"/>
    <n v="12"/>
    <n v="3.5266666666666668"/>
    <n v="0.48"/>
    <n v="13132.921999999999"/>
    <s v="S"/>
    <m/>
    <n v="-13132.921999999999"/>
    <m/>
    <m/>
  </r>
  <r>
    <s v="ITAÚ"/>
    <d v="2019-09-30T00:00:00"/>
    <x v="7"/>
    <n v="95519"/>
    <s v="C"/>
    <s v="VVAR3"/>
    <n v="2000"/>
    <n v="7.85"/>
    <m/>
    <n v="15700"/>
    <n v="12"/>
    <n v="3.5266666666666668"/>
    <n v="0.48"/>
    <n v="15719.921999999999"/>
    <s v="S"/>
    <m/>
    <n v="-15719.921999999999"/>
    <m/>
    <m/>
  </r>
  <r>
    <s v="ITAÚ"/>
    <d v="2019-09-27T00:00:00"/>
    <x v="11"/>
    <n v="91568"/>
    <s v="C"/>
    <s v="GOLL4"/>
    <n v="300"/>
    <n v="31.93"/>
    <m/>
    <n v="9579"/>
    <n v="12"/>
    <n v="3.3066666666666666"/>
    <n v="0.45"/>
    <n v="9598.8919999999998"/>
    <s v="S"/>
    <m/>
    <n v="-9598.8919999999998"/>
    <m/>
    <m/>
  </r>
  <r>
    <s v="ITAÚ"/>
    <d v="2019-09-27T00:00:00"/>
    <x v="3"/>
    <n v="91568"/>
    <s v="C"/>
    <s v="B3SA3"/>
    <n v="300"/>
    <n v="43.97"/>
    <n v="44.48"/>
    <n v="13191"/>
    <n v="12"/>
    <n v="3.3066666666666666"/>
    <n v="0.45"/>
    <n v="13210.892"/>
    <s v="S"/>
    <m/>
    <n v="-13210.892"/>
    <m/>
    <m/>
  </r>
  <r>
    <s v="ITAÚ"/>
    <d v="2019-09-27T00:00:00"/>
    <x v="3"/>
    <n v="91568"/>
    <s v="C"/>
    <s v="B3SA3"/>
    <n v="300"/>
    <n v="44.46"/>
    <n v="44.378"/>
    <n v="13338"/>
    <n v="12"/>
    <n v="3.3066666666666666"/>
    <n v="0.45"/>
    <n v="13355.46"/>
    <s v="S"/>
    <m/>
    <n v="-13355.46"/>
    <m/>
    <n v="1000"/>
  </r>
  <r>
    <s v="CLEAR"/>
    <d v="2019-09-26T00:00:00"/>
    <x v="3"/>
    <n v="5776290"/>
    <s v="V"/>
    <s v="B3SA3"/>
    <n v="400"/>
    <n v="44.57"/>
    <m/>
    <n v="17828"/>
    <m/>
    <n v="2.7879999999999998"/>
    <n v="0.38"/>
    <n v="17823.239999999998"/>
    <s v="S"/>
    <m/>
    <n v="17823.239999999998"/>
    <n v="72.223333333334267"/>
    <m/>
  </r>
  <r>
    <s v="CLEAR"/>
    <d v="2019-09-26T00:00:00"/>
    <x v="1"/>
    <n v="5776290"/>
    <s v="C"/>
    <s v="FJTA4"/>
    <n v="2000"/>
    <n v="3.4"/>
    <m/>
    <n v="6800"/>
    <m/>
    <n v="2.7879999999999998"/>
    <n v="0.38"/>
    <n v="6805.39"/>
    <s v="S"/>
    <m/>
    <n v="-6805.39"/>
    <m/>
    <m/>
  </r>
  <r>
    <s v="CLEAR"/>
    <d v="2019-09-26T00:00:00"/>
    <x v="3"/>
    <n v="5776290"/>
    <s v="C"/>
    <s v="BBAS3"/>
    <n v="200"/>
    <n v="45.85"/>
    <n v="47.256250000000001"/>
    <n v="9170"/>
    <m/>
    <n v="2.7879999999999998"/>
    <n v="0.38"/>
    <n v="9175.3899999999976"/>
    <s v="S"/>
    <m/>
    <n v="-9175.3899999999976"/>
    <m/>
    <m/>
  </r>
  <r>
    <s v="CLEAR"/>
    <d v="2019-09-26T00:00:00"/>
    <x v="11"/>
    <n v="5776290"/>
    <s v="V"/>
    <s v="GOLL4"/>
    <n v="300"/>
    <n v="33.81"/>
    <m/>
    <n v="10143"/>
    <m/>
    <n v="2.7879999999999998"/>
    <n v="0.38"/>
    <n v="10138.820000000002"/>
    <s v="S"/>
    <m/>
    <n v="10138.820000000002"/>
    <n v="253.56650000000263"/>
    <m/>
  </r>
  <r>
    <s v="CLEAR"/>
    <d v="2019-09-26T00:00:00"/>
    <x v="11"/>
    <n v="5776290"/>
    <s v="V"/>
    <s v="GOLL4"/>
    <n v="200"/>
    <n v="33.92"/>
    <m/>
    <n v="6784"/>
    <m/>
    <n v="2.7879999999999998"/>
    <n v="0.38"/>
    <n v="6779.0050000000001"/>
    <s v="S"/>
    <m/>
    <n v="6779.0050000000001"/>
    <n v="253.56649999999991"/>
    <m/>
  </r>
  <r>
    <s v="ITAÚ"/>
    <d v="2019-09-26T00:00:00"/>
    <x v="3"/>
    <n v="87602"/>
    <s v="V"/>
    <s v="B3SA3"/>
    <n v="300"/>
    <n v="44.6"/>
    <n v="44.357500000000002"/>
    <n v="13380"/>
    <n v="12"/>
    <n v="5.44"/>
    <n v="0.7400000000000001"/>
    <n v="13362.645"/>
    <s v="S"/>
    <m/>
    <n v="13362.645"/>
    <n v="56.590000000000146"/>
    <m/>
  </r>
  <r>
    <s v="ITAÚ"/>
    <d v="2019-09-26T00:00:00"/>
    <x v="10"/>
    <n v="87602"/>
    <s v="C"/>
    <s v="TRPL4"/>
    <n v="500"/>
    <n v="24.23"/>
    <n v="24.8"/>
    <n v="12115"/>
    <n v="12"/>
    <n v="5.44"/>
    <n v="0.7400000000000001"/>
    <n v="12137.079999999998"/>
    <s v="S"/>
    <m/>
    <n v="-12137.079999999998"/>
    <m/>
    <m/>
  </r>
  <r>
    <s v="ITAÚ"/>
    <d v="2019-09-26T00:00:00"/>
    <x v="11"/>
    <n v="87602"/>
    <s v="V"/>
    <s v="GOLL4"/>
    <n v="1000"/>
    <n v="33.86"/>
    <n v="32.69"/>
    <n v="33860"/>
    <n v="12"/>
    <n v="5.44"/>
    <n v="0.7400000000000001"/>
    <n v="33843.021250000005"/>
    <s v="S"/>
    <m/>
    <n v="33843.021250000005"/>
    <n v="1117.9461428571376"/>
    <m/>
  </r>
  <r>
    <s v="ITAÚ"/>
    <d v="2019-09-25T00:00:00"/>
    <x v="5"/>
    <n v="83180"/>
    <s v="V"/>
    <s v="BRKM5"/>
    <n v="500"/>
    <n v="32.340000000000003"/>
    <m/>
    <n v="16170.000000000002"/>
    <n v="12"/>
    <n v="4.7016666666666671"/>
    <n v="0.7400000000000001"/>
    <n v="16153.021250000002"/>
    <s v="S"/>
    <m/>
    <n v="16153.021250000002"/>
    <n v="364.64057142857564"/>
    <m/>
  </r>
  <r>
    <s v="ITAÚ"/>
    <d v="2019-09-25T00:00:00"/>
    <x v="7"/>
    <n v="83180"/>
    <s v="V"/>
    <s v="VVAR3"/>
    <n v="2000"/>
    <n v="7.53"/>
    <m/>
    <n v="15060"/>
    <n v="12"/>
    <n v="4.7016666666666671"/>
    <n v="0.7400000000000001"/>
    <n v="15043.02125"/>
    <s v="S"/>
    <m/>
    <n v="15043.02125"/>
    <n v="84.640571428573821"/>
    <m/>
  </r>
  <r>
    <s v="ITAÚ"/>
    <d v="2019-09-25T00:00:00"/>
    <x v="3"/>
    <n v="83180"/>
    <s v="C"/>
    <s v="B3SA3"/>
    <n v="300"/>
    <n v="43.46"/>
    <n v="44.357500000000002"/>
    <n v="13038"/>
    <n v="12"/>
    <n v="4.7016666666666671"/>
    <n v="0.7400000000000001"/>
    <n v="13055.608749999999"/>
    <s v="S"/>
    <m/>
    <n v="-13055.608749999999"/>
    <m/>
    <m/>
  </r>
  <r>
    <s v="ITAÚ"/>
    <d v="2019-09-25T00:00:00"/>
    <x v="11"/>
    <n v="83180"/>
    <s v="C"/>
    <s v="GOLL4"/>
    <n v="500"/>
    <n v="32.18"/>
    <n v="32.69"/>
    <n v="16090"/>
    <n v="12"/>
    <n v="4.7016666666666671"/>
    <n v="0.7400000000000001"/>
    <n v="16107.608749999999"/>
    <s v="S"/>
    <m/>
    <n v="-16107.608749999999"/>
    <m/>
    <m/>
  </r>
  <r>
    <s v="ITAÚ"/>
    <d v="2019-09-25T00:00:00"/>
    <x v="7"/>
    <n v="83180"/>
    <s v="V"/>
    <s v="MGLU3"/>
    <n v="800"/>
    <n v="36.35"/>
    <n v="36.28"/>
    <n v="29080"/>
    <n v="12"/>
    <n v="4.7016666666666671"/>
    <n v="0.7400000000000001"/>
    <n v="29063.021249999998"/>
    <s v="S"/>
    <m/>
    <n v="29063.021249999998"/>
    <n v="21.707142857139843"/>
    <m/>
  </r>
  <r>
    <s v="ITAÚ"/>
    <d v="2019-09-25T00:00:00"/>
    <x v="7"/>
    <n v="83180"/>
    <s v="C"/>
    <s v="MGLU3"/>
    <n v="800"/>
    <n v="36.28"/>
    <n v="36.28"/>
    <n v="29024"/>
    <n v="12"/>
    <n v="4.7016666666666671"/>
    <n v="0.7400000000000001"/>
    <n v="29041.608750000003"/>
    <s v="S"/>
    <m/>
    <n v="-29041.608750000003"/>
    <m/>
    <m/>
  </r>
  <r>
    <s v="CLEAR"/>
    <d v="2019-09-24T00:00:00"/>
    <x v="5"/>
    <n v="5687602"/>
    <s v="C"/>
    <s v="USIM5"/>
    <n v="1000"/>
    <n v="7.89"/>
    <n v="8.9137500000000003"/>
    <n v="7890"/>
    <m/>
    <n v="3.28"/>
    <n v="0.44666666666666671"/>
    <n v="7895.3154166666673"/>
    <s v="S"/>
    <m/>
    <n v="-7895.3154166666673"/>
    <m/>
    <m/>
  </r>
  <r>
    <s v="CLEAR"/>
    <d v="2019-09-24T00:00:00"/>
    <x v="3"/>
    <n v="5687602"/>
    <s v="C"/>
    <s v="B3SA3"/>
    <n v="300"/>
    <n v="44.29"/>
    <n v="44.354999999999997"/>
    <n v="13287"/>
    <m/>
    <n v="3.28"/>
    <n v="0.44666666666666671"/>
    <n v="13291.826666666666"/>
    <s v="S"/>
    <m/>
    <n v="-13291.826666666666"/>
    <m/>
    <n v="800"/>
  </r>
  <r>
    <s v="CLEAR"/>
    <d v="2019-09-24T00:00:00"/>
    <x v="7"/>
    <n v="5687602"/>
    <s v="V"/>
    <s v="MGLU3"/>
    <n v="500"/>
    <n v="36.630000000000003"/>
    <m/>
    <n v="18315"/>
    <m/>
    <n v="3.28"/>
    <n v="0.44666666666666671"/>
    <n v="18309.576666666668"/>
    <s v="S"/>
    <m/>
    <n v="18309.576666666668"/>
    <n v="350.65333333332819"/>
    <m/>
  </r>
  <r>
    <s v="CLEAR"/>
    <d v="2019-09-24T00:00:00"/>
    <x v="1"/>
    <n v="5687602"/>
    <s v="C"/>
    <s v="CSNA3"/>
    <n v="500"/>
    <n v="13.76"/>
    <n v="14.193333333333333"/>
    <n v="6880"/>
    <m/>
    <n v="3.28"/>
    <n v="0.44666666666666671"/>
    <n v="6886.0533333333333"/>
    <s v="S"/>
    <m/>
    <n v="-6886.0533333333333"/>
    <m/>
    <m/>
  </r>
  <r>
    <s v="CLEAR"/>
    <d v="2019-09-24T00:00:00"/>
    <x v="3"/>
    <n v="5687602"/>
    <s v="C"/>
    <s v="BBAS3"/>
    <n v="200"/>
    <n v="46.34"/>
    <n v="47.725000000000001"/>
    <n v="9268"/>
    <m/>
    <n v="3.28"/>
    <n v="0.44666666666666671"/>
    <n v="9274.0533333333333"/>
    <s v="S"/>
    <m/>
    <n v="-9274.0533333333333"/>
    <m/>
    <m/>
  </r>
  <r>
    <s v="CLEAR"/>
    <d v="2019-09-24T00:00:00"/>
    <x v="0"/>
    <n v="5687602"/>
    <s v="V"/>
    <s v="JBSS3"/>
    <n v="500"/>
    <n v="31.88"/>
    <m/>
    <n v="15940"/>
    <m/>
    <n v="3.28"/>
    <n v="0.44666666666666671"/>
    <n v="15934.576666666666"/>
    <s v="S"/>
    <m/>
    <n v="15934.576666666666"/>
    <n v="614.51333333333605"/>
    <n v="0"/>
  </r>
  <r>
    <s v="ITAÚ"/>
    <d v="2019-09-24T00:00:00"/>
    <x v="5"/>
    <n v="78214"/>
    <s v="C"/>
    <s v="BRKM5"/>
    <n v="500"/>
    <n v="32.229999999999997"/>
    <m/>
    <n v="16114.999999999998"/>
    <n v="12"/>
    <n v="3.6033333333333335"/>
    <n v="0.54300000000000004"/>
    <n v="16133.149666666664"/>
    <s v="S"/>
    <m/>
    <n v="-16133.149666666664"/>
    <m/>
    <m/>
  </r>
  <r>
    <s v="ITAÚ"/>
    <d v="2019-09-24T00:00:00"/>
    <x v="5"/>
    <n v="78214"/>
    <s v="V"/>
    <s v="BRKM5"/>
    <n v="500"/>
    <n v="32.92"/>
    <m/>
    <n v="16460"/>
    <m/>
    <n v="3.6033333333333335"/>
    <n v="0.54300000000000004"/>
    <n v="16454.480333333333"/>
    <s v="S"/>
    <m/>
    <n v="16454.480333333333"/>
    <n v="324.6239999999998"/>
    <m/>
  </r>
  <r>
    <s v="ITAÚ"/>
    <d v="2019-09-24T00:00:00"/>
    <x v="5"/>
    <n v="78214"/>
    <s v="V"/>
    <s v="BRKM5"/>
    <n v="300"/>
    <n v="32.979999999999997"/>
    <m/>
    <n v="9893.9999999999982"/>
    <n v="12"/>
    <n v="3.6033333333333335"/>
    <n v="0.54300000000000004"/>
    <n v="9879.516999999998"/>
    <s v="S"/>
    <m/>
    <n v="9879.516999999998"/>
    <n v="428.47500000000036"/>
    <m/>
  </r>
  <r>
    <s v="ITAÚ"/>
    <d v="2019-09-24T00:00:00"/>
    <x v="3"/>
    <n v="78214"/>
    <s v="C"/>
    <s v="B3SA3"/>
    <n v="500"/>
    <n v="44.51"/>
    <n v="44.656666666666666"/>
    <n v="22255"/>
    <n v="12"/>
    <n v="3.6033333333333335"/>
    <n v="0.54300000000000004"/>
    <n v="22270.113000000001"/>
    <s v="S"/>
    <m/>
    <n v="-22270.113000000001"/>
    <m/>
    <m/>
  </r>
  <r>
    <s v="ITAÚ"/>
    <d v="2019-09-24T00:00:00"/>
    <x v="1"/>
    <n v="78214"/>
    <s v="C"/>
    <s v="FJTA4"/>
    <n v="2000"/>
    <n v="3.43"/>
    <n v="3.43"/>
    <n v="6860"/>
    <n v="12"/>
    <n v="3.6033333333333335"/>
    <n v="0.54300000000000004"/>
    <n v="6880.0460769230767"/>
    <s v="S"/>
    <m/>
    <n v="-6880.0460769230767"/>
    <m/>
    <m/>
  </r>
  <r>
    <s v="ITAÚ"/>
    <d v="2019-09-24T00:00:00"/>
    <x v="0"/>
    <n v="78214"/>
    <s v="V"/>
    <s v="JBSS3"/>
    <n v="500"/>
    <n v="31.98"/>
    <m/>
    <n v="15990"/>
    <n v="12"/>
    <n v="3.6033333333333335"/>
    <n v="0.54300000000000004"/>
    <n v="15970.583923076923"/>
    <s v="S"/>
    <m/>
    <n v="15970.583923076923"/>
    <n v="595.33500000000276"/>
    <m/>
  </r>
  <r>
    <s v="CLEAR"/>
    <d v="2019-09-23T00:00:00"/>
    <x v="3"/>
    <n v="5645174"/>
    <s v="C"/>
    <s v="B3SA3"/>
    <n v="100"/>
    <n v="44.55"/>
    <m/>
    <n v="4455"/>
    <m/>
    <n v="3.4566666666666666"/>
    <n v="0.47"/>
    <n v="4462.9730769230773"/>
    <s v="S"/>
    <m/>
    <n v="-4462.9730769230773"/>
    <m/>
    <m/>
  </r>
  <r>
    <s v="CLEAR"/>
    <d v="2019-09-23T00:00:00"/>
    <x v="7"/>
    <n v="5645174"/>
    <s v="C"/>
    <s v="MGLU3"/>
    <n v="500"/>
    <n v="35.909999999999997"/>
    <m/>
    <n v="17955"/>
    <m/>
    <n v="3.4566666666666666"/>
    <n v="0.47"/>
    <n v="17962.973076923077"/>
    <s v="S"/>
    <m/>
    <n v="-17962.973076923077"/>
    <m/>
    <m/>
  </r>
  <r>
    <s v="CLEAR"/>
    <d v="2019-09-23T00:00:00"/>
    <x v="0"/>
    <n v="5645174"/>
    <s v="C"/>
    <s v="JBSS3"/>
    <n v="500"/>
    <n v="30.63"/>
    <m/>
    <n v="15315"/>
    <m/>
    <n v="3.4566666666666666"/>
    <n v="0.47"/>
    <n v="15322.973076923075"/>
    <s v="S"/>
    <m/>
    <n v="-15322.973076923075"/>
    <m/>
    <n v="500"/>
  </r>
  <r>
    <s v="ITAÚ"/>
    <d v="2019-09-23T00:00:00"/>
    <x v="0"/>
    <n v="74050"/>
    <s v="C"/>
    <s v="JBSS3"/>
    <n v="500"/>
    <n v="30.72"/>
    <m/>
    <n v="15360"/>
    <n v="12"/>
    <n v="4.04"/>
    <n v="0.55199999999999994"/>
    <n v="15380.055076923076"/>
    <s v="S"/>
    <m/>
    <n v="-15380.055076923076"/>
    <m/>
    <m/>
  </r>
  <r>
    <s v="ITAÚ"/>
    <d v="2019-09-23T00:00:00"/>
    <x v="5"/>
    <n v="74050"/>
    <s v="C"/>
    <s v="BRKM5"/>
    <n v="300"/>
    <n v="31.44"/>
    <n v="31.502500000000001"/>
    <n v="9432"/>
    <n v="12"/>
    <n v="4.04"/>
    <n v="0.55199999999999994"/>
    <n v="9452.0550769230758"/>
    <s v="S"/>
    <m/>
    <n v="-9452.0550769230758"/>
    <m/>
    <m/>
  </r>
  <r>
    <s v="ITAÚ"/>
    <d v="2019-09-23T00:00:00"/>
    <x v="5"/>
    <n v="74050"/>
    <s v="C"/>
    <s v="BRKM5"/>
    <n v="500"/>
    <n v="31.54"/>
    <m/>
    <n v="15770"/>
    <n v="12"/>
    <n v="4.04"/>
    <n v="0.55199999999999994"/>
    <n v="15790.055076923076"/>
    <s v="S"/>
    <m/>
    <n v="-15790.055076923076"/>
    <m/>
    <m/>
  </r>
  <r>
    <s v="ITAÚ"/>
    <d v="2019-09-23T00:00:00"/>
    <x v="3"/>
    <n v="74050"/>
    <s v="C"/>
    <s v="B3SA3"/>
    <n v="400"/>
    <n v="44.84"/>
    <n v="44.84"/>
    <n v="17936"/>
    <n v="12"/>
    <n v="4.04"/>
    <n v="0.55199999999999994"/>
    <n v="17956.055076923076"/>
    <s v="S"/>
    <m/>
    <n v="-17956.055076923076"/>
    <m/>
    <m/>
  </r>
  <r>
    <s v="ITAÚ"/>
    <d v="2019-09-23T00:00:00"/>
    <x v="7"/>
    <n v="74050"/>
    <s v="C"/>
    <s v="VVAR3"/>
    <n v="2000"/>
    <n v="7.47"/>
    <n v="7.47"/>
    <n v="14940"/>
    <n v="12"/>
    <n v="4.04"/>
    <n v="0.55199999999999994"/>
    <n v="14960.055076923076"/>
    <s v="S"/>
    <m/>
    <n v="-14960.055076923076"/>
    <m/>
    <m/>
  </r>
  <r>
    <s v="CLEAR"/>
    <d v="2019-09-20T00:00:00"/>
    <x v="11"/>
    <n v="5604255"/>
    <s v="C"/>
    <s v="GOLL4"/>
    <n v="200"/>
    <n v="32.6"/>
    <n v="32.798000000000002"/>
    <n v="6520"/>
    <m/>
    <n v="4.82"/>
    <n v="0.65749999999999997"/>
    <n v="6528.1605769230773"/>
    <s v="S"/>
    <m/>
    <n v="-6528.1605769230773"/>
    <m/>
    <m/>
  </r>
  <r>
    <s v="CLEAR"/>
    <d v="2019-09-20T00:00:00"/>
    <x v="11"/>
    <n v="5604255"/>
    <s v="C"/>
    <s v="GOLL4"/>
    <n v="300"/>
    <n v="32.93"/>
    <n v="32.93"/>
    <n v="9879"/>
    <m/>
    <n v="4.82"/>
    <n v="0.65749999999999997"/>
    <n v="9887.1605769230755"/>
    <s v="S"/>
    <m/>
    <n v="-9887.1605769230755"/>
    <m/>
    <m/>
  </r>
  <r>
    <s v="CLEAR"/>
    <d v="2019-09-20T00:00:00"/>
    <x v="3"/>
    <n v="5604255"/>
    <s v="V"/>
    <s v="B3SA3"/>
    <n v="500"/>
    <n v="45.29"/>
    <m/>
    <n v="22645"/>
    <m/>
    <n v="4.82"/>
    <n v="0.65749999999999997"/>
    <n v="22637.469423076924"/>
    <s v="S"/>
    <m/>
    <n v="22637.469423076924"/>
    <n v="-38.741785714282742"/>
    <m/>
  </r>
  <r>
    <s v="CLEAR"/>
    <d v="2019-09-20T00:00:00"/>
    <x v="0"/>
    <n v="5604255"/>
    <s v="V"/>
    <s v="JBSS3"/>
    <n v="1000"/>
    <n v="31.07"/>
    <n v="29.883333333333333"/>
    <n v="31070"/>
    <m/>
    <n v="4.82"/>
    <n v="0.65749999999999997"/>
    <n v="31064.3645"/>
    <s v="S"/>
    <m/>
    <n v="31064.3645"/>
    <n v="1180.6820238095243"/>
    <n v="0"/>
  </r>
  <r>
    <s v="ITAÚ"/>
    <d v="2019-09-20T00:00:00"/>
    <x v="11"/>
    <n v="69606"/>
    <s v="C"/>
    <s v="GOLL4"/>
    <n v="500"/>
    <n v="33.200000000000003"/>
    <n v="33.200000000000003"/>
    <n v="16600"/>
    <n v="12"/>
    <n v="3.5166666666666671"/>
    <n v="0.52500000000000002"/>
    <n v="16618.133000000002"/>
    <s v="S"/>
    <m/>
    <n v="-16618.133000000002"/>
    <m/>
    <m/>
  </r>
  <r>
    <s v="ITAÚ"/>
    <d v="2019-09-20T00:00:00"/>
    <x v="10"/>
    <n v="69606"/>
    <s v="C"/>
    <s v="TRPL4"/>
    <n v="500"/>
    <n v="25.09"/>
    <n v="25.085000000000001"/>
    <n v="12545"/>
    <n v="12"/>
    <n v="3.5166666666666671"/>
    <n v="0.52500000000000002"/>
    <n v="12563.132999999998"/>
    <s v="S"/>
    <m/>
    <n v="-12563.132999999998"/>
    <m/>
    <m/>
  </r>
  <r>
    <s v="ITAÚ"/>
    <d v="2019-09-20T00:00:00"/>
    <x v="10"/>
    <n v="69606"/>
    <s v="C"/>
    <s v="TRPL4"/>
    <n v="500"/>
    <n v="25.08"/>
    <m/>
    <n v="12540"/>
    <n v="12"/>
    <n v="3.5166666666666671"/>
    <n v="0.52500000000000002"/>
    <n v="12558.132999999998"/>
    <s v="S"/>
    <m/>
    <n v="-12558.132999999998"/>
    <m/>
    <m/>
  </r>
  <r>
    <s v="ITAÚ"/>
    <d v="2019-09-20T00:00:00"/>
    <x v="0"/>
    <n v="69606"/>
    <s v="V"/>
    <s v="JBSS3"/>
    <n v="500"/>
    <n v="31"/>
    <m/>
    <n v="15500"/>
    <n v="12"/>
    <n v="3.5166666666666671"/>
    <n v="0.52500000000000002"/>
    <n v="15482.497000000001"/>
    <s v="S"/>
    <m/>
    <n v="15482.497000000001"/>
    <n v="642.39452380952389"/>
    <m/>
  </r>
  <r>
    <s v="ITAÚ"/>
    <d v="2019-09-20T00:00:00"/>
    <x v="3"/>
    <n v="69606"/>
    <s v="V"/>
    <s v="B3SA3"/>
    <n v="300"/>
    <n v="45.18"/>
    <m/>
    <n v="13554"/>
    <n v="12"/>
    <n v="3.5166666666666671"/>
    <n v="0.52500000000000002"/>
    <n v="13536.497000000001"/>
    <s v="S"/>
    <m/>
    <n v="13536.497000000001"/>
    <n v="152.6657142857166"/>
    <m/>
  </r>
  <r>
    <s v="ITAÚ"/>
    <d v="2019-09-20T00:00:00"/>
    <x v="3"/>
    <n v="69606"/>
    <s v="C"/>
    <s v="B3SA3"/>
    <n v="300"/>
    <n v="44.55"/>
    <m/>
    <n v="13365"/>
    <n v="12"/>
    <n v="3.5166666666666671"/>
    <n v="0.52500000000000002"/>
    <n v="13383.132999999998"/>
    <s v="S"/>
    <m/>
    <n v="-13383.132999999998"/>
    <m/>
    <m/>
  </r>
  <r>
    <s v="CLEAR"/>
    <d v="2019-09-19T00:00:00"/>
    <x v="3"/>
    <n v="5558671"/>
    <s v="C"/>
    <s v="B3SA3"/>
    <n v="200"/>
    <n v="45.25"/>
    <n v="45.316000000000003"/>
    <n v="9050"/>
    <m/>
    <n v="3.78"/>
    <n v="0.51500000000000001"/>
    <n v="9056.1229999999978"/>
    <s v="S"/>
    <m/>
    <n v="-9056.1229999999978"/>
    <m/>
    <m/>
  </r>
  <r>
    <s v="CLEAR"/>
    <d v="2019-09-19T00:00:00"/>
    <x v="3"/>
    <n v="5558671"/>
    <s v="C"/>
    <s v="B3SA3"/>
    <n v="300"/>
    <n v="45.36"/>
    <m/>
    <n v="13608"/>
    <m/>
    <n v="3.78"/>
    <n v="0.51500000000000001"/>
    <n v="13614.122999999998"/>
    <s v="S"/>
    <m/>
    <n v="-13614.122999999998"/>
    <m/>
    <m/>
  </r>
  <r>
    <s v="CLEAR"/>
    <d v="2019-09-19T00:00:00"/>
    <x v="1"/>
    <n v="5558671"/>
    <s v="C"/>
    <s v="CSNA3"/>
    <n v="1000"/>
    <n v="14.41"/>
    <m/>
    <n v="14410"/>
    <m/>
    <n v="3.78"/>
    <n v="0.51500000000000001"/>
    <n v="14416.122999999998"/>
    <s v="S"/>
    <m/>
    <n v="-14416.122999999998"/>
    <m/>
    <m/>
  </r>
  <r>
    <s v="CLEAR"/>
    <d v="2019-09-19T00:00:00"/>
    <x v="7"/>
    <n v="5558671"/>
    <s v="V"/>
    <s v="MGLU3"/>
    <n v="500"/>
    <n v="35.869999999999997"/>
    <m/>
    <n v="17935"/>
    <m/>
    <n v="3.78"/>
    <n v="0.51500000000000001"/>
    <n v="17930.584999999999"/>
    <s v="S"/>
    <m/>
    <n v="17930.584999999999"/>
    <n v="467.04694805194958"/>
    <m/>
  </r>
  <r>
    <s v="ITAÚ"/>
    <d v="2019-09-19T00:00:00"/>
    <x v="7"/>
    <n v="64909"/>
    <s v="V"/>
    <s v="MGLU3"/>
    <n v="500"/>
    <n v="36.200000000000003"/>
    <n v="34.295000000000002"/>
    <n v="18100"/>
    <n v="12"/>
    <n v="4.8988888888888891"/>
    <n v="0.69888888888888889"/>
    <n v="18071.701111111113"/>
    <s v="S"/>
    <m/>
    <n v="18071.701111111113"/>
    <n v="679.64065656565799"/>
    <m/>
  </r>
  <r>
    <s v="ITAÚ"/>
    <d v="2019-09-19T00:00:00"/>
    <x v="7"/>
    <n v="64909"/>
    <s v="V"/>
    <s v="MGLU3"/>
    <n v="500"/>
    <n v="35.97"/>
    <n v="34.295000000000002"/>
    <n v="17985"/>
    <n v="12"/>
    <n v="4.8988888888888891"/>
    <n v="0.69888888888888889"/>
    <n v="17968.372777777779"/>
    <s v="S"/>
    <m/>
    <n v="17968.372777777779"/>
    <n v="1023.3356782106785"/>
    <m/>
  </r>
  <r>
    <s v="ITAÚ"/>
    <d v="2019-09-19T00:00:00"/>
    <x v="11"/>
    <n v="64909"/>
    <s v="V"/>
    <s v="GOLL4"/>
    <n v="500"/>
    <n v="34.15"/>
    <n v="25.06"/>
    <n v="17075"/>
    <n v="12"/>
    <n v="4.8988888888888891"/>
    <n v="0.69888888888888889"/>
    <n v="17058.372777777779"/>
    <s v="S"/>
    <m/>
    <n v="17058.372777777779"/>
    <n v="190.46694444444802"/>
    <m/>
  </r>
  <r>
    <s v="ITAÚ"/>
    <d v="2019-09-19T00:00:00"/>
    <x v="10"/>
    <n v="64909"/>
    <s v="V"/>
    <s v="TRPL4"/>
    <n v="500"/>
    <n v="25.45"/>
    <n v="25.06"/>
    <n v="12725"/>
    <n v="12"/>
    <n v="4.8988888888888891"/>
    <n v="0.69888888888888889"/>
    <n v="12708.372777777779"/>
    <s v="S"/>
    <m/>
    <n v="12708.372777777779"/>
    <n v="160.47113275613447"/>
    <m/>
  </r>
  <r>
    <s v="ITAÚ"/>
    <d v="2019-09-19T00:00:00"/>
    <x v="7"/>
    <n v="64909"/>
    <s v="V"/>
    <s v="VVAR3"/>
    <n v="2000"/>
    <n v="7.38"/>
    <n v="7.1924999999999999"/>
    <n v="14760"/>
    <n v="12"/>
    <n v="4.8988888888888891"/>
    <n v="0.69888888888888889"/>
    <n v="14743.372777777779"/>
    <s v="S"/>
    <m/>
    <n v="14743.372777777779"/>
    <n v="-172.92571428571136"/>
    <m/>
  </r>
  <r>
    <s v="ITAÚ"/>
    <d v="2019-09-19T00:00:00"/>
    <x v="7"/>
    <n v="64909"/>
    <s v="V"/>
    <s v="VVAR3"/>
    <n v="2000"/>
    <n v="7.29"/>
    <n v="7.1924999999999999"/>
    <n v="14580"/>
    <n v="12"/>
    <n v="4.8988888888888891"/>
    <n v="0.69888888888888889"/>
    <n v="14563.372777777779"/>
    <s v="S"/>
    <m/>
    <n v="14563.372777777779"/>
    <n v="661.17457142857347"/>
    <m/>
  </r>
  <r>
    <s v="ITAÚ"/>
    <d v="2019-09-19T00:00:00"/>
    <x v="3"/>
    <n v="64909"/>
    <s v="V"/>
    <s v="B3SA3"/>
    <n v="300"/>
    <n v="44.62"/>
    <m/>
    <n v="13386"/>
    <n v="12"/>
    <n v="4.8988888888888891"/>
    <n v="0.69888888888888889"/>
    <n v="13369.372777777779"/>
    <s v="S"/>
    <m/>
    <n v="13369.372777777779"/>
    <n v="-65.02111111110753"/>
    <m/>
  </r>
  <r>
    <s v="ITAÚ"/>
    <d v="2019-09-19T00:00:00"/>
    <x v="3"/>
    <n v="64909"/>
    <s v="C"/>
    <s v="B3SA3"/>
    <n v="300"/>
    <n v="44.72"/>
    <m/>
    <n v="13416"/>
    <n v="12"/>
    <n v="4.8988888888888891"/>
    <n v="0.69888888888888889"/>
    <n v="13433.257222222221"/>
    <s v="S"/>
    <m/>
    <n v="-13433.257222222221"/>
    <m/>
    <m/>
  </r>
  <r>
    <s v="ITAÚ"/>
    <d v="2019-09-19T00:00:00"/>
    <x v="3"/>
    <n v="64909"/>
    <s v="V"/>
    <s v="B3SA3"/>
    <n v="1000"/>
    <n v="45.73"/>
    <n v="43.148571428571429"/>
    <n v="45730"/>
    <n v="12"/>
    <n v="4.8988888888888891"/>
    <n v="0.69888888888888889"/>
    <n v="45713.372777777775"/>
    <s v="S"/>
    <m/>
    <n v="45713.372777777775"/>
    <n v="2623.0023665223707"/>
    <m/>
  </r>
  <r>
    <s v="ITAÚ"/>
    <d v="2019-09-18T00:00:00"/>
    <x v="5"/>
    <n v="60599"/>
    <s v="V"/>
    <s v="BRKM5"/>
    <n v="500"/>
    <n v="31.23"/>
    <m/>
    <n v="15615"/>
    <n v="12"/>
    <n v="3.6199999999999997"/>
    <n v="0.6"/>
    <n v="15598.471666666666"/>
    <s v="S"/>
    <m/>
    <n v="15598.471666666666"/>
    <n v="20.565833333334012"/>
    <m/>
  </r>
  <r>
    <s v="ITAÚ"/>
    <d v="2019-09-18T00:00:00"/>
    <x v="5"/>
    <n v="60599"/>
    <s v="C"/>
    <s v="BRKM5"/>
    <n v="500"/>
    <n v="31.12"/>
    <m/>
    <n v="15560"/>
    <n v="12"/>
    <n v="3.6199999999999997"/>
    <n v="0.6"/>
    <n v="15577.158333333333"/>
    <s v="S"/>
    <m/>
    <n v="-15577.158333333333"/>
    <m/>
    <m/>
  </r>
  <r>
    <s v="ITAÚ"/>
    <d v="2019-09-18T00:00:00"/>
    <x v="11"/>
    <n v="60599"/>
    <s v="C"/>
    <s v="GOLL4"/>
    <n v="500"/>
    <n v="33.700000000000003"/>
    <m/>
    <n v="16850"/>
    <n v="12"/>
    <n v="3.6199999999999997"/>
    <n v="0.6"/>
    <n v="16867.158333333333"/>
    <s v="S"/>
    <m/>
    <n v="-16867.158333333333"/>
    <m/>
    <m/>
  </r>
  <r>
    <s v="CLEAR"/>
    <d v="2019-09-17T00:00:00"/>
    <x v="11"/>
    <n v="5470531"/>
    <s v="V"/>
    <s v="GOLL4"/>
    <n v="300"/>
    <n v="33.36"/>
    <m/>
    <n v="10008"/>
    <m/>
    <n v="1.9950000000000001"/>
    <n v="0.375"/>
    <n v="10003.696666666667"/>
    <s v="S"/>
    <m/>
    <n v="10003.696666666667"/>
    <n v="29.405000000002474"/>
    <m/>
  </r>
  <r>
    <s v="CLEAR"/>
    <d v="2019-09-17T00:00:00"/>
    <x v="11"/>
    <n v="5470531"/>
    <s v="C"/>
    <s v="GOLL4"/>
    <n v="300"/>
    <n v="33.229999999999997"/>
    <m/>
    <n v="9968.9999999999982"/>
    <m/>
    <n v="1.9950000000000001"/>
    <n v="0.375"/>
    <n v="9973.3027777777752"/>
    <s v="S"/>
    <m/>
    <n v="-9973.3027777777752"/>
    <m/>
    <m/>
  </r>
  <r>
    <s v="ITAÚ"/>
    <d v="2019-09-17T00:00:00"/>
    <x v="11"/>
    <n v="56554"/>
    <s v="V"/>
    <s v="GOLL4"/>
    <n v="500"/>
    <n v="33.6"/>
    <m/>
    <n v="16800"/>
    <n v="12"/>
    <n v="3.32"/>
    <n v="0.62"/>
    <n v="16784.082222222223"/>
    <s v="S"/>
    <m/>
    <n v="16784.082222222223"/>
    <n v="324.73333333333358"/>
    <m/>
  </r>
  <r>
    <s v="ITAÚ"/>
    <d v="2019-09-17T00:00:00"/>
    <x v="11"/>
    <n v="56554"/>
    <s v="C"/>
    <s v="GOLL4"/>
    <n v="500"/>
    <n v="32.89"/>
    <m/>
    <n v="16445"/>
    <n v="12"/>
    <n v="3.32"/>
    <n v="0.62"/>
    <n v="16461.547777777778"/>
    <s v="S"/>
    <m/>
    <n v="-16461.547777777778"/>
    <m/>
    <m/>
  </r>
  <r>
    <s v="CLEAR"/>
    <d v="2019-09-16T00:00:00"/>
    <x v="0"/>
    <n v="5424924"/>
    <s v="C"/>
    <s v="JBSS3"/>
    <n v="200"/>
    <n v="30.09"/>
    <m/>
    <n v="6018"/>
    <m/>
    <n v="2.4500000000000002"/>
    <n v="0.45999999999999996"/>
    <n v="6022.387777777778"/>
    <s v="S"/>
    <m/>
    <n v="-6022.387777777778"/>
    <m/>
    <n v="1000"/>
  </r>
  <r>
    <s v="CLEAR"/>
    <d v="2019-09-16T00:00:00"/>
    <x v="0"/>
    <n v="5424924"/>
    <s v="C"/>
    <s v="JBSS3"/>
    <n v="300"/>
    <n v="30.23"/>
    <m/>
    <n v="9069"/>
    <m/>
    <n v="2.4500000000000002"/>
    <n v="0.45999999999999996"/>
    <n v="9073.3877777777761"/>
    <s v="S"/>
    <m/>
    <n v="-9073.3877777777761"/>
    <m/>
    <n v="800"/>
  </r>
  <r>
    <s v="CLEAR"/>
    <d v="2019-09-16T00:00:00"/>
    <x v="0"/>
    <n v="5424924"/>
    <s v="C"/>
    <s v="JBSS3"/>
    <n v="500"/>
    <n v="30.6"/>
    <m/>
    <n v="15300"/>
    <m/>
    <n v="2.4500000000000002"/>
    <n v="0.45999999999999996"/>
    <n v="15304.387777777776"/>
    <s v="S"/>
    <m/>
    <n v="-15304.387777777776"/>
    <m/>
    <n v="500"/>
  </r>
  <r>
    <s v="CLEAR"/>
    <d v="2019-09-16T00:00:00"/>
    <x v="0"/>
    <n v="5424924"/>
    <s v="V"/>
    <s v="JBSS3"/>
    <n v="500"/>
    <n v="30.87"/>
    <m/>
    <n v="15435"/>
    <m/>
    <n v="2.4500000000000002"/>
    <n v="0.45999999999999996"/>
    <n v="15431.242222222223"/>
    <s v="S"/>
    <m/>
    <n v="15431.242222222223"/>
    <n v="335.65121212121358"/>
    <n v="0"/>
  </r>
  <r>
    <s v="CLEAR"/>
    <d v="2019-09-16T00:00:00"/>
    <x v="0"/>
    <n v="5424924"/>
    <s v="V"/>
    <s v="JBSS3"/>
    <n v="500"/>
    <n v="30.87"/>
    <m/>
    <n v="15435"/>
    <m/>
    <n v="2.4500000000000002"/>
    <n v="0.45999999999999996"/>
    <n v="15431.242222222223"/>
    <s v="S"/>
    <m/>
    <n v="15431.242222222223"/>
    <n v="125.29909090909314"/>
    <n v="500"/>
  </r>
  <r>
    <s v="ITAÚ"/>
    <d v="2019-09-16T00:00:00"/>
    <x v="0"/>
    <n v="51605"/>
    <s v="C"/>
    <s v="JBSS3"/>
    <n v="200"/>
    <n v="29.46"/>
    <n v="29.616"/>
    <n v="5892"/>
    <n v="12"/>
    <n v="2.5499999999999998"/>
    <n v="0.43"/>
    <n v="5905.06"/>
    <s v="S"/>
    <m/>
    <n v="-5905.06"/>
    <m/>
    <m/>
  </r>
  <r>
    <s v="ITAÚ"/>
    <d v="2019-09-16T00:00:00"/>
    <x v="0"/>
    <n v="51605"/>
    <s v="C"/>
    <s v="JBSS3"/>
    <n v="300"/>
    <n v="29.72"/>
    <m/>
    <n v="8916"/>
    <n v="12"/>
    <n v="2.5499999999999998"/>
    <n v="0.43"/>
    <n v="8932.3577777777773"/>
    <s v="S"/>
    <m/>
    <n v="-8932.3577777777773"/>
    <m/>
    <m/>
  </r>
  <r>
    <s v="ITAÚ"/>
    <d v="2019-09-16T00:00:00"/>
    <x v="11"/>
    <n v="51605"/>
    <s v="V"/>
    <s v="GOLL4"/>
    <n v="300"/>
    <n v="32.21"/>
    <m/>
    <n v="9663"/>
    <n v="12"/>
    <n v="2.5499999999999998"/>
    <n v="0.43"/>
    <n v="9647.4842857142849"/>
    <s v="S"/>
    <m/>
    <n v="9647.4842857142849"/>
    <m/>
    <m/>
  </r>
  <r>
    <s v="ITAÚ"/>
    <d v="2019-09-16T00:00:00"/>
    <x v="11"/>
    <n v="51605"/>
    <s v="C"/>
    <s v="GOLL4"/>
    <n v="300"/>
    <n v="32.22"/>
    <m/>
    <n v="9666"/>
    <n v="12"/>
    <n v="2.5499999999999998"/>
    <n v="0.43"/>
    <n v="9682.1457142857143"/>
    <s v="S"/>
    <m/>
    <n v="-9682.1457142857143"/>
    <m/>
    <m/>
  </r>
  <r>
    <s v="ITAÚ"/>
    <d v="2019-09-16T00:00:00"/>
    <x v="4"/>
    <n v="51605"/>
    <s v="V"/>
    <s v="PETR3"/>
    <n v="500"/>
    <n v="31.24"/>
    <m/>
    <n v="15620"/>
    <n v="12"/>
    <n v="2.5499999999999998"/>
    <n v="0.43"/>
    <n v="15604.484285714285"/>
    <s v="S"/>
    <m/>
    <n v="15604.484285714285"/>
    <n v="266.35909090909081"/>
    <m/>
  </r>
  <r>
    <s v="ITAÚ"/>
    <d v="2019-09-16T00:00:00"/>
    <x v="7"/>
    <n v="51605"/>
    <s v="C"/>
    <s v="MGLU3"/>
    <n v="200"/>
    <n v="33.22"/>
    <n v="34.295000000000002"/>
    <n v="6644"/>
    <n v="12"/>
    <n v="2.5499999999999998"/>
    <n v="0.43"/>
    <n v="6660.1457142857143"/>
    <s v="S"/>
    <m/>
    <n v="-6660.1457142857143"/>
    <m/>
    <m/>
  </r>
  <r>
    <s v="ITAÚ"/>
    <d v="2019-09-16T00:00:00"/>
    <x v="0"/>
    <n v="51605"/>
    <s v="V"/>
    <s v="JBSS3"/>
    <n v="500"/>
    <n v="30.9"/>
    <m/>
    <n v="15450"/>
    <n v="12"/>
    <n v="2.5499999999999998"/>
    <n v="0.43"/>
    <n v="15434.484285714285"/>
    <s v="S"/>
    <m/>
    <n v="15434.484285714285"/>
    <n v="706.35909090909081"/>
    <m/>
  </r>
  <r>
    <s v="ITAÚ"/>
    <d v="2019-09-16T00:00:00"/>
    <x v="0"/>
    <n v="51605"/>
    <s v="C"/>
    <s v="JBSS3"/>
    <n v="500"/>
    <n v="29.42"/>
    <m/>
    <n v="14710"/>
    <n v="12"/>
    <n v="2.5499999999999998"/>
    <n v="0.43"/>
    <n v="14726.145714285714"/>
    <s v="S"/>
    <m/>
    <n v="-14726.145714285714"/>
    <m/>
    <m/>
  </r>
  <r>
    <s v="ITAÚ"/>
    <d v="2019-09-16T00:00:00"/>
    <x v="4"/>
    <n v="51605"/>
    <s v="C"/>
    <s v="PETR3"/>
    <n v="500"/>
    <n v="30.64"/>
    <m/>
    <n v="15320"/>
    <n v="12"/>
    <n v="2.5499999999999998"/>
    <n v="0.43"/>
    <n v="15344.003333333332"/>
    <s v="S"/>
    <m/>
    <n v="-15344.003333333332"/>
    <m/>
    <m/>
  </r>
  <r>
    <s v="ITAÚ"/>
    <d v="2019-09-16T00:00:00"/>
    <x v="3"/>
    <n v="51605"/>
    <s v="C"/>
    <s v="B3SA3"/>
    <n v="300"/>
    <n v="42.78"/>
    <m/>
    <n v="12834"/>
    <n v="12"/>
    <n v="2.5499999999999998"/>
    <n v="0.43"/>
    <n v="12858.003333333332"/>
    <s v="S"/>
    <m/>
    <n v="-12858.003333333332"/>
    <m/>
    <m/>
  </r>
  <r>
    <s v="CLEAR"/>
    <d v="2019-09-13T00:00:00"/>
    <x v="6"/>
    <n v="5374345"/>
    <s v="C"/>
    <s v="CMIG4"/>
    <n v="500"/>
    <n v="14.44"/>
    <n v="14.55"/>
    <n v="7220"/>
    <m/>
    <n v="2.5640000000000001"/>
    <n v="0.35"/>
    <n v="7231.9233333333341"/>
    <s v="S"/>
    <m/>
    <n v="-7231.9233333333341"/>
    <m/>
    <m/>
  </r>
  <r>
    <s v="CLEAR"/>
    <d v="2019-09-13T00:00:00"/>
    <x v="6"/>
    <n v="5374345"/>
    <s v="C"/>
    <s v="CMIG4"/>
    <n v="500"/>
    <n v="14.34"/>
    <n v="14.586666666666666"/>
    <n v="7170"/>
    <m/>
    <n v="2.5640000000000001"/>
    <n v="0.35"/>
    <n v="7175.2400000000007"/>
    <s v="S"/>
    <m/>
    <n v="-7175.2400000000007"/>
    <m/>
    <m/>
  </r>
  <r>
    <s v="CLEAR"/>
    <d v="2019-09-13T00:00:00"/>
    <x v="7"/>
    <n v="5374345"/>
    <s v="C"/>
    <s v="MGLU3"/>
    <n v="200"/>
    <n v="34.82"/>
    <m/>
    <n v="6964"/>
    <m/>
    <n v="2.5640000000000001"/>
    <n v="0.35"/>
    <n v="6969.2400000000007"/>
    <s v="S"/>
    <m/>
    <n v="-6969.2400000000007"/>
    <m/>
    <m/>
  </r>
  <r>
    <s v="CLEAR"/>
    <d v="2019-09-13T00:00:00"/>
    <x v="7"/>
    <n v="5374345"/>
    <s v="C"/>
    <s v="MGLU3"/>
    <n v="300"/>
    <n v="34.96"/>
    <n v="34.96"/>
    <n v="10488"/>
    <m/>
    <n v="2.5640000000000001"/>
    <n v="0.35"/>
    <n v="10492.9"/>
    <s v="S"/>
    <m/>
    <n v="-10492.9"/>
    <m/>
    <m/>
  </r>
  <r>
    <s v="CLEAR"/>
    <d v="2019-09-13T00:00:00"/>
    <x v="0"/>
    <n v="5374345"/>
    <s v="V"/>
    <s v="JBSS3"/>
    <n v="500"/>
    <n v="29.62"/>
    <n v="29.883333333333333"/>
    <n v="14810"/>
    <m/>
    <n v="2.5640000000000001"/>
    <n v="0.35"/>
    <n v="14805.73"/>
    <s v="S"/>
    <m/>
    <n v="14805.73"/>
    <n v="-136.09212121212113"/>
    <n v="1000"/>
  </r>
  <r>
    <s v="ITAÚ"/>
    <d v="2019-09-13T00:00:00"/>
    <x v="10"/>
    <n v="46404"/>
    <s v="C"/>
    <s v="TRPL4"/>
    <n v="500"/>
    <n v="25.06"/>
    <m/>
    <n v="12530"/>
    <n v="12"/>
    <n v="3.85"/>
    <n v="0.62785714285714278"/>
    <n v="12547.177857142857"/>
    <s v="S"/>
    <m/>
    <n v="-12547.177857142857"/>
    <m/>
    <m/>
  </r>
  <r>
    <s v="ITAÚ"/>
    <d v="2019-09-13T00:00:00"/>
    <x v="7"/>
    <n v="46404"/>
    <s v="C"/>
    <s v="MGLU3"/>
    <n v="300"/>
    <n v="34.22"/>
    <m/>
    <n v="10266"/>
    <n v="12"/>
    <n v="3.85"/>
    <n v="0.62785714285714278"/>
    <n v="10283.177857142857"/>
    <s v="S"/>
    <m/>
    <n v="-10283.177857142857"/>
    <m/>
    <m/>
  </r>
  <r>
    <s v="ITAÚ"/>
    <d v="2019-09-13T00:00:00"/>
    <x v="3"/>
    <n v="46404"/>
    <s v="C"/>
    <s v="B3SA3"/>
    <n v="200"/>
    <n v="43.07"/>
    <n v="43.148571428571429"/>
    <n v="8614"/>
    <n v="12"/>
    <n v="3.85"/>
    <n v="0.62785714285714278"/>
    <n v="8631.1778571428567"/>
    <s v="S"/>
    <m/>
    <n v="-8631.1778571428567"/>
    <m/>
    <m/>
  </r>
  <r>
    <s v="ITAÚ"/>
    <d v="2019-09-13T00:00:00"/>
    <x v="3"/>
    <n v="46404"/>
    <s v="C"/>
    <s v="B3SA3"/>
    <n v="500"/>
    <n v="43.18"/>
    <m/>
    <n v="21590"/>
    <n v="12"/>
    <n v="3.85"/>
    <n v="0.62785714285714278"/>
    <n v="21607.177857142855"/>
    <s v="S"/>
    <m/>
    <n v="-21607.177857142855"/>
    <m/>
    <m/>
  </r>
  <r>
    <s v="ITAÚ"/>
    <d v="2019-09-13T00:00:00"/>
    <x v="3"/>
    <n v="46404"/>
    <s v="V"/>
    <s v="B3SA3"/>
    <n v="800"/>
    <n v="43.88"/>
    <m/>
    <n v="35104"/>
    <n v="12"/>
    <n v="3.85"/>
    <n v="0.62785714285714278"/>
    <n v="35087.452142857146"/>
    <s v="S"/>
    <m/>
    <n v="35087.452142857146"/>
    <n v="-83.369935064933088"/>
    <m/>
  </r>
  <r>
    <s v="ITAÚ"/>
    <d v="2019-09-13T00:00:00"/>
    <x v="11"/>
    <n v="46404"/>
    <s v="V"/>
    <s v="GOLL4"/>
    <n v="400"/>
    <n v="35.21"/>
    <m/>
    <n v="14084"/>
    <n v="12"/>
    <n v="3.85"/>
    <n v="0.62785714285714278"/>
    <n v="14068.172142857142"/>
    <s v="S"/>
    <m/>
    <n v="14068.172142857142"/>
    <n v="69.260064935064293"/>
    <m/>
  </r>
  <r>
    <s v="ITAÚ"/>
    <d v="2019-09-13T00:00:00"/>
    <x v="11"/>
    <n v="46404"/>
    <s v="V"/>
    <s v="GOLL4"/>
    <n v="100"/>
    <n v="35.31"/>
    <m/>
    <n v="3531"/>
    <n v="12"/>
    <n v="3.85"/>
    <n v="0.62785714285714278"/>
    <n v="3515.1721428571432"/>
    <s v="S"/>
    <m/>
    <n v="3515.1721428571432"/>
    <m/>
    <m/>
  </r>
  <r>
    <s v="ITAÚ"/>
    <d v="2019-09-13T00:00:00"/>
    <x v="11"/>
    <n v="46404"/>
    <s v="C"/>
    <s v="GOLL4"/>
    <n v="500"/>
    <n v="34.99"/>
    <m/>
    <n v="17495"/>
    <n v="12"/>
    <n v="3.85"/>
    <n v="0.62785714285714278"/>
    <n v="17511.457857142857"/>
    <s v="S"/>
    <m/>
    <n v="-17511.457857142857"/>
    <m/>
    <m/>
  </r>
  <r>
    <s v="ITAÚ"/>
    <d v="2019-09-13T00:00:00"/>
    <x v="11"/>
    <n v="46404"/>
    <s v="V"/>
    <s v="GOLL4"/>
    <n v="500"/>
    <n v="34.909999999999997"/>
    <m/>
    <n v="17455"/>
    <n v="12"/>
    <n v="3.85"/>
    <n v="0.62785714285714278"/>
    <n v="17439.172142857144"/>
    <s v="S"/>
    <m/>
    <n v="17439.172142857144"/>
    <n v="55.963376623378281"/>
    <m/>
  </r>
  <r>
    <s v="ITAÚ"/>
    <d v="2019-09-13T00:00:00"/>
    <x v="11"/>
    <n v="46404"/>
    <s v="C"/>
    <s v="GOLL4"/>
    <n v="500"/>
    <n v="34.729999999999997"/>
    <m/>
    <n v="17365"/>
    <n v="12"/>
    <n v="3.85"/>
    <n v="0.62785714285714278"/>
    <n v="17382.467857142856"/>
    <s v="S"/>
    <m/>
    <n v="-17382.467857142856"/>
    <m/>
    <m/>
  </r>
  <r>
    <s v="ITAÚ"/>
    <d v="2019-09-13T00:00:00"/>
    <x v="7"/>
    <n v="46404"/>
    <s v="C"/>
    <s v="MGLU3"/>
    <n v="500"/>
    <n v="34.770000000000003"/>
    <m/>
    <n v="17385"/>
    <n v="12"/>
    <n v="3.85"/>
    <n v="0.62785714285714278"/>
    <n v="17402.467857142856"/>
    <s v="S"/>
    <m/>
    <n v="-17402.467857142856"/>
    <m/>
    <m/>
  </r>
  <r>
    <s v="ITAÚ"/>
    <d v="2019-09-13T00:00:00"/>
    <x v="3"/>
    <n v="46404"/>
    <s v="C"/>
    <s v="B3SA3"/>
    <n v="300"/>
    <n v="43.82"/>
    <m/>
    <n v="13146"/>
    <n v="12"/>
    <n v="3.85"/>
    <n v="0.62785714285714278"/>
    <n v="13163.467857142856"/>
    <s v="S"/>
    <m/>
    <n v="-13163.467857142856"/>
    <m/>
    <m/>
  </r>
  <r>
    <s v="ITAÚ"/>
    <d v="2019-09-13T00:00:00"/>
    <x v="3"/>
    <n v="46404"/>
    <s v="C"/>
    <s v="B3SA3"/>
    <n v="500"/>
    <n v="43.98"/>
    <m/>
    <n v="21990"/>
    <n v="12"/>
    <n v="3.85"/>
    <n v="0.62785714285714278"/>
    <n v="22007.467857142856"/>
    <s v="S"/>
    <m/>
    <n v="-22007.467857142856"/>
    <m/>
    <m/>
  </r>
  <r>
    <s v="ITAÚ"/>
    <d v="2019-09-13T00:00:00"/>
    <x v="0"/>
    <n v="46404"/>
    <s v="V"/>
    <s v="JBSS3"/>
    <n v="800"/>
    <n v="29.65"/>
    <m/>
    <n v="23720"/>
    <n v="12"/>
    <n v="3.85"/>
    <n v="0.62785714285714278"/>
    <n v="23703.162142857145"/>
    <s v="S"/>
    <m/>
    <n v="23703.162142857145"/>
    <n v="417.11921789321968"/>
    <m/>
  </r>
  <r>
    <s v="CLEAR"/>
    <d v="2019-09-12T00:00:00"/>
    <x v="3"/>
    <n v="5325887"/>
    <s v="V"/>
    <s v="B3SA3"/>
    <n v="700"/>
    <n v="44.75"/>
    <m/>
    <n v="31325"/>
    <m/>
    <n v="3.0881818181818179"/>
    <n v="0.5763636363636363"/>
    <n v="31320.213636363638"/>
    <s v="S"/>
    <m/>
    <n v="31320.213636363638"/>
    <n v="159.78454545454588"/>
    <m/>
  </r>
  <r>
    <s v="CLEAR"/>
    <d v="2019-09-12T00:00:00"/>
    <x v="3"/>
    <n v="5325887"/>
    <s v="V"/>
    <s v="B3SA3"/>
    <n v="100"/>
    <n v="44.59"/>
    <m/>
    <n v="4459"/>
    <m/>
    <n v="3.0881818181818179"/>
    <n v="0.5763636363636363"/>
    <n v="4454.2136363636364"/>
    <s v="S"/>
    <m/>
    <n v="4454.2136363636364"/>
    <n v="14.066363636363349"/>
    <m/>
  </r>
  <r>
    <s v="CLEAR"/>
    <d v="2019-09-12T00:00:00"/>
    <x v="3"/>
    <n v="5325887"/>
    <s v="C"/>
    <s v="B3SA3"/>
    <n v="200"/>
    <n v="44.45"/>
    <m/>
    <n v="8890"/>
    <m/>
    <n v="3.0881818181818179"/>
    <n v="0.5763636363636363"/>
    <n v="8895.4163636363628"/>
    <s v="S"/>
    <m/>
    <n v="-8895.4163636363628"/>
    <m/>
    <m/>
  </r>
  <r>
    <s v="CLEAR"/>
    <d v="2019-09-12T00:00:00"/>
    <x v="3"/>
    <n v="5325887"/>
    <s v="C"/>
    <s v="B3SA3"/>
    <n v="500"/>
    <n v="44.52"/>
    <m/>
    <n v="22260"/>
    <m/>
    <n v="3.0881818181818179"/>
    <n v="0.5763636363636363"/>
    <n v="22265.416363636363"/>
    <s v="S"/>
    <m/>
    <n v="-22265.416363636363"/>
    <m/>
    <m/>
  </r>
  <r>
    <s v="CLEAR"/>
    <d v="2019-09-12T00:00:00"/>
    <x v="3"/>
    <n v="5325887"/>
    <s v="C"/>
    <s v="B3SA3"/>
    <n v="100"/>
    <n v="44.35"/>
    <m/>
    <n v="4435"/>
    <m/>
    <n v="3.0881818181818179"/>
    <n v="0.5763636363636363"/>
    <n v="4439.6613636363636"/>
    <s v="S"/>
    <m/>
    <n v="-4439.6613636363636"/>
    <m/>
    <m/>
  </r>
  <r>
    <s v="CLEAR"/>
    <d v="2019-09-12T00:00:00"/>
    <x v="3"/>
    <n v="5325887"/>
    <s v="V"/>
    <s v="B3SA3"/>
    <n v="400"/>
    <n v="44.84"/>
    <m/>
    <n v="17936"/>
    <m/>
    <n v="3.0881818181818179"/>
    <n v="0.5763636363636363"/>
    <n v="17931.968636363636"/>
    <s v="S"/>
    <m/>
    <n v="17931.968636363636"/>
    <n v="86.066363636364258"/>
    <m/>
  </r>
  <r>
    <s v="CLEAR"/>
    <d v="2019-09-12T00:00:00"/>
    <x v="3"/>
    <n v="5325887"/>
    <s v="C"/>
    <s v="B3SA3"/>
    <n v="400"/>
    <n v="44.6"/>
    <m/>
    <n v="17840"/>
    <m/>
    <n v="3.0881818181818179"/>
    <n v="0.5763636363636363"/>
    <n v="17844.661363636365"/>
    <s v="S"/>
    <m/>
    <n v="-17844.661363636365"/>
    <m/>
    <m/>
  </r>
  <r>
    <s v="CLEAR"/>
    <d v="2019-09-12T00:00:00"/>
    <x v="6"/>
    <n v="5325887"/>
    <s v="C"/>
    <s v="CMIG4"/>
    <n v="1000"/>
    <n v="14.71"/>
    <m/>
    <n v="14710"/>
    <m/>
    <n v="3.0881818181818179"/>
    <n v="0.5763636363636363"/>
    <n v="14714.661363636364"/>
    <s v="S"/>
    <m/>
    <n v="-14714.661363636364"/>
    <m/>
    <m/>
  </r>
  <r>
    <s v="CLEAR"/>
    <d v="2019-09-12T00:00:00"/>
    <x v="6"/>
    <n v="5325887"/>
    <s v="V"/>
    <s v="CMIG4"/>
    <n v="800"/>
    <n v="14.91"/>
    <m/>
    <n v="11928"/>
    <m/>
    <n v="3.0881818181818179"/>
    <n v="0.5763636363636363"/>
    <n v="11923.353636363636"/>
    <s v="S"/>
    <m/>
    <n v="11923.353636363636"/>
    <n v="-217.57181818181743"/>
    <m/>
  </r>
  <r>
    <s v="CLEAR"/>
    <d v="2019-09-12T00:00:00"/>
    <x v="11"/>
    <n v="5325887"/>
    <s v="V"/>
    <s v="GOLL4"/>
    <n v="500"/>
    <n v="35.11"/>
    <m/>
    <n v="17555"/>
    <m/>
    <n v="3.0881818181818179"/>
    <n v="0.5763636363636363"/>
    <n v="17550.250303030305"/>
    <s v="S"/>
    <m/>
    <n v="17550.250303030305"/>
    <n v="50.066363636364258"/>
    <m/>
  </r>
  <r>
    <s v="CLEAR"/>
    <d v="2019-09-12T00:00:00"/>
    <x v="11"/>
    <n v="5325887"/>
    <s v="C"/>
    <s v="GOLL4"/>
    <n v="500"/>
    <n v="34.99"/>
    <m/>
    <n v="17495"/>
    <m/>
    <n v="3.0881818181818179"/>
    <n v="0.5763636363636363"/>
    <n v="17500.379696969696"/>
    <s v="S"/>
    <m/>
    <n v="-17500.379696969696"/>
    <m/>
    <m/>
  </r>
  <r>
    <s v="ITAÚ"/>
    <d v="2019-09-12T00:00:00"/>
    <x v="7"/>
    <n v="41764"/>
    <s v="V"/>
    <s v="MGLU3"/>
    <n v="600"/>
    <n v="35.26"/>
    <n v="34.064297520661157"/>
    <n v="21156"/>
    <n v="12"/>
    <n v="3.8354545454545454"/>
    <n v="0.57545454545454544"/>
    <n v="21139.251212121213"/>
    <s v="S"/>
    <m/>
    <n v="21139.251212121213"/>
    <n v="701.19603305785131"/>
    <m/>
  </r>
  <r>
    <s v="ITAÚ"/>
    <d v="2019-09-12T00:00:00"/>
    <x v="7"/>
    <n v="41764"/>
    <s v="V"/>
    <s v="MGLU3"/>
    <n v="500"/>
    <n v="35.26"/>
    <n v="34.064297520661157"/>
    <n v="17630"/>
    <n v="12"/>
    <n v="3.8354545454545454"/>
    <n v="0.57545454545454544"/>
    <n v="17614.124545454546"/>
    <s v="S"/>
    <m/>
    <n v="17614.124545454546"/>
    <n v="581.34245179063146"/>
    <m/>
  </r>
  <r>
    <s v="ITAÚ"/>
    <d v="2019-09-12T00:00:00"/>
    <x v="7"/>
    <n v="41764"/>
    <s v="C"/>
    <s v="MGLU3"/>
    <n v="500"/>
    <n v="34.46"/>
    <n v="34.064297520661157"/>
    <n v="17230"/>
    <n v="12"/>
    <n v="3.8354545454545454"/>
    <n v="0.57545454545454544"/>
    <n v="17248.762121212123"/>
    <s v="S"/>
    <m/>
    <n v="-17248.762121212123"/>
    <m/>
    <m/>
  </r>
  <r>
    <s v="ITAÚ"/>
    <d v="2019-09-12T00:00:00"/>
    <x v="5"/>
    <n v="41764"/>
    <s v="C"/>
    <s v="UNIP6"/>
    <n v="500"/>
    <n v="31.95"/>
    <n v="33.243333333333332"/>
    <n v="15975"/>
    <n v="12"/>
    <n v="3.8354545454545454"/>
    <n v="0.57545454545454544"/>
    <n v="15992.295454545454"/>
    <s v="S"/>
    <m/>
    <n v="-15992.295454545454"/>
    <m/>
    <n v="600"/>
  </r>
  <r>
    <s v="ITAÚ"/>
    <d v="2019-09-12T00:00:00"/>
    <x v="11"/>
    <n v="41764"/>
    <s v="V"/>
    <s v="GOLL4"/>
    <n v="300"/>
    <n v="34.92"/>
    <m/>
    <n v="10476"/>
    <n v="12"/>
    <n v="3.8354545454545454"/>
    <n v="0.57545454545454544"/>
    <n v="10457.867878787878"/>
    <s v="S"/>
    <m/>
    <n v="10457.867878787878"/>
    <n v="104.35242424242642"/>
    <m/>
  </r>
  <r>
    <s v="ITAÚ"/>
    <d v="2019-09-12T00:00:00"/>
    <x v="11"/>
    <n v="41764"/>
    <s v="C"/>
    <s v="GOLL4"/>
    <n v="300"/>
    <n v="34.46"/>
    <m/>
    <n v="10338"/>
    <n v="12"/>
    <n v="3.8354545454545454"/>
    <n v="0.57545454545454544"/>
    <n v="10356.762121212121"/>
    <s v="S"/>
    <m/>
    <n v="-10356.762121212121"/>
    <m/>
    <m/>
  </r>
  <r>
    <s v="ITAÚ"/>
    <d v="2019-09-12T00:00:00"/>
    <x v="3"/>
    <n v="41764"/>
    <s v="C"/>
    <s v="BBAS3"/>
    <n v="200"/>
    <n v="47.62"/>
    <m/>
    <n v="9524"/>
    <m/>
    <n v="3.8354545454545454"/>
    <n v="0.57545454545454544"/>
    <n v="9528.750454545454"/>
    <s v="S"/>
    <m/>
    <n v="-9528.750454545454"/>
    <m/>
    <m/>
  </r>
  <r>
    <s v="ITAÚ"/>
    <d v="2019-09-12T00:00:00"/>
    <x v="10"/>
    <n v="41764"/>
    <s v="V"/>
    <s v="TRPL4"/>
    <n v="1000"/>
    <n v="25.41"/>
    <m/>
    <n v="25410"/>
    <n v="12"/>
    <n v="3.8354545454545454"/>
    <n v="0.57545454545454544"/>
    <n v="25393.879545454547"/>
    <s v="S"/>
    <m/>
    <n v="25393.879545454547"/>
    <n v="497.76688672438468"/>
    <m/>
  </r>
  <r>
    <s v="ITAÚ"/>
    <d v="2019-09-12T00:00:00"/>
    <x v="6"/>
    <n v="41764"/>
    <s v="V"/>
    <s v="CMIG4"/>
    <n v="1000"/>
    <n v="14.87"/>
    <m/>
    <n v="14870"/>
    <n v="12"/>
    <n v="3.8354545454545454"/>
    <n v="0.57545454545454544"/>
    <n v="14854.314545454545"/>
    <s v="S"/>
    <m/>
    <n v="14854.314545454545"/>
    <n v="287.76688672438831"/>
    <m/>
  </r>
  <r>
    <s v="ITAÚ"/>
    <d v="2019-09-12T00:00:00"/>
    <x v="3"/>
    <n v="41764"/>
    <s v="V"/>
    <s v="B3SA3"/>
    <n v="300"/>
    <n v="45.09"/>
    <m/>
    <n v="13527.000000000002"/>
    <n v="12"/>
    <n v="3.8354545454545454"/>
    <n v="0.57545454545454544"/>
    <n v="13511.314545454547"/>
    <s v="S"/>
    <m/>
    <n v="13511.314545454547"/>
    <n v="511.68911688311891"/>
    <m/>
  </r>
  <r>
    <s v="ITAÚ"/>
    <d v="2019-09-12T00:00:00"/>
    <x v="5"/>
    <n v="41764"/>
    <s v="C"/>
    <s v="USIM5"/>
    <n v="1500"/>
    <n v="8.33"/>
    <m/>
    <n v="12495"/>
    <n v="12"/>
    <n v="3.8354545454545454"/>
    <n v="0.57545454545454544"/>
    <n v="12511.315454545454"/>
    <s v="S"/>
    <m/>
    <n v="-12511.315454545454"/>
    <m/>
    <n v="400"/>
  </r>
  <r>
    <s v="CLEAR"/>
    <d v="2019-09-11T00:00:00"/>
    <x v="7"/>
    <n v="5280336"/>
    <s v="V"/>
    <s v="MGLU3"/>
    <n v="400"/>
    <n v="33.799999999999997"/>
    <m/>
    <n v="13519.999999999998"/>
    <m/>
    <n v="3.42"/>
    <n v="0.53500000000000003"/>
    <n v="13514.584999999999"/>
    <s v="S"/>
    <m/>
    <n v="13514.584999999999"/>
    <n v="20.199999999998909"/>
    <n v="100"/>
  </r>
  <r>
    <s v="CLEAR"/>
    <d v="2019-09-11T00:00:00"/>
    <x v="11"/>
    <n v="5280336"/>
    <s v="V"/>
    <s v="GOLL4"/>
    <n v="800"/>
    <n v="34.049999999999997"/>
    <n v="33.549999999999997"/>
    <n v="27239.999999999996"/>
    <m/>
    <n v="3.42"/>
    <n v="0.53500000000000003"/>
    <n v="27236.354999999996"/>
    <s v="S"/>
    <m/>
    <n v="27236.354999999996"/>
    <n v="386.77055555555489"/>
    <m/>
  </r>
  <r>
    <s v="CLEAR"/>
    <d v="2019-09-11T00:00:00"/>
    <x v="3"/>
    <n v="5280336"/>
    <s v="C"/>
    <s v="BBAS3"/>
    <n v="300"/>
    <n v="48.44"/>
    <n v="48.417499999999997"/>
    <n v="14532"/>
    <m/>
    <n v="3.42"/>
    <n v="0.53500000000000003"/>
    <n v="14536.035"/>
    <s v="S"/>
    <m/>
    <n v="-14536.035"/>
    <m/>
    <m/>
  </r>
  <r>
    <s v="CLEAR"/>
    <d v="2019-09-11T00:00:00"/>
    <x v="3"/>
    <n v="5280336"/>
    <s v="C"/>
    <s v="BBAS3"/>
    <n v="100"/>
    <n v="48.35"/>
    <n v="48.35"/>
    <n v="4835"/>
    <m/>
    <n v="3.42"/>
    <n v="0.53500000000000003"/>
    <n v="4839.0349999999999"/>
    <s v="S"/>
    <m/>
    <n v="-4839.0349999999999"/>
    <m/>
    <m/>
  </r>
  <r>
    <s v="CLEAR"/>
    <d v="2019-09-11T00:00:00"/>
    <x v="7"/>
    <n v="5280336"/>
    <s v="C"/>
    <s v="MGLU3"/>
    <n v="400"/>
    <n v="33.700000000000003"/>
    <m/>
    <n v="13480.000000000002"/>
    <m/>
    <n v="3.42"/>
    <n v="0.53500000000000003"/>
    <n v="13484.035000000002"/>
    <s v="S"/>
    <m/>
    <n v="-13484.035000000002"/>
    <m/>
    <m/>
  </r>
  <r>
    <s v="CLEAR"/>
    <d v="2019-09-11T00:00:00"/>
    <x v="7"/>
    <n v="5280336"/>
    <s v="V"/>
    <s v="MGLU3"/>
    <n v="400"/>
    <n v="33.72"/>
    <m/>
    <n v="13488"/>
    <m/>
    <n v="3.42"/>
    <n v="0.53500000000000003"/>
    <n v="13483.174999999999"/>
    <s v="S"/>
    <m/>
    <n v="13483.174999999999"/>
    <n v="-15.799999999997453"/>
    <m/>
  </r>
  <r>
    <s v="CLEAR"/>
    <d v="2019-09-11T00:00:00"/>
    <x v="7"/>
    <n v="5280336"/>
    <s v="C"/>
    <s v="MGLU3"/>
    <n v="400"/>
    <n v="33.71"/>
    <m/>
    <n v="13484"/>
    <m/>
    <n v="3.42"/>
    <n v="0.53500000000000003"/>
    <n v="13487.214999999998"/>
    <s v="S"/>
    <m/>
    <n v="-13487.214999999998"/>
    <m/>
    <m/>
  </r>
  <r>
    <s v="CLEAR"/>
    <d v="2019-09-11T00:00:00"/>
    <x v="3"/>
    <n v="5280336"/>
    <s v="V"/>
    <s v="B3SA3"/>
    <n v="300"/>
    <n v="45.58"/>
    <n v="44.43"/>
    <n v="13674"/>
    <m/>
    <n v="3.42"/>
    <n v="0.53500000000000003"/>
    <n v="13673.465"/>
    <s v="S"/>
    <m/>
    <n v="13673.465"/>
    <n v="335.72555555555846"/>
    <m/>
  </r>
  <r>
    <s v="ITAÚ"/>
    <d v="2019-09-11T00:00:00"/>
    <x v="3"/>
    <n v="36347"/>
    <s v="C"/>
    <s v="B3SA3"/>
    <n v="300"/>
    <n v="44.18"/>
    <n v="44.18"/>
    <n v="13254"/>
    <n v="12"/>
    <n v="4.0914285714285716"/>
    <n v="0.64714285714285713"/>
    <n v="13267.277142857141"/>
    <s v="S"/>
    <m/>
    <n v="-13267.277142857141"/>
    <m/>
    <m/>
  </r>
  <r>
    <s v="ITAÚ"/>
    <d v="2019-09-11T00:00:00"/>
    <x v="3"/>
    <n v="36347"/>
    <s v="V"/>
    <s v="B3SA3"/>
    <n v="300"/>
    <n v="45.03"/>
    <n v="43.938000000000002"/>
    <n v="13509"/>
    <n v="12"/>
    <n v="4.0914285714285716"/>
    <n v="0.64714285714285713"/>
    <n v="13488.402857142857"/>
    <s v="S"/>
    <m/>
    <n v="13488.402857142857"/>
    <n v="217.81571428571806"/>
    <m/>
  </r>
  <r>
    <s v="ITAÚ"/>
    <d v="2019-09-11T00:00:00"/>
    <x v="11"/>
    <n v="36347"/>
    <s v="V"/>
    <s v="GOLL4"/>
    <n v="1000"/>
    <n v="34.049999999999997"/>
    <n v="33.18"/>
    <n v="34050"/>
    <n v="12"/>
    <n v="4.0914285714285716"/>
    <n v="0.64714285714285713"/>
    <n v="34033.095714285708"/>
    <s v="S"/>
    <m/>
    <n v="34033.095714285708"/>
    <n v="824.88726984127061"/>
    <m/>
  </r>
  <r>
    <s v="ITAÚ"/>
    <d v="2019-09-11T00:00:00"/>
    <x v="3"/>
    <n v="36347"/>
    <s v="V"/>
    <s v="B3SA3"/>
    <n v="200"/>
    <n v="45.03"/>
    <n v="43.938000000000002"/>
    <n v="9006"/>
    <m/>
    <n v="4.0914285714285716"/>
    <n v="0.64714285714285713"/>
    <n v="9001.0957142857151"/>
    <s v="S"/>
    <m/>
    <n v="9001.0957142857151"/>
    <n v="-4.5385714285694121"/>
    <m/>
  </r>
  <r>
    <s v="ITAÚ"/>
    <d v="2019-09-11T00:00:00"/>
    <x v="7"/>
    <n v="36347"/>
    <s v="V"/>
    <s v="MGLU3"/>
    <n v="500"/>
    <n v="33.96"/>
    <n v="33.734545454545454"/>
    <n v="16980"/>
    <n v="12"/>
    <n v="4.0914285714285716"/>
    <n v="0.64714285714285713"/>
    <n v="16963.095714285715"/>
    <s v="S"/>
    <m/>
    <n v="16963.095714285715"/>
    <n v="94.450129870128876"/>
    <m/>
  </r>
  <r>
    <s v="ITAÚ"/>
    <d v="2019-09-11T00:00:00"/>
    <x v="7"/>
    <n v="36347"/>
    <s v="V"/>
    <s v="MGLU3"/>
    <n v="500"/>
    <n v="33.96"/>
    <m/>
    <n v="16980"/>
    <m/>
    <n v="4.0914285714285716"/>
    <n v="0.64714285714285713"/>
    <n v="16975.095714285715"/>
    <s v="S"/>
    <m/>
    <n v="16975.095714285715"/>
    <n v="-19.96714285714188"/>
    <m/>
  </r>
  <r>
    <s v="ITAÚ"/>
    <d v="2019-09-11T00:00:00"/>
    <x v="7"/>
    <n v="36347"/>
    <s v="C"/>
    <s v="MGLU3"/>
    <n v="500"/>
    <n v="33.96"/>
    <m/>
    <n v="16980"/>
    <n v="12"/>
    <n v="4.0914285714285716"/>
    <n v="0.64714285714285713"/>
    <n v="16997.534285714286"/>
    <s v="S"/>
    <m/>
    <n v="-16997.534285714286"/>
    <m/>
    <m/>
  </r>
  <r>
    <s v="ITAÚ"/>
    <d v="2019-09-10T00:00:00"/>
    <x v="11"/>
    <n v="31288"/>
    <s v="C"/>
    <s v="GOLL4"/>
    <n v="500"/>
    <n v="32.33"/>
    <n v="33.18"/>
    <n v="16165"/>
    <n v="12"/>
    <n v="3.3299999999999996"/>
    <n v="0.45400000000000001"/>
    <n v="16182.341142857142"/>
    <s v="S"/>
    <m/>
    <n v="-16182.341142857142"/>
    <m/>
    <m/>
  </r>
  <r>
    <s v="ITAÚ"/>
    <d v="2019-09-10T00:00:00"/>
    <x v="3"/>
    <n v="31288"/>
    <s v="C"/>
    <s v="B3SA3"/>
    <n v="300"/>
    <n v="43.27"/>
    <n v="43.938000000000002"/>
    <n v="12981.000000000002"/>
    <n v="12"/>
    <n v="3.3299999999999996"/>
    <n v="0.45400000000000001"/>
    <n v="12998.341142857143"/>
    <s v="S"/>
    <m/>
    <n v="-12998.341142857143"/>
    <m/>
    <m/>
  </r>
  <r>
    <s v="ITAÚ"/>
    <d v="2019-09-10T00:00:00"/>
    <x v="0"/>
    <n v="31288"/>
    <s v="C"/>
    <s v="JBSS3"/>
    <n v="300"/>
    <n v="28.332000000000001"/>
    <n v="29.068249999999999"/>
    <n v="8499.6"/>
    <n v="12"/>
    <n v="3.3299999999999996"/>
    <n v="0.45400000000000001"/>
    <n v="8516.9439999999995"/>
    <s v="S"/>
    <m/>
    <n v="-8516.9439999999995"/>
    <m/>
    <m/>
  </r>
  <r>
    <s v="ITAÚ"/>
    <d v="2019-09-10T00:00:00"/>
    <x v="7"/>
    <n v="31288"/>
    <s v="C"/>
    <s v="VVAR3"/>
    <n v="1000"/>
    <n v="6.73"/>
    <n v="7.1924999999999999"/>
    <n v="6730"/>
    <n v="12"/>
    <n v="3.3299999999999996"/>
    <n v="0.45400000000000001"/>
    <n v="6746.3540000000003"/>
    <s v="S"/>
    <m/>
    <n v="-6746.3540000000003"/>
    <m/>
    <m/>
  </r>
  <r>
    <s v="ITAÚ"/>
    <d v="2019-09-10T00:00:00"/>
    <x v="7"/>
    <n v="31288"/>
    <s v="C"/>
    <s v="MGLU3"/>
    <n v="500"/>
    <n v="32.36"/>
    <n v="33.734545454545454"/>
    <n v="16180"/>
    <n v="12"/>
    <n v="3.3299999999999996"/>
    <n v="0.45400000000000001"/>
    <n v="16198.864"/>
    <s v="S"/>
    <m/>
    <n v="-16198.864"/>
    <m/>
    <m/>
  </r>
  <r>
    <s v="ITAÚ"/>
    <d v="2019-09-09T00:00:00"/>
    <x v="3"/>
    <n v="26063"/>
    <s v="C"/>
    <s v="B3SA3"/>
    <n v="200"/>
    <n v="44.94"/>
    <n v="44.94"/>
    <n v="8988"/>
    <n v="12"/>
    <n v="4.47"/>
    <n v="0.61"/>
    <n v="9007.02"/>
    <s v="S"/>
    <m/>
    <n v="-9007.02"/>
    <m/>
    <m/>
  </r>
  <r>
    <s v="ITAÚ"/>
    <d v="2019-09-09T00:00:00"/>
    <x v="7"/>
    <n v="26063"/>
    <s v="C"/>
    <s v="VVAR3"/>
    <n v="1000"/>
    <n v="7.14"/>
    <n v="7.3466666666666667"/>
    <n v="7140"/>
    <n v="12"/>
    <n v="4.47"/>
    <n v="0.61"/>
    <n v="7156.8679999999995"/>
    <s v="S"/>
    <m/>
    <n v="-7156.8679999999995"/>
    <m/>
    <m/>
  </r>
  <r>
    <s v="ITAÚ"/>
    <d v="2019-09-09T00:00:00"/>
    <x v="0"/>
    <n v="26063"/>
    <s v="C"/>
    <s v="JBSS3"/>
    <n v="500"/>
    <n v="29.51"/>
    <n v="29.51"/>
    <n v="14755"/>
    <n v="12"/>
    <n v="4.47"/>
    <n v="0.61"/>
    <n v="14771.868"/>
    <s v="S"/>
    <m/>
    <n v="-14771.868"/>
    <m/>
    <n v="0"/>
  </r>
  <r>
    <s v="ITAÚ"/>
    <d v="2019-09-09T00:00:00"/>
    <x v="7"/>
    <n v="26063"/>
    <s v="C"/>
    <s v="MGLU3"/>
    <n v="300"/>
    <n v="34.36"/>
    <n v="34.880000000000003"/>
    <n v="10308"/>
    <n v="12"/>
    <n v="4.47"/>
    <n v="0.61"/>
    <n v="10324.868"/>
    <s v="S"/>
    <m/>
    <n v="-10324.868"/>
    <m/>
    <n v="400"/>
  </r>
  <r>
    <s v="ITAÚ"/>
    <d v="2019-09-09T00:00:00"/>
    <x v="7"/>
    <n v="26063"/>
    <s v="C"/>
    <s v="MGLU3"/>
    <n v="300"/>
    <n v="35.4"/>
    <n v="35.4"/>
    <n v="10620"/>
    <n v="12"/>
    <n v="4.47"/>
    <n v="0.61"/>
    <n v="10636.868"/>
    <s v="S"/>
    <m/>
    <n v="-10636.868"/>
    <m/>
    <m/>
  </r>
  <r>
    <s v="ITAÚ"/>
    <d v="2019-09-09T00:00:00"/>
    <x v="1"/>
    <n v="26063"/>
    <s v="V"/>
    <s v="IRBR3"/>
    <n v="400"/>
    <n v="103.74"/>
    <n v="102.33"/>
    <n v="41496"/>
    <n v="12"/>
    <n v="4.47"/>
    <n v="0.61"/>
    <n v="41479.762000000002"/>
    <s v="S"/>
    <m/>
    <n v="41479.762000000002"/>
    <n v="338.42328282828385"/>
    <m/>
  </r>
  <r>
    <s v="ITAÚ"/>
    <d v="2019-09-09T00:00:00"/>
    <x v="1"/>
    <n v="26063"/>
    <s v="V"/>
    <s v="IRBR3"/>
    <n v="200"/>
    <n v="102.47"/>
    <n v="102.33"/>
    <n v="20494"/>
    <n v="12"/>
    <n v="4.47"/>
    <n v="0.61"/>
    <n v="20475.61"/>
    <s v="S"/>
    <m/>
    <n v="20475.61"/>
    <n v="172.58234126984098"/>
    <m/>
  </r>
  <r>
    <s v="CLEAR"/>
    <d v="2019-09-09T00:00:00"/>
    <x v="5"/>
    <n v="5180710"/>
    <s v="V"/>
    <s v="USIM5"/>
    <n v="1500"/>
    <n v="8.16"/>
    <n v="8.8188062962962945"/>
    <n v="12240"/>
    <m/>
    <n v="5.3460000000000001"/>
    <n v="0.73"/>
    <n v="12236.23"/>
    <s v="S"/>
    <m/>
    <n v="12236.23"/>
    <n v="-991.22388888888418"/>
    <m/>
  </r>
  <r>
    <s v="CLEAR"/>
    <d v="2019-09-09T00:00:00"/>
    <x v="0"/>
    <n v="5180710"/>
    <s v="C"/>
    <s v="JBSS3"/>
    <n v="500"/>
    <n v="29.03"/>
    <n v="29.883333333333333"/>
    <n v="14515"/>
    <m/>
    <n v="5.3460000000000001"/>
    <n v="0.73"/>
    <n v="14516.359999999999"/>
    <s v="S"/>
    <m/>
    <n v="-14516.359999999999"/>
    <m/>
    <n v="1500"/>
  </r>
  <r>
    <s v="CLEAR"/>
    <d v="2019-09-09T00:00:00"/>
    <x v="3"/>
    <n v="5180710"/>
    <s v="C"/>
    <s v="B3SA3"/>
    <n v="300"/>
    <n v="44.43"/>
    <n v="44.43"/>
    <n v="13329"/>
    <m/>
    <n v="5.3460000000000001"/>
    <n v="0.73"/>
    <n v="13330.359999999999"/>
    <s v="S"/>
    <m/>
    <n v="-13330.359999999999"/>
    <m/>
    <n v="0"/>
  </r>
  <r>
    <s v="CLEAR"/>
    <d v="2019-09-09T00:00:00"/>
    <x v="11"/>
    <n v="5180710"/>
    <s v="C"/>
    <s v="GOLL4"/>
    <n v="800"/>
    <n v="33.549999999999997"/>
    <n v="33.549999999999997"/>
    <n v="26839.999999999996"/>
    <m/>
    <n v="5.3460000000000001"/>
    <n v="0.73"/>
    <n v="26843.012499999997"/>
    <s v="S"/>
    <m/>
    <n v="-26843.012499999997"/>
    <m/>
    <m/>
  </r>
  <r>
    <s v="CLEAR"/>
    <d v="2019-09-09T00:00:00"/>
    <x v="0"/>
    <n v="5180710"/>
    <s v="C"/>
    <s v="JBSS3"/>
    <n v="1000"/>
    <n v="30.31"/>
    <n v="30.31"/>
    <n v="30310"/>
    <m/>
    <n v="5.3460000000000001"/>
    <n v="0.73"/>
    <n v="30313.012500000001"/>
    <s v="S"/>
    <m/>
    <n v="-30313.012500000001"/>
    <m/>
    <n v="1000"/>
  </r>
  <r>
    <s v="CLEAR"/>
    <d v="2019-09-06T00:00:00"/>
    <x v="3"/>
    <n v="5131210"/>
    <s v="V"/>
    <s v="BBAS3"/>
    <n v="900"/>
    <n v="49.08"/>
    <n v="50.363333333333337"/>
    <n v="44172"/>
    <m/>
    <n v="12.14"/>
    <n v="1.65"/>
    <n v="44168.697500000002"/>
    <s v="S"/>
    <m/>
    <n v="44168.697500000002"/>
    <n v="-1158.9344444444432"/>
    <m/>
  </r>
  <r>
    <s v="ITAÚ"/>
    <d v="2019-09-06T00:00:00"/>
    <x v="11"/>
    <n v="21314"/>
    <s v="C"/>
    <s v="GOLL4"/>
    <n v="500"/>
    <n v="34.020000000000003"/>
    <n v="34.020000000000003"/>
    <n v="17010"/>
    <n v="12"/>
    <n v="5.3271428571428574"/>
    <n v="0.81571428571428573"/>
    <n v="17025.098214285714"/>
    <s v="S"/>
    <m/>
    <n v="-17025.098214285714"/>
    <m/>
    <m/>
  </r>
  <r>
    <s v="ITAÚ"/>
    <d v="2019-09-06T00:00:00"/>
    <x v="6"/>
    <n v="21314"/>
    <s v="C"/>
    <s v="CMIG4"/>
    <n v="1000"/>
    <n v="14.55"/>
    <n v="14.55"/>
    <n v="14550"/>
    <n v="12"/>
    <n v="5.3271428571428574"/>
    <n v="0.81571428571428573"/>
    <n v="14565.558214285713"/>
    <s v="S"/>
    <m/>
    <n v="-14565.558214285713"/>
    <m/>
    <m/>
  </r>
  <r>
    <s v="ITAÚ"/>
    <d v="2019-09-06T00:00:00"/>
    <x v="7"/>
    <n v="21314"/>
    <s v="C"/>
    <s v="VVAR3"/>
    <n v="2000"/>
    <n v="7.45"/>
    <n v="7.45"/>
    <n v="14900"/>
    <n v="12"/>
    <n v="5.3271428571428574"/>
    <n v="0.81571428571428573"/>
    <n v="14915.558214285713"/>
    <s v="S"/>
    <m/>
    <n v="-14915.558214285713"/>
    <m/>
    <m/>
  </r>
  <r>
    <s v="ITAÚ"/>
    <d v="2019-09-06T00:00:00"/>
    <x v="10"/>
    <n v="21314"/>
    <s v="C"/>
    <s v="TRPL4"/>
    <n v="1000"/>
    <n v="24.88"/>
    <n v="24.88"/>
    <n v="24880"/>
    <n v="12"/>
    <n v="5.3271428571428574"/>
    <n v="0.81571428571428573"/>
    <n v="24895.558214285713"/>
    <s v="S"/>
    <m/>
    <n v="-24895.558214285713"/>
    <m/>
    <n v="600"/>
  </r>
  <r>
    <s v="ITAÚ"/>
    <d v="2019-09-06T00:00:00"/>
    <x v="0"/>
    <n v="21314"/>
    <s v="V"/>
    <s v="JBSS3"/>
    <n v="1000"/>
    <n v="30.62"/>
    <n v="29.91"/>
    <n v="30620"/>
    <n v="12"/>
    <n v="5.3271428571428574"/>
    <n v="0.81571428571428573"/>
    <n v="30605.071785714288"/>
    <s v="S"/>
    <m/>
    <n v="30605.071785714288"/>
    <n v="687.72857142857174"/>
    <m/>
  </r>
  <r>
    <s v="ITAÚ"/>
    <d v="2019-09-06T00:00:00"/>
    <x v="0"/>
    <n v="21314"/>
    <s v="C"/>
    <s v="JBSS3"/>
    <n v="1000"/>
    <n v="29.9"/>
    <n v="29.91"/>
    <n v="29900"/>
    <n v="12"/>
    <n v="5.3271428571428574"/>
    <n v="0.81571428571428573"/>
    <n v="29918.945714285714"/>
    <s v="S"/>
    <m/>
    <n v="-29918.945714285714"/>
    <m/>
    <m/>
  </r>
  <r>
    <s v="ITAÚ"/>
    <d v="2019-09-06T00:00:00"/>
    <x v="1"/>
    <n v="21314"/>
    <s v="C"/>
    <s v="IRBR3"/>
    <n v="200"/>
    <n v="101.45"/>
    <n v="102.33333333333333"/>
    <n v="20290"/>
    <n v="12"/>
    <n v="5.3271428571428574"/>
    <n v="0.81571428571428573"/>
    <n v="20305.279047619046"/>
    <s v="S"/>
    <m/>
    <n v="-20305.279047619046"/>
    <m/>
    <m/>
  </r>
  <r>
    <s v="ITAÚ"/>
    <d v="2019-09-05T00:00:00"/>
    <x v="11"/>
    <n v="16911"/>
    <s v="V"/>
    <s v="GOLL4"/>
    <n v="300"/>
    <n v="33.56"/>
    <m/>
    <n v="10068"/>
    <n v="12"/>
    <n v="4.496666666666667"/>
    <n v="0.69"/>
    <n v="10053.476666666666"/>
    <s v="S"/>
    <m/>
    <n v="10053.476666666666"/>
    <n v="342.50108585858652"/>
    <m/>
  </r>
  <r>
    <s v="ITAÚ"/>
    <d v="2019-09-05T00:00:00"/>
    <x v="10"/>
    <n v="16911"/>
    <s v="V"/>
    <s v="TRPL4"/>
    <n v="500"/>
    <n v="25.09"/>
    <m/>
    <n v="12545"/>
    <n v="12"/>
    <n v="4.496666666666667"/>
    <n v="0.69"/>
    <n v="12530.476666666666"/>
    <s v="S"/>
    <m/>
    <n v="12530.476666666666"/>
    <n v="197.50108585858652"/>
    <m/>
  </r>
  <r>
    <s v="ITAÚ"/>
    <d v="2019-09-05T00:00:00"/>
    <x v="0"/>
    <n v="16911"/>
    <s v="V"/>
    <s v="JBSS3"/>
    <n v="500"/>
    <n v="30.45"/>
    <m/>
    <n v="15225"/>
    <n v="12"/>
    <n v="4.496666666666667"/>
    <n v="0.69"/>
    <n v="15210.476666666666"/>
    <s v="S"/>
    <m/>
    <n v="15210.476666666666"/>
    <n v="902.50108585858652"/>
    <m/>
  </r>
  <r>
    <s v="ITAÚ"/>
    <d v="2019-09-05T00:00:00"/>
    <x v="3"/>
    <n v="16911"/>
    <s v="V"/>
    <s v="B3SA3"/>
    <n v="500"/>
    <n v="45.43"/>
    <m/>
    <n v="22715"/>
    <n v="12"/>
    <n v="4.496666666666667"/>
    <n v="0.69"/>
    <n v="22700.476666666669"/>
    <s v="S"/>
    <m/>
    <n v="22700.476666666669"/>
    <n v="774.69025252525535"/>
    <m/>
  </r>
  <r>
    <s v="ITAÚ"/>
    <d v="2019-09-05T00:00:00"/>
    <x v="3"/>
    <n v="16911"/>
    <s v="V"/>
    <s v="B3SA3"/>
    <n v="100"/>
    <n v="45.36"/>
    <m/>
    <n v="4536"/>
    <m/>
    <n v="4.496666666666667"/>
    <n v="0.69"/>
    <n v="4533.4766666666674"/>
    <s v="S"/>
    <m/>
    <n v="4533.4766666666674"/>
    <m/>
    <n v="900"/>
  </r>
  <r>
    <s v="ITAÚ"/>
    <d v="2019-09-05T00:00:00"/>
    <x v="3"/>
    <n v="16911"/>
    <s v="C"/>
    <s v="B3SA3"/>
    <n v="500"/>
    <n v="45.59"/>
    <m/>
    <n v="22795"/>
    <n v="12"/>
    <n v="4.496666666666667"/>
    <n v="0.69"/>
    <n v="22810.153333333332"/>
    <s v="S"/>
    <m/>
    <n v="-22810.153333333332"/>
    <m/>
    <m/>
  </r>
  <r>
    <s v="ITAÚ"/>
    <d v="2019-09-05T00:00:00"/>
    <x v="3"/>
    <n v="16911"/>
    <s v="V"/>
    <s v="B3SA3"/>
    <n v="500"/>
    <n v="45.36"/>
    <m/>
    <n v="22680"/>
    <n v="12"/>
    <n v="4.496666666666667"/>
    <n v="0.69"/>
    <n v="22665.476666666669"/>
    <s v="S"/>
    <m/>
    <n v="22665.476666666669"/>
    <n v="-147.55527777777388"/>
    <m/>
  </r>
  <r>
    <s v="CLEAR"/>
    <d v="2019-09-05T00:00:00"/>
    <x v="3"/>
    <n v="5087995"/>
    <s v="V"/>
    <s v="BBAS3"/>
    <n v="300"/>
    <n v="47.5"/>
    <n v="50.363333333333337"/>
    <n v="14250"/>
    <m/>
    <n v="4.1074999999999999"/>
    <n v="0.56000000000000005"/>
    <n v="14247.606666666667"/>
    <s v="S"/>
    <m/>
    <n v="14247.606666666667"/>
    <n v="-862.63750000000073"/>
    <m/>
  </r>
  <r>
    <s v="CLEAR"/>
    <d v="2019-09-05T00:00:00"/>
    <x v="11"/>
    <n v="5087995"/>
    <s v="V"/>
    <s v="GOLL4"/>
    <n v="500"/>
    <n v="33.450000000000003"/>
    <m/>
    <n v="16725"/>
    <m/>
    <n v="4.1074999999999999"/>
    <n v="0.56000000000000005"/>
    <n v="16720.296666666665"/>
    <s v="S"/>
    <m/>
    <n v="16720.296666666665"/>
    <n v="216.24555555555708"/>
    <m/>
  </r>
  <r>
    <s v="CLEAR"/>
    <d v="2019-09-05T00:00:00"/>
    <x v="0"/>
    <n v="5087995"/>
    <s v="V"/>
    <s v="JBSS3"/>
    <n v="500"/>
    <n v="30.44"/>
    <m/>
    <n v="15220"/>
    <m/>
    <n v="4.1074999999999999"/>
    <n v="0.56000000000000005"/>
    <n v="15215.296666666667"/>
    <s v="S"/>
    <m/>
    <n v="15215.296666666667"/>
    <n v="681.8822222222243"/>
    <n v="0"/>
  </r>
  <r>
    <s v="CLEAR"/>
    <d v="2019-09-05T00:00:00"/>
    <x v="3"/>
    <n v="5087995"/>
    <s v="V"/>
    <s v="B3SA3"/>
    <n v="300"/>
    <n v="45.28"/>
    <m/>
    <n v="13584"/>
    <m/>
    <n v="4.1074999999999999"/>
    <n v="0.56000000000000005"/>
    <n v="13579.296666666667"/>
    <s v="S"/>
    <m/>
    <n v="13579.296666666667"/>
    <n v="282.49111111111233"/>
    <m/>
  </r>
  <r>
    <s v="CLEAR"/>
    <d v="2019-09-03T00:00:00"/>
    <x v="4"/>
    <n v="5043294"/>
    <s v="V"/>
    <s v="PETR3"/>
    <n v="200"/>
    <n v="28.86"/>
    <m/>
    <n v="5772"/>
    <m/>
    <n v="1.58"/>
    <n v="0.21"/>
    <n v="5767.9475000000002"/>
    <s v="S"/>
    <m/>
    <n v="5767.9475000000002"/>
    <n v="227.84111111111088"/>
    <m/>
  </r>
  <r>
    <s v="CLEAR"/>
    <d v="2019-09-03T00:00:00"/>
    <x v="6"/>
    <n v="4999039"/>
    <s v="V"/>
    <s v="CMIG4"/>
    <n v="800"/>
    <n v="14.91"/>
    <n v="15.07"/>
    <n v="11928"/>
    <m/>
    <n v="2.8166666666666664"/>
    <n v="0.3833333333333333"/>
    <n v="11923.774166666666"/>
    <s v="S"/>
    <m/>
    <n v="11923.774166666666"/>
    <n v="-131.85111111111109"/>
    <n v="400"/>
  </r>
  <r>
    <s v="CLEAR"/>
    <d v="2019-09-03T00:00:00"/>
    <x v="3"/>
    <n v="4999039"/>
    <s v="C"/>
    <s v="B3SA3"/>
    <n v="300"/>
    <n v="44.31"/>
    <m/>
    <n v="13293"/>
    <m/>
    <n v="2.8166666666666664"/>
    <n v="0.3833333333333333"/>
    <n v="13297.855833333333"/>
    <s v="S"/>
    <m/>
    <n v="-13297.855833333333"/>
    <m/>
    <n v="200"/>
  </r>
  <r>
    <s v="CLEAR"/>
    <d v="2019-09-03T00:00:00"/>
    <x v="4"/>
    <n v="4999039"/>
    <s v="C"/>
    <s v="PETR3"/>
    <n v="200"/>
    <n v="27.68"/>
    <m/>
    <n v="5536"/>
    <m/>
    <n v="2.8166666666666664"/>
    <n v="0.3833333333333333"/>
    <n v="5540.8558333333331"/>
    <s v="S"/>
    <m/>
    <n v="-5540.8558333333331"/>
    <m/>
    <m/>
  </r>
  <r>
    <s v="ITAÚ"/>
    <d v="2019-09-03T00:00:00"/>
    <x v="1"/>
    <n v="7519"/>
    <s v="C"/>
    <s v="IRBR3"/>
    <n v="200"/>
    <n v="102.77"/>
    <n v="102.77"/>
    <n v="20554"/>
    <n v="12"/>
    <n v="4.0754545454545452"/>
    <n v="0.63363636363636366"/>
    <n v="20571.093636363639"/>
    <s v="S"/>
    <m/>
    <n v="-20571.093636363639"/>
    <m/>
    <m/>
  </r>
  <r>
    <s v="ITAÚ"/>
    <d v="2019-09-03T00:00:00"/>
    <x v="1"/>
    <n v="7519"/>
    <s v="C"/>
    <s v="IRBR3"/>
    <n v="200"/>
    <n v="102.78"/>
    <n v="102.78"/>
    <n v="20556"/>
    <n v="12"/>
    <n v="4.0754545454545452"/>
    <n v="0.63363636363636366"/>
    <n v="20573.059469696971"/>
    <s v="S"/>
    <m/>
    <n v="-20573.059469696971"/>
    <m/>
    <n v="0"/>
  </r>
  <r>
    <s v="ITAÚ"/>
    <d v="2019-09-03T00:00:00"/>
    <x v="11"/>
    <n v="7519"/>
    <s v="C"/>
    <s v="GOLL4"/>
    <n v="300"/>
    <n v="32.31"/>
    <n v="32.741250000000001"/>
    <n v="9693"/>
    <n v="12"/>
    <n v="4.0754545454545452"/>
    <n v="0.63363636363636366"/>
    <n v="9710.0594696969692"/>
    <s v="S"/>
    <m/>
    <n v="-9710.0594696969692"/>
    <m/>
    <m/>
  </r>
  <r>
    <s v="ITAÚ"/>
    <d v="2019-09-03T00:00:00"/>
    <x v="3"/>
    <n v="7519"/>
    <s v="C"/>
    <s v="B3SA3"/>
    <n v="300"/>
    <n v="43.81"/>
    <m/>
    <n v="13143"/>
    <n v="12"/>
    <n v="4.0754545454545452"/>
    <n v="0.63363636363636366"/>
    <n v="13160.059469696969"/>
    <s v="S"/>
    <m/>
    <n v="-13160.059469696969"/>
    <m/>
    <m/>
  </r>
  <r>
    <s v="ITAÚ"/>
    <d v="2019-09-03T00:00:00"/>
    <x v="1"/>
    <n v="7519"/>
    <s v="V"/>
    <s v="IRBR3"/>
    <n v="300"/>
    <n v="104.62"/>
    <m/>
    <n v="31386"/>
    <n v="12"/>
    <n v="4.0754545454545452"/>
    <n v="0.63363636363636366"/>
    <n v="31369.57053030303"/>
    <s v="S"/>
    <m/>
    <n v="31369.57053030303"/>
    <n v="363.16717171717391"/>
    <n v="300"/>
  </r>
  <r>
    <s v="ITAÚ"/>
    <d v="2019-09-03T00:00:00"/>
    <x v="6"/>
    <n v="7519"/>
    <s v="V"/>
    <s v="CMIG4"/>
    <n v="800"/>
    <n v="14.9"/>
    <n v="14.724444444444444"/>
    <n v="11920"/>
    <n v="12"/>
    <n v="4.0754545454545452"/>
    <n v="0.63363636363636366"/>
    <n v="11903.57053030303"/>
    <s v="S"/>
    <m/>
    <n v="11903.57053030303"/>
    <n v="124.3430303030309"/>
    <n v="0"/>
  </r>
  <r>
    <s v="ITAÚ"/>
    <d v="2019-09-03T00:00:00"/>
    <x v="0"/>
    <n v="7519"/>
    <s v="C"/>
    <s v="JBSS3"/>
    <n v="500"/>
    <n v="28.58"/>
    <m/>
    <n v="14290"/>
    <n v="12"/>
    <n v="4.0754545454545452"/>
    <n v="0.63363636363636366"/>
    <n v="14307.059469696969"/>
    <s v="S"/>
    <m/>
    <n v="-14307.059469696969"/>
    <m/>
    <n v="100"/>
  </r>
  <r>
    <s v="ITAÚ"/>
    <d v="2019-09-03T00:00:00"/>
    <x v="1"/>
    <n v="7519"/>
    <s v="C"/>
    <s v="IRBR3"/>
    <n v="300"/>
    <n v="103.3"/>
    <m/>
    <n v="30990"/>
    <n v="12"/>
    <n v="4.0754545454545452"/>
    <n v="0.63363636363636366"/>
    <n v="31007.059469696971"/>
    <s v="S"/>
    <m/>
    <n v="-31007.059469696971"/>
    <m/>
    <m/>
  </r>
  <r>
    <s v="ITAÚ"/>
    <d v="2019-09-03T00:00:00"/>
    <x v="1"/>
    <n v="7519"/>
    <s v="V"/>
    <s v="IRBR3"/>
    <n v="100"/>
    <n v="104.41"/>
    <m/>
    <n v="10441"/>
    <n v="12"/>
    <n v="4.0754545454545452"/>
    <n v="0.63363636363636366"/>
    <n v="10424.57053030303"/>
    <s v="S"/>
    <m/>
    <n v="10424.57053030303"/>
    <n v="-114.8328282828279"/>
    <m/>
  </r>
  <r>
    <s v="ITAÚ"/>
    <d v="2019-09-03T00:00:00"/>
    <x v="1"/>
    <n v="7519"/>
    <s v="C"/>
    <s v="IRBR3"/>
    <n v="100"/>
    <n v="105.23"/>
    <m/>
    <n v="10523"/>
    <n v="12"/>
    <n v="4.0754545454545452"/>
    <n v="0.63363636363636366"/>
    <n v="10540.059469696969"/>
    <s v="S"/>
    <m/>
    <n v="-10540.059469696969"/>
    <m/>
    <m/>
  </r>
  <r>
    <s v="ITAÚ"/>
    <d v="2019-09-03T00:00:00"/>
    <x v="10"/>
    <n v="7519"/>
    <s v="C"/>
    <s v="TRPL4"/>
    <n v="500"/>
    <n v="24.63"/>
    <m/>
    <n v="12315"/>
    <n v="12"/>
    <n v="4.0754545454545452"/>
    <n v="0.63363636363636366"/>
    <n v="12332.059469696969"/>
    <s v="S"/>
    <m/>
    <n v="-12332.059469696969"/>
    <m/>
    <m/>
  </r>
  <r>
    <s v="ITAÚ"/>
    <d v="2019-09-02T00:00:00"/>
    <x v="3"/>
    <n v="2638"/>
    <s v="C"/>
    <s v="B3SA3"/>
    <n v="300"/>
    <n v="44.27"/>
    <m/>
    <n v="13281.000000000002"/>
    <n v="12"/>
    <n v="3.65"/>
    <n v="0.54"/>
    <n v="13297.965833333335"/>
    <s v="S"/>
    <m/>
    <n v="-13297.965833333335"/>
    <m/>
    <m/>
  </r>
  <r>
    <s v="CLEAR"/>
    <d v="2019-09-02T00:00:00"/>
    <x v="0"/>
    <n v="4950725"/>
    <s v="C"/>
    <s v="JBSS3"/>
    <n v="500"/>
    <n v="29.06"/>
    <n v="29.06"/>
    <n v="14530"/>
    <m/>
    <n v="3.9333333333333336"/>
    <n v="0.58666666666666667"/>
    <n v="14535.012499999999"/>
    <s v="S"/>
    <m/>
    <n v="-14535.012499999999"/>
    <m/>
    <n v="500"/>
  </r>
  <r>
    <s v="CLEAR"/>
    <d v="2019-09-02T00:00:00"/>
    <x v="5"/>
    <n v="4950725"/>
    <s v="C"/>
    <s v="USIM5"/>
    <n v="1500"/>
    <n v="7.94"/>
    <n v="8.8188062962962945"/>
    <n v="11910"/>
    <m/>
    <n v="3.9333333333333336"/>
    <n v="0.58666666666666667"/>
    <n v="11916.846666666665"/>
    <s v="S"/>
    <m/>
    <n v="-11916.846666666665"/>
    <m/>
    <m/>
  </r>
  <r>
    <s v="CLEAR"/>
    <d v="2019-09-02T00:00:00"/>
    <x v="11"/>
    <n v="4950725"/>
    <s v="C"/>
    <s v="GOLL4"/>
    <n v="500"/>
    <n v="33"/>
    <m/>
    <n v="16500"/>
    <m/>
    <n v="3.9333333333333336"/>
    <n v="0.58666666666666667"/>
    <n v="16506.846666666668"/>
    <s v="S"/>
    <m/>
    <n v="-16506.846666666668"/>
    <m/>
    <m/>
  </r>
  <r>
    <s v="ITAÚ"/>
    <d v="2019-08-30T00:00:00"/>
    <x v="1"/>
    <n v="113113"/>
    <s v="V"/>
    <s v="FJTA4"/>
    <n v="2000"/>
    <n v="3.35"/>
    <m/>
    <n v="6700"/>
    <m/>
    <n v="3.9275000000000002"/>
    <n v="0.66"/>
    <n v="6693.71"/>
    <s v="S"/>
    <m/>
    <n v="6693.71"/>
    <n v="196.32571428571373"/>
    <m/>
  </r>
  <r>
    <s v="ITAÚ"/>
    <d v="2019-08-30T00:00:00"/>
    <x v="3"/>
    <n v="113113"/>
    <s v="V"/>
    <s v="B3SA3"/>
    <n v="500"/>
    <n v="45.07"/>
    <m/>
    <n v="22535"/>
    <n v="12"/>
    <n v="3.9275000000000002"/>
    <n v="0.66"/>
    <n v="22516.71"/>
    <s v="S"/>
    <m/>
    <n v="22516.71"/>
    <n v="-266.13499999999658"/>
    <m/>
  </r>
  <r>
    <s v="ITAÚ"/>
    <d v="2019-08-30T00:00:00"/>
    <x v="3"/>
    <n v="113113"/>
    <s v="V"/>
    <s v="B3SA3"/>
    <n v="300"/>
    <n v="45.07"/>
    <m/>
    <n v="13521"/>
    <n v="12"/>
    <n v="3.9275000000000002"/>
    <n v="0.66"/>
    <n v="13502.710000000001"/>
    <s v="S"/>
    <m/>
    <n v="13502.710000000001"/>
    <n v="123.03000000000065"/>
    <m/>
  </r>
  <r>
    <s v="ITAÚ"/>
    <d v="2019-08-30T00:00:00"/>
    <x v="4"/>
    <n v="113113"/>
    <s v="V"/>
    <s v="PETR3"/>
    <n v="300"/>
    <n v="27.99"/>
    <m/>
    <n v="8397"/>
    <n v="12"/>
    <n v="3.9275000000000002"/>
    <n v="0.66"/>
    <n v="8381.0557142857142"/>
    <s v="S"/>
    <m/>
    <n v="8381.0557142857142"/>
    <n v="328.16888888888843"/>
    <m/>
  </r>
  <r>
    <s v="ITAÚ"/>
    <d v="2019-08-30T00:00:00"/>
    <x v="3"/>
    <n v="113113"/>
    <s v="C"/>
    <s v="B3SA3"/>
    <n v="300"/>
    <n v="44.55"/>
    <m/>
    <n v="13365"/>
    <n v="12"/>
    <n v="3.9275000000000002"/>
    <n v="0.66"/>
    <n v="13381.574285714285"/>
    <s v="S"/>
    <m/>
    <n v="-13381.574285714285"/>
    <m/>
    <m/>
  </r>
  <r>
    <s v="ITAÚ"/>
    <d v="2019-08-29T00:00:00"/>
    <x v="6"/>
    <n v="108570"/>
    <s v="V"/>
    <s v="CMIG4"/>
    <n v="1000"/>
    <n v="14.32"/>
    <n v="14.724444444444444"/>
    <n v="14320"/>
    <n v="12"/>
    <n v="5.63"/>
    <n v="0.94666666666666666"/>
    <n v="14303.769047619047"/>
    <s v="S"/>
    <m/>
    <n v="14303.769047619047"/>
    <n v="-420.90111111111037"/>
    <m/>
  </r>
  <r>
    <s v="ITAÚ"/>
    <d v="2019-08-29T00:00:00"/>
    <x v="5"/>
    <n v="108570"/>
    <s v="V"/>
    <s v="USIM5"/>
    <n v="1000"/>
    <n v="7.58"/>
    <n v="7.3442607999999989"/>
    <n v="7580"/>
    <n v="12"/>
    <n v="5.63"/>
    <n v="0.94666666666666666"/>
    <n v="7563.7690476190473"/>
    <s v="S"/>
    <m/>
    <n v="7563.7690476190473"/>
    <n v="219.28253333333396"/>
    <m/>
  </r>
  <r>
    <s v="ITAÚ"/>
    <d v="2019-08-29T00:00:00"/>
    <x v="3"/>
    <n v="108570"/>
    <s v="V"/>
    <s v="B3SA3"/>
    <n v="500"/>
    <n v="44.47"/>
    <n v="43.83"/>
    <n v="22235"/>
    <n v="12"/>
    <n v="5.63"/>
    <n v="0.94666666666666666"/>
    <n v="22218.769047619047"/>
    <s v="S"/>
    <m/>
    <n v="22218.769047619047"/>
    <n v="311.45666666666875"/>
    <m/>
  </r>
  <r>
    <s v="ITAÚ"/>
    <d v="2019-08-29T00:00:00"/>
    <x v="10"/>
    <n v="108570"/>
    <s v="V"/>
    <s v="TRPL4"/>
    <n v="2500"/>
    <n v="24.09"/>
    <n v="23.876000000000001"/>
    <n v="60225"/>
    <n v="12"/>
    <n v="5.63"/>
    <n v="0.94666666666666666"/>
    <n v="60208.769047619055"/>
    <s v="S"/>
    <m/>
    <n v="60208.769047619055"/>
    <n v="481.00766666666459"/>
    <n v="0"/>
  </r>
  <r>
    <s v="ITAÚ"/>
    <d v="2019-08-29T00:00:00"/>
    <x v="5"/>
    <n v="108570"/>
    <s v="V"/>
    <s v="USIM5"/>
    <n v="1500"/>
    <n v="7.45"/>
    <n v="7.3442607999999989"/>
    <n v="11175"/>
    <n v="12"/>
    <n v="5.63"/>
    <n v="0.94666666666666666"/>
    <n v="11158.769047619047"/>
    <s v="S"/>
    <m/>
    <n v="11158.769047619047"/>
    <n v="142.15213333333486"/>
    <m/>
  </r>
  <r>
    <s v="ITAÚ"/>
    <d v="2019-08-29T00:00:00"/>
    <x v="3"/>
    <n v="108570"/>
    <s v="C"/>
    <s v="B3SA3"/>
    <n v="500"/>
    <n v="43.78"/>
    <m/>
    <n v="21890"/>
    <n v="12"/>
    <n v="5.63"/>
    <n v="0.94666666666666666"/>
    <n v="21907.033809523811"/>
    <s v="S"/>
    <m/>
    <n v="-21907.033809523811"/>
    <m/>
    <n v="200"/>
  </r>
  <r>
    <s v="ITAÚ"/>
    <d v="2019-08-29T00:00:00"/>
    <x v="1"/>
    <n v="108570"/>
    <s v="V"/>
    <s v="IRBR3"/>
    <n v="200"/>
    <n v="102.69"/>
    <m/>
    <n v="20538"/>
    <n v="12"/>
    <n v="5.63"/>
    <n v="0.94666666666666666"/>
    <n v="20521.59619047619"/>
    <s v="S"/>
    <m/>
    <n v="20521.59619047619"/>
    <n v="419.58666666666613"/>
    <m/>
  </r>
  <r>
    <s v="ITAÚ"/>
    <d v="2019-08-29T00:00:00"/>
    <x v="0"/>
    <n v="108570"/>
    <s v="V"/>
    <s v="JBSS3"/>
    <n v="1000"/>
    <n v="29.33"/>
    <n v="29.274999999999999"/>
    <n v="29330"/>
    <n v="12"/>
    <n v="5.63"/>
    <n v="0.94666666666666666"/>
    <n v="29313.59619047619"/>
    <s v="S"/>
    <m/>
    <n v="29313.59619047619"/>
    <n v="3.2682564102578908"/>
    <m/>
  </r>
  <r>
    <s v="ITAÚ"/>
    <d v="2019-08-29T00:00:00"/>
    <x v="1"/>
    <n v="108570"/>
    <s v="C"/>
    <s v="IRBR3"/>
    <n v="200"/>
    <n v="100.41"/>
    <m/>
    <n v="20082"/>
    <n v="12"/>
    <n v="5.63"/>
    <n v="0.94666666666666666"/>
    <n v="20099.033809523811"/>
    <s v="S"/>
    <m/>
    <n v="-20099.033809523811"/>
    <m/>
    <m/>
  </r>
  <r>
    <s v="ITAÚ"/>
    <d v="2019-08-28T00:00:00"/>
    <x v="1"/>
    <n v="104402"/>
    <s v="C"/>
    <s v="FJTA4"/>
    <n v="2000"/>
    <n v="3.24"/>
    <m/>
    <n v="6480"/>
    <n v="12"/>
    <n v="3.0214285714285714"/>
    <n v="0.49428571428571427"/>
    <n v="6496.5814285714287"/>
    <s v="S"/>
    <m/>
    <n v="-6496.5814285714287"/>
    <m/>
    <m/>
  </r>
  <r>
    <s v="ITAÚ"/>
    <d v="2019-08-28T00:00:00"/>
    <x v="7"/>
    <n v="104402"/>
    <s v="V"/>
    <s v="MGLU3"/>
    <n v="400"/>
    <n v="34.04"/>
    <m/>
    <n v="13616"/>
    <n v="12"/>
    <n v="3.0214285714285714"/>
    <n v="0.49428571428571427"/>
    <n v="13600.048571428571"/>
    <s v="S"/>
    <m/>
    <n v="13600.048571428571"/>
    <n v="-42.645396825395437"/>
    <m/>
  </r>
  <r>
    <s v="ITAÚ"/>
    <d v="2019-08-28T00:00:00"/>
    <x v="6"/>
    <n v="104402"/>
    <s v="C"/>
    <s v="CMIG4"/>
    <n v="1000"/>
    <n v="14.36"/>
    <n v="14.724444444444444"/>
    <n v="14360"/>
    <n v="12"/>
    <n v="3.0214285714285714"/>
    <n v="0.49428571428571427"/>
    <n v="14376.581428571428"/>
    <s v="S"/>
    <m/>
    <n v="-14376.581428571428"/>
    <m/>
    <m/>
  </r>
  <r>
    <s v="ITAÚ"/>
    <d v="2019-08-28T00:00:00"/>
    <x v="5"/>
    <n v="104402"/>
    <s v="V"/>
    <s v="UNIP6"/>
    <n v="300"/>
    <n v="28.72"/>
    <n v="33.89"/>
    <n v="8616"/>
    <n v="12"/>
    <n v="3.0214285714285714"/>
    <n v="0.49428571428571427"/>
    <n v="8599.4673809523811"/>
    <s v="S"/>
    <m/>
    <n v="8599.4673809523811"/>
    <n v="-1569.8742857142843"/>
    <m/>
  </r>
  <r>
    <s v="ITAÚ"/>
    <d v="2019-08-28T00:00:00"/>
    <x v="7"/>
    <n v="104402"/>
    <s v="V"/>
    <s v="VVAR3"/>
    <n v="2000"/>
    <n v="6.97"/>
    <m/>
    <n v="13940"/>
    <n v="12"/>
    <n v="3.0214285714285714"/>
    <n v="0.49428571428571427"/>
    <n v="13927.505714285715"/>
    <s v="S"/>
    <m/>
    <n v="13927.505714285715"/>
    <n v="-12.135396825395219"/>
    <n v="0"/>
  </r>
  <r>
    <s v="ITAÚ"/>
    <d v="2019-08-28T00:00:00"/>
    <x v="7"/>
    <n v="104402"/>
    <s v="C"/>
    <s v="VVAR3"/>
    <n v="2000"/>
    <n v="6.76"/>
    <m/>
    <n v="13520"/>
    <n v="12"/>
    <n v="3.0214285714285714"/>
    <n v="0.49428571428571427"/>
    <n v="13537.162619047618"/>
    <s v="S"/>
    <m/>
    <n v="-13537.162619047618"/>
    <m/>
    <n v="100"/>
  </r>
  <r>
    <s v="ITAÚ"/>
    <d v="2019-08-28T00:00:00"/>
    <x v="7"/>
    <n v="104402"/>
    <s v="V"/>
    <s v="VVAR3"/>
    <n v="2000"/>
    <n v="6.95"/>
    <m/>
    <n v="13900"/>
    <n v="12"/>
    <n v="3.0214285714285714"/>
    <n v="0.49428571428571427"/>
    <n v="13883.467380952381"/>
    <s v="S"/>
    <m/>
    <n v="13883.467380952381"/>
    <n v="349.4014285714311"/>
    <m/>
  </r>
  <r>
    <s v="ITAÚ"/>
    <d v="2019-08-27T00:00:00"/>
    <x v="1"/>
    <n v="100417"/>
    <s v="V"/>
    <s v="IRBR3"/>
    <n v="100"/>
    <n v="97.03"/>
    <n v="97.09"/>
    <n v="9703"/>
    <n v="12"/>
    <n v="2.2844444444444445"/>
    <n v="0.43111111111111111"/>
    <n v="9686.5305555555551"/>
    <s v="S"/>
    <m/>
    <n v="9686.5305555555551"/>
    <n v="-36.692222222221972"/>
    <m/>
  </r>
  <r>
    <s v="ITAÚ"/>
    <d v="2019-08-27T00:00:00"/>
    <x v="1"/>
    <n v="100417"/>
    <s v="C"/>
    <s v="IRBR3"/>
    <n v="100"/>
    <n v="97.09"/>
    <n v="97.09"/>
    <n v="9709"/>
    <n v="12"/>
    <n v="2.2844444444444445"/>
    <n v="0.43111111111111111"/>
    <n v="9726.0994444444441"/>
    <s v="S"/>
    <m/>
    <n v="-9726.0994444444441"/>
    <m/>
    <m/>
  </r>
  <r>
    <s v="ITAÚ"/>
    <d v="2019-08-27T00:00:00"/>
    <x v="4"/>
    <n v="100417"/>
    <s v="C"/>
    <s v="PETR3"/>
    <n v="300"/>
    <n v="26.79"/>
    <n v="26.79"/>
    <n v="8037"/>
    <n v="12"/>
    <n v="2.2844444444444445"/>
    <n v="0.43111111111111111"/>
    <n v="8054.0994444444441"/>
    <s v="S"/>
    <m/>
    <n v="-8054.0994444444441"/>
    <m/>
    <m/>
  </r>
  <r>
    <s v="ITAÚ"/>
    <d v="2019-08-27T00:00:00"/>
    <x v="5"/>
    <n v="100417"/>
    <s v="C"/>
    <s v="USIM5"/>
    <n v="1500"/>
    <n v="6.99"/>
    <n v="7.3442607999999989"/>
    <n v="10485"/>
    <n v="12"/>
    <n v="2.2844444444444445"/>
    <n v="0.43111111111111111"/>
    <n v="10501.019111111111"/>
    <s v="S"/>
    <m/>
    <n v="-10501.019111111111"/>
    <m/>
    <m/>
  </r>
  <r>
    <s v="ITAÚ"/>
    <d v="2019-08-27T00:00:00"/>
    <x v="3"/>
    <n v="100417"/>
    <s v="V"/>
    <s v="B3SA3"/>
    <n v="300"/>
    <n v="43.19"/>
    <m/>
    <n v="12957"/>
    <n v="12"/>
    <n v="2.2844444444444445"/>
    <n v="0.43111111111111111"/>
    <n v="12941.610888888888"/>
    <s v="S"/>
    <m/>
    <n v="12941.610888888888"/>
    <n v="134.30777777777803"/>
    <m/>
  </r>
  <r>
    <s v="ITAÚ"/>
    <d v="2019-08-27T00:00:00"/>
    <x v="3"/>
    <n v="100417"/>
    <s v="C"/>
    <s v="B3SA3"/>
    <n v="300"/>
    <n v="42.64"/>
    <m/>
    <n v="12792"/>
    <n v="12"/>
    <n v="2.2844444444444445"/>
    <n v="0.43111111111111111"/>
    <n v="12808.019111111111"/>
    <s v="S"/>
    <m/>
    <n v="-12808.019111111111"/>
    <m/>
    <m/>
  </r>
  <r>
    <s v="ITAÚ"/>
    <d v="2019-08-27T00:00:00"/>
    <x v="7"/>
    <n v="100417"/>
    <s v="C"/>
    <s v="MGLU3"/>
    <n v="400"/>
    <n v="34.07"/>
    <m/>
    <n v="13628"/>
    <n v="12"/>
    <n v="2.2844444444444445"/>
    <n v="0.43111111111111111"/>
    <n v="13644.019111111111"/>
    <s v="S"/>
    <m/>
    <n v="-13644.019111111111"/>
    <m/>
    <m/>
  </r>
  <r>
    <s v="ITAÚ"/>
    <d v="2019-08-27T00:00:00"/>
    <x v="7"/>
    <n v="100417"/>
    <s v="V"/>
    <s v="MGLU3"/>
    <n v="400"/>
    <n v="34.58"/>
    <n v="34.07"/>
    <n v="13832"/>
    <n v="12"/>
    <n v="2.2844444444444445"/>
    <n v="0.43111111111111111"/>
    <n v="13816.610888888888"/>
    <s v="S"/>
    <m/>
    <n v="13816.610888888888"/>
    <n v="173.30777777777803"/>
    <n v="1200"/>
  </r>
  <r>
    <s v="ITAÚ"/>
    <d v="2019-08-27T00:00:00"/>
    <x v="7"/>
    <n v="100417"/>
    <s v="V"/>
    <s v="MGLU3"/>
    <n v="100"/>
    <n v="34.58"/>
    <n v="34.72"/>
    <n v="3458"/>
    <m/>
    <n v="2.2844444444444445"/>
    <n v="0.43111111111111111"/>
    <n v="3454.6108888888889"/>
    <s v="S"/>
    <m/>
    <n v="3454.6108888888889"/>
    <n v="-18.261111111110949"/>
    <s v=""/>
  </r>
  <r>
    <s v="ITAÚ"/>
    <d v="2019-08-26T00:00:00"/>
    <x v="7"/>
    <n v="95836"/>
    <s v="C"/>
    <s v="MGLU3"/>
    <n v="500"/>
    <n v="34.72"/>
    <n v="34.72"/>
    <n v="17360"/>
    <n v="12"/>
    <n v="4.7699999999999996"/>
    <n v="0.71"/>
    <n v="17376.297999999999"/>
    <s v="S"/>
    <m/>
    <n v="-17376.297999999999"/>
    <m/>
    <n v="1100"/>
  </r>
  <r>
    <s v="CLEAR"/>
    <d v="2019-08-23T00:00:00"/>
    <x v="3"/>
    <n v="4697213"/>
    <s v="C"/>
    <s v="BBAS3"/>
    <n v="100"/>
    <n v="45.38"/>
    <n v="50.363333333333337"/>
    <n v="4538"/>
    <m/>
    <n v="1.24"/>
    <n v="0.18"/>
    <n v="4541.768"/>
    <s v="S"/>
    <m/>
    <n v="-4541.768"/>
    <m/>
    <m/>
  </r>
  <r>
    <s v="CLEAR"/>
    <d v="2019-08-22T00:00:00"/>
    <x v="5"/>
    <n v="4644471"/>
    <s v="V"/>
    <s v="USIM5"/>
    <n v="1500"/>
    <n v="7.54"/>
    <n v="8.5299999999999994"/>
    <n v="11310"/>
    <m/>
    <n v="3.0775000000000001"/>
    <n v="0.46"/>
    <n v="11306.582"/>
    <s v="S"/>
    <m/>
    <n v="11306.582"/>
    <n v="-1489.2899999999972"/>
    <m/>
  </r>
  <r>
    <s v="CLEAR"/>
    <d v="2019-08-22T00:00:00"/>
    <x v="3"/>
    <n v="4644471"/>
    <s v="C"/>
    <s v="BBAS3"/>
    <n v="200"/>
    <n v="46.72"/>
    <n v="50.816363636363633"/>
    <n v="9344"/>
    <m/>
    <n v="3.0775000000000001"/>
    <n v="0.46"/>
    <n v="9348.0479999999989"/>
    <s v="S"/>
    <m/>
    <n v="-9348.0479999999989"/>
    <m/>
    <m/>
  </r>
  <r>
    <s v="CLEAR"/>
    <d v="2019-08-22T00:00:00"/>
    <x v="6"/>
    <n v="4644471"/>
    <s v="C"/>
    <s v="CMIG4"/>
    <n v="800"/>
    <n v="14.97"/>
    <n v="15.07"/>
    <n v="11976"/>
    <m/>
    <n v="3.0775000000000001"/>
    <n v="0.46"/>
    <n v="11981.096249999999"/>
    <s v="S"/>
    <m/>
    <n v="-11981.096249999999"/>
    <m/>
    <n v="2000"/>
  </r>
  <r>
    <s v="CLEAR"/>
    <d v="2019-08-22T00:00:00"/>
    <x v="6"/>
    <n v="4644471"/>
    <s v="C"/>
    <s v="CMIG4"/>
    <n v="800"/>
    <n v="15.17"/>
    <n v="15.17"/>
    <n v="12136"/>
    <m/>
    <n v="3.0775000000000001"/>
    <n v="0.46"/>
    <n v="12141.096249999999"/>
    <s v="S"/>
    <m/>
    <n v="-12141.096249999999"/>
    <m/>
    <n v="0"/>
  </r>
  <r>
    <s v="ITAÚ"/>
    <d v="2019-08-22T00:00:00"/>
    <x v="6"/>
    <n v="84870"/>
    <s v="C"/>
    <s v="CMIG4"/>
    <n v="800"/>
    <n v="15.18"/>
    <n v="15.18"/>
    <n v="12144"/>
    <n v="12"/>
    <n v="3.4677777777777781"/>
    <n v="0.69111111111111112"/>
    <n v="12161.327361111111"/>
    <s v="S"/>
    <m/>
    <n v="-12161.327361111111"/>
    <m/>
    <m/>
  </r>
  <r>
    <s v="ITAÚ"/>
    <d v="2019-08-22T00:00:00"/>
    <x v="7"/>
    <n v="84870"/>
    <s v="C"/>
    <s v="VVAR3"/>
    <n v="2000"/>
    <n v="6.96"/>
    <n v="6.96"/>
    <n v="13920"/>
    <n v="12"/>
    <n v="3.4677777777777781"/>
    <n v="0.69111111111111112"/>
    <n v="13937.327361111111"/>
    <s v="S"/>
    <m/>
    <n v="-13937.327361111111"/>
    <m/>
    <m/>
  </r>
  <r>
    <s v="ITAÚ"/>
    <d v="2019-08-22T00:00:00"/>
    <x v="7"/>
    <n v="84870"/>
    <s v="V"/>
    <s v="VVAR3"/>
    <n v="2000"/>
    <n v="7.06"/>
    <n v="7.01"/>
    <n v="14120"/>
    <n v="12"/>
    <n v="3.4677777777777781"/>
    <n v="0.69111111111111112"/>
    <n v="14103.302638888888"/>
    <s v="S"/>
    <m/>
    <n v="14103.302638888888"/>
    <n v="167.35777777777912"/>
    <m/>
  </r>
  <r>
    <s v="ITAÚ"/>
    <d v="2019-08-22T00:00:00"/>
    <x v="4"/>
    <n v="84870"/>
    <s v="V"/>
    <s v="PETR3"/>
    <n v="800"/>
    <n v="27.74"/>
    <n v="27.71"/>
    <n v="22192"/>
    <n v="12"/>
    <n v="3.4677777777777781"/>
    <n v="0.69111111111111112"/>
    <n v="22175.30263888889"/>
    <s v="S"/>
    <m/>
    <n v="22175.30263888889"/>
    <n v="-2.3091452991466213"/>
    <m/>
  </r>
  <r>
    <s v="ITAÚ"/>
    <d v="2019-08-22T00:00:00"/>
    <x v="4"/>
    <n v="84870"/>
    <s v="C"/>
    <s v="PETR3"/>
    <n v="800"/>
    <n v="27.7"/>
    <n v="27.7"/>
    <n v="22160"/>
    <n v="12"/>
    <n v="3.4677777777777781"/>
    <n v="0.69111111111111112"/>
    <n v="22177.327361111111"/>
    <s v="S"/>
    <m/>
    <n v="-22177.327361111111"/>
    <m/>
    <n v="2000"/>
  </r>
  <r>
    <s v="ITAÚ"/>
    <d v="2019-08-22T00:00:00"/>
    <x v="4"/>
    <n v="84870"/>
    <s v="V"/>
    <s v="PETR3"/>
    <n v="700"/>
    <n v="27.63"/>
    <m/>
    <n v="19341"/>
    <n v="12"/>
    <n v="3.4677777777777781"/>
    <n v="0.69111111111111112"/>
    <n v="19324.30263888889"/>
    <s v="S"/>
    <m/>
    <n v="19324.30263888889"/>
    <n v="-51.006068376071198"/>
    <n v="0"/>
  </r>
  <r>
    <s v="ITAÚ"/>
    <d v="2019-08-22T00:00:00"/>
    <x v="4"/>
    <n v="84870"/>
    <s v="C"/>
    <s v="PETR3"/>
    <n v="700"/>
    <n v="27.65"/>
    <m/>
    <n v="19355"/>
    <n v="12"/>
    <n v="3.4677777777777781"/>
    <n v="0.69111111111111112"/>
    <n v="19373.386111111111"/>
    <s v="S"/>
    <m/>
    <n v="-19373.386111111111"/>
    <m/>
    <m/>
  </r>
  <r>
    <s v="ITAÚ"/>
    <d v="2019-08-22T00:00:00"/>
    <x v="7"/>
    <n v="84870"/>
    <s v="C"/>
    <s v="VVAR3"/>
    <n v="2000"/>
    <n v="7.01"/>
    <m/>
    <n v="14020"/>
    <n v="12"/>
    <n v="3.4677777777777781"/>
    <n v="0.69111111111111112"/>
    <n v="14038.386111111111"/>
    <s v="S"/>
    <m/>
    <n v="-14038.386111111111"/>
    <m/>
    <m/>
  </r>
  <r>
    <s v="ITAÚ"/>
    <d v="2019-08-22T00:00:00"/>
    <x v="7"/>
    <n v="84870"/>
    <s v="V"/>
    <s v="VVAR3"/>
    <n v="2000"/>
    <n v="7.16"/>
    <m/>
    <n v="14320"/>
    <n v="12"/>
    <n v="3.4677777777777781"/>
    <n v="0.69111111111111112"/>
    <n v="14304.788888888888"/>
    <s v="S"/>
    <m/>
    <n v="14304.788888888888"/>
    <n v="262.99393162393062"/>
    <m/>
  </r>
  <r>
    <s v="CLEAR"/>
    <d v="2019-08-21T00:00:00"/>
    <x v="4"/>
    <n v="4601622"/>
    <s v="V"/>
    <s v="PETR3"/>
    <n v="500"/>
    <n v="28.01"/>
    <m/>
    <n v="14005"/>
    <m/>
    <n v="2.8733333333333331"/>
    <n v="0.51666666666666672"/>
    <n v="14000.893333333333"/>
    <s v="S"/>
    <m/>
    <n v="14000.893333333333"/>
    <n v="533.99641025640994"/>
    <n v="2000"/>
  </r>
  <r>
    <s v="CLEAR"/>
    <d v="2019-08-21T00:00:00"/>
    <x v="6"/>
    <n v="4601622"/>
    <s v="V"/>
    <s v="CMIG4"/>
    <n v="800"/>
    <n v="15.17"/>
    <n v="14.7"/>
    <n v="12136"/>
    <m/>
    <n v="2.8733333333333331"/>
    <n v="0.51666666666666672"/>
    <n v="12132.953333333333"/>
    <s v="S"/>
    <m/>
    <n v="12132.953333333333"/>
    <n v="363.34282051282025"/>
    <m/>
  </r>
  <r>
    <s v="CLEAR"/>
    <d v="2019-08-21T00:00:00"/>
    <x v="6"/>
    <n v="4601622"/>
    <s v="C"/>
    <s v="CMIG4"/>
    <n v="800"/>
    <n v="14.7"/>
    <n v="14.7"/>
    <n v="11760"/>
    <m/>
    <n v="2.8733333333333331"/>
    <n v="0.51666666666666672"/>
    <n v="11763.676666666666"/>
    <s v="S"/>
    <m/>
    <n v="-11763.676666666666"/>
    <m/>
    <n v="4000"/>
  </r>
  <r>
    <s v="ITAÚ"/>
    <d v="2019-08-21T00:00:00"/>
    <x v="7"/>
    <n v="80376"/>
    <s v="V"/>
    <s v="VVAR3"/>
    <n v="2000"/>
    <n v="7.12"/>
    <m/>
    <n v="14240"/>
    <n v="12"/>
    <n v="3.5100000000000002"/>
    <n v="0.65153846153846162"/>
    <n v="14224.818461538462"/>
    <s v="S"/>
    <m/>
    <n v="14224.818461538462"/>
    <n v="183.07307692307768"/>
    <n v="2000"/>
  </r>
  <r>
    <s v="ITAÚ"/>
    <d v="2019-08-21T00:00:00"/>
    <x v="5"/>
    <n v="80376"/>
    <s v="C"/>
    <s v="UNIP6"/>
    <n v="300"/>
    <n v="27.8"/>
    <n v="32.484615384615381"/>
    <n v="8340"/>
    <n v="12"/>
    <n v="3.5100000000000002"/>
    <n v="0.65153846153846162"/>
    <n v="8355.8115384615376"/>
    <s v="S"/>
    <m/>
    <n v="-8355.8115384615376"/>
    <m/>
    <n v="0"/>
  </r>
  <r>
    <s v="ITAÚ"/>
    <d v="2019-08-21T00:00:00"/>
    <x v="7"/>
    <n v="80376"/>
    <s v="C"/>
    <s v="VVAR3"/>
    <n v="2000"/>
    <n v="7.01"/>
    <m/>
    <n v="14020"/>
    <n v="12"/>
    <n v="3.5100000000000002"/>
    <n v="0.65153846153846162"/>
    <n v="14035.669538461538"/>
    <s v="S"/>
    <m/>
    <n v="-14035.669538461538"/>
    <m/>
    <n v="500"/>
  </r>
  <r>
    <s v="ITAÚ"/>
    <d v="2019-08-21T00:00:00"/>
    <x v="7"/>
    <n v="80376"/>
    <s v="C"/>
    <s v="VVAR3"/>
    <n v="2000"/>
    <n v="7.01"/>
    <n v="7.01"/>
    <n v="14020"/>
    <n v="12"/>
    <n v="3.5100000000000002"/>
    <n v="0.65153846153846162"/>
    <n v="14035.669538461538"/>
    <s v="S"/>
    <m/>
    <n v="-14035.669538461538"/>
    <m/>
    <n v="300"/>
  </r>
  <r>
    <s v="ITAÚ"/>
    <d v="2019-08-21T00:00:00"/>
    <x v="7"/>
    <n v="80376"/>
    <s v="V"/>
    <s v="VVAR3"/>
    <n v="3000"/>
    <n v="7.19"/>
    <n v="6.96"/>
    <n v="21570"/>
    <n v="12"/>
    <n v="3.5100000000000002"/>
    <n v="0.65153846153846162"/>
    <n v="21554.960461538463"/>
    <s v="S"/>
    <m/>
    <n v="21554.960461538463"/>
    <n v="671.85153846153844"/>
    <n v="0"/>
  </r>
  <r>
    <s v="ITAÚ"/>
    <d v="2019-08-21T00:00:00"/>
    <x v="3"/>
    <n v="80376"/>
    <s v="C"/>
    <s v="B3SA3"/>
    <n v="200"/>
    <n v="45.42"/>
    <n v="45.497999999999998"/>
    <n v="9084"/>
    <n v="12"/>
    <n v="3.5100000000000002"/>
    <n v="0.65153846153846162"/>
    <n v="9099.6695384615377"/>
    <s v="S"/>
    <m/>
    <n v="-9099.6695384615377"/>
    <m/>
    <n v="1000"/>
  </r>
  <r>
    <s v="ITAÚ"/>
    <d v="2019-08-21T00:00:00"/>
    <x v="3"/>
    <n v="80376"/>
    <s v="C"/>
    <s v="B3SA3"/>
    <n v="300"/>
    <n v="45.55"/>
    <n v="45.55"/>
    <n v="13665"/>
    <n v="12"/>
    <n v="3.5100000000000002"/>
    <n v="0.65153846153846162"/>
    <n v="13680.669538461538"/>
    <s v="S"/>
    <m/>
    <n v="-13680.669538461538"/>
    <m/>
    <n v="0"/>
  </r>
  <r>
    <s v="ITAÚ"/>
    <d v="2019-08-21T00:00:00"/>
    <x v="6"/>
    <n v="80376"/>
    <s v="V"/>
    <s v="CMIG4"/>
    <n v="1000"/>
    <n v="15.15"/>
    <n v="14.93"/>
    <n v="15150"/>
    <n v="12"/>
    <n v="3.5100000000000002"/>
    <n v="0.65153846153846162"/>
    <n v="15134.960461538461"/>
    <s v="S"/>
    <m/>
    <n v="15134.960461538461"/>
    <n v="186.25692307692407"/>
    <n v="300"/>
  </r>
  <r>
    <s v="ITAÚ"/>
    <d v="2019-08-21T00:00:00"/>
    <x v="6"/>
    <n v="80376"/>
    <s v="C"/>
    <s v="CMIG4"/>
    <n v="1000"/>
    <n v="14.93"/>
    <m/>
    <n v="14930"/>
    <n v="12"/>
    <n v="3.5100000000000002"/>
    <n v="0.65153846153846162"/>
    <n v="14945.669538461538"/>
    <s v="S"/>
    <m/>
    <n v="-14945.669538461538"/>
    <m/>
    <n v="200"/>
  </r>
  <r>
    <s v="ITAÚ"/>
    <d v="2019-08-21T00:00:00"/>
    <x v="1"/>
    <n v="80376"/>
    <s v="V"/>
    <s v="IRBR3"/>
    <n v="300"/>
    <n v="101.63"/>
    <m/>
    <n v="30489"/>
    <n v="12"/>
    <n v="3.5100000000000002"/>
    <n v="0.65153846153846162"/>
    <n v="30473.960461538463"/>
    <s v="S"/>
    <m/>
    <n v="30473.960461538463"/>
    <n v="24.467384615389165"/>
    <n v="0"/>
  </r>
  <r>
    <s v="ITAÚ"/>
    <d v="2019-08-21T00:00:00"/>
    <x v="1"/>
    <n v="80376"/>
    <s v="C"/>
    <s v="IRBR3"/>
    <n v="100"/>
    <n v="101.25"/>
    <m/>
    <n v="10125"/>
    <n v="12"/>
    <n v="3.5100000000000002"/>
    <n v="0.65153846153846162"/>
    <n v="10140.669538461538"/>
    <s v="S"/>
    <m/>
    <n v="-10140.669538461538"/>
    <m/>
    <n v="200"/>
  </r>
  <r>
    <s v="ITAÚ"/>
    <d v="2019-08-21T00:00:00"/>
    <x v="1"/>
    <n v="80376"/>
    <s v="C"/>
    <s v="IRBR3"/>
    <n v="200"/>
    <n v="101.45"/>
    <m/>
    <n v="20290"/>
    <n v="12"/>
    <n v="3.5100000000000002"/>
    <n v="0.65153846153846162"/>
    <n v="20305.669538461538"/>
    <s v="S"/>
    <m/>
    <n v="-20305.669538461538"/>
    <m/>
    <n v="3000"/>
  </r>
  <r>
    <s v="ITAÚ"/>
    <d v="2019-08-21T00:00:00"/>
    <x v="1"/>
    <n v="80376"/>
    <s v="V"/>
    <s v="IRBR3"/>
    <n v="200"/>
    <n v="101.71"/>
    <n v="101.38"/>
    <n v="20342"/>
    <n v="12"/>
    <n v="3.5100000000000002"/>
    <n v="0.65153846153846162"/>
    <n v="20323.728461538463"/>
    <s v="S"/>
    <m/>
    <n v="20323.728461538463"/>
    <n v="32.884794871795748"/>
    <n v="800"/>
  </r>
  <r>
    <s v="ITAÚ"/>
    <d v="2019-08-20T00:00:00"/>
    <x v="1"/>
    <n v="75578"/>
    <s v="C"/>
    <s v="IRBR3"/>
    <n v="200"/>
    <n v="101.38"/>
    <n v="101.38"/>
    <n v="20276"/>
    <n v="12"/>
    <n v="6.38"/>
    <n v="0.95499999999999996"/>
    <n v="20295.205000000002"/>
    <s v="S"/>
    <m/>
    <n v="-20295.205000000002"/>
    <m/>
    <n v="800"/>
  </r>
  <r>
    <s v="ITAÚ"/>
    <d v="2019-08-20T00:00:00"/>
    <x v="7"/>
    <n v="75578"/>
    <s v="V"/>
    <s v="VVAR3"/>
    <n v="3800"/>
    <n v="6.88"/>
    <n v="6.96"/>
    <n v="26144"/>
    <n v="12"/>
    <n v="6.38"/>
    <n v="0.95499999999999996"/>
    <n v="26129.35125"/>
    <s v="S"/>
    <m/>
    <n v="26129.35125"/>
    <n v="-320.39433333333363"/>
    <n v="0"/>
  </r>
  <r>
    <s v="CLEAR"/>
    <d v="2019-08-20T00:00:00"/>
    <x v="6"/>
    <n v="4557909"/>
    <s v="V"/>
    <s v="CMIG4"/>
    <n v="800"/>
    <n v="14.86"/>
    <m/>
    <n v="11888"/>
    <m/>
    <n v="2.4899999999999998"/>
    <n v="0.45666666666666672"/>
    <n v="11885.849583333333"/>
    <s v="S"/>
    <m/>
    <n v="11885.849583333333"/>
    <n v="231.57799999999952"/>
    <n v="100"/>
  </r>
  <r>
    <s v="CLEAR"/>
    <d v="2019-08-20T00:00:00"/>
    <x v="6"/>
    <n v="4557909"/>
    <s v="C"/>
    <s v="CMIG4"/>
    <n v="800"/>
    <n v="14.56"/>
    <m/>
    <n v="11648"/>
    <m/>
    <n v="2.4899999999999998"/>
    <n v="0.45666666666666672"/>
    <n v="11650.780416666666"/>
    <s v="S"/>
    <m/>
    <n v="-11650.780416666666"/>
    <m/>
    <n v="0"/>
  </r>
  <r>
    <s v="CLEAR"/>
    <d v="2019-08-20T00:00:00"/>
    <x v="1"/>
    <n v="4557909"/>
    <s v="V"/>
    <s v="IRBR3"/>
    <n v="100"/>
    <n v="101"/>
    <m/>
    <n v="10100"/>
    <m/>
    <n v="2.4899999999999998"/>
    <n v="0.45666666666666672"/>
    <n v="10097.849583333333"/>
    <s v="S"/>
    <m/>
    <n v="10097.849583333333"/>
    <n v="-25.397333333334245"/>
    <n v="0"/>
  </r>
  <r>
    <s v="CLEAR"/>
    <d v="2019-08-19T00:00:00"/>
    <x v="1"/>
    <n v="4513477"/>
    <s v="C"/>
    <s v="IRBR3"/>
    <n v="100"/>
    <n v="101.17"/>
    <m/>
    <n v="10117"/>
    <m/>
    <n v="2.6"/>
    <n v="0.43200000000000005"/>
    <n v="10119.75575"/>
    <s v="S"/>
    <m/>
    <n v="-10119.75575"/>
    <m/>
    <n v="0"/>
  </r>
  <r>
    <s v="CLEAR"/>
    <d v="2019-08-19T00:00:00"/>
    <x v="6"/>
    <n v="4513477"/>
    <s v="V"/>
    <s v="CMIG4"/>
    <n v="800"/>
    <n v="14.68"/>
    <m/>
    <n v="11744"/>
    <m/>
    <n v="2.6"/>
    <n v="0.43200000000000005"/>
    <n v="11741.874249999999"/>
    <s v="S"/>
    <m/>
    <n v="11741.874249999999"/>
    <n v="-274.5580000000009"/>
    <n v="100"/>
  </r>
  <r>
    <s v="CLEAR"/>
    <d v="2019-08-19T00:00:00"/>
    <x v="5"/>
    <n v="4513477"/>
    <s v="C"/>
    <s v="USIM5"/>
    <n v="1500"/>
    <n v="7.08"/>
    <n v="8.5299999999999994"/>
    <n v="10620"/>
    <m/>
    <n v="2.6"/>
    <n v="0.43200000000000005"/>
    <n v="10622.75575"/>
    <s v="S"/>
    <m/>
    <n v="-10622.75575"/>
    <m/>
    <n v="0"/>
  </r>
  <r>
    <s v="CLEAR"/>
    <d v="2019-08-19T00:00:00"/>
    <x v="1"/>
    <n v="4513477"/>
    <s v="V"/>
    <s v="IRBR3"/>
    <n v="100"/>
    <n v="101.77500000000001"/>
    <m/>
    <n v="10177.5"/>
    <m/>
    <n v="2.6"/>
    <n v="0.43200000000000005"/>
    <n v="10175.374249999999"/>
    <s v="S"/>
    <m/>
    <n v="10175.374249999999"/>
    <n v="-25.87266666666801"/>
    <n v="0"/>
  </r>
  <r>
    <s v="CLEAR"/>
    <d v="2019-08-19T00:00:00"/>
    <x v="1"/>
    <n v="4513477"/>
    <s v="C"/>
    <s v="IRBR3"/>
    <n v="100"/>
    <n v="101.95"/>
    <m/>
    <n v="10195"/>
    <m/>
    <n v="2.6"/>
    <n v="0.43200000000000005"/>
    <n v="10199.573818181818"/>
    <s v="S"/>
    <m/>
    <n v="-10199.573818181818"/>
    <m/>
    <n v="0"/>
  </r>
  <r>
    <s v="ITAÚ"/>
    <d v="2019-08-19T00:00:00"/>
    <x v="7"/>
    <n v="70841"/>
    <s v="C"/>
    <s v="VVAR3"/>
    <n v="1800"/>
    <n v="6.69"/>
    <n v="6.9635294117647062"/>
    <n v="12042"/>
    <n v="12"/>
    <n v="3.8299999999999996"/>
    <n v="0.66200000000000003"/>
    <n v="12058.803818181817"/>
    <s v="S"/>
    <m/>
    <n v="-12058.803818181817"/>
    <m/>
    <n v="0"/>
  </r>
  <r>
    <s v="ITAÚ"/>
    <d v="2019-08-19T00:00:00"/>
    <x v="6"/>
    <n v="70841"/>
    <s v="V"/>
    <s v="CMIG4"/>
    <n v="1000"/>
    <n v="14.78"/>
    <m/>
    <n v="14780"/>
    <n v="12"/>
    <n v="3.8299999999999996"/>
    <n v="0.66200000000000003"/>
    <n v="14763.826181818182"/>
    <s v="S"/>
    <m/>
    <n v="14763.826181818182"/>
    <n v="233.76112820512753"/>
    <n v="0"/>
  </r>
  <r>
    <s v="ITAÚ"/>
    <d v="2019-08-19T00:00:00"/>
    <x v="7"/>
    <n v="70841"/>
    <s v="C"/>
    <s v="VVAR3"/>
    <n v="2000"/>
    <n v="6.72"/>
    <n v="7.0620000000000003"/>
    <n v="13440"/>
    <n v="12"/>
    <n v="3.8299999999999996"/>
    <n v="0.66200000000000003"/>
    <n v="13456.803818181817"/>
    <s v="S"/>
    <m/>
    <n v="-13456.803818181817"/>
    <m/>
    <n v="0"/>
  </r>
  <r>
    <s v="ITAÚ"/>
    <d v="2019-08-19T00:00:00"/>
    <x v="1"/>
    <n v="70841"/>
    <s v="V"/>
    <s v="IRBR3"/>
    <n v="200"/>
    <n v="101.29"/>
    <m/>
    <n v="20258"/>
    <n v="12"/>
    <n v="3.8299999999999996"/>
    <n v="0.66200000000000003"/>
    <n v="20241.826181818182"/>
    <s v="S"/>
    <m/>
    <n v="20241.826181818182"/>
    <n v="-4.8326666666653182"/>
    <n v="0"/>
  </r>
  <r>
    <s v="ITAÚ"/>
    <d v="2019-08-19T00:00:00"/>
    <x v="1"/>
    <n v="70841"/>
    <s v="C"/>
    <s v="IRBR3"/>
    <n v="200"/>
    <n v="101.15"/>
    <m/>
    <n v="20230"/>
    <n v="12"/>
    <n v="3.8299999999999996"/>
    <n v="0.66200000000000003"/>
    <n v="20246.803818181819"/>
    <s v="S"/>
    <m/>
    <n v="-20246.803818181819"/>
    <m/>
    <n v="200"/>
  </r>
  <r>
    <s v="CLEAR"/>
    <d v="2019-08-16T00:00:00"/>
    <x v="1"/>
    <n v="4467980"/>
    <s v="V"/>
    <s v="IRBR3"/>
    <n v="100"/>
    <n v="101.97"/>
    <m/>
    <n v="10197"/>
    <n v="12"/>
    <n v="2.8"/>
    <n v="0.41"/>
    <n v="10181.078181818182"/>
    <s v="S"/>
    <m/>
    <n v="10181.078181818182"/>
    <n v="256.7406666666684"/>
    <n v="3000"/>
  </r>
  <r>
    <s v="ITAÚ"/>
    <d v="2019-08-16T00:00:00"/>
    <x v="1"/>
    <n v="65768"/>
    <s v="V"/>
    <s v="IRBR3"/>
    <n v="200"/>
    <n v="101.31"/>
    <n v="100.97"/>
    <n v="20262"/>
    <n v="12"/>
    <n v="5.4969230769230766"/>
    <n v="0.95153846153846144"/>
    <n v="20245.536643356645"/>
    <s v="S"/>
    <m/>
    <n v="20245.536643356645"/>
    <n v="30.473076923077315"/>
    <n v="0"/>
  </r>
  <r>
    <s v="ITAÚ"/>
    <d v="2019-08-16T00:00:00"/>
    <x v="1"/>
    <n v="65768"/>
    <s v="C"/>
    <s v="IRBR3"/>
    <n v="200"/>
    <n v="100.97"/>
    <n v="100.97"/>
    <n v="20194"/>
    <n v="12"/>
    <n v="5.4969230769230766"/>
    <n v="0.95153846153846144"/>
    <n v="20211.093356643356"/>
    <s v="S"/>
    <m/>
    <n v="-20211.093356643356"/>
    <m/>
    <n v="0"/>
  </r>
  <r>
    <s v="ITAÚ"/>
    <d v="2019-08-16T00:00:00"/>
    <x v="7"/>
    <n v="65768"/>
    <s v="C"/>
    <s v="VVAR3"/>
    <n v="3000"/>
    <n v="7.29"/>
    <n v="7.29"/>
    <n v="21870"/>
    <n v="12"/>
    <n v="5.4969230769230766"/>
    <n v="0.95153846153846144"/>
    <n v="21887.093356643356"/>
    <s v="S"/>
    <m/>
    <n v="-21887.093356643356"/>
    <m/>
    <n v="0"/>
  </r>
  <r>
    <s v="ITAÚ"/>
    <d v="2019-08-16T00:00:00"/>
    <x v="1"/>
    <n v="65768"/>
    <s v="V"/>
    <s v="IRBR3"/>
    <n v="200"/>
    <n v="101.61"/>
    <m/>
    <n v="20322"/>
    <n v="12"/>
    <n v="5.4969230769230766"/>
    <n v="0.95153846153846144"/>
    <n v="20305.536643356645"/>
    <s v="S"/>
    <m/>
    <n v="20305.536643356645"/>
    <n v="735.22825641026429"/>
    <n v="0"/>
  </r>
  <r>
    <s v="ITAÚ"/>
    <d v="2019-08-16T00:00:00"/>
    <x v="1"/>
    <n v="65768"/>
    <s v="V"/>
    <s v="IRBR3"/>
    <n v="200"/>
    <n v="100.94"/>
    <m/>
    <n v="20188"/>
    <n v="12"/>
    <n v="5.4969230769230766"/>
    <n v="0.95153846153846144"/>
    <n v="20172.701794871795"/>
    <s v="S"/>
    <m/>
    <n v="20172.701794871795"/>
    <n v="0"/>
    <n v="1000"/>
  </r>
  <r>
    <s v="ITAÚ"/>
    <d v="2019-08-16T00:00:00"/>
    <x v="1"/>
    <n v="65768"/>
    <s v="C"/>
    <s v="IRBR3"/>
    <n v="400"/>
    <n v="100.95"/>
    <m/>
    <n v="40380"/>
    <n v="12"/>
    <n v="5.4969230769230766"/>
    <n v="0.95153846153846144"/>
    <n v="40395.928205128199"/>
    <s v="S"/>
    <m/>
    <n v="-40395.928205128199"/>
    <m/>
    <n v="0"/>
  </r>
  <r>
    <s v="ITAÚ"/>
    <d v="2019-08-16T00:00:00"/>
    <x v="1"/>
    <n v="65768"/>
    <s v="V"/>
    <s v="IRBR3"/>
    <n v="400"/>
    <n v="101.29"/>
    <m/>
    <n v="40516"/>
    <n v="12"/>
    <n v="5.4969230769230766"/>
    <n v="0.95153846153846144"/>
    <n v="40500.701794871798"/>
    <s v="S"/>
    <m/>
    <n v="40500.701794871798"/>
    <n v="102.5882564102576"/>
    <n v="1000"/>
  </r>
  <r>
    <s v="ITAÚ"/>
    <d v="2019-08-16T00:00:00"/>
    <x v="6"/>
    <n v="65768"/>
    <s v="C"/>
    <s v="CMIG4"/>
    <n v="1000"/>
    <n v="14.51"/>
    <n v="14.51"/>
    <n v="14510"/>
    <n v="12"/>
    <n v="5.4969230769230766"/>
    <n v="0.95153846153846144"/>
    <n v="14525.928205128204"/>
    <s v="S"/>
    <m/>
    <n v="-14525.928205128204"/>
    <m/>
    <n v="1000"/>
  </r>
  <r>
    <s v="ITAÚ"/>
    <d v="2019-08-16T00:00:00"/>
    <x v="6"/>
    <n v="65768"/>
    <s v="V"/>
    <s v="CMIG4"/>
    <n v="1000"/>
    <n v="14.69"/>
    <n v="14.49"/>
    <n v="14690"/>
    <m/>
    <n v="5.4969230769230766"/>
    <n v="0.95153846153846144"/>
    <n v="14686.701794871795"/>
    <s v="S"/>
    <m/>
    <n v="14686.701794871795"/>
    <n v="172.3549230769222"/>
    <n v="500"/>
  </r>
  <r>
    <s v="ITAÚ"/>
    <d v="2019-08-16T00:00:00"/>
    <x v="6"/>
    <n v="65768"/>
    <s v="C"/>
    <s v="CMIG4"/>
    <n v="1000"/>
    <n v="14.49"/>
    <n v="14.49"/>
    <n v="14490"/>
    <n v="12"/>
    <n v="5.4969230769230766"/>
    <n v="0.95153846153846144"/>
    <n v="14505.928205128204"/>
    <s v="S"/>
    <m/>
    <n v="-14505.928205128204"/>
    <m/>
    <n v="0"/>
  </r>
  <r>
    <s v="ITAÚ"/>
    <d v="2019-08-16T00:00:00"/>
    <x v="0"/>
    <n v="65768"/>
    <s v="C"/>
    <s v="JBSS3"/>
    <n v="500"/>
    <n v="29.02"/>
    <n v="29.274999999999999"/>
    <n v="14510"/>
    <n v="12"/>
    <n v="5.4969230769230766"/>
    <n v="0.95153846153846144"/>
    <n v="14525.928205128204"/>
    <s v="S"/>
    <m/>
    <n v="-14525.928205128204"/>
    <m/>
    <n v="500"/>
  </r>
  <r>
    <s v="ITAÚ"/>
    <d v="2019-08-16T00:00:00"/>
    <x v="0"/>
    <n v="65768"/>
    <s v="C"/>
    <s v="JBSS3"/>
    <n v="500"/>
    <n v="29.52"/>
    <n v="29.52"/>
    <n v="14760"/>
    <n v="12"/>
    <n v="5.4969230769230766"/>
    <n v="0.95153846153846144"/>
    <n v="14775.928205128204"/>
    <s v="S"/>
    <m/>
    <n v="-14775.928205128204"/>
    <m/>
    <n v="0"/>
  </r>
  <r>
    <s v="ITAÚ"/>
    <d v="2019-08-16T00:00:00"/>
    <x v="3"/>
    <n v="65768"/>
    <s v="V"/>
    <s v="B3SA3"/>
    <n v="1000"/>
    <n v="44.24"/>
    <n v="43.58"/>
    <n v="44240"/>
    <n v="12"/>
    <n v="5.4969230769230766"/>
    <n v="0.95153846153846144"/>
    <n v="44224.701794871798"/>
    <s v="S"/>
    <m/>
    <n v="44224.701794871798"/>
    <n v="604.09312820512423"/>
    <n v="1000"/>
  </r>
  <r>
    <s v="CLEAR"/>
    <d v="2019-08-15T00:00:00"/>
    <x v="4"/>
    <n v="4418467"/>
    <s v="C"/>
    <s v="PETR3"/>
    <n v="500"/>
    <n v="26.92"/>
    <n v="23.93"/>
    <n v="13460"/>
    <m/>
    <n v="3.9049999999999998"/>
    <n v="0.57999999999999996"/>
    <n v="13464.64"/>
    <s v="S"/>
    <m/>
    <n v="-13464.64"/>
    <m/>
    <n v="0"/>
  </r>
  <r>
    <s v="CLEAR"/>
    <d v="2019-08-15T00:00:00"/>
    <x v="0"/>
    <n v="4418467"/>
    <s v="V"/>
    <s v="JBSS3"/>
    <n v="500"/>
    <n v="29.88"/>
    <n v="23.88"/>
    <n v="14940"/>
    <m/>
    <n v="3.9049999999999998"/>
    <n v="0.57999999999999996"/>
    <n v="14935.99"/>
    <s v="S"/>
    <m/>
    <n v="14935.99"/>
    <n v="1087.179250000001"/>
    <n v="0"/>
  </r>
  <r>
    <s v="ITAÚ"/>
    <d v="2019-08-15T00:00:00"/>
    <x v="3"/>
    <n v="59920"/>
    <s v="C"/>
    <s v="B3SA3"/>
    <n v="500"/>
    <n v="43.52"/>
    <n v="43.58"/>
    <n v="21760"/>
    <n v="12"/>
    <n v="3.4393333333333334"/>
    <n v="0.6273333333333333"/>
    <n v="21774.367333333335"/>
    <s v="S"/>
    <m/>
    <n v="-21774.367333333335"/>
    <m/>
    <n v="0"/>
  </r>
  <r>
    <s v="ITAÚ"/>
    <d v="2019-08-15T00:00:00"/>
    <x v="6"/>
    <n v="59920"/>
    <s v="V"/>
    <s v="CMIG4"/>
    <n v="500"/>
    <n v="14.27"/>
    <n v="14.31"/>
    <n v="7135"/>
    <n v="12"/>
    <n v="3.4393333333333334"/>
    <n v="0.6273333333333333"/>
    <n v="7120.6226666666671"/>
    <s v="S"/>
    <m/>
    <n v="7120.6226666666671"/>
    <n v="-52.384666666665908"/>
    <n v="0"/>
  </r>
  <r>
    <s v="ITAÚ"/>
    <d v="2019-08-15T00:00:00"/>
    <x v="6"/>
    <n v="59920"/>
    <s v="C"/>
    <s v="CMIG4"/>
    <n v="500"/>
    <n v="14.31"/>
    <n v="14.31"/>
    <n v="7155"/>
    <n v="12"/>
    <n v="3.4393333333333334"/>
    <n v="0.6273333333333333"/>
    <n v="7170.007333333333"/>
    <s v="S"/>
    <m/>
    <n v="-7170.007333333333"/>
    <m/>
    <n v="1000"/>
  </r>
  <r>
    <s v="ITAÚ"/>
    <d v="2019-08-15T00:00:00"/>
    <x v="3"/>
    <n v="59920"/>
    <s v="V"/>
    <s v="B3SA3"/>
    <n v="500"/>
    <n v="43.61"/>
    <m/>
    <n v="21805"/>
    <n v="12"/>
    <n v="3.4393333333333334"/>
    <n v="0.6273333333333333"/>
    <n v="21790.622666666666"/>
    <s v="S"/>
    <m/>
    <n v="21790.622666666666"/>
    <n v="-57.384666666668636"/>
    <n v="0"/>
  </r>
  <r>
    <s v="ITAÚ"/>
    <d v="2019-08-15T00:00:00"/>
    <x v="3"/>
    <n v="59920"/>
    <s v="V"/>
    <s v="B3SA3"/>
    <n v="400"/>
    <n v="43.62"/>
    <m/>
    <n v="17448"/>
    <n v="12"/>
    <n v="3.4393333333333334"/>
    <n v="0.6273333333333333"/>
    <n v="17433.622666666666"/>
    <s v="S"/>
    <m/>
    <n v="17433.622666666666"/>
    <n v="-36.476666666669189"/>
    <n v="2500"/>
  </r>
  <r>
    <s v="ITAÚ"/>
    <d v="2019-08-15T00:00:00"/>
    <x v="3"/>
    <n v="59920"/>
    <s v="C"/>
    <s v="B3SA3"/>
    <n v="500"/>
    <n v="43.66"/>
    <m/>
    <n v="21830"/>
    <n v="12"/>
    <n v="3.4393333333333334"/>
    <n v="0.6273333333333333"/>
    <n v="21845.567333333336"/>
    <s v="S"/>
    <m/>
    <n v="-21845.567333333336"/>
    <m/>
    <n v="0"/>
  </r>
  <r>
    <s v="ITAÚ"/>
    <d v="2019-08-15T00:00:00"/>
    <x v="3"/>
    <n v="59920"/>
    <s v="C"/>
    <s v="B3SA3"/>
    <n v="400"/>
    <n v="43.65"/>
    <m/>
    <n v="17460"/>
    <m/>
    <n v="3.4393333333333334"/>
    <n v="0.6273333333333333"/>
    <n v="17463.567333333336"/>
    <s v="S"/>
    <m/>
    <n v="-17463.567333333336"/>
    <m/>
    <n v="0"/>
  </r>
  <r>
    <s v="ITAÚ"/>
    <d v="2019-08-15T00:00:00"/>
    <x v="10"/>
    <n v="59920"/>
    <s v="C"/>
    <s v="TRPL4"/>
    <n v="500"/>
    <n v="24.22"/>
    <n v="23.876000000000001"/>
    <n v="12110"/>
    <n v="12"/>
    <n v="3.4393333333333334"/>
    <n v="0.6273333333333333"/>
    <n v="12125.567333333332"/>
    <s v="S"/>
    <m/>
    <n v="-12125.567333333332"/>
    <m/>
    <n v="1000"/>
  </r>
  <r>
    <s v="ITAÚ"/>
    <d v="2019-08-15T00:00:00"/>
    <x v="0"/>
    <n v="59920"/>
    <s v="V"/>
    <s v="JBSS3"/>
    <n v="500"/>
    <n v="29.5"/>
    <m/>
    <n v="14750"/>
    <m/>
    <n v="3.4393333333333334"/>
    <n v="0.6273333333333333"/>
    <n v="14746.102666666666"/>
    <s v="S"/>
    <m/>
    <n v="14746.102666666666"/>
    <n v="431.83933333333334"/>
    <n v="500"/>
  </r>
  <r>
    <s v="ITAÚ"/>
    <d v="2019-08-15T00:00:00"/>
    <x v="0"/>
    <n v="59920"/>
    <s v="V"/>
    <s v="JBSS3"/>
    <n v="500"/>
    <n v="29.97"/>
    <m/>
    <n v="14985"/>
    <n v="12"/>
    <n v="3.4393333333333334"/>
    <n v="0.6273333333333333"/>
    <n v="14969.197666666667"/>
    <s v="S"/>
    <m/>
    <n v="14969.197666666667"/>
    <n v="430.49133333333339"/>
    <n v="0"/>
  </r>
  <r>
    <s v="ITAÚ"/>
    <d v="2019-08-15T00:00:00"/>
    <x v="0"/>
    <n v="59920"/>
    <s v="C"/>
    <s v="JBSS3"/>
    <n v="500"/>
    <n v="28.59"/>
    <m/>
    <n v="14295"/>
    <n v="12"/>
    <n v="3.4393333333333334"/>
    <n v="0.6273333333333333"/>
    <n v="14311.432333333332"/>
    <s v="S"/>
    <m/>
    <n v="-14311.432333333332"/>
    <m/>
    <n v="0"/>
  </r>
  <r>
    <s v="ITAÚ"/>
    <d v="2019-08-15T00:00:00"/>
    <x v="0"/>
    <n v="59920"/>
    <s v="C"/>
    <s v="JBSS3"/>
    <n v="500"/>
    <n v="29.03"/>
    <m/>
    <n v="14515"/>
    <n v="12"/>
    <n v="3.4393333333333334"/>
    <n v="0.6273333333333333"/>
    <n v="14532.147333333332"/>
    <s v="S"/>
    <m/>
    <n v="-14532.147333333332"/>
    <m/>
    <n v="1000"/>
  </r>
  <r>
    <s v="ITAÚ"/>
    <d v="2019-08-15T00:00:00"/>
    <x v="0"/>
    <n v="59920"/>
    <s v="V"/>
    <s v="JBSS3"/>
    <n v="500"/>
    <n v="28.13"/>
    <n v="28.6"/>
    <n v="14065"/>
    <n v="12"/>
    <n v="3.4393333333333334"/>
    <n v="0.6273333333333333"/>
    <n v="14049.712666666666"/>
    <s v="S"/>
    <m/>
    <n v="14049.712666666666"/>
    <n v="-109.91633333333266"/>
    <n v="500"/>
  </r>
  <r>
    <s v="ITAÚ"/>
    <d v="2019-08-15T00:00:00"/>
    <x v="0"/>
    <n v="59920"/>
    <s v="V"/>
    <s v="JBSS3"/>
    <n v="500"/>
    <n v="29.25"/>
    <n v="28.07"/>
    <n v="14625"/>
    <n v="12"/>
    <n v="3.4393333333333334"/>
    <n v="0.6273333333333333"/>
    <n v="14609.902666666667"/>
    <s v="S"/>
    <m/>
    <n v="14609.902666666667"/>
    <n v="432.42791666666744"/>
    <n v="1000"/>
  </r>
  <r>
    <s v="ITAÚ"/>
    <d v="2019-08-15T00:00:00"/>
    <x v="0"/>
    <n v="59920"/>
    <s v="V"/>
    <s v="JBSS3"/>
    <n v="500"/>
    <n v="29.97"/>
    <n v="28.07"/>
    <n v="14985"/>
    <n v="12"/>
    <n v="3.4393333333333334"/>
    <n v="0.6273333333333333"/>
    <n v="14969.902666666667"/>
    <s v="S"/>
    <m/>
    <n v="14969.902666666667"/>
    <n v="807.0516666666681"/>
    <n v="1000"/>
  </r>
  <r>
    <s v="ITAÚ"/>
    <d v="2019-08-14T00:00:00"/>
    <x v="3"/>
    <n v="53601"/>
    <s v="C"/>
    <s v="B3SA3"/>
    <n v="500"/>
    <n v="43.64"/>
    <n v="43.64"/>
    <n v="21820"/>
    <n v="12"/>
    <n v="6.556"/>
    <n v="0.98000000000000009"/>
    <n v="21836.080000000002"/>
    <s v="S"/>
    <m/>
    <n v="-21836.080000000002"/>
    <m/>
    <n v="1000"/>
  </r>
  <r>
    <s v="ITAÚ"/>
    <d v="2019-08-14T00:00:00"/>
    <x v="1"/>
    <n v="53601"/>
    <s v="V"/>
    <s v="HGLG11"/>
    <n v="150"/>
    <n v="151.1"/>
    <n v="150.49"/>
    <n v="22665"/>
    <n v="12"/>
    <n v="6.556"/>
    <n v="0.98000000000000009"/>
    <n v="22649.576666666668"/>
    <s v="S"/>
    <m/>
    <n v="22649.576666666668"/>
    <n v="54.364666666664561"/>
    <n v="400"/>
  </r>
  <r>
    <s v="ITAÚ"/>
    <d v="2019-08-14T00:00:00"/>
    <x v="5"/>
    <n v="53601"/>
    <s v="C"/>
    <s v="USIM5"/>
    <n v="1000"/>
    <n v="7.84"/>
    <n v="7.84"/>
    <n v="7840"/>
    <n v="12"/>
    <n v="6.556"/>
    <n v="0.98000000000000009"/>
    <n v="7856.0533333333333"/>
    <s v="S"/>
    <m/>
    <n v="-7856.0533333333333"/>
    <m/>
    <n v="100"/>
  </r>
  <r>
    <s v="ITAÚ"/>
    <d v="2019-08-14T00:00:00"/>
    <x v="5"/>
    <n v="53601"/>
    <s v="V"/>
    <s v="UNIP6"/>
    <n v="900"/>
    <n v="30.2"/>
    <n v="33.89"/>
    <n v="27180"/>
    <n v="12"/>
    <n v="6.556"/>
    <n v="0.98000000000000009"/>
    <n v="27164.576666666668"/>
    <s v="S"/>
    <m/>
    <n v="27164.576666666668"/>
    <n v="-3360.0720000000001"/>
    <n v="0"/>
  </r>
  <r>
    <s v="ITAÚ"/>
    <d v="2019-08-14T00:00:00"/>
    <x v="1"/>
    <n v="53601"/>
    <s v="C"/>
    <s v="IRBR3"/>
    <n v="400"/>
    <n v="99.31"/>
    <n v="99.31"/>
    <n v="39724"/>
    <n v="12"/>
    <n v="6.556"/>
    <n v="0.98000000000000009"/>
    <n v="39740.481428571431"/>
    <s v="S"/>
    <m/>
    <n v="-39740.481428571431"/>
    <m/>
    <n v="400"/>
  </r>
  <r>
    <s v="CLEAR"/>
    <d v="2019-08-14T00:00:00"/>
    <x v="1"/>
    <n v="4359817"/>
    <s v="C"/>
    <s v="IRBR3"/>
    <n v="100"/>
    <n v="99.19"/>
    <n v="99.19"/>
    <n v="9919"/>
    <m/>
    <n v="2.72"/>
    <n v="0.4"/>
    <n v="9922.9014285714275"/>
    <s v="S"/>
    <m/>
    <n v="-9922.9014285714275"/>
    <m/>
    <n v="400"/>
  </r>
  <r>
    <s v="CLEAR"/>
    <d v="2019-08-13T00:00:00"/>
    <x v="1"/>
    <n v="4303194"/>
    <s v="V"/>
    <s v="FJTA4"/>
    <n v="4000"/>
    <n v="3.44"/>
    <n v="3.46"/>
    <n v="13760"/>
    <m/>
    <n v="3.78"/>
    <n v="0.56000000000000005"/>
    <n v="13756.568571428572"/>
    <s v="S"/>
    <m/>
    <n v="13756.568571428572"/>
    <n v="-95.134999999998399"/>
    <n v="400"/>
  </r>
  <r>
    <s v="ITAÚ"/>
    <d v="2019-08-13T00:00:00"/>
    <x v="1"/>
    <n v="47795"/>
    <s v="V"/>
    <s v="IRBR3"/>
    <n v="400"/>
    <n v="100.35"/>
    <n v="97.65"/>
    <n v="40140"/>
    <n v="12"/>
    <n v="6.8120000000000003"/>
    <n v="1.264"/>
    <n v="40123.864571428567"/>
    <s v="S"/>
    <m/>
    <n v="40123.864571428567"/>
    <n v="1062.3559999999998"/>
    <n v="400"/>
  </r>
  <r>
    <s v="ITAÚ"/>
    <d v="2019-08-13T00:00:00"/>
    <x v="1"/>
    <n v="47795"/>
    <s v="C"/>
    <s v="IRBR3"/>
    <n v="400"/>
    <n v="100.21"/>
    <m/>
    <n v="40084"/>
    <n v="12"/>
    <n v="6.8120000000000003"/>
    <n v="1.264"/>
    <n v="40100.765428571431"/>
    <s v="S"/>
    <m/>
    <n v="-40100.765428571431"/>
    <m/>
    <n v="400"/>
  </r>
  <r>
    <s v="ITAÚ"/>
    <d v="2019-08-13T00:00:00"/>
    <x v="1"/>
    <n v="47795"/>
    <s v="V"/>
    <s v="IRBR3"/>
    <n v="400"/>
    <n v="100.09"/>
    <n v="97.65"/>
    <n v="40036"/>
    <n v="12"/>
    <n v="6.8120000000000003"/>
    <n v="1.264"/>
    <n v="40019.864571428567"/>
    <s v="S"/>
    <m/>
    <n v="40019.864571428567"/>
    <n v="-83.917999999997846"/>
    <n v="600"/>
  </r>
  <r>
    <s v="ITAÚ"/>
    <d v="2019-08-13T00:00:00"/>
    <x v="10"/>
    <n v="47795"/>
    <s v="C"/>
    <s v="TRPL4"/>
    <n v="2000"/>
    <n v="24.89"/>
    <n v="24.69"/>
    <n v="49780"/>
    <n v="12"/>
    <n v="6.8120000000000003"/>
    <n v="1.264"/>
    <n v="49796.765428571431"/>
    <s v="S"/>
    <m/>
    <n v="-49796.765428571431"/>
    <m/>
    <n v="400"/>
  </r>
  <r>
    <s v="ITAÚ"/>
    <d v="2019-08-13T00:00:00"/>
    <x v="1"/>
    <n v="47795"/>
    <s v="V"/>
    <s v="IRBR3"/>
    <n v="200"/>
    <n v="99.71"/>
    <n v="97.65"/>
    <n v="19942"/>
    <n v="12"/>
    <n v="6.8120000000000003"/>
    <n v="1.264"/>
    <n v="19926.234888888888"/>
    <s v="S"/>
    <m/>
    <n v="19926.234888888888"/>
    <n v="374.86000000000149"/>
    <n v="1500"/>
  </r>
  <r>
    <s v="ITAÚ"/>
    <d v="2019-08-13T00:00:00"/>
    <x v="1"/>
    <n v="47795"/>
    <s v="C"/>
    <s v="IRBR3"/>
    <n v="200"/>
    <n v="99.37"/>
    <n v="97.65"/>
    <n v="19874"/>
    <n v="12"/>
    <n v="6.8120000000000003"/>
    <n v="1.264"/>
    <n v="19890.395111111113"/>
    <s v="S"/>
    <m/>
    <n v="-19890.395111111113"/>
    <m/>
    <n v="1000"/>
  </r>
  <r>
    <s v="ITAÚ"/>
    <d v="2019-08-13T00:00:00"/>
    <x v="1"/>
    <n v="47795"/>
    <s v="V"/>
    <s v="IRBR3"/>
    <n v="200"/>
    <n v="99.77"/>
    <n v="97.65"/>
    <n v="19954"/>
    <n v="12"/>
    <n v="6.8120000000000003"/>
    <n v="1.264"/>
    <n v="19938.234888888888"/>
    <s v="S"/>
    <m/>
    <n v="19938.234888888888"/>
    <n v="39.516999999999825"/>
    <n v="1800"/>
  </r>
  <r>
    <s v="ITAÚ"/>
    <d v="2019-08-13T00:00:00"/>
    <x v="0"/>
    <n v="47795"/>
    <s v="C"/>
    <s v="JBSS3"/>
    <n v="500"/>
    <n v="28.28"/>
    <n v="28.07"/>
    <n v="14140"/>
    <n v="12"/>
    <n v="6.8120000000000003"/>
    <n v="1.264"/>
    <n v="14156.395111111109"/>
    <s v="S"/>
    <m/>
    <n v="-14156.395111111109"/>
    <m/>
    <n v="1800"/>
  </r>
  <r>
    <s v="ITAÚ"/>
    <d v="2019-08-13T00:00:00"/>
    <x v="0"/>
    <n v="47795"/>
    <s v="C"/>
    <s v="JBSS3"/>
    <n v="500"/>
    <n v="28.31"/>
    <n v="27.965"/>
    <n v="14155"/>
    <n v="12"/>
    <n v="6.8120000000000003"/>
    <n v="1.264"/>
    <n v="14171.395111111109"/>
    <s v="S"/>
    <m/>
    <n v="-14171.395111111109"/>
    <m/>
    <n v="1800"/>
  </r>
  <r>
    <s v="ITAÚ"/>
    <d v="2019-08-13T00:00:00"/>
    <x v="10"/>
    <n v="47795"/>
    <s v="V"/>
    <s v="TRPL4"/>
    <n v="2000"/>
    <n v="24.69"/>
    <n v="23.79"/>
    <n v="49380"/>
    <n v="12"/>
    <n v="6.8120000000000003"/>
    <n v="1.264"/>
    <n v="49364.234888888888"/>
    <s v="S"/>
    <m/>
    <n v="49364.234888888888"/>
    <n v="1765.030916666663"/>
    <n v="400"/>
  </r>
  <r>
    <s v="ITAÚ"/>
    <d v="2019-08-12T00:00:00"/>
    <x v="1"/>
    <n v="41958"/>
    <s v="C"/>
    <s v="IRBR3"/>
    <n v="200"/>
    <n v="97.91"/>
    <n v="97.65"/>
    <n v="19582"/>
    <n v="12"/>
    <n v="4.38"/>
    <n v="0.76249999999999996"/>
    <n v="19597.893611111114"/>
    <s v="S"/>
    <m/>
    <n v="-19597.893611111114"/>
    <m/>
    <n v="600"/>
  </r>
  <r>
    <s v="ITAÚ"/>
    <d v="2019-08-12T00:00:00"/>
    <x v="5"/>
    <n v="41958"/>
    <s v="C"/>
    <s v="UNIP6"/>
    <n v="500"/>
    <n v="31.26"/>
    <n v="33.890526315789472"/>
    <n v="15630"/>
    <n v="12"/>
    <n v="4.38"/>
    <n v="0.76249999999999996"/>
    <n v="15645.893611111111"/>
    <s v="S"/>
    <m/>
    <n v="-15645.893611111111"/>
    <m/>
    <n v="500"/>
  </r>
  <r>
    <s v="ITAÚ"/>
    <d v="2019-08-12T00:00:00"/>
    <x v="1"/>
    <n v="41958"/>
    <s v="V"/>
    <s v="IRBR3"/>
    <n v="200"/>
    <n v="98.64"/>
    <n v="97.5"/>
    <n v="19728"/>
    <n v="12"/>
    <n v="4.38"/>
    <n v="0.76249999999999996"/>
    <n v="19712.736388888887"/>
    <s v="S"/>
    <m/>
    <n v="19712.736388888887"/>
    <n v="201.36749999999665"/>
    <n v="500"/>
  </r>
  <r>
    <s v="ITAÚ"/>
    <d v="2019-08-12T00:00:00"/>
    <x v="1"/>
    <n v="41958"/>
    <s v="C"/>
    <s v="IRBR3"/>
    <n v="200"/>
    <n v="97.46"/>
    <n v="97.5"/>
    <n v="19492"/>
    <n v="12"/>
    <n v="4.38"/>
    <n v="0.76249999999999996"/>
    <n v="19508.48916666667"/>
    <s v="S"/>
    <m/>
    <n v="-19508.48916666667"/>
    <m/>
    <n v="400"/>
  </r>
  <r>
    <s v="CLEAR"/>
    <d v="2019-08-09T00:00:00"/>
    <x v="0"/>
    <n v="4205886"/>
    <s v="C"/>
    <s v="JBSS3"/>
    <n v="500"/>
    <n v="27.68"/>
    <n v="27.68"/>
    <n v="13840"/>
    <m/>
    <n v="3.8"/>
    <n v="0.56000000000000005"/>
    <n v="13844.286666666665"/>
    <s v="S"/>
    <m/>
    <n v="-13844.286666666665"/>
    <m/>
    <n v="500"/>
  </r>
  <r>
    <s v="ITAÚ"/>
    <d v="2019-08-09T00:00:00"/>
    <x v="0"/>
    <n v="36697"/>
    <s v="C"/>
    <s v="JBSS3"/>
    <n v="500"/>
    <n v="27.62"/>
    <n v="27.64"/>
    <n v="13810"/>
    <n v="12"/>
    <n v="4.6150000000000002"/>
    <n v="0.69"/>
    <n v="13826.416666666666"/>
    <s v="S"/>
    <m/>
    <n v="-13826.416666666666"/>
    <m/>
    <n v="900"/>
  </r>
  <r>
    <s v="ITAÚ"/>
    <d v="2019-08-09T00:00:00"/>
    <x v="1"/>
    <n v="36697"/>
    <s v="V"/>
    <s v="IRBR3"/>
    <n v="200"/>
    <n v="98.86"/>
    <n v="97.523333333333326"/>
    <n v="19772"/>
    <n v="12"/>
    <n v="4.6150000000000002"/>
    <n v="0.69"/>
    <n v="19756.600000000002"/>
    <s v="S"/>
    <m/>
    <n v="19756.600000000002"/>
    <n v="250.89333333333707"/>
    <m/>
  </r>
  <r>
    <s v="CLEAR"/>
    <d v="2019-08-08T00:00:00"/>
    <x v="9"/>
    <n v="4155388"/>
    <s v="V"/>
    <s v="BBDC4"/>
    <n v="900"/>
    <n v="35.21"/>
    <n v="35.409999999999997"/>
    <n v="31689"/>
    <m/>
    <n v="8.7100000000000009"/>
    <n v="1.3"/>
    <n v="31684.98"/>
    <s v="S"/>
    <m/>
    <n v="31684.98"/>
    <n v="317"/>
    <m/>
  </r>
  <r>
    <s v="ITAÚ"/>
    <d v="2019-08-08T00:00:00"/>
    <x v="9"/>
    <n v="31315"/>
    <s v="V"/>
    <s v="BBDC4"/>
    <n v="500"/>
    <n v="35.159999999999997"/>
    <n v="34.61"/>
    <n v="17580"/>
    <n v="12"/>
    <n v="4.2387499999999996"/>
    <n v="0.68874999999999997"/>
    <n v="17562.794583333332"/>
    <s v="S"/>
    <m/>
    <n v="17562.794583333332"/>
    <n v="240.81680555555431"/>
    <n v="600"/>
  </r>
  <r>
    <s v="ITAÚ"/>
    <d v="2019-08-08T00:00:00"/>
    <x v="1"/>
    <n v="31315"/>
    <s v="V"/>
    <s v="IRBR3"/>
    <n v="200"/>
    <n v="98.81"/>
    <m/>
    <n v="19762"/>
    <n v="12"/>
    <n v="4.2387499999999996"/>
    <n v="0.68874999999999997"/>
    <n v="19744.794583333332"/>
    <s v="S"/>
    <m/>
    <n v="19744.794583333332"/>
    <n v="-210.24625000000378"/>
    <n v="400"/>
  </r>
  <r>
    <s v="ITAÚ"/>
    <d v="2019-08-08T00:00:00"/>
    <x v="1"/>
    <n v="31315"/>
    <s v="C"/>
    <s v="IRBR3"/>
    <n v="200"/>
    <n v="99.71"/>
    <m/>
    <n v="19942"/>
    <n v="12"/>
    <n v="4.2387499999999996"/>
    <n v="0.68874999999999997"/>
    <n v="19959.835416666669"/>
    <s v="S"/>
    <m/>
    <n v="-19959.835416666669"/>
    <m/>
    <n v="200"/>
  </r>
  <r>
    <s v="ITAÚ"/>
    <d v="2019-08-08T00:00:00"/>
    <x v="1"/>
    <n v="31315"/>
    <s v="C"/>
    <s v="IRBR3"/>
    <n v="200"/>
    <n v="96.48"/>
    <n v="97.523333333333326"/>
    <n v="19296"/>
    <n v="12"/>
    <n v="4.2387499999999996"/>
    <n v="0.68874999999999997"/>
    <n v="19314.673750000002"/>
    <s v="S"/>
    <m/>
    <n v="-19314.673750000002"/>
    <m/>
    <n v="0"/>
  </r>
  <r>
    <s v="ITAÚ"/>
    <d v="2019-08-08T00:00:00"/>
    <x v="1"/>
    <n v="31315"/>
    <s v="C"/>
    <s v="IRBR3"/>
    <n v="200"/>
    <n v="97.42"/>
    <m/>
    <n v="19484"/>
    <n v="12"/>
    <n v="4.2387499999999996"/>
    <n v="0.68874999999999997"/>
    <n v="19502.673750000002"/>
    <s v="S"/>
    <m/>
    <n v="-19502.673750000002"/>
    <m/>
    <n v="0"/>
  </r>
  <r>
    <s v="ITAÚ"/>
    <d v="2019-08-08T00:00:00"/>
    <x v="1"/>
    <n v="31315"/>
    <s v="C"/>
    <s v="IRBR3"/>
    <n v="200"/>
    <n v="98.67"/>
    <n v="98.67"/>
    <n v="19734"/>
    <n v="12"/>
    <n v="4.2387499999999996"/>
    <n v="0.68874999999999997"/>
    <n v="19752.673750000002"/>
    <s v="S"/>
    <m/>
    <n v="-19752.673750000002"/>
    <m/>
    <n v="1400"/>
  </r>
  <r>
    <s v="ITAÚ"/>
    <d v="2019-08-08T00:00:00"/>
    <x v="1"/>
    <n v="31315"/>
    <s v="V"/>
    <s v="FJTA4"/>
    <n v="3000"/>
    <n v="3.35"/>
    <n v="3.29"/>
    <n v="10050"/>
    <n v="12"/>
    <n v="4.2387499999999996"/>
    <n v="0.68874999999999997"/>
    <n v="10036.241250000001"/>
    <s v="S"/>
    <m/>
    <n v="10036.241250000001"/>
    <n v="145.81680555555613"/>
    <n v="150"/>
  </r>
  <r>
    <s v="ITAÚ"/>
    <d v="2019-08-08T00:00:00"/>
    <x v="5"/>
    <n v="31315"/>
    <s v="V"/>
    <s v="USIM5"/>
    <n v="1000"/>
    <n v="8.31"/>
    <n v="8.6999999999999993"/>
    <n v="8310"/>
    <n v="12"/>
    <n v="4.2387499999999996"/>
    <n v="0.68874999999999997"/>
    <n v="8292.625"/>
    <s v="S"/>
    <m/>
    <n v="8292.625"/>
    <n v="-424.13113095238077"/>
    <n v="0"/>
  </r>
  <r>
    <s v="CLEAR"/>
    <d v="2019-08-07T00:00:00"/>
    <x v="9"/>
    <n v="4106805"/>
    <s v="C"/>
    <s v="BBDC4"/>
    <n v="400"/>
    <n v="34.11"/>
    <n v="34.832222222222221"/>
    <n v="13644"/>
    <m/>
    <n v="3.75"/>
    <n v="0.56000000000000005"/>
    <n v="13649.876249999999"/>
    <s v="S"/>
    <m/>
    <n v="-13649.876249999999"/>
    <m/>
    <n v="300"/>
  </r>
  <r>
    <s v="ITAÚ"/>
    <d v="2019-08-07T00:00:00"/>
    <x v="1"/>
    <n v="26142"/>
    <s v="C"/>
    <s v="HGLG11"/>
    <n v="150"/>
    <n v="150.49"/>
    <n v="150.49"/>
    <n v="22573.5"/>
    <n v="12"/>
    <n v="4.9766666666666666"/>
    <n v="0.96333333333333337"/>
    <n v="22591.779583333333"/>
    <s v="S"/>
    <m/>
    <n v="-22591.779583333333"/>
    <m/>
    <n v="100"/>
  </r>
  <r>
    <s v="ITAÚ"/>
    <d v="2019-08-07T00:00:00"/>
    <x v="1"/>
    <n v="26142"/>
    <s v="V"/>
    <s v="IRBR3"/>
    <n v="300"/>
    <n v="98.99"/>
    <n v="98.966666666666669"/>
    <n v="29697"/>
    <n v="12"/>
    <n v="4.9766666666666666"/>
    <n v="0.96333333333333337"/>
    <n v="29679.350416666668"/>
    <s v="S"/>
    <m/>
    <n v="29679.350416666668"/>
    <n v="-60.079999999998108"/>
    <n v="0"/>
  </r>
  <r>
    <s v="ITAÚ"/>
    <d v="2019-08-07T00:00:00"/>
    <x v="1"/>
    <n v="26142"/>
    <s v="C"/>
    <s v="IRBR3"/>
    <n v="200"/>
    <n v="99.08"/>
    <n v="98.966666666666669"/>
    <n v="19816"/>
    <n v="12"/>
    <n v="4.9766666666666666"/>
    <n v="0.96333333333333337"/>
    <n v="19834.279583333333"/>
    <s v="S"/>
    <m/>
    <n v="-19834.279583333333"/>
    <m/>
    <n v="300"/>
  </r>
  <r>
    <s v="ITAÚ"/>
    <d v="2019-08-07T00:00:00"/>
    <x v="1"/>
    <n v="26142"/>
    <s v="C"/>
    <s v="IRBR3"/>
    <n v="100"/>
    <n v="98.86"/>
    <n v="98.86"/>
    <n v="9886"/>
    <n v="12"/>
    <n v="4.9766666666666666"/>
    <n v="0.96333333333333337"/>
    <n v="9904.279583333333"/>
    <s v="S"/>
    <m/>
    <n v="-9904.279583333333"/>
    <m/>
    <m/>
  </r>
  <r>
    <s v="ITAÚ"/>
    <d v="2019-08-07T00:00:00"/>
    <x v="1"/>
    <n v="26142"/>
    <s v="V"/>
    <s v="IRBR3"/>
    <n v="300"/>
    <n v="99.15"/>
    <n v="97.27"/>
    <n v="29745"/>
    <n v="12"/>
    <n v="4.9766666666666666"/>
    <n v="0.96333333333333337"/>
    <n v="29727.350416666668"/>
    <s v="S"/>
    <m/>
    <n v="29727.350416666668"/>
    <n v="523.69717948718244"/>
    <m/>
  </r>
  <r>
    <s v="ITAÚ"/>
    <d v="2019-08-07T00:00:00"/>
    <x v="1"/>
    <n v="26142"/>
    <s v="C"/>
    <s v="IRBR3"/>
    <n v="300"/>
    <n v="97.27"/>
    <n v="97.27"/>
    <n v="29181"/>
    <n v="12"/>
    <n v="4.9766666666666666"/>
    <n v="0.96333333333333337"/>
    <n v="29199.279583333333"/>
    <s v="S"/>
    <m/>
    <n v="-29199.279583333333"/>
    <m/>
    <n v="0"/>
  </r>
  <r>
    <s v="CLEAR"/>
    <d v="2019-08-06T00:00:00"/>
    <x v="3"/>
    <n v="4059911"/>
    <s v="V"/>
    <s v="ITUB4"/>
    <n v="200"/>
    <n v="35.26"/>
    <n v="35.85"/>
    <n v="7052"/>
    <m/>
    <n v="1.94"/>
    <n v="0.28999999999999998"/>
    <n v="7050.61"/>
    <s v="S"/>
    <m/>
    <n v="7050.61"/>
    <n v="-118.28999999999996"/>
    <n v="0"/>
  </r>
  <r>
    <s v="CLEAR"/>
    <d v="2019-08-06T00:00:00"/>
    <x v="3"/>
    <n v="4059911"/>
    <s v="V"/>
    <s v="ITUB4"/>
    <n v="200"/>
    <n v="35.36"/>
    <n v="35.85"/>
    <n v="7072"/>
    <m/>
    <n v="1.94"/>
    <n v="0.28999999999999998"/>
    <n v="7068.6033333333335"/>
    <s v="S"/>
    <m/>
    <n v="7068.6033333333335"/>
    <n v="-98.289999999999964"/>
    <n v="0"/>
  </r>
  <r>
    <s v="ITAÚ"/>
    <d v="2019-08-06T00:00:00"/>
    <x v="3"/>
    <n v="20829"/>
    <s v="V"/>
    <s v="ITUB4"/>
    <n v="600"/>
    <n v="35.380000000000003"/>
    <n v="35.15"/>
    <n v="21228"/>
    <n v="12"/>
    <n v="6.8730769230769226"/>
    <n v="1.3730769230769231"/>
    <n v="21211.520256410258"/>
    <s v="S"/>
    <m/>
    <n v="21211.520256410258"/>
    <n v="117.75"/>
    <n v="2000"/>
  </r>
  <r>
    <s v="ITAÚ"/>
    <d v="2019-08-06T00:00:00"/>
    <x v="10"/>
    <n v="20829"/>
    <s v="V"/>
    <s v="TRPL4"/>
    <n v="2000"/>
    <n v="23.99"/>
    <n v="23.79"/>
    <n v="47980"/>
    <n v="12"/>
    <n v="6.8730769230769226"/>
    <n v="1.3730769230769231"/>
    <n v="47963.520256410258"/>
    <s v="S"/>
    <m/>
    <n v="47963.520256410258"/>
    <n v="-294.24923076922278"/>
    <n v="200"/>
  </r>
  <r>
    <s v="ITAÚ"/>
    <d v="2019-08-06T00:00:00"/>
    <x v="10"/>
    <n v="20829"/>
    <s v="V"/>
    <s v="TRPL4"/>
    <n v="2000"/>
    <n v="24.09"/>
    <n v="24.04"/>
    <n v="48180"/>
    <n v="12"/>
    <n v="6.8730769230769226"/>
    <n v="1.3730769230769231"/>
    <n v="48164.026923076926"/>
    <s v="S"/>
    <m/>
    <n v="48164.026923076926"/>
    <n v="36.874615384625031"/>
    <n v="2000"/>
  </r>
  <r>
    <s v="ITAÚ"/>
    <d v="2019-08-06T00:00:00"/>
    <x v="10"/>
    <n v="20829"/>
    <s v="C"/>
    <s v="TRPL4"/>
    <n v="1800"/>
    <n v="24.04"/>
    <n v="24.044"/>
    <n v="43272"/>
    <n v="12"/>
    <n v="6.8730769230769226"/>
    <n v="1.3730769230769231"/>
    <n v="43288.208076923074"/>
    <s v="S"/>
    <m/>
    <n v="-43288.208076923074"/>
    <m/>
    <n v="0"/>
  </r>
  <r>
    <s v="ITAÚ"/>
    <d v="2019-08-06T00:00:00"/>
    <x v="10"/>
    <n v="20829"/>
    <s v="C"/>
    <s v="TRPL4"/>
    <n v="200"/>
    <n v="24.08"/>
    <n v="24.08"/>
    <n v="4816"/>
    <n v="12"/>
    <n v="6.8730769230769226"/>
    <n v="1.3730769230769231"/>
    <n v="4832.208076923077"/>
    <s v="S"/>
    <m/>
    <n v="-4832.208076923077"/>
    <m/>
    <n v="0"/>
  </r>
  <r>
    <s v="ITAÚ"/>
    <d v="2019-08-06T00:00:00"/>
    <x v="10"/>
    <n v="20829"/>
    <s v="C"/>
    <s v="TRPL4"/>
    <n v="2000"/>
    <n v="24.12"/>
    <n v="24.12"/>
    <n v="48240"/>
    <n v="12"/>
    <n v="6.8730769230769226"/>
    <n v="1.3730769230769231"/>
    <n v="48256.603076923071"/>
    <s v="S"/>
    <m/>
    <n v="-48256.603076923071"/>
    <m/>
    <n v="0"/>
  </r>
  <r>
    <s v="ITAÚ"/>
    <d v="2019-08-06T00:00:00"/>
    <x v="1"/>
    <n v="20829"/>
    <s v="V"/>
    <s v="IRBR3"/>
    <n v="300"/>
    <n v="96.3"/>
    <n v="96.49"/>
    <n v="28890"/>
    <n v="12"/>
    <n v="6.8730769230769226"/>
    <n v="1.3730769230769231"/>
    <n v="28873.756923076926"/>
    <s v="S"/>
    <m/>
    <n v="28873.756923076926"/>
    <n v="209.62384615384872"/>
    <n v="0"/>
  </r>
  <r>
    <s v="ITAÚ"/>
    <d v="2019-08-06T00:00:00"/>
    <x v="1"/>
    <n v="20829"/>
    <s v="V"/>
    <s v="IRBR3"/>
    <n v="300"/>
    <n v="96.25"/>
    <n v="96.16"/>
    <n v="28875"/>
    <n v="12"/>
    <n v="6.8730769230769226"/>
    <n v="1.3730769230769231"/>
    <n v="28858.756923076926"/>
    <s v="S"/>
    <m/>
    <n v="28858.756923076926"/>
    <n v="-0.37615384615128278"/>
    <n v="0"/>
  </r>
  <r>
    <s v="ITAÚ"/>
    <d v="2019-08-06T00:00:00"/>
    <x v="1"/>
    <n v="20829"/>
    <s v="V"/>
    <s v="IRBR3"/>
    <n v="300"/>
    <n v="96.3"/>
    <n v="95.51"/>
    <n v="28890"/>
    <n v="12"/>
    <n v="6.8730769230769226"/>
    <n v="1.3730769230769231"/>
    <n v="28874.036923076925"/>
    <s v="S"/>
    <m/>
    <n v="28874.036923076925"/>
    <n v="185.62384615384872"/>
    <n v="0"/>
  </r>
  <r>
    <s v="ITAÚ"/>
    <d v="2019-08-06T00:00:00"/>
    <x v="1"/>
    <n v="20829"/>
    <s v="V"/>
    <s v="IRBR3"/>
    <n v="400"/>
    <n v="94.73"/>
    <n v="91.9"/>
    <n v="37892"/>
    <n v="12"/>
    <n v="6.8730769230769226"/>
    <n v="1.3730769230769231"/>
    <n v="37876.296923076923"/>
    <s v="S"/>
    <m/>
    <n v="37876.296923076923"/>
    <n v="1102.0685897435906"/>
    <n v="0"/>
  </r>
  <r>
    <s v="ITAÚ"/>
    <d v="2019-08-06T00:00:00"/>
    <x v="1"/>
    <n v="20829"/>
    <s v="C"/>
    <s v="IRBR3"/>
    <n v="300"/>
    <n v="95.59"/>
    <n v="95.59"/>
    <n v="28677"/>
    <n v="12"/>
    <n v="6.8730769230769226"/>
    <n v="1.3730769230769231"/>
    <n v="28693.333076923078"/>
    <s v="S"/>
    <m/>
    <n v="-28693.333076923078"/>
    <m/>
    <n v="600"/>
  </r>
  <r>
    <s v="ITAÚ"/>
    <d v="2019-08-06T00:00:00"/>
    <x v="1"/>
    <n v="20829"/>
    <s v="C"/>
    <s v="IRBR3"/>
    <n v="300"/>
    <n v="96.16"/>
    <n v="96.16"/>
    <n v="28848"/>
    <n v="12"/>
    <n v="6.8730769230769226"/>
    <n v="1.3730769230769231"/>
    <n v="28864.333076923078"/>
    <s v="S"/>
    <m/>
    <n v="-28864.333076923078"/>
    <m/>
    <n v="600"/>
  </r>
  <r>
    <s v="ITAÚ"/>
    <d v="2019-08-06T00:00:00"/>
    <x v="1"/>
    <n v="20829"/>
    <s v="C"/>
    <s v="IRBR3"/>
    <n v="300"/>
    <n v="95.51"/>
    <n v="95.51"/>
    <n v="28653"/>
    <n v="12"/>
    <n v="6.8730769230769226"/>
    <n v="1.3730769230769231"/>
    <n v="28669.41021978022"/>
    <s v="S"/>
    <m/>
    <n v="-28669.41021978022"/>
    <m/>
    <n v="0"/>
  </r>
  <r>
    <s v="ITAÚ"/>
    <d v="2019-08-05T00:00:00"/>
    <x v="1"/>
    <n v="15446"/>
    <s v="V"/>
    <s v="IRBR3"/>
    <n v="200"/>
    <n v="90.38"/>
    <n v="91.406666666666666"/>
    <n v="18076"/>
    <m/>
    <n v="4.9779999999999998"/>
    <n v="0.90800000000000003"/>
    <n v="18072.684857142856"/>
    <s v="S"/>
    <m/>
    <n v="18072.684857142856"/>
    <n v="-32.401999999998225"/>
    <n v="0"/>
  </r>
  <r>
    <s v="ITAÚ"/>
    <d v="2019-08-05T00:00:00"/>
    <x v="1"/>
    <n v="15446"/>
    <s v="C"/>
    <s v="IRBR3"/>
    <n v="200"/>
    <n v="90.42"/>
    <n v="91.406666666666666"/>
    <n v="18084"/>
    <n v="12"/>
    <n v="4.9779999999999998"/>
    <n v="0.90800000000000003"/>
    <n v="18099.945142857145"/>
    <s v="S"/>
    <m/>
    <n v="-18099.945142857145"/>
    <m/>
    <n v="400"/>
  </r>
  <r>
    <s v="ITAÚ"/>
    <d v="2019-08-05T00:00:00"/>
    <x v="1"/>
    <n v="15446"/>
    <s v="V"/>
    <s v="IRBR3"/>
    <n v="200"/>
    <n v="91.3"/>
    <m/>
    <n v="18260"/>
    <n v="12"/>
    <n v="4.9779999999999998"/>
    <n v="0.90800000000000003"/>
    <n v="18244.684857142856"/>
    <s v="S"/>
    <m/>
    <n v="18244.684857142856"/>
    <n v="-47.974333333331742"/>
    <n v="0"/>
  </r>
  <r>
    <s v="ITAÚ"/>
    <d v="2019-08-05T00:00:00"/>
    <x v="1"/>
    <n v="15446"/>
    <s v="C"/>
    <s v="IRBR3"/>
    <n v="200"/>
    <n v="91.31"/>
    <m/>
    <n v="18262"/>
    <n v="12"/>
    <n v="4.9779999999999998"/>
    <n v="0.90800000000000003"/>
    <n v="18277.945142857145"/>
    <s v="S"/>
    <m/>
    <n v="-18277.945142857145"/>
    <m/>
    <n v="100"/>
  </r>
  <r>
    <s v="ITAÚ"/>
    <d v="2019-08-05T00:00:00"/>
    <x v="1"/>
    <n v="15446"/>
    <s v="C"/>
    <s v="IRBR3"/>
    <n v="400"/>
    <n v="91.9"/>
    <n v="91.9"/>
    <n v="36760"/>
    <n v="12"/>
    <n v="4.9779999999999998"/>
    <n v="0.90800000000000003"/>
    <n v="36775.945142857141"/>
    <s v="S"/>
    <m/>
    <n v="-36775.945142857141"/>
    <m/>
    <n v="400"/>
  </r>
  <r>
    <s v="ITAÚ"/>
    <d v="2019-08-05T00:00:00"/>
    <x v="1"/>
    <n v="15446"/>
    <s v="V"/>
    <s v="IRBR3"/>
    <n v="100"/>
    <n v="91.61"/>
    <m/>
    <n v="9161"/>
    <n v="12"/>
    <n v="4.9779999999999998"/>
    <n v="0.90800000000000003"/>
    <n v="9145.6848571428582"/>
    <s v="S"/>
    <m/>
    <n v="9145.6848571428582"/>
    <n v="-12.976666666665551"/>
    <n v="2000"/>
  </r>
  <r>
    <s v="ITAÚ"/>
    <d v="2019-08-05T00:00:00"/>
    <x v="1"/>
    <n v="15446"/>
    <s v="V"/>
    <s v="IRBR3"/>
    <n v="300"/>
    <n v="91.61"/>
    <m/>
    <n v="27483"/>
    <n v="12"/>
    <n v="4.9779999999999998"/>
    <n v="0.90800000000000003"/>
    <n v="27465.832000000002"/>
    <s v="S"/>
    <m/>
    <n v="27465.832000000002"/>
    <n v="154.23100000000159"/>
    <n v="300"/>
  </r>
  <r>
    <s v="ITAÚ"/>
    <d v="2019-08-05T00:00:00"/>
    <x v="1"/>
    <n v="15446"/>
    <s v="C"/>
    <s v="IRBR3"/>
    <n v="100"/>
    <n v="91.53"/>
    <m/>
    <n v="9153"/>
    <n v="12"/>
    <n v="4.9779999999999998"/>
    <n v="0.90800000000000003"/>
    <n v="9168.6002222222214"/>
    <s v="S"/>
    <m/>
    <n v="-9168.6002222222214"/>
    <m/>
    <n v="100"/>
  </r>
  <r>
    <s v="ITAÚ"/>
    <d v="2019-08-05T00:00:00"/>
    <x v="10"/>
    <n v="15446"/>
    <s v="C"/>
    <s v="TRPL4"/>
    <n v="2000"/>
    <n v="23.79"/>
    <n v="23.79"/>
    <n v="47580"/>
    <n v="12"/>
    <n v="4.9779999999999998"/>
    <n v="0.90800000000000003"/>
    <n v="47595.600222222223"/>
    <s v="S"/>
    <m/>
    <n v="-47595.600222222223"/>
    <m/>
    <n v="0"/>
  </r>
  <r>
    <s v="ITAÚ"/>
    <d v="2019-08-05T00:00:00"/>
    <x v="1"/>
    <n v="15446"/>
    <s v="C"/>
    <s v="IRBR3"/>
    <n v="200"/>
    <n v="90.62"/>
    <m/>
    <n v="18124"/>
    <n v="12"/>
    <n v="4.9779999999999998"/>
    <n v="0.90800000000000003"/>
    <n v="18139.600222222223"/>
    <s v="S"/>
    <m/>
    <n v="-18139.600222222223"/>
    <m/>
    <n v="0"/>
  </r>
  <r>
    <s v="ITAÚ"/>
    <d v="2019-08-02T00:00:00"/>
    <x v="1"/>
    <n v="9883"/>
    <s v="C"/>
    <s v="IRBR3"/>
    <n v="100"/>
    <n v="91.4"/>
    <m/>
    <n v="9140"/>
    <n v="12"/>
    <n v="3.9"/>
    <n v="0.58200000000000007"/>
    <n v="9155.2742222222223"/>
    <s v="S"/>
    <m/>
    <n v="-9155.2742222222223"/>
    <m/>
    <n v="3"/>
  </r>
  <r>
    <s v="ITAÚ"/>
    <d v="2019-08-02T00:00:00"/>
    <x v="10"/>
    <n v="9883"/>
    <s v="V"/>
    <s v="TRPL4"/>
    <n v="2500"/>
    <n v="24.72"/>
    <m/>
    <n v="61800"/>
    <n v="12"/>
    <n v="15.6"/>
    <n v="2.3280000000000003"/>
    <n v="61783.609777777776"/>
    <s v="S"/>
    <m/>
    <n v="61783.609777777776"/>
    <n v="912.94422222222056"/>
    <n v="250"/>
  </r>
  <r>
    <s v="ITAÚ"/>
    <d v="2019-08-01T00:00:00"/>
    <x v="1"/>
    <n v="4106"/>
    <s v="V"/>
    <s v="HGLG11"/>
    <n v="3"/>
    <n v="155.04"/>
    <m/>
    <n v="465.12"/>
    <n v="12"/>
    <n v="3.9283333333333332"/>
    <n v="0.79083333333333339"/>
    <n v="450.26694444444445"/>
    <s v="S"/>
    <m/>
    <n v="450.26694444444445"/>
    <n v="-16.989166666666677"/>
    <n v="0"/>
  </r>
  <r>
    <s v="ITAÚ"/>
    <d v="2019-08-01T00:00:00"/>
    <x v="1"/>
    <n v="4106"/>
    <s v="V"/>
    <s v="HGLG11"/>
    <n v="247"/>
    <n v="154.94999999999999"/>
    <m/>
    <n v="38272.649999999994"/>
    <n v="24"/>
    <n v="3.9283333333333332"/>
    <n v="0.79083333333333339"/>
    <n v="38245.796944444439"/>
    <s v="S"/>
    <m/>
    <n v="38245.796944444439"/>
    <n v="-73.179166666675883"/>
    <n v="200"/>
  </r>
  <r>
    <s v="ITAÚ"/>
    <d v="2019-08-01T00:00:00"/>
    <x v="1"/>
    <n v="4106"/>
    <s v="C"/>
    <s v="HGLG11"/>
    <n v="250"/>
    <n v="155.13"/>
    <m/>
    <n v="38782.5"/>
    <n v="24"/>
    <n v="3.9283333333333332"/>
    <n v="0.79083333333333339"/>
    <n v="38809.983055555553"/>
    <s v="S"/>
    <m/>
    <n v="-38809.983055555553"/>
    <m/>
    <n v="100"/>
  </r>
  <r>
    <s v="ITAÚ"/>
    <d v="2019-08-01T00:00:00"/>
    <x v="1"/>
    <n v="4106"/>
    <s v="V"/>
    <s v="HGLG11"/>
    <n v="200"/>
    <n v="154.29"/>
    <m/>
    <n v="30858"/>
    <n v="12"/>
    <n v="3.9283333333333332"/>
    <n v="0.79083333333333339"/>
    <n v="30841.666666666668"/>
    <s v="S"/>
    <m/>
    <n v="30841.666666666668"/>
    <n v="154.84361111111502"/>
    <n v="0"/>
  </r>
  <r>
    <s v="ITAÚ"/>
    <d v="2019-08-01T00:00:00"/>
    <x v="1"/>
    <n v="4106"/>
    <s v="C"/>
    <s v="HGLG11"/>
    <n v="100"/>
    <n v="154.03"/>
    <m/>
    <n v="15403"/>
    <n v="12"/>
    <n v="3.9283333333333332"/>
    <n v="0.79083333333333339"/>
    <n v="15419.963333333331"/>
    <s v="S"/>
    <m/>
    <n v="-15419.963333333331"/>
    <m/>
    <n v="1000"/>
  </r>
  <r>
    <s v="ITAÚ"/>
    <d v="2019-08-01T00:00:00"/>
    <x v="1"/>
    <n v="4106"/>
    <s v="C"/>
    <s v="HGLG11"/>
    <n v="100"/>
    <n v="152.5"/>
    <m/>
    <n v="15250"/>
    <n v="12"/>
    <n v="3.9283333333333332"/>
    <n v="0.79083333333333339"/>
    <n v="15266.963333333331"/>
    <s v="S"/>
    <m/>
    <n v="-15266.963333333331"/>
    <m/>
    <n v="1500"/>
  </r>
  <r>
    <s v="ITAÚ"/>
    <d v="2019-08-01T00:00:00"/>
    <x v="1"/>
    <n v="4106"/>
    <s v="V"/>
    <s v="SDIL11"/>
    <n v="34"/>
    <n v="119.5"/>
    <m/>
    <n v="4063"/>
    <n v="12"/>
    <n v="3.9283333333333332"/>
    <n v="0.79083333333333339"/>
    <n v="4046.6666666666665"/>
    <s v="S"/>
    <m/>
    <n v="4046.6666666666665"/>
    <n v="198.68996031746019"/>
    <n v="600"/>
  </r>
  <r>
    <s v="ITAÚ"/>
    <d v="2019-08-01T00:00:00"/>
    <x v="9"/>
    <n v="4106"/>
    <s v="V"/>
    <s v="BBDC4"/>
    <n v="500"/>
    <n v="35.200000000000003"/>
    <m/>
    <n v="17600"/>
    <n v="12"/>
    <n v="3.9283333333333332"/>
    <n v="0.79083333333333339"/>
    <n v="17585.289166666669"/>
    <s v="S"/>
    <m/>
    <n v="17585.289166666669"/>
    <n v="367.19277777777825"/>
    <n v="1000"/>
  </r>
  <r>
    <s v="ITAÚ"/>
    <d v="2019-08-01T00:00:00"/>
    <x v="9"/>
    <n v="4106"/>
    <s v="C"/>
    <s v="BBDC4"/>
    <n v="500"/>
    <n v="34.4"/>
    <m/>
    <n v="17200"/>
    <n v="12"/>
    <n v="3.9283333333333332"/>
    <n v="0.79083333333333339"/>
    <n v="17217.300833333335"/>
    <s v="S"/>
    <m/>
    <n v="-17217.300833333335"/>
    <m/>
    <n v="1400"/>
  </r>
  <r>
    <s v="ITAÚ"/>
    <d v="2019-08-01T00:00:00"/>
    <x v="3"/>
    <n v="4106"/>
    <s v="V"/>
    <s v="ITUB4"/>
    <n v="400"/>
    <n v="35.69"/>
    <m/>
    <n v="14276"/>
    <n v="12"/>
    <n v="3.9283333333333332"/>
    <n v="0.79083333333333339"/>
    <n v="14260.124166666668"/>
    <s v="S"/>
    <m/>
    <n v="14260.124166666668"/>
    <n v="127.91138888888963"/>
    <n v="1000"/>
  </r>
  <r>
    <s v="ITAÚ"/>
    <d v="2019-08-01T00:00:00"/>
    <x v="3"/>
    <n v="4106"/>
    <s v="C"/>
    <s v="ITUB4"/>
    <n v="600"/>
    <n v="35.33"/>
    <m/>
    <n v="21198"/>
    <n v="12"/>
    <n v="3.9283333333333332"/>
    <n v="0.79083333333333339"/>
    <n v="21214.505833333333"/>
    <s v="S"/>
    <m/>
    <n v="-21214.505833333333"/>
    <m/>
    <n v="3000"/>
  </r>
  <r>
    <s v="ITAÚ"/>
    <d v="2019-08-01T00:00:00"/>
    <x v="5"/>
    <n v="4106"/>
    <s v="C"/>
    <s v="UNIP6"/>
    <n v="400"/>
    <n v="33.15"/>
    <n v="34.828571428571429"/>
    <n v="13260"/>
    <n v="12"/>
    <n v="3.9283333333333332"/>
    <n v="0.79083333333333339"/>
    <n v="13276.505833333331"/>
    <s v="S"/>
    <m/>
    <n v="-13276.505833333331"/>
    <m/>
    <n v="400"/>
  </r>
  <r>
    <s v="ITAÚ"/>
    <d v="2019-07-31T00:00:00"/>
    <x v="9"/>
    <n v="108459"/>
    <s v="C"/>
    <s v="BBDC4"/>
    <n v="500"/>
    <n v="34.61"/>
    <n v="34.61"/>
    <n v="17305"/>
    <n v="12"/>
    <n v="3.2977777777777777"/>
    <n v="0.59"/>
    <n v="17321.305"/>
    <s v="S"/>
    <m/>
    <n v="-17321.305"/>
    <m/>
    <n v="0"/>
  </r>
  <r>
    <s v="ITAÚ"/>
    <d v="2019-07-31T00:00:00"/>
    <x v="1"/>
    <n v="108459"/>
    <s v="C"/>
    <s v="FJTA4"/>
    <n v="3000"/>
    <n v="3.29"/>
    <m/>
    <n v="9870"/>
    <n v="12"/>
    <n v="3.2977777777777777"/>
    <n v="0.59"/>
    <n v="9886.3049999999985"/>
    <s v="S"/>
    <m/>
    <n v="-9886.3049999999985"/>
    <m/>
    <n v="500"/>
  </r>
  <r>
    <s v="ITAÚ"/>
    <d v="2019-07-31T00:00:00"/>
    <x v="3"/>
    <n v="108459"/>
    <s v="C"/>
    <s v="ITUB4"/>
    <n v="400"/>
    <n v="35.06"/>
    <n v="35.06"/>
    <n v="14024"/>
    <n v="12"/>
    <n v="3.2977777777777777"/>
    <n v="0.59"/>
    <n v="14040.304999999998"/>
    <s v="S"/>
    <m/>
    <n v="-14040.304999999998"/>
    <m/>
    <n v="2500"/>
  </r>
  <r>
    <s v="ITAÚ"/>
    <d v="2019-07-31T00:00:00"/>
    <x v="3"/>
    <n v="108459"/>
    <s v="V"/>
    <s v="ITUB4"/>
    <n v="500"/>
    <n v="35.15"/>
    <m/>
    <n v="17575"/>
    <n v="12"/>
    <n v="3.2977777777777777"/>
    <n v="0.59"/>
    <n v="17559.608"/>
    <s v="S"/>
    <m/>
    <n v="17559.608"/>
    <n v="-12.40555555555693"/>
    <n v="1000"/>
  </r>
  <r>
    <s v="ITAÚ"/>
    <d v="2019-07-31T00:00:00"/>
    <x v="9"/>
    <n v="108459"/>
    <s v="V"/>
    <s v="BBDC4"/>
    <n v="500"/>
    <n v="34.82"/>
    <n v="34.79"/>
    <n v="17410"/>
    <n v="12"/>
    <n v="3.2977777777777777"/>
    <n v="0.59"/>
    <n v="17394.608"/>
    <s v="S"/>
    <m/>
    <n v="17394.608"/>
    <n v="-17.40555555555693"/>
    <n v="500"/>
  </r>
  <r>
    <s v="ITAÚ"/>
    <d v="2019-07-31T00:00:00"/>
    <x v="10"/>
    <n v="108459"/>
    <s v="C"/>
    <s v="TRPL4"/>
    <n v="500"/>
    <n v="24.19"/>
    <n v="24.326000000000001"/>
    <n v="12095"/>
    <n v="12"/>
    <n v="3.2977777777777777"/>
    <n v="0.59"/>
    <n v="12111.021999999999"/>
    <s v="S"/>
    <m/>
    <n v="-12111.021999999999"/>
    <m/>
    <n v="34"/>
  </r>
  <r>
    <s v="ITAÚ"/>
    <d v="2019-07-31T00:00:00"/>
    <x v="9"/>
    <n v="108459"/>
    <s v="C"/>
    <s v="BBDC4"/>
    <n v="500"/>
    <n v="34.79"/>
    <m/>
    <n v="17395"/>
    <n v="12"/>
    <n v="3.2977777777777777"/>
    <n v="0.59"/>
    <n v="17411.022000000001"/>
    <s v="S"/>
    <m/>
    <n v="-17411.022000000001"/>
    <m/>
    <n v="15"/>
  </r>
  <r>
    <s v="ITAÚ"/>
    <d v="2019-07-31T00:00:00"/>
    <x v="3"/>
    <n v="108459"/>
    <s v="C"/>
    <s v="ITUB4"/>
    <n v="500"/>
    <n v="35.11"/>
    <m/>
    <n v="17555"/>
    <n v="12"/>
    <n v="3.2977777777777777"/>
    <n v="0.59"/>
    <n v="17571.022000000001"/>
    <s v="S"/>
    <m/>
    <n v="-17571.022000000001"/>
    <m/>
    <n v="500"/>
  </r>
  <r>
    <s v="ITAÚ"/>
    <d v="2019-07-31T00:00:00"/>
    <x v="1"/>
    <n v="108459"/>
    <s v="C"/>
    <s v="SDIL11"/>
    <n v="19"/>
    <n v="112.55"/>
    <m/>
    <n v="2138.4499999999998"/>
    <m/>
    <m/>
    <m/>
    <n v="2139.08"/>
    <s v="S"/>
    <m/>
    <n v="-2139.08"/>
    <m/>
    <n v="0"/>
  </r>
  <r>
    <s v="ITAÚ"/>
    <d v="2019-07-31T00:00:00"/>
    <x v="1"/>
    <n v="108459"/>
    <s v="C"/>
    <s v="SDIL11"/>
    <n v="15"/>
    <n v="112.65"/>
    <m/>
    <n v="1689.75"/>
    <n v="12"/>
    <n v="3.2977777777777777"/>
    <n v="0.59"/>
    <n v="1706.55"/>
    <s v="S"/>
    <m/>
    <n v="-1706.55"/>
    <m/>
    <n v="500"/>
  </r>
  <r>
    <s v="CLEAR"/>
    <d v="2019-07-30T00:00:00"/>
    <x v="9"/>
    <n v="3813819"/>
    <s v="C"/>
    <s v="BBDC4"/>
    <n v="500"/>
    <n v="35.409999999999997"/>
    <m/>
    <n v="17705"/>
    <m/>
    <n v="3.0857142857142859"/>
    <n v="0.57285714285714284"/>
    <n v="17709.536190476188"/>
    <s v="S"/>
    <m/>
    <n v="-17709.536190476188"/>
    <m/>
    <n v="400"/>
  </r>
  <r>
    <s v="CLEAR"/>
    <d v="2019-07-30T00:00:00"/>
    <x v="9"/>
    <n v="3813819"/>
    <s v="V"/>
    <s v="BBDC4"/>
    <n v="500"/>
    <n v="35.31"/>
    <m/>
    <n v="17655"/>
    <m/>
    <n v="3.0857142857142859"/>
    <n v="0.57285714285714284"/>
    <n v="17651.093809523813"/>
    <s v="S"/>
    <m/>
    <n v="17651.093809523813"/>
    <n v="54.19523809524253"/>
    <n v="400"/>
  </r>
  <r>
    <s v="CLEAR"/>
    <d v="2019-07-30T00:00:00"/>
    <x v="9"/>
    <n v="3813819"/>
    <s v="C"/>
    <s v="BBDC4"/>
    <n v="500"/>
    <n v="35.17"/>
    <m/>
    <n v="17585"/>
    <m/>
    <n v="3.0857142857142859"/>
    <n v="0.57285714285714284"/>
    <n v="17589.536190476188"/>
    <s v="S"/>
    <m/>
    <n v="-17589.536190476188"/>
    <m/>
    <n v="0"/>
  </r>
  <r>
    <s v="CLEAR"/>
    <d v="2019-07-30T00:00:00"/>
    <x v="3"/>
    <n v="3813819"/>
    <s v="C"/>
    <s v="ITUB4"/>
    <n v="400"/>
    <n v="35.85"/>
    <m/>
    <n v="14340"/>
    <m/>
    <n v="3.0857142857142859"/>
    <n v="0.57285714285714284"/>
    <n v="14346.312857142857"/>
    <s v="S"/>
    <m/>
    <n v="-14346.312857142857"/>
    <m/>
    <n v="2000"/>
  </r>
  <r>
    <s v="CLEAR"/>
    <d v="2019-07-30T00:00:00"/>
    <x v="3"/>
    <n v="3813819"/>
    <s v="C"/>
    <s v="ITUB4"/>
    <n v="400"/>
    <n v="35.869999999999997"/>
    <m/>
    <n v="14347.999999999998"/>
    <m/>
    <n v="3.0857142857142859"/>
    <n v="0.57285714285714284"/>
    <n v="14349.232857142855"/>
    <s v="S"/>
    <m/>
    <n v="-14349.232857142855"/>
    <m/>
    <n v="0"/>
  </r>
  <r>
    <s v="CLEAR"/>
    <d v="2019-07-30T00:00:00"/>
    <x v="3"/>
    <n v="3813819"/>
    <s v="V"/>
    <s v="ITUB4"/>
    <n v="400"/>
    <n v="35.92"/>
    <m/>
    <n v="14368"/>
    <m/>
    <n v="3.0857142857142859"/>
    <n v="0.57285714285714284"/>
    <n v="14365.397142857142"/>
    <s v="S"/>
    <m/>
    <n v="14365.397142857142"/>
    <n v="12.052857142858556"/>
    <n v="2000"/>
  </r>
  <r>
    <s v="ITAÚ"/>
    <d v="2019-07-29T00:00:00"/>
    <x v="10"/>
    <n v="99064"/>
    <s v="C"/>
    <s v="TRPL4"/>
    <n v="2000"/>
    <n v="24.36"/>
    <n v="24.36"/>
    <n v="48720"/>
    <n v="12"/>
    <n v="10.943333333333333"/>
    <n v="2.0366666666666666"/>
    <n v="48737.381666666661"/>
    <s v="S"/>
    <m/>
    <n v="-48737.381666666661"/>
    <m/>
    <n v="0"/>
  </r>
  <r>
    <s v="ITAÚ"/>
    <d v="2019-07-29T00:00:00"/>
    <x v="10"/>
    <n v="99064"/>
    <s v="V"/>
    <s v="TRPL4"/>
    <n v="2000"/>
    <n v="24.37"/>
    <n v="24.25"/>
    <n v="48740"/>
    <n v="12"/>
    <n v="10.943333333333333"/>
    <n v="2.0366666666666666"/>
    <n v="48723.248333333337"/>
    <s v="S"/>
    <m/>
    <n v="48723.248333333337"/>
    <n v="203.45666666667239"/>
    <n v="0"/>
  </r>
  <r>
    <s v="ITAÚ"/>
    <d v="2019-07-29T00:00:00"/>
    <x v="10"/>
    <n v="99064"/>
    <s v="C"/>
    <s v="TRPL4"/>
    <n v="2000"/>
    <n v="24.25"/>
    <n v="24.25"/>
    <n v="48500"/>
    <n v="12"/>
    <n v="10.943333333333333"/>
    <n v="2.0366666666666666"/>
    <n v="48516.072666666667"/>
    <s v="S"/>
    <m/>
    <n v="-48516.072666666667"/>
    <m/>
    <n v="0"/>
  </r>
  <r>
    <s v="CLEAR"/>
    <d v="2019-07-29T00:00:00"/>
    <x v="10"/>
    <n v="3735388"/>
    <s v="V"/>
    <s v="TRPL4"/>
    <n v="500"/>
    <n v="24.99"/>
    <n v="25.99"/>
    <n v="12495"/>
    <n v="0"/>
    <n v="4.26"/>
    <n v="0.64500000000000002"/>
    <n v="12492.948999999999"/>
    <s v="S"/>
    <m/>
    <n v="12492.948999999999"/>
    <n v="-510.49722222222044"/>
    <n v="0"/>
  </r>
  <r>
    <s v="CLEAR"/>
    <d v="2019-07-26T00:00:00"/>
    <x v="3"/>
    <n v="3735388"/>
    <s v="V"/>
    <s v="ITUB4"/>
    <n v="500"/>
    <n v="36.979999999999997"/>
    <n v="37.26"/>
    <n v="18490"/>
    <n v="0"/>
    <n v="4.26"/>
    <n v="0.64500000000000002"/>
    <n v="18487.949000000001"/>
    <s v="S"/>
    <m/>
    <n v="18487.949000000001"/>
    <n v="-150.1572222222203"/>
    <n v="0"/>
  </r>
  <r>
    <s v="ITAÚ"/>
    <d v="2019-07-26T00:00:00"/>
    <x v="10"/>
    <n v="94945"/>
    <s v="V"/>
    <s v="TRPL4"/>
    <n v="1500"/>
    <n v="24.89"/>
    <n v="24.4"/>
    <n v="37335"/>
    <n v="12"/>
    <n v="3.9200000000000004"/>
    <n v="0.63571428571428579"/>
    <n v="37320.958285714281"/>
    <s v="S"/>
    <m/>
    <n v="37320.958285714281"/>
    <n v="967.47928571428565"/>
    <n v="1000"/>
  </r>
  <r>
    <s v="ITAÚ"/>
    <d v="2019-07-26T00:00:00"/>
    <x v="3"/>
    <n v="94945"/>
    <s v="V"/>
    <s v="ITUB4"/>
    <n v="300"/>
    <n v="36.950000000000003"/>
    <n v="36.31"/>
    <n v="11085"/>
    <n v="12"/>
    <n v="3.9200000000000004"/>
    <n v="0.63571428571428579"/>
    <n v="11070.958285714285"/>
    <s v="S"/>
    <m/>
    <n v="11070.958285714285"/>
    <n v="158.97857142857174"/>
    <n v="1000"/>
  </r>
  <r>
    <s v="ITAÚ"/>
    <d v="2019-07-26T00:00:00"/>
    <x v="7"/>
    <n v="94945"/>
    <s v="V"/>
    <s v="CVCB3"/>
    <n v="300"/>
    <n v="48.18"/>
    <n v="46.76"/>
    <n v="14454"/>
    <n v="12"/>
    <n v="3.9200000000000004"/>
    <n v="0.63571428571428579"/>
    <n v="14440.069285714286"/>
    <s v="S"/>
    <m/>
    <n v="14440.069285714286"/>
    <n v="392.97857142857174"/>
    <n v="300"/>
  </r>
  <r>
    <s v="ITAÚ"/>
    <d v="2019-07-26T00:00:00"/>
    <x v="5"/>
    <n v="94945"/>
    <s v="C"/>
    <s v="USIM5"/>
    <n v="1000"/>
    <n v="8.6999999999999993"/>
    <n v="8.6999999999999993"/>
    <n v="8700"/>
    <n v="12"/>
    <n v="3.9200000000000004"/>
    <n v="0.63571428571428579"/>
    <n v="8714.5607142857134"/>
    <s v="S"/>
    <m/>
    <n v="-8714.5607142857134"/>
    <m/>
    <n v="300"/>
  </r>
  <r>
    <s v="ITAÚ"/>
    <d v="2019-07-26T00:00:00"/>
    <x v="5"/>
    <n v="94945"/>
    <s v="C"/>
    <s v="UNIP6"/>
    <n v="500"/>
    <n v="34.17"/>
    <n v="34.835000000000001"/>
    <n v="17085"/>
    <n v="12"/>
    <n v="3.9200000000000004"/>
    <n v="0.63571428571428579"/>
    <n v="17099.560714285715"/>
    <s v="S"/>
    <m/>
    <n v="-17099.560714285715"/>
    <m/>
    <n v="900"/>
  </r>
  <r>
    <s v="ITAÚ"/>
    <d v="2019-07-26T00:00:00"/>
    <x v="7"/>
    <n v="94945"/>
    <s v="C"/>
    <s v="CVCB3"/>
    <n v="300"/>
    <n v="46.76"/>
    <n v="46.76"/>
    <n v="14028"/>
    <n v="12"/>
    <n v="3.9200000000000004"/>
    <n v="0.63571428571428579"/>
    <n v="14042.560714285713"/>
    <s v="S"/>
    <m/>
    <n v="-14042.560714285713"/>
    <m/>
    <n v="700"/>
  </r>
  <r>
    <s v="ITAÚ"/>
    <d v="2019-07-26T00:00:00"/>
    <x v="3"/>
    <n v="94945"/>
    <s v="C"/>
    <s v="ITUB4"/>
    <n v="300"/>
    <n v="36.31"/>
    <n v="36.31"/>
    <n v="10893"/>
    <n v="12"/>
    <n v="3.9200000000000004"/>
    <n v="0.63571428571428579"/>
    <n v="10910.290714285713"/>
    <s v="S"/>
    <m/>
    <n v="-10910.290714285713"/>
    <m/>
    <n v="500"/>
  </r>
  <r>
    <s v="CLEAR"/>
    <d v="2019-07-25T00:00:00"/>
    <x v="3"/>
    <n v="3698583"/>
    <s v="C"/>
    <s v="BBAS3"/>
    <n v="200"/>
    <n v="50.78"/>
    <n v="51.726666666666667"/>
    <n v="10156"/>
    <n v="0"/>
    <n v="3.2"/>
    <n v="0.48749999999999999"/>
    <n v="10161.142499999998"/>
    <s v="S"/>
    <m/>
    <n v="-10161.142499999998"/>
    <m/>
    <n v="300"/>
  </r>
  <r>
    <s v="CLEAR"/>
    <d v="2019-07-25T00:00:00"/>
    <x v="3"/>
    <n v="3698583"/>
    <s v="C"/>
    <s v="BBAS3"/>
    <n v="200"/>
    <n v="51.47"/>
    <n v="51.997142857142855"/>
    <n v="10294"/>
    <n v="0"/>
    <n v="3.2"/>
    <n v="0.48749999999999999"/>
    <n v="10296.970833333331"/>
    <s v="S"/>
    <m/>
    <n v="-10296.970833333331"/>
    <m/>
    <n v="500"/>
  </r>
  <r>
    <s v="CLEAR"/>
    <d v="2019-07-25T00:00:00"/>
    <x v="3"/>
    <n v="3698583"/>
    <s v="C"/>
    <s v="BBAS3"/>
    <n v="200"/>
    <n v="51.86"/>
    <n v="52.207999999999998"/>
    <n v="10372"/>
    <n v="0"/>
    <n v="3.2"/>
    <n v="0.48749999999999999"/>
    <n v="10374.970833333331"/>
    <s v="S"/>
    <m/>
    <n v="-10374.970833333331"/>
    <m/>
    <n v="0"/>
  </r>
  <r>
    <s v="CLEAR"/>
    <d v="2019-07-25T00:00:00"/>
    <x v="3"/>
    <n v="3698583"/>
    <s v="C"/>
    <s v="BBAS3"/>
    <n v="300"/>
    <n v="52.44"/>
    <n v="52.44"/>
    <n v="15732"/>
    <n v="0"/>
    <n v="3.2"/>
    <n v="0.48749999999999999"/>
    <n v="15734.970833333331"/>
    <s v="S"/>
    <m/>
    <n v="-15734.970833333331"/>
    <m/>
    <n v="0"/>
  </r>
  <r>
    <s v="CLEAR"/>
    <d v="2019-07-24T00:00:00"/>
    <x v="10"/>
    <n v="3656755"/>
    <s v="C"/>
    <s v="TRPL4"/>
    <n v="500"/>
    <n v="25.99"/>
    <n v="25.99"/>
    <n v="12995"/>
    <n v="0"/>
    <n v="4.21"/>
    <n v="0.75222222222222213"/>
    <n v="13002.722222222221"/>
    <s v="S"/>
    <m/>
    <n v="-13002.722222222221"/>
    <m/>
    <n v="0"/>
  </r>
  <r>
    <s v="CLEAR"/>
    <d v="2019-07-24T00:00:00"/>
    <x v="7"/>
    <n v="3656755"/>
    <s v="V"/>
    <s v="CVCB3"/>
    <n v="300"/>
    <n v="46.75"/>
    <n v="51.61"/>
    <n v="14025"/>
    <n v="0"/>
    <n v="4.21"/>
    <n v="0.75222222222222213"/>
    <n v="14017.907777777778"/>
    <s v="S"/>
    <m/>
    <n v="14017.907777777778"/>
    <n v="59.200555555557003"/>
    <n v="0"/>
  </r>
  <r>
    <s v="CLEAR"/>
    <d v="2019-07-24T00:00:00"/>
    <x v="3"/>
    <n v="3656755"/>
    <s v="V"/>
    <s v="BBAS3"/>
    <n v="500"/>
    <n v="52.38"/>
    <n v="51.61"/>
    <n v="26190"/>
    <n v="0"/>
    <n v="4.21"/>
    <n v="0.75222222222222213"/>
    <n v="26186.524444444447"/>
    <s v="S"/>
    <m/>
    <n v="26186.524444444447"/>
    <n v="-40.554444444442197"/>
    <n v="400"/>
  </r>
  <r>
    <s v="CLEAR"/>
    <d v="2019-07-24T00:00:00"/>
    <x v="3"/>
    <n v="3656755"/>
    <s v="C"/>
    <s v="BBAS3"/>
    <n v="500"/>
    <n v="52.44"/>
    <n v="51.61"/>
    <n v="26220"/>
    <n v="0"/>
    <n v="4.21"/>
    <n v="0.75222222222222213"/>
    <n v="26224.105555555554"/>
    <s v="S"/>
    <m/>
    <n v="-26224.105555555554"/>
    <m/>
    <n v="0"/>
  </r>
  <r>
    <s v="CLEAR"/>
    <d v="2019-07-24T00:00:00"/>
    <x v="3"/>
    <n v="3656755"/>
    <s v="V"/>
    <s v="BBAS3"/>
    <n v="700"/>
    <n v="52.3"/>
    <n v="51.61"/>
    <n v="36610"/>
    <n v="0"/>
    <n v="4.21"/>
    <n v="0.75222222222222213"/>
    <n v="36606.52444444444"/>
    <s v="S"/>
    <m/>
    <n v="36606.52444444444"/>
    <n v="466.43277777777621"/>
    <n v="300"/>
  </r>
  <r>
    <s v="CLEAR"/>
    <d v="2019-07-24T00:00:00"/>
    <x v="3"/>
    <n v="3656755"/>
    <s v="C"/>
    <s v="ITUB4"/>
    <n v="500"/>
    <n v="37.26"/>
    <n v="37.26"/>
    <n v="18630"/>
    <n v="0"/>
    <n v="4.21"/>
    <n v="0.75222222222222213"/>
    <n v="18634.187222222223"/>
    <s v="S"/>
    <m/>
    <n v="-18634.187222222223"/>
    <m/>
    <n v="0"/>
  </r>
  <r>
    <s v="CLEAR"/>
    <d v="2019-07-24T00:00:00"/>
    <x v="3"/>
    <n v="3656755"/>
    <s v="V"/>
    <s v="ITUB4"/>
    <n v="100"/>
    <n v="37.479999999999997"/>
    <n v="37.159999999999997"/>
    <n v="3747.9999999999995"/>
    <n v="0"/>
    <n v="4.21"/>
    <n v="0.75222222222222213"/>
    <n v="3744.4427777777773"/>
    <s v="S"/>
    <m/>
    <n v="3744.4427777777773"/>
    <n v="28.545000000000073"/>
    <n v="700"/>
  </r>
  <r>
    <s v="CLEAR"/>
    <d v="2019-07-24T00:00:00"/>
    <x v="7"/>
    <n v="3656755"/>
    <s v="C"/>
    <s v="CVCB3"/>
    <n v="300"/>
    <n v="46.52"/>
    <n v="46.4"/>
    <n v="13956.000000000002"/>
    <n v="0"/>
    <n v="4.21"/>
    <n v="0.75222222222222213"/>
    <n v="13960.187222222223"/>
    <s v="S"/>
    <m/>
    <n v="-13960.187222222223"/>
    <m/>
    <n v="0"/>
  </r>
  <r>
    <s v="CLEAR"/>
    <d v="2019-07-24T00:00:00"/>
    <x v="7"/>
    <n v="3656755"/>
    <s v="V"/>
    <s v="CVCB3"/>
    <n v="200"/>
    <n v="47.03"/>
    <n v="46.52"/>
    <n v="9406"/>
    <n v="0"/>
    <n v="4.21"/>
    <n v="0.75222222222222213"/>
    <n v="9402.4427777777782"/>
    <s v="S"/>
    <m/>
    <n v="9402.4427777777782"/>
    <n v="129.3377777777805"/>
    <n v="3000"/>
  </r>
  <r>
    <s v="CLEAR"/>
    <d v="2019-07-23T00:00:00"/>
    <x v="3"/>
    <n v="3618951"/>
    <s v="C"/>
    <s v="BBAS3"/>
    <n v="200"/>
    <n v="51.54"/>
    <n v="51.607142857142854"/>
    <n v="10308"/>
    <n v="0"/>
    <n v="3.4550000000000001"/>
    <n v="0.52500000000000002"/>
    <n v="10311.399444444443"/>
    <s v="S"/>
    <m/>
    <n v="-10311.399444444443"/>
    <m/>
    <n v="200"/>
  </r>
  <r>
    <s v="CLEAR"/>
    <d v="2019-07-23T00:00:00"/>
    <x v="5"/>
    <n v="3618951"/>
    <s v="V"/>
    <s v="UNIP6"/>
    <n v="500"/>
    <n v="34.06"/>
    <n v="35.229999999999997"/>
    <n v="17030"/>
    <m/>
    <n v="3.4550000000000001"/>
    <n v="0.52500000000000002"/>
    <n v="17027.230555555554"/>
    <s v="S"/>
    <m/>
    <n v="17027.230555555554"/>
    <n v="-593.19250000000466"/>
    <n v="100"/>
  </r>
  <r>
    <s v="CLEAR"/>
    <d v="2019-07-23T00:00:00"/>
    <x v="5"/>
    <n v="3618951"/>
    <s v="C"/>
    <s v="USIM5"/>
    <n v="1500"/>
    <n v="9.1199999999999992"/>
    <n v="9.2550000000000008"/>
    <n v="13679.999999999998"/>
    <n v="0"/>
    <n v="3.4550000000000001"/>
    <n v="0.52500000000000002"/>
    <n v="13683.399444444442"/>
    <s v="S"/>
    <m/>
    <n v="-13683.399444444442"/>
    <m/>
    <n v="500"/>
  </r>
  <r>
    <s v="CLEAR"/>
    <d v="2019-07-23T00:00:00"/>
    <x v="7"/>
    <n v="3618951"/>
    <s v="C"/>
    <s v="CVCB3"/>
    <n v="200"/>
    <n v="46.34"/>
    <n v="46.34"/>
    <n v="9268"/>
    <n v="0"/>
    <n v="3.4550000000000001"/>
    <n v="0.52500000000000002"/>
    <n v="9271.3994444444434"/>
    <s v="S"/>
    <m/>
    <n v="-9271.3994444444434"/>
    <m/>
    <n v="500"/>
  </r>
  <r>
    <s v="CLEAR"/>
    <d v="2019-07-22T00:00:00"/>
    <x v="3"/>
    <n v="3584863"/>
    <s v="V"/>
    <s v="ITUB4"/>
    <n v="400"/>
    <n v="37.020000000000003"/>
    <n v="37.159999999999997"/>
    <n v="14808.000000000002"/>
    <n v="0"/>
    <n v="4.07"/>
    <n v="1.03"/>
    <n v="14804.725555555557"/>
    <s v="S"/>
    <m/>
    <n v="14804.725555555557"/>
    <n v="-61.203333333331102"/>
    <n v="0"/>
  </r>
  <r>
    <s v="CLEAR"/>
    <d v="2019-07-19T00:00:00"/>
    <x v="3"/>
    <n v="3547632"/>
    <s v="C"/>
    <s v="ITUB4"/>
    <n v="500"/>
    <n v="37.159999999999997"/>
    <m/>
    <n v="18580"/>
    <n v="0"/>
    <n v="4.1733333333333329"/>
    <n v="0.77333333333333332"/>
    <n v="18583.64777777778"/>
    <s v="S"/>
    <m/>
    <n v="-18583.64777777778"/>
    <m/>
    <n v="800"/>
  </r>
  <r>
    <s v="CLEAR"/>
    <d v="2019-07-19T00:00:00"/>
    <x v="3"/>
    <n v="3547632"/>
    <s v="C"/>
    <s v="ITUB4"/>
    <n v="500"/>
    <n v="37.119999999999997"/>
    <m/>
    <n v="18560"/>
    <n v="0"/>
    <n v="4.1733333333333329"/>
    <n v="0.77333333333333332"/>
    <n v="18563.64777777778"/>
    <s v="S"/>
    <m/>
    <n v="-18563.64777777778"/>
    <m/>
    <n v="0"/>
  </r>
  <r>
    <s v="CLEAR"/>
    <d v="2019-07-19T00:00:00"/>
    <x v="3"/>
    <n v="3547632"/>
    <s v="V"/>
    <s v="ITUB4"/>
    <n v="500"/>
    <n v="37.119999999999997"/>
    <m/>
    <n v="18560"/>
    <n v="0"/>
    <n v="4.1733333333333329"/>
    <n v="0.77333333333333332"/>
    <n v="18556.982222222221"/>
    <s v="S"/>
    <m/>
    <n v="18556.982222222221"/>
    <n v="0"/>
    <n v="0"/>
  </r>
  <r>
    <s v="CLEAR"/>
    <d v="2019-07-17T00:00:00"/>
    <x v="6"/>
    <n v="3471027"/>
    <s v="C"/>
    <s v="CMIG4"/>
    <n v="800"/>
    <n v="15.01"/>
    <m/>
    <n v="12008"/>
    <n v="0"/>
    <n v="3.3"/>
    <n v="0.5"/>
    <n v="12011.374444444444"/>
    <s v="S"/>
    <m/>
    <n v="-12011.374444444444"/>
    <m/>
    <n v="400"/>
  </r>
  <r>
    <s v="CLEAR"/>
    <d v="2019-07-16T00:00:00"/>
    <x v="5"/>
    <n v="3430754"/>
    <s v="V"/>
    <s v="VALE3"/>
    <n v="600"/>
    <n v="53.33"/>
    <m/>
    <n v="31998"/>
    <n v="0"/>
    <n v="5.5566666666666675"/>
    <n v="0.84333333333333327"/>
    <n v="31993.75"/>
    <s v="S"/>
    <m/>
    <n v="31993.75"/>
    <n v="-244.17199999999866"/>
    <n v="1500"/>
  </r>
  <r>
    <s v="CLEAR"/>
    <d v="2019-07-16T00:00:00"/>
    <x v="3"/>
    <n v="3509703"/>
    <s v="V"/>
    <s v="ITUB4"/>
    <n v="400"/>
    <n v="37.229999999999997"/>
    <n v="36.340000000000003"/>
    <n v="14891.999999999998"/>
    <n v="0"/>
    <n v="4.09"/>
    <n v="0.62"/>
    <n v="14887.973333333332"/>
    <s v="S"/>
    <m/>
    <n v="14887.973333333332"/>
    <n v="344.25999999999476"/>
    <n v="500"/>
  </r>
  <r>
    <s v="CLEAR"/>
    <d v="2019-07-16T00:00:00"/>
    <x v="3"/>
    <n v="3430754"/>
    <s v="C"/>
    <s v="ITUB4"/>
    <n v="400"/>
    <n v="36.340000000000003"/>
    <n v="36.340000000000003"/>
    <n v="14536.000000000002"/>
    <n v="0"/>
    <n v="5.5566666666666675"/>
    <n v="0.84333333333333327"/>
    <n v="14540.880000000001"/>
    <s v="S"/>
    <m/>
    <n v="-14540.880000000001"/>
    <m/>
    <n v="300"/>
  </r>
  <r>
    <s v="CLEAR"/>
    <d v="2019-07-16T00:00:00"/>
    <x v="5"/>
    <n v="3430754"/>
    <s v="C"/>
    <s v="USIM5"/>
    <n v="1500"/>
    <n v="9.39"/>
    <n v="9.39"/>
    <n v="14085"/>
    <n v="0"/>
    <n v="5.5566666666666675"/>
    <n v="0.84333333333333327"/>
    <n v="14091.613333333333"/>
    <s v="S"/>
    <m/>
    <n v="-14091.613333333333"/>
    <m/>
    <n v="500"/>
  </r>
  <r>
    <s v="CLEAR"/>
    <d v="2019-07-15T00:00:00"/>
    <x v="3"/>
    <n v="3388545"/>
    <s v="C"/>
    <s v="BBAS3"/>
    <n v="200"/>
    <n v="51.31"/>
    <n v="51.634"/>
    <n v="10262"/>
    <n v="0"/>
    <n v="3.5449999999999999"/>
    <n v="0.54"/>
    <n v="10268.31"/>
    <s v="S"/>
    <m/>
    <n v="-10268.31"/>
    <m/>
    <n v="4000"/>
  </r>
  <r>
    <s v="CLEAR"/>
    <d v="2019-07-15T00:00:00"/>
    <x v="3"/>
    <n v="3388545"/>
    <s v="C"/>
    <s v="BBAS3"/>
    <n v="300"/>
    <n v="51.85"/>
    <n v="51.85"/>
    <n v="15555"/>
    <n v="0"/>
    <n v="3.5449999999999999"/>
    <n v="0.54"/>
    <n v="15558.82"/>
    <s v="S"/>
    <m/>
    <n v="-15558.82"/>
    <m/>
    <n v="2000"/>
  </r>
  <r>
    <s v="CLEAR"/>
    <d v="2019-07-12T00:00:00"/>
    <x v="5"/>
    <n v="3345628"/>
    <s v="C"/>
    <s v="UNIP6"/>
    <n v="500"/>
    <n v="35.229999999999997"/>
    <n v="35.229999999999997"/>
    <n v="17615"/>
    <m/>
    <n v="3.11"/>
    <n v="0.47249999999999998"/>
    <n v="17618.002500000002"/>
    <s v="S"/>
    <m/>
    <n v="-17618.002500000002"/>
    <m/>
    <n v="500"/>
  </r>
  <r>
    <s v="CLEAR"/>
    <d v="2019-07-12T00:00:00"/>
    <x v="1"/>
    <n v="3345628"/>
    <s v="C"/>
    <s v="FJTA4"/>
    <n v="2000"/>
    <n v="3.45"/>
    <n v="3.46"/>
    <n v="6900"/>
    <n v="0"/>
    <n v="3.11"/>
    <n v="0.47249999999999998"/>
    <n v="6903.0024999999996"/>
    <s v="S"/>
    <m/>
    <n v="-6903.0024999999996"/>
    <m/>
    <n v="0"/>
  </r>
  <r>
    <s v="CLEAR"/>
    <d v="2019-07-12T00:00:00"/>
    <x v="1"/>
    <n v="3345628"/>
    <s v="C"/>
    <s v="FJTA4"/>
    <n v="2000"/>
    <n v="3.47"/>
    <n v="3.47"/>
    <n v="6940"/>
    <n v="0"/>
    <n v="3.11"/>
    <n v="0.47249999999999998"/>
    <n v="6943.0024999999996"/>
    <s v="S"/>
    <m/>
    <n v="-6943.0024999999996"/>
    <m/>
    <n v="0"/>
  </r>
  <r>
    <s v="ITAÚ"/>
    <d v="2019-07-12T00:00:00"/>
    <x v="5"/>
    <n v="49508"/>
    <s v="C"/>
    <s v="UNIP6"/>
    <n v="500"/>
    <n v="35.5"/>
    <n v="8.36"/>
    <n v="17750"/>
    <n v="12"/>
    <n v="4.88"/>
    <n v="0.74"/>
    <n v="17765.170000000002"/>
    <s v="S"/>
    <m/>
    <n v="-17765.170000000002"/>
    <m/>
    <n v="3000"/>
  </r>
  <r>
    <s v="CLEAR"/>
    <d v="2019-07-12T00:00:00"/>
    <x v="0"/>
    <n v="3345628"/>
    <s v="V"/>
    <s v="BEEF3"/>
    <n v="1600"/>
    <n v="8.6300000000000008"/>
    <n v="8.36"/>
    <n v="13808.000000000002"/>
    <n v="0"/>
    <n v="3.11"/>
    <n v="0.47249999999999998"/>
    <n v="13805.117500000002"/>
    <s v="S"/>
    <m/>
    <n v="13805.117500000002"/>
    <n v="422.77321428571577"/>
    <n v="600"/>
  </r>
  <r>
    <s v="CLEAR"/>
    <d v="2019-07-11T00:00:00"/>
    <x v="1"/>
    <n v="3302626"/>
    <s v="V"/>
    <s v="FJTA4"/>
    <n v="3000"/>
    <n v="3.56"/>
    <n v="3.65"/>
    <n v="10680"/>
    <n v="0"/>
    <n v="2.8699999999999997"/>
    <n v="0.51666666666666672"/>
    <n v="10677.073333333334"/>
    <s v="S"/>
    <m/>
    <n v="10677.073333333334"/>
    <n v="-277.40333333333365"/>
    <n v="0"/>
  </r>
  <r>
    <s v="CLEAR"/>
    <d v="2019-07-11T00:00:00"/>
    <x v="1"/>
    <n v="3302626"/>
    <s v="C"/>
    <s v="FJTA4"/>
    <n v="3000"/>
    <n v="3.65"/>
    <n v="3.65"/>
    <n v="10950"/>
    <n v="0"/>
    <n v="2.8699999999999997"/>
    <n v="0.51666666666666672"/>
    <n v="10953.216666666665"/>
    <s v="S"/>
    <m/>
    <n v="-10953.216666666665"/>
    <m/>
    <n v="0"/>
  </r>
  <r>
    <s v="CLEAR"/>
    <d v="2019-07-11T00:00:00"/>
    <x v="5"/>
    <n v="3302626"/>
    <s v="V"/>
    <s v="VALE3"/>
    <n v="300"/>
    <n v="52.04"/>
    <n v="53.02"/>
    <n v="15612"/>
    <n v="0"/>
    <n v="2.8699999999999997"/>
    <n v="0.51666666666666672"/>
    <n v="15609.413333333334"/>
    <s v="S"/>
    <m/>
    <n v="15609.413333333334"/>
    <n v="-294.51666666666824"/>
    <n v="1600"/>
  </r>
  <r>
    <s v="ITAÚ"/>
    <d v="2019-07-11T00:00:00"/>
    <x v="5"/>
    <n v="43817"/>
    <s v="V"/>
    <s v="VALE3"/>
    <n v="300"/>
    <n v="52.01"/>
    <n v="52.06"/>
    <n v="15603"/>
    <n v="12"/>
    <n v="4.29"/>
    <n v="0.65"/>
    <n v="15587.4"/>
    <s v="S"/>
    <m/>
    <n v="15587.4"/>
    <n v="-48.989999999997963"/>
    <n v="0"/>
  </r>
  <r>
    <s v="CLEAR"/>
    <d v="2019-07-10T00:00:00"/>
    <x v="1"/>
    <n v="3253823"/>
    <s v="V"/>
    <s v="FJTA4"/>
    <n v="2000"/>
    <n v="3.74"/>
    <n v="3.38"/>
    <n v="7480"/>
    <n v="0"/>
    <n v="2.0499999999999998"/>
    <n v="0.31"/>
    <n v="7478.0455555555554"/>
    <s v="S"/>
    <m/>
    <n v="7478.0455555555554"/>
    <n v="714.43571428571431"/>
    <n v="0"/>
  </r>
  <r>
    <s v="CLEAR"/>
    <d v="2019-07-05T00:00:00"/>
    <x v="0"/>
    <m/>
    <s v="C"/>
    <s v="BEEF3"/>
    <n v="800"/>
    <n v="8.36"/>
    <n v="8.36"/>
    <n v="6688"/>
    <n v="0"/>
    <n v="0"/>
    <n v="0"/>
    <n v="6690.2744444444443"/>
    <s v="S"/>
    <m/>
    <n v="-6690.2744444444443"/>
    <m/>
    <n v="0"/>
  </r>
  <r>
    <s v="CLEAR"/>
    <d v="2019-07-05T00:00:00"/>
    <x v="5"/>
    <m/>
    <s v="V"/>
    <s v="SUZB3"/>
    <n v="1000"/>
    <n v="32.94"/>
    <n v="32.92"/>
    <n v="32940"/>
    <n v="0"/>
    <n v="0"/>
    <n v="0"/>
    <n v="32938.355555555558"/>
    <s v="S"/>
    <m/>
    <n v="32938.355555555558"/>
    <n v="6184.2868253968263"/>
    <n v="0"/>
  </r>
  <r>
    <s v="ITAÚ"/>
    <d v="2019-07-05T00:00:00"/>
    <x v="1"/>
    <n v="24679"/>
    <s v="V"/>
    <s v="IRBR3"/>
    <n v="300"/>
    <n v="96.45"/>
    <n v="99.59"/>
    <n v="28935"/>
    <n v="12"/>
    <n v="7.95"/>
    <n v="1.21"/>
    <n v="28920.145555555555"/>
    <s v="S"/>
    <m/>
    <n v="28920.145555555555"/>
    <n v="-993.63047619047575"/>
    <n v="800"/>
  </r>
  <r>
    <s v="CLEAR"/>
    <d v="2019-07-04T00:00:00"/>
    <x v="3"/>
    <n v="3105420"/>
    <s v="V"/>
    <s v="ITUB4"/>
    <n v="500"/>
    <n v="37.14"/>
    <n v="35.92"/>
    <n v="18570"/>
    <n v="0"/>
    <n v="4.2571428571428571"/>
    <n v="0.3671428571428571"/>
    <n v="18567.988412698411"/>
    <s v="S"/>
    <m/>
    <n v="18567.988412698411"/>
    <n v="600.5657142857126"/>
    <n v="2000"/>
  </r>
  <r>
    <s v="CLEAR"/>
    <d v="2019-07-04T00:00:00"/>
    <x v="1"/>
    <n v="3105420"/>
    <s v="V"/>
    <s v="SANB11"/>
    <n v="400"/>
    <n v="47.83"/>
    <n v="47.72"/>
    <n v="19132"/>
    <n v="0"/>
    <n v="4.2571428571428571"/>
    <n v="0.3671428571428571"/>
    <n v="19129.988412698411"/>
    <s v="S"/>
    <m/>
    <n v="19129.988412698411"/>
    <n v="34.121428571426804"/>
    <n v="0"/>
  </r>
  <r>
    <s v="CLEAR"/>
    <d v="2019-07-04T00:00:00"/>
    <x v="0"/>
    <n v="3105420"/>
    <s v="C"/>
    <s v="BEEF3"/>
    <n v="800"/>
    <n v="8.36"/>
    <n v="8.36"/>
    <n v="6688"/>
    <n v="0"/>
    <n v="4.2571428571428571"/>
    <n v="0.3671428571428571"/>
    <n v="6690.6415873015867"/>
    <s v="S"/>
    <m/>
    <n v="-6690.6415873015867"/>
    <m/>
    <n v="400"/>
  </r>
  <r>
    <s v="CLEAR"/>
    <d v="2019-07-04T00:00:00"/>
    <x v="1"/>
    <n v="3105420"/>
    <s v="C"/>
    <s v="FJTA4"/>
    <n v="2000"/>
    <n v="3.38"/>
    <n v="3.38"/>
    <n v="6760"/>
    <n v="0"/>
    <n v="4.2571428571428571"/>
    <n v="0.3671428571428571"/>
    <n v="6762.6415873015867"/>
    <s v="S"/>
    <m/>
    <n v="-6762.6415873015867"/>
    <m/>
    <n v="1000"/>
  </r>
  <r>
    <s v="CLEAR"/>
    <d v="2019-07-04T00:00:00"/>
    <x v="7"/>
    <n v="3105420"/>
    <s v="V"/>
    <s v="BTOW3"/>
    <n v="1000"/>
    <n v="32.950000000000003"/>
    <n v="32.799999999999997"/>
    <n v="32950"/>
    <n v="0"/>
    <n v="4.2571428571428571"/>
    <n v="0.3671428571428571"/>
    <n v="32947.988412698418"/>
    <s v="S"/>
    <m/>
    <n v="32947.988412698418"/>
    <n v="129.91599206349201"/>
    <n v="900"/>
  </r>
  <r>
    <s v="CLEAR"/>
    <d v="2019-07-04T00:00:00"/>
    <x v="1"/>
    <n v="3105420"/>
    <s v="C"/>
    <s v="SANB11"/>
    <n v="400"/>
    <n v="47.72"/>
    <n v="47.72"/>
    <n v="19088"/>
    <n v="0"/>
    <n v="4.2571428571428571"/>
    <n v="0.3671428571428571"/>
    <n v="19090.027142857143"/>
    <s v="S"/>
    <m/>
    <n v="-19090.027142857143"/>
    <m/>
    <n v="1500"/>
  </r>
  <r>
    <s v="CLEAR"/>
    <d v="2019-07-04T00:00:00"/>
    <x v="5"/>
    <n v="3105420"/>
    <s v="C"/>
    <s v="SUZB3"/>
    <n v="500"/>
    <n v="31.25"/>
    <n v="32.914999999999999"/>
    <n v="15625"/>
    <n v="0"/>
    <n v="4.2571428571428571"/>
    <n v="0.3671428571428571"/>
    <n v="15628.107142857143"/>
    <s v="S"/>
    <m/>
    <n v="-15628.107142857143"/>
    <m/>
    <n v="300"/>
  </r>
  <r>
    <s v="CLEAR"/>
    <d v="2019-07-03T00:00:00"/>
    <x v="5"/>
    <n v="3057901"/>
    <s v="C"/>
    <s v="VALE3"/>
    <n v="300"/>
    <n v="51.66"/>
    <n v="53.024444444444434"/>
    <n v="15497.999999999998"/>
    <n v="0"/>
    <n v="4.26"/>
    <n v="0.64"/>
    <n v="15501.379999999997"/>
    <s v="S"/>
    <m/>
    <n v="-15501.379999999997"/>
    <m/>
    <n v="0"/>
  </r>
  <r>
    <s v="ITAÚ"/>
    <d v="2019-07-03T00:00:00"/>
    <x v="10"/>
    <n v="12942"/>
    <s v="C"/>
    <s v="TRPL4"/>
    <n v="500"/>
    <n v="23.83"/>
    <n v="24.21"/>
    <n v="11915"/>
    <n v="12"/>
    <n v="3.27"/>
    <n v="0.49"/>
    <n v="11930.23"/>
    <s v="S"/>
    <m/>
    <n v="-11930.23"/>
    <m/>
    <n v="800"/>
  </r>
  <r>
    <s v="ITAÚ"/>
    <d v="2019-07-02T00:00:00"/>
    <x v="5"/>
    <n v="7731"/>
    <s v="C"/>
    <s v="VALE3"/>
    <n v="300"/>
    <n v="52.06"/>
    <n v="52.06"/>
    <n v="15618"/>
    <n v="12"/>
    <n v="5.78"/>
    <n v="0.88"/>
    <n v="15633.3"/>
    <s v="S"/>
    <m/>
    <n v="-15633.3"/>
    <m/>
    <n v="800"/>
  </r>
  <r>
    <s v="ITAÚ"/>
    <d v="2019-07-02T00:00:00"/>
    <x v="7"/>
    <n v="7731"/>
    <s v="V"/>
    <s v="VVAR3"/>
    <n v="7000"/>
    <n v="5.37"/>
    <n v="5.0599999999999996"/>
    <n v="37590"/>
    <n v="12"/>
    <n v="5.78"/>
    <n v="0.88"/>
    <n v="37575.33"/>
    <s v="S"/>
    <m/>
    <n v="37575.33"/>
    <n v="2099.3120000000035"/>
    <n v="500"/>
  </r>
  <r>
    <s v="CLEAR"/>
    <d v="2019-07-02T00:00:00"/>
    <x v="7"/>
    <n v="3017702"/>
    <s v="C"/>
    <s v="BTOW3"/>
    <n v="200"/>
    <n v="31.66"/>
    <n v="32.804000000000002"/>
    <n v="6332"/>
    <n v="0"/>
    <n v="3.6280000000000001"/>
    <n v="0.55199999999999994"/>
    <n v="6334.9719999999998"/>
    <s v="S"/>
    <m/>
    <n v="-6334.9719999999998"/>
    <m/>
    <n v="600"/>
  </r>
  <r>
    <s v="CLEAR"/>
    <d v="2019-07-02T00:00:00"/>
    <x v="7"/>
    <n v="3017702"/>
    <s v="C"/>
    <s v="BTOW3"/>
    <n v="300"/>
    <n v="31.55"/>
    <n v="33.087499999999999"/>
    <n v="9465"/>
    <n v="0"/>
    <n v="3.6280000000000001"/>
    <n v="0.55199999999999994"/>
    <n v="9468.141999999998"/>
    <s v="S"/>
    <m/>
    <n v="-9468.141999999998"/>
    <m/>
    <n v="400"/>
  </r>
  <r>
    <s v="CLEAR"/>
    <d v="2019-07-02T00:00:00"/>
    <x v="3"/>
    <n v="3017702"/>
    <s v="C"/>
    <s v="ITUB4"/>
    <n v="500"/>
    <n v="35.92"/>
    <n v="35.92"/>
    <n v="17960"/>
    <n v="0"/>
    <n v="3.6280000000000001"/>
    <n v="0.55199999999999994"/>
    <n v="17963.142"/>
    <s v="S"/>
    <m/>
    <n v="-17963.142"/>
    <m/>
    <n v="300"/>
  </r>
  <r>
    <s v="CLEAR"/>
    <d v="2019-07-02T00:00:00"/>
    <x v="5"/>
    <n v="3017702"/>
    <s v="C"/>
    <s v="VALE3"/>
    <n v="200"/>
    <n v="53.32"/>
    <n v="53.706666666666663"/>
    <n v="10664"/>
    <n v="0"/>
    <n v="3.6280000000000001"/>
    <n v="0.55199999999999994"/>
    <n v="10667.048666666666"/>
    <s v="S"/>
    <m/>
    <n v="-10667.048666666666"/>
    <m/>
    <n v="0"/>
  </r>
  <r>
    <s v="CLEAR"/>
    <d v="2019-07-02T00:00:00"/>
    <x v="5"/>
    <n v="3017702"/>
    <s v="C"/>
    <s v="VALE3"/>
    <n v="400"/>
    <n v="53.9"/>
    <n v="53.9"/>
    <n v="21560"/>
    <n v="0"/>
    <n v="3.6280000000000001"/>
    <n v="0.55199999999999994"/>
    <n v="21563.048666666666"/>
    <s v="S"/>
    <m/>
    <n v="-21563.048666666666"/>
    <m/>
    <n v="0"/>
  </r>
  <r>
    <s v="ITAÚ"/>
    <d v="2019-07-02T00:00:00"/>
    <x v="1"/>
    <n v="7731"/>
    <s v="C"/>
    <s v="IRBR3"/>
    <n v="100"/>
    <n v="98.71"/>
    <n v="99.59"/>
    <n v="9871"/>
    <n v="12"/>
    <n v="5.78"/>
    <n v="0.88"/>
    <n v="9886.3766666666652"/>
    <s v="S"/>
    <m/>
    <n v="-9886.3766666666652"/>
    <m/>
    <n v="0"/>
  </r>
  <r>
    <s v="CLEAR"/>
    <d v="2019-07-01T00:00:00"/>
    <x v="0"/>
    <n v="2976057"/>
    <s v="V"/>
    <s v="JBSS3"/>
    <n v="500"/>
    <n v="22.11"/>
    <m/>
    <n v="11055"/>
    <n v="0"/>
    <n v="3.04"/>
    <n v="0.46"/>
    <n v="11051.800000000001"/>
    <s v="S"/>
    <m/>
    <n v="11051.800000000001"/>
    <n v="430"/>
    <n v="0"/>
  </r>
  <r>
    <s v="ITAÚ"/>
    <d v="2019-07-01T00:00:00"/>
    <x v="5"/>
    <n v="2893"/>
    <s v="V"/>
    <s v="VALE3"/>
    <n v="400"/>
    <n v="53.42"/>
    <n v="17.170000000000002"/>
    <n v="21368"/>
    <n v="12"/>
    <n v="0"/>
    <n v="0"/>
    <n v="21356"/>
    <s v="S"/>
    <m/>
    <n v="21356"/>
    <n v="494.92916666666497"/>
    <n v="0"/>
  </r>
  <r>
    <s v="ITAÚ"/>
    <d v="2019-07-01T00:00:00"/>
    <x v="1"/>
    <m/>
    <s v="V"/>
    <s v="CSNA3"/>
    <n v="1200"/>
    <n v="17.05"/>
    <n v="17.170000000000002"/>
    <n v="20460"/>
    <n v="12"/>
    <n v="0"/>
    <n v="0"/>
    <n v="20445.395"/>
    <s v="S"/>
    <m/>
    <n v="20445.395"/>
    <n v="-156.00000000000364"/>
    <n v="900"/>
  </r>
  <r>
    <s v="CLEAR"/>
    <d v="2019-06-28T00:00:00"/>
    <x v="0"/>
    <n v="2936672"/>
    <s v="C"/>
    <s v="JBSS3"/>
    <n v="500"/>
    <n v="21.23"/>
    <m/>
    <n v="10615"/>
    <n v="0"/>
    <n v="1.6525000000000001"/>
    <n v="0.255"/>
    <n v="10618.489999999998"/>
    <s v="S"/>
    <m/>
    <n v="-10618.489999999998"/>
    <m/>
    <n v="500"/>
  </r>
  <r>
    <s v="CLEAR"/>
    <d v="2019-06-28T00:00:00"/>
    <x v="5"/>
    <n v="2936672"/>
    <s v="V"/>
    <s v="USIM5"/>
    <n v="400"/>
    <n v="8.9499999999999993"/>
    <m/>
    <n v="3579.9999999999995"/>
    <n v="0"/>
    <n v="1.6525000000000001"/>
    <n v="0.255"/>
    <n v="3577.7749999999996"/>
    <s v="S"/>
    <m/>
    <n v="3577.7749999999996"/>
    <n v="467.96166666666431"/>
    <m/>
  </r>
  <r>
    <s v="CLEAR"/>
    <d v="2019-06-28T00:00:00"/>
    <x v="5"/>
    <n v="2936672"/>
    <s v="V"/>
    <s v="USIM5"/>
    <n v="1000"/>
    <n v="8.9499999999999993"/>
    <m/>
    <n v="8950"/>
    <n v="0"/>
    <n v="1.6525000000000001"/>
    <n v="0.255"/>
    <n v="8947.7750000000015"/>
    <s v="S"/>
    <m/>
    <n v="8947.7750000000015"/>
    <n v="0"/>
    <n v="0"/>
  </r>
  <r>
    <s v="CLEAR"/>
    <d v="2019-06-28T00:00:00"/>
    <x v="5"/>
    <n v="2936672"/>
    <s v="V"/>
    <s v="USIM5"/>
    <n v="100"/>
    <n v="8.9499999999999993"/>
    <m/>
    <n v="894.99999999999989"/>
    <n v="0"/>
    <n v="1.6525000000000001"/>
    <n v="0.255"/>
    <n v="891.95499999999993"/>
    <s v="S"/>
    <m/>
    <n v="891.95499999999993"/>
    <n v="0"/>
    <m/>
  </r>
  <r>
    <s v="CLEAR"/>
    <d v="2019-06-26T00:00:00"/>
    <x v="7"/>
    <n v="2874872"/>
    <s v="C"/>
    <s v="BTOW3"/>
    <n v="100"/>
    <n v="33.270000000000003"/>
    <m/>
    <n v="3327.0000000000005"/>
    <n v="0"/>
    <n v="2.1124999999999998"/>
    <n v="0.32500000000000001"/>
    <n v="3330.7450000000003"/>
    <s v="S"/>
    <m/>
    <n v="-3330.7450000000003"/>
    <m/>
    <m/>
  </r>
  <r>
    <s v="CLEAR"/>
    <d v="2019-06-26T00:00:00"/>
    <x v="3"/>
    <n v="2874872"/>
    <s v="V"/>
    <s v="ITUB4"/>
    <n v="400"/>
    <n v="36.21"/>
    <m/>
    <n v="14484"/>
    <n v="0"/>
    <n v="2.1124999999999998"/>
    <n v="0.32500000000000001"/>
    <n v="14480.314999999999"/>
    <s v="S"/>
    <m/>
    <n v="14480.314999999999"/>
    <n v="152.0180555555562"/>
    <n v="200"/>
  </r>
  <r>
    <s v="CLEAR"/>
    <d v="2019-06-26T00:00:00"/>
    <x v="5"/>
    <n v="2874872"/>
    <s v="C"/>
    <s v="USIM5"/>
    <n v="100"/>
    <n v="8.6300000000000008"/>
    <m/>
    <n v="863.00000000000011"/>
    <n v="0"/>
    <n v="2.1124999999999998"/>
    <n v="0.32500000000000001"/>
    <n v="867.70500000000015"/>
    <s v="S"/>
    <m/>
    <n v="-867.70500000000015"/>
    <m/>
    <m/>
  </r>
  <r>
    <s v="CLEAR"/>
    <d v="2019-06-26T00:00:00"/>
    <x v="5"/>
    <n v="2874872"/>
    <s v="C"/>
    <s v="USIM5"/>
    <n v="1400"/>
    <n v="8.6300000000000008"/>
    <m/>
    <n v="12082.000000000002"/>
    <n v="0"/>
    <n v="2.1124999999999998"/>
    <n v="0.32500000000000001"/>
    <n v="12084.787500000002"/>
    <s v="S"/>
    <m/>
    <n v="-12084.787500000002"/>
    <m/>
    <m/>
  </r>
  <r>
    <s v="ITAÚ"/>
    <d v="2019-06-26T00:00:00"/>
    <x v="1"/>
    <n v="71458"/>
    <s v="C"/>
    <s v="IRBR3"/>
    <n v="200"/>
    <n v="100.03"/>
    <n v="100.03"/>
    <n v="20006"/>
    <n v="12"/>
    <n v="5.5"/>
    <n v="0.84"/>
    <n v="20021.302500000002"/>
    <s v="S"/>
    <m/>
    <n v="-20021.302500000002"/>
    <m/>
    <m/>
  </r>
  <r>
    <s v="CLEAR"/>
    <d v="2019-06-25T00:00:00"/>
    <x v="7"/>
    <n v="2846723"/>
    <s v="C"/>
    <s v="BTOW3"/>
    <n v="400"/>
    <n v="34.19"/>
    <m/>
    <n v="13676"/>
    <n v="0"/>
    <n v="1.8333333333333333"/>
    <n v="0.30888888888888888"/>
    <n v="13678.771388888888"/>
    <s v="S"/>
    <m/>
    <n v="-13678.771388888888"/>
    <m/>
    <n v="400"/>
  </r>
  <r>
    <s v="CLEAR"/>
    <d v="2019-06-25T00:00:00"/>
    <x v="7"/>
    <n v="2846723"/>
    <s v="C"/>
    <s v="BTOW3"/>
    <n v="300"/>
    <n v="33.799999999999997"/>
    <m/>
    <n v="10140"/>
    <n v="0"/>
    <n v="1.8333333333333333"/>
    <n v="0.30888888888888888"/>
    <n v="10142.771388888888"/>
    <s v="S"/>
    <m/>
    <n v="-10142.771388888888"/>
    <m/>
    <n v="200"/>
  </r>
  <r>
    <s v="CLEAR"/>
    <d v="2019-06-25T00:00:00"/>
    <x v="7"/>
    <n v="2846723"/>
    <s v="V"/>
    <s v="BTOW3"/>
    <n v="300"/>
    <n v="33.75"/>
    <m/>
    <n v="10125"/>
    <n v="0"/>
    <n v="1.8333333333333333"/>
    <n v="0.30888888888888888"/>
    <n v="10121.994444444445"/>
    <s v="S"/>
    <m/>
    <n v="10121.994444444445"/>
    <n v="-19.914444444444598"/>
    <m/>
  </r>
  <r>
    <s v="CLEAR"/>
    <d v="2019-06-25T00:00:00"/>
    <x v="3"/>
    <n v="2846723"/>
    <s v="C"/>
    <s v="ITUB4"/>
    <n v="200"/>
    <n v="35.81"/>
    <m/>
    <n v="7162"/>
    <n v="0"/>
    <n v="1.8333333333333333"/>
    <n v="0.30888888888888888"/>
    <n v="7165.6355555555556"/>
    <s v="S"/>
    <m/>
    <n v="-7165.6355555555556"/>
    <m/>
    <m/>
  </r>
  <r>
    <s v="CLEAR"/>
    <d v="2019-06-25T00:00:00"/>
    <x v="3"/>
    <n v="2846723"/>
    <s v="C"/>
    <s v="ITUB4"/>
    <n v="200"/>
    <n v="35.81"/>
    <m/>
    <n v="7162"/>
    <n v="0"/>
    <n v="1.8333333333333333"/>
    <n v="0.30888888888888888"/>
    <n v="7165.6355555555556"/>
    <s v="S"/>
    <m/>
    <n v="-7165.6355555555556"/>
    <m/>
    <m/>
  </r>
  <r>
    <s v="CLEAR"/>
    <d v="2019-06-25T00:00:00"/>
    <x v="5"/>
    <n v="2846723"/>
    <s v="C"/>
    <s v="SUZB3"/>
    <n v="200"/>
    <n v="34.58"/>
    <m/>
    <n v="6916"/>
    <n v="0"/>
    <n v="1.8333333333333333"/>
    <n v="0.30888888888888888"/>
    <n v="6919.528888888889"/>
    <s v="S"/>
    <m/>
    <n v="-6919.528888888889"/>
    <m/>
    <m/>
  </r>
  <r>
    <s v="CLEAR"/>
    <d v="2019-06-25T00:00:00"/>
    <x v="5"/>
    <n v="2846723"/>
    <s v="C"/>
    <s v="SUZB3"/>
    <n v="100"/>
    <n v="34.58"/>
    <m/>
    <n v="3458"/>
    <n v="0"/>
    <n v="1.8333333333333333"/>
    <n v="0.30888888888888888"/>
    <n v="3461.528888888889"/>
    <s v="S"/>
    <m/>
    <n v="-3461.528888888889"/>
    <m/>
    <n v="0"/>
  </r>
  <r>
    <s v="CLEAR"/>
    <d v="2019-06-25T00:00:00"/>
    <x v="5"/>
    <n v="2846723"/>
    <s v="C"/>
    <s v="SUZB3"/>
    <n v="100"/>
    <n v="34.58"/>
    <m/>
    <n v="3458"/>
    <n v="0"/>
    <n v="1.8333333333333333"/>
    <n v="0.30888888888888888"/>
    <n v="3461.528888888889"/>
    <s v="S"/>
    <m/>
    <n v="-3461.528888888889"/>
    <m/>
    <n v="0"/>
  </r>
  <r>
    <s v="CLEAR"/>
    <d v="2019-06-25T00:00:00"/>
    <x v="5"/>
    <n v="2846723"/>
    <s v="C"/>
    <s v="SUZB3"/>
    <n v="100"/>
    <n v="34.590000000000003"/>
    <m/>
    <n v="3459.0000000000005"/>
    <n v="0"/>
    <n v="1.8333333333333333"/>
    <n v="0.30888888888888888"/>
    <n v="3461.3388888888894"/>
    <s v="S"/>
    <m/>
    <n v="-3461.3388888888894"/>
    <m/>
    <n v="0"/>
  </r>
  <r>
    <s v="ITAÚ"/>
    <d v="2019-06-25T00:00:00"/>
    <x v="1"/>
    <n v="67532"/>
    <s v="V"/>
    <s v="FJTA4"/>
    <n v="3000"/>
    <n v="3.32"/>
    <n v="3.21"/>
    <n v="9960"/>
    <n v="12"/>
    <n v="4.1433333333333335"/>
    <n v="0.6366666666666666"/>
    <n v="9944.9558333333334"/>
    <s v="S"/>
    <m/>
    <n v="9944.9558333333334"/>
    <n v="296.14916666666613"/>
    <n v="0"/>
  </r>
  <r>
    <s v="ITAÚ"/>
    <d v="2019-06-25T00:00:00"/>
    <x v="1"/>
    <n v="67532"/>
    <s v="V"/>
    <s v="IRBR3"/>
    <n v="200"/>
    <n v="100.12"/>
    <n v="98.7"/>
    <n v="20024"/>
    <n v="12"/>
    <n v="4.1433333333333335"/>
    <n v="0.6366666666666666"/>
    <n v="20008.955833333333"/>
    <s v="S"/>
    <m/>
    <n v="20008.955833333333"/>
    <n v="237.06000000000131"/>
    <n v="0"/>
  </r>
  <r>
    <s v="ITAÚ"/>
    <d v="2019-06-25T00:00:00"/>
    <x v="7"/>
    <n v="67532"/>
    <s v="C"/>
    <s v="VVAR3"/>
    <n v="3000"/>
    <n v="5.08"/>
    <n v="5.0628571428571432"/>
    <n v="15240"/>
    <n v="12"/>
    <n v="4.1433333333333335"/>
    <n v="0.6366666666666666"/>
    <n v="15255.674166666666"/>
    <s v="S"/>
    <m/>
    <n v="-15255.674166666666"/>
    <m/>
    <n v="0"/>
  </r>
  <r>
    <s v="ITAÚ"/>
    <d v="2019-06-24T00:00:00"/>
    <x v="10"/>
    <n v="62655"/>
    <s v="C"/>
    <s v="TRPL4"/>
    <n v="1000"/>
    <n v="24.4"/>
    <n v="24.4"/>
    <n v="24400"/>
    <n v="12"/>
    <n v="3.8424999999999998"/>
    <n v="0.59250000000000003"/>
    <n v="24415.63"/>
    <s v="S"/>
    <m/>
    <n v="-24415.63"/>
    <m/>
    <n v="200"/>
  </r>
  <r>
    <s v="ITAÚ"/>
    <d v="2019-06-24T00:00:00"/>
    <x v="5"/>
    <n v="62655"/>
    <s v="V"/>
    <s v="SUZB3"/>
    <n v="500"/>
    <n v="34.46"/>
    <n v="34.46"/>
    <n v="17230"/>
    <n v="12"/>
    <n v="3.8424999999999998"/>
    <n v="0.59250000000000003"/>
    <n v="17215.190000000002"/>
    <s v="S"/>
    <m/>
    <n v="17215.190000000002"/>
    <n v="564.43700000000172"/>
    <n v="400"/>
  </r>
  <r>
    <s v="ITAÚ"/>
    <d v="2019-06-24T00:00:00"/>
    <x v="5"/>
    <n v="62655"/>
    <s v="V"/>
    <s v="UNIP6"/>
    <n v="200"/>
    <n v="35.590000000000003"/>
    <n v="34.880000000000003"/>
    <n v="7118.0000000000009"/>
    <n v="12"/>
    <n v="3.8424999999999998"/>
    <n v="0.59250000000000003"/>
    <n v="7103.1900000000014"/>
    <s v="S"/>
    <m/>
    <n v="7103.1900000000014"/>
    <n v="125.56500000000051"/>
    <n v="3000"/>
  </r>
  <r>
    <s v="ITAÚ"/>
    <d v="2019-06-24T00:00:00"/>
    <x v="5"/>
    <n v="62655"/>
    <s v="V"/>
    <s v="UNIP6"/>
    <n v="200"/>
    <n v="35.83"/>
    <n v="34.880000000000003"/>
    <n v="7166"/>
    <n v="12"/>
    <n v="3.8424999999999998"/>
    <n v="0.59250000000000003"/>
    <n v="7151.1900000000005"/>
    <s v="S"/>
    <m/>
    <n v="7151.1900000000005"/>
    <n v="173.57749999999942"/>
    <n v="0"/>
  </r>
  <r>
    <s v="ITAÚ"/>
    <d v="2019-06-21T00:00:00"/>
    <x v="5"/>
    <n v="58030"/>
    <s v="C"/>
    <s v="UNIP6"/>
    <n v="400"/>
    <n v="34.880000000000003"/>
    <n v="34.880000000000003"/>
    <n v="13952.000000000002"/>
    <n v="12"/>
    <n v="3.83"/>
    <n v="0.97"/>
    <n v="13967.817500000001"/>
    <s v="S"/>
    <m/>
    <n v="-13967.817500000001"/>
    <m/>
    <n v="0"/>
  </r>
  <r>
    <s v="ITAÚ"/>
    <d v="2019-06-19T00:00:00"/>
    <x v="1"/>
    <n v="53091"/>
    <s v="C"/>
    <s v="FJTA4"/>
    <n v="3000"/>
    <n v="3.21"/>
    <n v="27.28"/>
    <n v="9630"/>
    <n v="12"/>
    <n v="3.7958333333333329"/>
    <n v="0.64500000000000002"/>
    <n v="9645.0450000000001"/>
    <s v="S"/>
    <m/>
    <n v="-9645.0450000000001"/>
    <m/>
    <n v="0"/>
  </r>
  <r>
    <s v="ITAÚ"/>
    <d v="2019-06-19T00:00:00"/>
    <x v="4"/>
    <n v="53091"/>
    <s v="V"/>
    <s v="PETR4"/>
    <n v="800"/>
    <n v="27.5"/>
    <n v="27.28"/>
    <n v="22000"/>
    <n v="12"/>
    <n v="3.7958333333333329"/>
    <n v="0.64500000000000002"/>
    <n v="21985.584999999999"/>
    <s v="S"/>
    <m/>
    <n v="21985.584999999999"/>
    <n v="141.83420454545558"/>
    <n v="0"/>
  </r>
  <r>
    <s v="ITAÚ"/>
    <d v="2019-06-19T00:00:00"/>
    <x v="3"/>
    <n v="53091"/>
    <s v="V"/>
    <s v="ITUB4"/>
    <n v="400"/>
    <n v="35.31"/>
    <n v="34.26"/>
    <n v="14124"/>
    <n v="12"/>
    <n v="3.7958333333333329"/>
    <n v="0.64500000000000002"/>
    <n v="14109.584999999999"/>
    <s v="S"/>
    <m/>
    <n v="14109.584999999999"/>
    <n v="401.19545454545641"/>
    <n v="0"/>
  </r>
  <r>
    <s v="ITAÚ"/>
    <d v="2019-06-19T00:00:00"/>
    <x v="10"/>
    <n v="53091"/>
    <s v="V"/>
    <s v="TRPL4"/>
    <n v="500"/>
    <n v="24.32"/>
    <n v="22.73"/>
    <n v="12160"/>
    <n v="12"/>
    <n v="3.7958333333333329"/>
    <n v="0.64500000000000002"/>
    <n v="12145.945"/>
    <s v="S"/>
    <m/>
    <n v="12145.945"/>
    <n v="759.005454545455"/>
    <n v="0"/>
  </r>
  <r>
    <s v="ITAÚ"/>
    <d v="2019-06-19T00:00:00"/>
    <x v="7"/>
    <n v="53091"/>
    <s v="V"/>
    <s v="BTOW3"/>
    <n v="300"/>
    <n v="33.130000000000003"/>
    <n v="32.28"/>
    <n v="9939"/>
    <n v="12"/>
    <n v="3.7958333333333329"/>
    <n v="0.64500000000000002"/>
    <n v="9924.5630000000001"/>
    <s v="S"/>
    <m/>
    <n v="9924.5630000000001"/>
    <n v="220.68090909091006"/>
    <n v="66"/>
  </r>
  <r>
    <s v="ITAÚ"/>
    <d v="2019-06-19T00:00:00"/>
    <x v="3"/>
    <n v="53091"/>
    <s v="V"/>
    <s v="BBAS3"/>
    <n v="500"/>
    <n v="52.19"/>
    <n v="51.35"/>
    <n v="26095"/>
    <n v="12"/>
    <n v="3.7958333333333329"/>
    <n v="0.64500000000000002"/>
    <n v="26080.562999999998"/>
    <s v="S"/>
    <m/>
    <n v="26080.562999999998"/>
    <n v="367.24378787879141"/>
    <n v="4000"/>
  </r>
  <r>
    <s v="ITAÚ"/>
    <d v="2019-06-19T00:00:00"/>
    <x v="5"/>
    <n v="53091"/>
    <s v="V"/>
    <s v="UNIP6"/>
    <n v="66"/>
    <n v="35.51"/>
    <n v="40.4"/>
    <n v="2343.66"/>
    <n v="12"/>
    <n v="3.7958333333333329"/>
    <n v="0.64500000000000002"/>
    <n v="2329.223"/>
    <s v="S"/>
    <m/>
    <n v="2329.223"/>
    <n v="469.04833333333409"/>
    <n v="300"/>
  </r>
  <r>
    <s v="ITAÚ"/>
    <d v="2019-06-19T00:00:00"/>
    <x v="5"/>
    <n v="53091"/>
    <s v="V"/>
    <s v="UNIP6"/>
    <n v="400"/>
    <n v="35.81"/>
    <n v="40.4"/>
    <n v="14324"/>
    <n v="12"/>
    <n v="3.7958333333333329"/>
    <n v="0.64500000000000002"/>
    <n v="14309.563"/>
    <s v="S"/>
    <m/>
    <n v="14309.563"/>
    <n v="0"/>
    <n v="0"/>
  </r>
  <r>
    <s v="ITAÚ"/>
    <d v="2019-06-19T00:00:00"/>
    <x v="7"/>
    <n v="53091"/>
    <s v="C"/>
    <s v="VVAR3"/>
    <n v="4000"/>
    <n v="5.05"/>
    <n v="5.05"/>
    <n v="20200"/>
    <n v="12"/>
    <n v="3.7958333333333329"/>
    <n v="0.64500000000000002"/>
    <n v="20215.067000000003"/>
    <s v="S"/>
    <m/>
    <n v="-20215.067000000003"/>
    <m/>
    <n v="0"/>
  </r>
  <r>
    <s v="ITAÚ"/>
    <d v="2019-06-19T00:00:00"/>
    <x v="7"/>
    <n v="53091"/>
    <s v="C"/>
    <s v="BTOW3"/>
    <n v="300"/>
    <n v="32.28"/>
    <n v="32.28"/>
    <n v="9684"/>
    <n v="12"/>
    <n v="3.7958333333333329"/>
    <n v="0.64500000000000002"/>
    <n v="9701.3009999999995"/>
    <s v="S"/>
    <m/>
    <n v="-9701.3009999999995"/>
    <m/>
    <n v="500"/>
  </r>
  <r>
    <s v="ITAÚ"/>
    <d v="2019-06-19T00:00:00"/>
    <x v="5"/>
    <n v="53091"/>
    <s v="V"/>
    <s v="VALE3"/>
    <n v="400"/>
    <n v="52.71"/>
    <m/>
    <n v="21084"/>
    <n v="12"/>
    <n v="3.7958333333333329"/>
    <n v="0.64500000000000002"/>
    <n v="21067.328999999998"/>
    <s v="S"/>
    <m/>
    <n v="21067.328999999998"/>
    <n v="204.19181818181823"/>
    <n v="400"/>
  </r>
  <r>
    <s v="ITAÚ"/>
    <d v="2019-06-19T00:00:00"/>
    <x v="5"/>
    <n v="53091"/>
    <s v="C"/>
    <s v="VALE3"/>
    <n v="400"/>
    <n v="52.11"/>
    <m/>
    <n v="20844"/>
    <n v="12"/>
    <n v="3.7958333333333329"/>
    <n v="0.64500000000000002"/>
    <n v="20861.301000000003"/>
    <s v="S"/>
    <m/>
    <n v="-20861.301000000003"/>
    <m/>
    <n v="0"/>
  </r>
  <r>
    <s v="ITAÚ"/>
    <d v="2019-06-18T00:00:00"/>
    <x v="5"/>
    <n v="48886"/>
    <s v="C"/>
    <s v="SUZB3"/>
    <n v="500"/>
    <n v="33.26"/>
    <n v="33.26"/>
    <n v="16630"/>
    <n v="12"/>
    <n v="5.63"/>
    <n v="0.86799999999999999"/>
    <n v="16647.524000000001"/>
    <s v="S"/>
    <m/>
    <n v="-16647.524000000001"/>
    <m/>
    <n v="0"/>
  </r>
  <r>
    <s v="ITAÚ"/>
    <d v="2019-06-18T00:00:00"/>
    <x v="5"/>
    <n v="48886"/>
    <s v="C"/>
    <s v="VALE3"/>
    <n v="400"/>
    <n v="52.02"/>
    <n v="52.02"/>
    <n v="20808"/>
    <n v="12"/>
    <n v="5.63"/>
    <n v="0.86799999999999999"/>
    <n v="20825.524000000001"/>
    <s v="S"/>
    <m/>
    <n v="-20825.524000000001"/>
    <m/>
    <n v="0"/>
  </r>
  <r>
    <s v="ITAÚ"/>
    <d v="2019-06-18T00:00:00"/>
    <x v="5"/>
    <n v="48886"/>
    <s v="V"/>
    <s v="USIM5"/>
    <n v="3500"/>
    <n v="8.82"/>
    <n v="31.58"/>
    <n v="30870"/>
    <n v="12"/>
    <n v="5.63"/>
    <n v="0.86799999999999999"/>
    <n v="30853.106"/>
    <s v="S"/>
    <m/>
    <n v="30853.106"/>
    <n v="18916.288607142855"/>
    <n v="0"/>
  </r>
  <r>
    <s v="ITAÚ"/>
    <d v="2019-06-18T00:00:00"/>
    <x v="7"/>
    <n v="48886"/>
    <s v="V"/>
    <s v="BTOW3"/>
    <n v="700"/>
    <n v="32.69"/>
    <n v="31.58"/>
    <n v="22883"/>
    <n v="12"/>
    <n v="5.63"/>
    <n v="0.86799999999999999"/>
    <n v="22867.508000000002"/>
    <s v="S"/>
    <m/>
    <n v="22867.508000000002"/>
    <n v="724.44771428571403"/>
    <n v="300"/>
  </r>
  <r>
    <s v="ITAÚ"/>
    <d v="2019-06-18T00:00:00"/>
    <x v="3"/>
    <n v="48886"/>
    <s v="V"/>
    <s v="B3SA3"/>
    <n v="300"/>
    <n v="37.31"/>
    <n v="35.840000000000003"/>
    <n v="11193"/>
    <n v="12"/>
    <n v="5.63"/>
    <n v="0.86799999999999999"/>
    <n v="11177.508"/>
    <s v="S"/>
    <m/>
    <n v="11177.508"/>
    <n v="405.88199999999961"/>
    <n v="700"/>
  </r>
  <r>
    <s v="ITAÚ"/>
    <d v="2019-06-17T00:00:00"/>
    <x v="5"/>
    <n v="44949"/>
    <s v="V"/>
    <s v="SUZB3"/>
    <n v="300"/>
    <n v="32.97"/>
    <n v="33.01"/>
    <n v="9891"/>
    <n v="12"/>
    <n v="3.2842857142857143"/>
    <n v="0.61285714285714288"/>
    <n v="9875.7631428571422"/>
    <s v="S"/>
    <m/>
    <n v="9875.7631428571422"/>
    <n v="-44.42428571428718"/>
    <n v="500"/>
  </r>
  <r>
    <s v="ITAÚ"/>
    <d v="2019-06-17T00:00:00"/>
    <x v="5"/>
    <n v="44949"/>
    <s v="C"/>
    <s v="SUZB3"/>
    <n v="300"/>
    <n v="33.01"/>
    <n v="33.01"/>
    <n v="9903"/>
    <n v="12"/>
    <n v="3.2842857142857143"/>
    <n v="0.61285714285714288"/>
    <n v="9918.866857142857"/>
    <s v="S"/>
    <m/>
    <n v="-9918.866857142857"/>
    <m/>
    <n v="0"/>
  </r>
  <r>
    <s v="ITAÚ"/>
    <d v="2019-06-17T00:00:00"/>
    <x v="7"/>
    <n v="44949"/>
    <s v="C"/>
    <s v="BTOW3"/>
    <n v="200"/>
    <n v="31.51"/>
    <n v="31.581428571428571"/>
    <n v="6302"/>
    <n v="12"/>
    <n v="3.2842857142857143"/>
    <n v="0.61285714285714288"/>
    <n v="6317.866857142857"/>
    <s v="S"/>
    <m/>
    <n v="-6317.866857142857"/>
    <m/>
    <n v="0"/>
  </r>
  <r>
    <s v="ITAÚ"/>
    <d v="2019-06-17T00:00:00"/>
    <x v="7"/>
    <n v="44949"/>
    <s v="C"/>
    <s v="BTOW3"/>
    <n v="500"/>
    <n v="31.61"/>
    <n v="31.61"/>
    <n v="15805"/>
    <n v="12"/>
    <n v="3.2842857142857143"/>
    <n v="0.61285714285714288"/>
    <n v="15819.792857142857"/>
    <s v="S"/>
    <m/>
    <n v="-15819.792857142857"/>
    <m/>
    <n v="0"/>
  </r>
  <r>
    <s v="ITAÚ"/>
    <d v="2019-06-17T00:00:00"/>
    <x v="7"/>
    <n v="44949"/>
    <s v="V"/>
    <s v="BTOW3"/>
    <n v="700"/>
    <n v="32.07"/>
    <n v="31.51"/>
    <n v="22449"/>
    <n v="12"/>
    <n v="3.2842857142857143"/>
    <n v="0.61285714285714288"/>
    <n v="22434.837142857144"/>
    <s v="S"/>
    <m/>
    <n v="22434.837142857144"/>
    <n v="344.28166666666948"/>
    <n v="300"/>
  </r>
  <r>
    <s v="ITAÚ"/>
    <d v="2019-06-17T00:00:00"/>
    <x v="5"/>
    <n v="44949"/>
    <s v="V"/>
    <s v="SUZB3"/>
    <n v="500"/>
    <n v="33.64"/>
    <n v="32.22"/>
    <n v="16820"/>
    <n v="12"/>
    <n v="3.2842857142857143"/>
    <n v="0.61285714285714288"/>
    <n v="16805.837142857144"/>
    <s v="S"/>
    <m/>
    <n v="16805.837142857144"/>
    <n v="984"/>
    <n v="1200"/>
  </r>
  <r>
    <s v="ITAÚ"/>
    <d v="2019-06-17T00:00:00"/>
    <x v="7"/>
    <n v="44949"/>
    <s v="V"/>
    <s v="VVAR3"/>
    <n v="4000"/>
    <n v="5.01"/>
    <n v="5.01"/>
    <n v="20040"/>
    <n v="12"/>
    <n v="3.2842857142857143"/>
    <n v="0.61285714285714288"/>
    <n v="20025.837142857144"/>
    <s v="S"/>
    <m/>
    <n v="20025.837142857144"/>
    <n v="-32.690000000002328"/>
    <n v="700"/>
  </r>
  <r>
    <s v="ITAÚ"/>
    <d v="2019-06-14T00:00:00"/>
    <x v="3"/>
    <n v="41183"/>
    <s v="C"/>
    <s v="B3SA3"/>
    <n v="300"/>
    <n v="35.840000000000003"/>
    <n v="35.840000000000003"/>
    <n v="10752.000000000002"/>
    <n v="12"/>
    <n v="3.4571428571428569"/>
    <n v="0.53285714285714281"/>
    <n v="10766.712857142857"/>
    <s v="S"/>
    <m/>
    <n v="-10766.712857142857"/>
    <m/>
    <n v="500"/>
  </r>
  <r>
    <s v="ITAÚ"/>
    <d v="2019-06-14T00:00:00"/>
    <x v="1"/>
    <n v="41183"/>
    <s v="C"/>
    <s v="CSNA3"/>
    <n v="400"/>
    <n v="16.61"/>
    <n v="17.174166666666668"/>
    <n v="6644"/>
    <n v="12"/>
    <n v="3.4571428571428569"/>
    <n v="0.53285714285714281"/>
    <n v="6658.7128571428575"/>
    <s v="S"/>
    <m/>
    <n v="-6658.7128571428575"/>
    <m/>
    <n v="0"/>
  </r>
  <r>
    <s v="ITAÚ"/>
    <d v="2019-06-14T00:00:00"/>
    <x v="7"/>
    <n v="41183"/>
    <s v="C"/>
    <s v="BTOW3"/>
    <n v="300"/>
    <n v="31.21"/>
    <n v="31.507142857142856"/>
    <n v="9363"/>
    <n v="12"/>
    <n v="3.4571428571428569"/>
    <n v="0.53285714285714281"/>
    <n v="9378.602857142856"/>
    <s v="S"/>
    <m/>
    <n v="-9378.602857142856"/>
    <m/>
    <n v="4000"/>
  </r>
  <r>
    <s v="ITAÚ"/>
    <d v="2019-06-14T00:00:00"/>
    <x v="3"/>
    <n v="41183"/>
    <s v="C"/>
    <s v="BBAS3"/>
    <n v="200"/>
    <n v="50.43"/>
    <n v="51.353999999999999"/>
    <n v="10086"/>
    <n v="12"/>
    <n v="3.4571428571428569"/>
    <n v="0.53285714285714281"/>
    <n v="10101.602857142856"/>
    <s v="S"/>
    <m/>
    <n v="-10101.602857142856"/>
    <m/>
    <n v="400"/>
  </r>
  <r>
    <s v="ITAÚ"/>
    <d v="2019-06-14T00:00:00"/>
    <x v="1"/>
    <n v="41183"/>
    <s v="V"/>
    <s v="LEVE3"/>
    <n v="800"/>
    <n v="23.07"/>
    <n v="23.02"/>
    <n v="18456"/>
    <n v="12"/>
    <n v="3.4571428571428569"/>
    <n v="0.53285714285714281"/>
    <n v="18440.679642857143"/>
    <s v="S"/>
    <m/>
    <n v="18440.679642857143"/>
    <n v="7.9290000000000873"/>
    <n v="0"/>
  </r>
  <r>
    <s v="ITAÚ"/>
    <d v="2019-06-14T00:00:00"/>
    <x v="7"/>
    <n v="41183"/>
    <s v="C"/>
    <s v="VVAR3"/>
    <n v="4000"/>
    <n v="5.01"/>
    <n v="5.01"/>
    <n v="20040"/>
    <n v="12"/>
    <n v="3.4571428571428569"/>
    <n v="0.53285714285714281"/>
    <n v="20055.950357142858"/>
    <s v="S"/>
    <m/>
    <n v="-20055.950357142858"/>
    <m/>
    <n v="400"/>
  </r>
  <r>
    <s v="ITAÚ"/>
    <d v="2019-06-14T00:00:00"/>
    <x v="7"/>
    <n v="41183"/>
    <s v="C"/>
    <s v="BTOW3"/>
    <n v="400"/>
    <n v="31.73"/>
    <n v="31.73"/>
    <n v="12692"/>
    <n v="12"/>
    <n v="3.4571428571428569"/>
    <n v="0.53285714285714281"/>
    <n v="12707.950357142856"/>
    <s v="S"/>
    <m/>
    <n v="-12707.950357142856"/>
    <m/>
    <n v="200"/>
  </r>
  <r>
    <s v="ITAÚ"/>
    <d v="2019-06-13T00:00:00"/>
    <x v="7"/>
    <n v="37123"/>
    <s v="V"/>
    <s v="VVAR3"/>
    <n v="4000"/>
    <n v="4.93"/>
    <n v="4.8499999999999996"/>
    <n v="19720"/>
    <n v="12"/>
    <n v="4.0383333333333331"/>
    <n v="0.62333333333333341"/>
    <n v="19704.589166666668"/>
    <s v="S"/>
    <m/>
    <n v="19704.589166666668"/>
    <n v="0"/>
    <n v="400"/>
  </r>
  <r>
    <s v="ITAÚ"/>
    <d v="2019-06-13T00:00:00"/>
    <x v="3"/>
    <n v="37123"/>
    <s v="C"/>
    <s v="ITUB4"/>
    <n v="200"/>
    <n v="34.159999999999997"/>
    <n v="34.21"/>
    <n v="6831.9999999999991"/>
    <n v="0"/>
    <n v="0"/>
    <n v="0"/>
    <n v="6833.1799999999994"/>
    <s v="S"/>
    <m/>
    <n v="-6833.1799999999994"/>
    <m/>
    <n v="300"/>
  </r>
  <r>
    <s v="ITAÚ"/>
    <d v="2019-06-13T00:00:00"/>
    <x v="3"/>
    <n v="37123"/>
    <s v="C"/>
    <s v="ITUB4"/>
    <n v="200"/>
    <n v="34.26"/>
    <n v="34.26"/>
    <n v="6852"/>
    <n v="12"/>
    <n v="4.0383333333333331"/>
    <n v="0.62333333333333341"/>
    <n v="6865.9533333333329"/>
    <s v="S"/>
    <m/>
    <n v="-6865.9533333333329"/>
    <m/>
    <n v="0"/>
  </r>
  <r>
    <s v="ITAÚ"/>
    <d v="2019-06-13T00:00:00"/>
    <x v="5"/>
    <n v="37123"/>
    <s v="C"/>
    <s v="UNIP6"/>
    <n v="400"/>
    <n v="40.39"/>
    <n v="40.39"/>
    <n v="16156"/>
    <n v="12"/>
    <n v="4.0383333333333331"/>
    <n v="0.62333333333333341"/>
    <n v="16172.878333333332"/>
    <s v="S"/>
    <m/>
    <n v="-16172.878333333332"/>
    <m/>
    <n v="700"/>
  </r>
  <r>
    <s v="ITAÚ"/>
    <d v="2019-06-13T00:00:00"/>
    <x v="3"/>
    <n v="37123"/>
    <s v="C"/>
    <s v="BBAS3"/>
    <n v="300"/>
    <n v="51.97"/>
    <n v="51.97"/>
    <n v="15591"/>
    <n v="12"/>
    <n v="4.0383333333333331"/>
    <n v="0.62333333333333341"/>
    <n v="15607.878333333332"/>
    <s v="S"/>
    <m/>
    <n v="-15607.878333333332"/>
    <m/>
    <n v="700"/>
  </r>
  <r>
    <s v="ITAÚ"/>
    <d v="2019-06-13T00:00:00"/>
    <x v="7"/>
    <n v="37123"/>
    <s v="V"/>
    <s v="BTOW3"/>
    <n v="500"/>
    <n v="32.79"/>
    <n v="32.869999999999997"/>
    <n v="16395"/>
    <n v="12"/>
    <n v="4.0383333333333331"/>
    <n v="0.62333333333333341"/>
    <n v="16379.156666666668"/>
    <s v="S"/>
    <m/>
    <n v="16379.156666666668"/>
    <n v="-56.661666666666861"/>
    <n v="500"/>
  </r>
  <r>
    <s v="ITAÚ"/>
    <d v="2019-06-13T00:00:00"/>
    <x v="7"/>
    <n v="37123"/>
    <s v="V"/>
    <s v="BTOW3"/>
    <n v="200"/>
    <n v="32.86"/>
    <n v="32.869999999999997"/>
    <n v="6572"/>
    <n v="12"/>
    <n v="4.0383333333333331"/>
    <n v="0.62333333333333341"/>
    <n v="6557.4586666666673"/>
    <s v="S"/>
    <m/>
    <n v="6557.4586666666673"/>
    <n v="-17.581333333331713"/>
    <n v="500"/>
  </r>
  <r>
    <s v="ITAÚ"/>
    <d v="2019-06-12T00:00:00"/>
    <x v="7"/>
    <n v="31900"/>
    <s v="V"/>
    <s v="BTOW3"/>
    <n v="500"/>
    <n v="32.049999999999997"/>
    <m/>
    <n v="16024.999999999998"/>
    <n v="12"/>
    <n v="2.9579999999999997"/>
    <n v="0.49299999999999999"/>
    <n v="16010.588999999998"/>
    <s v="S"/>
    <m/>
    <n v="16010.588999999998"/>
    <n v="-41.613000000003012"/>
    <n v="800"/>
  </r>
  <r>
    <s v="ITAÚ"/>
    <d v="2019-06-12T00:00:00"/>
    <x v="1"/>
    <n v="31900"/>
    <s v="C"/>
    <s v="CSNA3"/>
    <n v="300"/>
    <n v="17.3"/>
    <n v="17.456250000000001"/>
    <n v="5190"/>
    <n v="12"/>
    <n v="2.9579999999999997"/>
    <n v="0.49299999999999999"/>
    <n v="5205.0410000000002"/>
    <s v="S"/>
    <m/>
    <n v="-5205.0410000000002"/>
    <m/>
    <n v="200"/>
  </r>
  <r>
    <s v="ITAÚ"/>
    <d v="2019-06-12T00:00:00"/>
    <x v="1"/>
    <n v="31900"/>
    <s v="C"/>
    <s v="CSNA3"/>
    <n v="500"/>
    <n v="17.55"/>
    <n v="17.55"/>
    <n v="8775"/>
    <n v="12"/>
    <n v="2.9579999999999997"/>
    <n v="0.49299999999999999"/>
    <n v="8790.0409999999993"/>
    <s v="S"/>
    <m/>
    <n v="-8790.0409999999993"/>
    <m/>
    <n v="4000"/>
  </r>
  <r>
    <s v="ITAÚ"/>
    <d v="2019-06-12T00:00:00"/>
    <x v="1"/>
    <n v="31900"/>
    <s v="C"/>
    <s v="LEVE3"/>
    <n v="800"/>
    <n v="23.02"/>
    <n v="23.02"/>
    <n v="18416"/>
    <n v="12"/>
    <n v="2.9579999999999997"/>
    <n v="0.49299999999999999"/>
    <n v="18431.041000000001"/>
    <s v="S"/>
    <m/>
    <n v="-18431.041000000001"/>
    <m/>
    <n v="1200"/>
  </r>
  <r>
    <s v="ITAÚ"/>
    <d v="2019-06-12T00:00:00"/>
    <x v="1"/>
    <n v="31900"/>
    <s v="C"/>
    <s v="IRBR3"/>
    <n v="100"/>
    <n v="96.32"/>
    <n v="98.694999999999993"/>
    <n v="9632"/>
    <n v="12"/>
    <n v="2.9579999999999997"/>
    <n v="0.49299999999999999"/>
    <n v="9648.0149999999994"/>
    <s v="S"/>
    <m/>
    <n v="-9648.0149999999994"/>
    <m/>
    <n v="900"/>
  </r>
  <r>
    <s v="ITAÚ"/>
    <d v="2019-06-12T00:00:00"/>
    <x v="7"/>
    <n v="31900"/>
    <s v="C"/>
    <s v="VVAR3"/>
    <n v="4000"/>
    <n v="4.8499999999999996"/>
    <n v="4.8499999999999996"/>
    <n v="19400"/>
    <n v="12"/>
    <n v="2.9579999999999997"/>
    <n v="0.49299999999999999"/>
    <n v="19416.014999999999"/>
    <s v="S"/>
    <m/>
    <n v="-19416.014999999999"/>
    <m/>
    <n v="700"/>
  </r>
  <r>
    <s v="ITAÚ"/>
    <d v="2019-06-12T00:00:00"/>
    <x v="7"/>
    <n v="31900"/>
    <s v="C"/>
    <s v="BTOW3"/>
    <n v="300"/>
    <n v="32.01"/>
    <n v="32.524999999999999"/>
    <n v="9603"/>
    <n v="12"/>
    <n v="2.9579999999999997"/>
    <n v="0.49299999999999999"/>
    <n v="9619.0149999999994"/>
    <s v="S"/>
    <m/>
    <n v="-9619.0149999999994"/>
    <m/>
    <n v="400"/>
  </r>
  <r>
    <s v="ITAÚ"/>
    <d v="2019-06-12T00:00:00"/>
    <x v="7"/>
    <n v="31900"/>
    <s v="C"/>
    <s v="BTOW3"/>
    <n v="200"/>
    <n v="32.08"/>
    <n v="32.696666666666665"/>
    <n v="6416"/>
    <n v="12"/>
    <n v="2.9579999999999997"/>
    <n v="0.49299999999999999"/>
    <n v="6432.0150000000003"/>
    <s v="S"/>
    <m/>
    <n v="-6432.0150000000003"/>
    <m/>
    <n v="800"/>
  </r>
  <r>
    <s v="ITAÚ"/>
    <d v="2019-06-12T00:00:00"/>
    <x v="7"/>
    <n v="31900"/>
    <s v="C"/>
    <s v="BTOW3"/>
    <n v="300"/>
    <n v="32.99"/>
    <n v="32.872857142857143"/>
    <n v="9897"/>
    <n v="12"/>
    <n v="2.9579999999999997"/>
    <n v="0.49299999999999999"/>
    <n v="9913.0149999999994"/>
    <s v="S"/>
    <m/>
    <n v="-9913.0149999999994"/>
    <m/>
    <n v="0"/>
  </r>
  <r>
    <s v="ITAÚ"/>
    <d v="2019-06-12T00:00:00"/>
    <x v="7"/>
    <n v="31900"/>
    <s v="C"/>
    <s v="BTOW3"/>
    <n v="400"/>
    <n v="32.770000000000003"/>
    <n v="32.770000000000003"/>
    <n v="13108.000000000002"/>
    <n v="12"/>
    <n v="2.9579999999999997"/>
    <n v="0.49299999999999999"/>
    <n v="13123.113000000001"/>
    <s v="S"/>
    <m/>
    <n v="-13123.113000000001"/>
    <m/>
    <n v="300"/>
  </r>
  <r>
    <s v="ITAÚ"/>
    <d v="2019-06-11T00:00:00"/>
    <x v="4"/>
    <n v="27818"/>
    <s v="C"/>
    <s v="PETR4"/>
    <n v="800"/>
    <n v="27.28"/>
    <n v="27.28"/>
    <n v="21824"/>
    <n v="12"/>
    <n v="4.0062499999999996"/>
    <n v="0.68500000000000005"/>
    <n v="21839.305000000004"/>
    <s v="S"/>
    <m/>
    <n v="-21839.305000000004"/>
    <m/>
    <n v="0"/>
  </r>
  <r>
    <s v="ITAÚ"/>
    <d v="2019-06-11T00:00:00"/>
    <x v="7"/>
    <n v="27818"/>
    <s v="V"/>
    <s v="BTOW3"/>
    <n v="300"/>
    <n v="33.15"/>
    <n v="33.020000000000003"/>
    <n v="9945"/>
    <n v="12"/>
    <n v="4.0062499999999996"/>
    <n v="0.68500000000000005"/>
    <n v="9930.3250000000007"/>
    <s v="S"/>
    <m/>
    <n v="9930.3250000000007"/>
    <n v="4.9874999999992724"/>
    <n v="0"/>
  </r>
  <r>
    <s v="ITAÚ"/>
    <d v="2019-06-11T00:00:00"/>
    <x v="7"/>
    <n v="27818"/>
    <s v="C"/>
    <s v="BTOW3"/>
    <n v="300"/>
    <n v="33.020000000000003"/>
    <n v="33.020000000000003"/>
    <n v="9906.0000000000018"/>
    <n v="12"/>
    <n v="4.0062499999999996"/>
    <n v="0.68500000000000005"/>
    <n v="9920.6533333333336"/>
    <s v="S"/>
    <m/>
    <n v="-9920.6533333333336"/>
    <m/>
    <n v="0"/>
  </r>
  <r>
    <s v="ITAÚ"/>
    <d v="2019-06-11T00:00:00"/>
    <x v="4"/>
    <n v="27818"/>
    <s v="V"/>
    <s v="PETR4"/>
    <n v="500"/>
    <n v="27.11"/>
    <n v="26.13"/>
    <n v="13555"/>
    <n v="12"/>
    <n v="4.0062499999999996"/>
    <n v="0.68500000000000005"/>
    <n v="13540.976666666667"/>
    <s v="S"/>
    <m/>
    <n v="13540.976666666667"/>
    <n v="456.53875000000153"/>
    <n v="700"/>
  </r>
  <r>
    <s v="ITAÚ"/>
    <d v="2019-06-11T00:00:00"/>
    <x v="3"/>
    <n v="27818"/>
    <s v="V"/>
    <s v="BBAS3"/>
    <n v="300"/>
    <n v="52.67"/>
    <n v="52.3"/>
    <n v="15801"/>
    <n v="12"/>
    <n v="4.0062499999999996"/>
    <n v="0.68500000000000005"/>
    <n v="15786.976666666667"/>
    <s v="S"/>
    <m/>
    <n v="15786.976666666667"/>
    <n v="94.308750000000146"/>
    <n v="0"/>
  </r>
  <r>
    <s v="ITAÚ"/>
    <d v="2019-06-11T00:00:00"/>
    <x v="7"/>
    <n v="27818"/>
    <s v="V"/>
    <s v="BTOW3"/>
    <n v="700"/>
    <n v="33.54"/>
    <n v="33.799999999999997"/>
    <n v="23478"/>
    <n v="12"/>
    <n v="4.0062499999999996"/>
    <n v="0.68500000000000005"/>
    <n v="23463.976666666666"/>
    <s v="S"/>
    <m/>
    <n v="23463.976666666666"/>
    <n v="-198.69124999999622"/>
    <n v="1400"/>
  </r>
  <r>
    <s v="ITAÚ"/>
    <d v="2019-06-11T00:00:00"/>
    <x v="7"/>
    <n v="27818"/>
    <s v="V"/>
    <s v="BTOW3"/>
    <n v="700"/>
    <n v="33.369999999999997"/>
    <n v="33.799999999999997"/>
    <n v="23359"/>
    <n v="12"/>
    <n v="4.0062499999999996"/>
    <n v="0.68500000000000005"/>
    <n v="23344.976666666666"/>
    <s v="S"/>
    <m/>
    <n v="23344.976666666666"/>
    <n v="-317.69124999999622"/>
    <n v="500"/>
  </r>
  <r>
    <s v="ITAÚ"/>
    <d v="2019-06-11T00:00:00"/>
    <x v="1"/>
    <n v="27818"/>
    <s v="V"/>
    <s v="LEVE3"/>
    <n v="500"/>
    <n v="23.08"/>
    <n v="22.53"/>
    <n v="11540"/>
    <n v="12"/>
    <n v="4.0062499999999996"/>
    <n v="0.68500000000000005"/>
    <n v="11525.976666666667"/>
    <s v="S"/>
    <m/>
    <n v="11525.976666666667"/>
    <n v="239.98375000000124"/>
    <n v="0"/>
  </r>
  <r>
    <s v="ITAÚ"/>
    <d v="2019-06-10T00:00:00"/>
    <x v="7"/>
    <n v="23697"/>
    <s v="V"/>
    <s v="BTOW3"/>
    <n v="800"/>
    <n v="32"/>
    <n v="34.51"/>
    <n v="25600"/>
    <n v="12"/>
    <n v="5.0650000000000004"/>
    <n v="0.63"/>
    <n v="25584.871111111112"/>
    <s v="S"/>
    <m/>
    <n v="25584.871111111112"/>
    <n v="-2025.6949999999997"/>
    <n v="500"/>
  </r>
  <r>
    <s v="ITAÚ"/>
    <d v="2019-06-10T00:00:00"/>
    <x v="1"/>
    <n v="23697"/>
    <s v="C"/>
    <s v="LEVE3"/>
    <n v="500"/>
    <n v="22.53"/>
    <m/>
    <n v="11265"/>
    <n v="12"/>
    <n v="5.0650000000000004"/>
    <n v="0.63"/>
    <n v="11280.758888888888"/>
    <s v="S"/>
    <m/>
    <n v="-11280.758888888888"/>
    <m/>
    <n v="0"/>
  </r>
  <r>
    <s v="ITAÚ"/>
    <d v="2019-06-07T00:00:00"/>
    <x v="1"/>
    <n v="19842"/>
    <s v="V"/>
    <s v="LEVE3"/>
    <n v="400"/>
    <n v="22.98"/>
    <m/>
    <n v="9192"/>
    <n v="12"/>
    <n v="2.52"/>
    <n v="0.39"/>
    <n v="9177.1111111111113"/>
    <s v="S"/>
    <m/>
    <n v="9177.1111111111113"/>
    <n v="125.43000000000029"/>
    <n v="400"/>
  </r>
  <r>
    <s v="ITAÚ"/>
    <d v="2019-06-06T00:00:00"/>
    <x v="4"/>
    <n v="15849"/>
    <s v="C"/>
    <s v="PETR4"/>
    <n v="500"/>
    <n v="26.13"/>
    <m/>
    <n v="13065"/>
    <n v="12"/>
    <n v="3.59"/>
    <n v="0.55000000000000004"/>
    <n v="13080.678888888888"/>
    <s v="S"/>
    <m/>
    <n v="-13080.678888888888"/>
    <m/>
    <n v="4000"/>
  </r>
  <r>
    <s v="ITAÚ"/>
    <d v="2019-06-05T00:00:00"/>
    <x v="7"/>
    <n v="11800"/>
    <s v="V"/>
    <s v="VVAR3"/>
    <n v="4000"/>
    <n v="4.8"/>
    <m/>
    <n v="19200"/>
    <n v="12"/>
    <n v="2.5299999999999998"/>
    <n v="0.5"/>
    <n v="19185.001111111113"/>
    <s v="S"/>
    <m/>
    <n v="19185.001111111113"/>
    <n v="153.65000000000146"/>
    <n v="2000"/>
  </r>
  <r>
    <s v="ITAÚ"/>
    <d v="2019-06-05T00:00:00"/>
    <x v="1"/>
    <n v="11800"/>
    <s v="C"/>
    <s v="LEVE3"/>
    <n v="400"/>
    <n v="22.59"/>
    <m/>
    <n v="9036"/>
    <n v="12"/>
    <n v="2.5299999999999998"/>
    <n v="0.5"/>
    <n v="9051.6288888888885"/>
    <s v="S"/>
    <m/>
    <n v="-9051.6288888888885"/>
    <m/>
    <n v="100"/>
  </r>
  <r>
    <s v="ITAÚ"/>
    <d v="2019-06-05T00:00:00"/>
    <x v="7"/>
    <n v="11800"/>
    <s v="C"/>
    <s v="VVAR3"/>
    <n v="2000"/>
    <n v="4.76"/>
    <m/>
    <n v="9520"/>
    <n v="12"/>
    <n v="2.5299999999999998"/>
    <n v="0.5"/>
    <n v="9535.6288888888885"/>
    <s v="S"/>
    <m/>
    <n v="-9535.6288888888885"/>
    <m/>
    <n v="0"/>
  </r>
  <r>
    <s v="ITAÚ"/>
    <d v="2019-06-05T00:00:00"/>
    <x v="7"/>
    <n v="11800"/>
    <s v="C"/>
    <s v="VVAR3"/>
    <n v="2000"/>
    <n v="4.74"/>
    <m/>
    <n v="9480"/>
    <n v="12"/>
    <n v="2.5299999999999998"/>
    <n v="0.5"/>
    <n v="9495.6288888888885"/>
    <s v="S"/>
    <m/>
    <n v="-9495.6288888888885"/>
    <m/>
    <n v="500"/>
  </r>
  <r>
    <s v="ITAÚ"/>
    <d v="2019-06-04T00:00:00"/>
    <x v="1"/>
    <n v="7542"/>
    <s v="C"/>
    <s v="IRBR3"/>
    <n v="100"/>
    <n v="101.07"/>
    <m/>
    <n v="10107"/>
    <n v="12"/>
    <n v="2.3879999999999999"/>
    <n v="6.0999999999999999E-2"/>
    <n v="10122.189888888888"/>
    <s v="S"/>
    <m/>
    <n v="-10122.189888888888"/>
    <m/>
    <n v="300"/>
  </r>
  <r>
    <s v="ITAÚ"/>
    <d v="2019-06-04T00:00:00"/>
    <x v="5"/>
    <n v="7542"/>
    <s v="V"/>
    <s v="BRKM5"/>
    <n v="500"/>
    <n v="34.44"/>
    <m/>
    <n v="17220"/>
    <n v="12"/>
    <n v="2.3879999999999999"/>
    <n v="6.0999999999999999E-2"/>
    <n v="17203.788999999997"/>
    <s v="S"/>
    <m/>
    <n v="17203.788999999997"/>
    <n v="-67.606999999999971"/>
    <n v="0"/>
  </r>
  <r>
    <s v="ITAÚ"/>
    <d v="2019-06-04T00:00:00"/>
    <x v="5"/>
    <n v="7542"/>
    <s v="C"/>
    <s v="BRKM5"/>
    <n v="200"/>
    <n v="34.21"/>
    <m/>
    <n v="6842"/>
    <n v="12"/>
    <n v="2.3879999999999999"/>
    <n v="6.0999999999999999E-2"/>
    <n v="6858.8409999999994"/>
    <s v="S"/>
    <m/>
    <n v="-6858.8409999999994"/>
    <m/>
    <n v="300"/>
  </r>
  <r>
    <s v="ITAÚ"/>
    <d v="2019-06-04T00:00:00"/>
    <x v="5"/>
    <n v="7542"/>
    <s v="C"/>
    <s v="BRKM5"/>
    <n v="300"/>
    <n v="34.67"/>
    <m/>
    <n v="10401"/>
    <n v="12"/>
    <n v="2.3879999999999999"/>
    <n v="6.0999999999999999E-2"/>
    <n v="10417.840999999999"/>
    <s v="S"/>
    <m/>
    <n v="-10417.840999999999"/>
    <m/>
    <n v="0"/>
  </r>
  <r>
    <s v="ITAÚ"/>
    <d v="2019-06-04T00:00:00"/>
    <x v="5"/>
    <n v="7542"/>
    <s v="V"/>
    <s v="BRKM5"/>
    <n v="300"/>
    <n v="34.24"/>
    <m/>
    <n v="10272"/>
    <n v="12"/>
    <n v="2.3879999999999999"/>
    <n v="6.0999999999999999E-2"/>
    <n v="10258.889000000001"/>
    <s v="S"/>
    <m/>
    <n v="10258.889000000001"/>
    <n v="-23.528000000000247"/>
    <n v="300"/>
  </r>
  <r>
    <s v="ITAÚ"/>
    <d v="2019-06-04T00:00:00"/>
    <x v="5"/>
    <n v="7542"/>
    <s v="C"/>
    <s v="BRKM5"/>
    <n v="300"/>
    <n v="34.22"/>
    <m/>
    <n v="10266"/>
    <n v="12"/>
    <n v="2.3879999999999999"/>
    <n v="6.0999999999999999E-2"/>
    <n v="10279.740999999998"/>
    <s v="S"/>
    <m/>
    <n v="-10279.740999999998"/>
    <m/>
    <n v="500"/>
  </r>
  <r>
    <s v="ITAÚ"/>
    <d v="2019-06-04T00:00:00"/>
    <x v="5"/>
    <n v="7542"/>
    <s v="V"/>
    <s v="BRKM5"/>
    <n v="300"/>
    <n v="34.39"/>
    <m/>
    <n v="10317"/>
    <n v="12"/>
    <n v="2.3879999999999999"/>
    <n v="6.0999999999999999E-2"/>
    <n v="10301.894"/>
    <s v="S"/>
    <m/>
    <n v="10301.894"/>
    <n v="12.471999999999753"/>
    <n v="300"/>
  </r>
  <r>
    <s v="ITAÚ"/>
    <d v="2019-06-04T00:00:00"/>
    <x v="5"/>
    <n v="7542"/>
    <s v="C"/>
    <s v="BRKM5"/>
    <n v="300"/>
    <n v="34.25"/>
    <m/>
    <n v="10275"/>
    <n v="12"/>
    <n v="2.3879999999999999"/>
    <n v="6.0999999999999999E-2"/>
    <n v="10290.735999999999"/>
    <s v="S"/>
    <m/>
    <n v="-10290.735999999999"/>
    <m/>
    <n v="500"/>
  </r>
  <r>
    <s v="ITAÚ"/>
    <d v="2019-06-04T00:00:00"/>
    <x v="5"/>
    <n v="7542"/>
    <s v="C"/>
    <s v="SUZB3"/>
    <n v="200"/>
    <n v="30.57"/>
    <n v="31.56"/>
    <n v="6114"/>
    <n v="12"/>
    <n v="2.3879999999999999"/>
    <n v="6.0999999999999999E-2"/>
    <n v="6132.3850000000002"/>
    <s v="S"/>
    <m/>
    <n v="-6132.3850000000002"/>
    <m/>
    <n v="300"/>
  </r>
  <r>
    <s v="ITAÚ"/>
    <d v="2019-06-04T00:00:00"/>
    <x v="3"/>
    <n v="7542"/>
    <s v="C"/>
    <s v="BBAS3"/>
    <n v="300"/>
    <n v="52.3"/>
    <n v="52.3"/>
    <n v="15690"/>
    <n v="12"/>
    <n v="2.3879999999999999"/>
    <n v="6.0999999999999999E-2"/>
    <n v="15708.384999999998"/>
    <s v="S"/>
    <m/>
    <n v="-15708.384999999998"/>
    <m/>
    <n v="300"/>
  </r>
  <r>
    <s v="ITAÚ"/>
    <d v="2019-06-03T00:00:00"/>
    <x v="10"/>
    <n v="2887"/>
    <s v="C"/>
    <s v="TRPL4"/>
    <n v="500"/>
    <n v="22.73"/>
    <n v="22.73"/>
    <n v="11365"/>
    <n v="12"/>
    <n v="5.62"/>
    <n v="0.9"/>
    <n v="11384.223999999998"/>
    <s v="S"/>
    <m/>
    <n v="-11384.223999999998"/>
    <m/>
    <n v="200"/>
  </r>
  <r>
    <s v="ITAÚ"/>
    <d v="2019-06-03T00:00:00"/>
    <x v="7"/>
    <n v="2887"/>
    <s v="V"/>
    <s v="VVAR3"/>
    <n v="6000"/>
    <n v="4.92"/>
    <n v="4.7699999999999996"/>
    <n v="29520"/>
    <n v="12"/>
    <n v="5.62"/>
    <n v="0.9"/>
    <n v="29501.405999999999"/>
    <s v="S"/>
    <m/>
    <n v="29501.405999999999"/>
    <n v="894"/>
    <n v="200"/>
  </r>
  <r>
    <s v="ITAÚ"/>
    <d v="2019-05-31T00:00:00"/>
    <x v="5"/>
    <n v="88219"/>
    <s v="C"/>
    <s v="SUZB3"/>
    <n v="100"/>
    <n v="32.21"/>
    <n v="32.22"/>
    <n v="3221"/>
    <n v="12"/>
    <n v="1.6937500000000001"/>
    <n v="0.29125000000000001"/>
    <n v="3239.6152500000003"/>
    <s v="S"/>
    <m/>
    <n v="-3239.6152500000003"/>
    <m/>
    <n v="200"/>
  </r>
  <r>
    <s v="ITAÚ"/>
    <d v="2019-05-31T00:00:00"/>
    <x v="5"/>
    <n v="88219"/>
    <s v="V"/>
    <s v="SUZB3"/>
    <n v="200"/>
    <n v="32.979999999999997"/>
    <n v="92.95"/>
    <n v="6595.9999999999991"/>
    <n v="12"/>
    <n v="1.6937500000000001"/>
    <n v="0.29125000000000001"/>
    <n v="6581.3762499999984"/>
    <s v="S"/>
    <m/>
    <n v="6581.3762499999984"/>
    <n v="-18.630000000001928"/>
    <n v="0"/>
  </r>
  <r>
    <s v="ITAÚ"/>
    <d v="2019-05-31T00:00:00"/>
    <x v="5"/>
    <n v="88219"/>
    <s v="C"/>
    <s v="SUZB3"/>
    <n v="200"/>
    <n v="32.950000000000003"/>
    <n v="92.95"/>
    <n v="6590.0000000000009"/>
    <n v="12"/>
    <n v="1.6937500000000001"/>
    <n v="0.29125000000000001"/>
    <n v="6605.2537500000017"/>
    <s v="S"/>
    <m/>
    <n v="-6605.2537500000017"/>
    <m/>
    <n v="2000"/>
  </r>
  <r>
    <s v="ITAÚ"/>
    <d v="2019-05-31T00:00:00"/>
    <x v="5"/>
    <n v="88219"/>
    <s v="C"/>
    <s v="SUZB3"/>
    <n v="200"/>
    <n v="32.22"/>
    <n v="32.22"/>
    <n v="6444"/>
    <n v="12"/>
    <n v="1.6937500000000001"/>
    <n v="0.29125000000000001"/>
    <n v="6459.2537500000008"/>
    <s v="S"/>
    <m/>
    <n v="-6459.2537500000008"/>
    <m/>
    <n v="2000"/>
  </r>
  <r>
    <s v="ITAÚ"/>
    <d v="2019-05-31T00:00:00"/>
    <x v="10"/>
    <n v="88219"/>
    <s v="V"/>
    <s v="TRPL4"/>
    <n v="200"/>
    <n v="21.94"/>
    <n v="20.78"/>
    <n v="4388"/>
    <n v="12"/>
    <n v="1.6937500000000001"/>
    <n v="0.29125000000000001"/>
    <n v="4373.3762499999993"/>
    <s v="S"/>
    <m/>
    <n v="4373.3762499999993"/>
    <n v="205.34"/>
    <n v="1800"/>
  </r>
  <r>
    <s v="ITAÚ"/>
    <d v="2019-05-31T00:00:00"/>
    <x v="7"/>
    <n v="88219"/>
    <s v="C"/>
    <s v="BTOW3"/>
    <n v="200"/>
    <n v="31.96"/>
    <n v="33.795454545454547"/>
    <n v="6392"/>
    <n v="12"/>
    <n v="1.6937500000000001"/>
    <n v="0.29125000000000001"/>
    <n v="6406.8762500000003"/>
    <s v="S"/>
    <m/>
    <n v="-6406.8762500000003"/>
    <m/>
    <n v="1400"/>
  </r>
  <r>
    <s v="ITAÚ"/>
    <d v="2019-05-31T00:00:00"/>
    <x v="7"/>
    <n v="88219"/>
    <s v="C"/>
    <s v="BTOW3"/>
    <n v="200"/>
    <n v="31.86"/>
    <n v="34.981000000000002"/>
    <n v="6372"/>
    <n v="12"/>
    <n v="1.6937500000000001"/>
    <n v="0.29125000000000001"/>
    <n v="6386.8762500000003"/>
    <s v="S"/>
    <m/>
    <n v="-6386.8762500000003"/>
    <m/>
    <n v="1200"/>
  </r>
  <r>
    <s v="ITAÚ"/>
    <d v="2019-05-31T00:00:00"/>
    <x v="7"/>
    <n v="88219"/>
    <s v="C"/>
    <s v="BTOW3"/>
    <n v="400"/>
    <n v="32.31"/>
    <n v="35.327777777777776"/>
    <n v="12924"/>
    <n v="12"/>
    <n v="1.6937500000000001"/>
    <n v="0.29125000000000001"/>
    <n v="12938.876249999999"/>
    <s v="S"/>
    <m/>
    <n v="-12938.876249999999"/>
    <m/>
    <n v="1900"/>
  </r>
  <r>
    <s v="ITAÚ"/>
    <d v="2019-05-30T00:00:00"/>
    <x v="7"/>
    <n v="83778"/>
    <s v="V"/>
    <s v="VVAR3"/>
    <n v="7000"/>
    <n v="4.8099999999999996"/>
    <n v="4.7699999999999996"/>
    <n v="33670"/>
    <n v="12"/>
    <n v="3.5118181818181822"/>
    <n v="0.64727272727272733"/>
    <n v="33655.397727272728"/>
    <s v="S"/>
    <m/>
    <n v="33655.397727272728"/>
    <n v="256"/>
    <n v="2200"/>
  </r>
  <r>
    <s v="ITAÚ"/>
    <d v="2019-05-30T00:00:00"/>
    <x v="7"/>
    <n v="83778"/>
    <s v="V"/>
    <s v="BTOW3"/>
    <n v="700"/>
    <n v="32.659999999999997"/>
    <n v="36.19"/>
    <n v="22861.999999999996"/>
    <n v="12"/>
    <n v="3.5118181818181822"/>
    <n v="0.64727272727272733"/>
    <n v="22847.397727272721"/>
    <s v="S"/>
    <m/>
    <n v="22847.397727272721"/>
    <n v="230.10999999999694"/>
    <n v="1900"/>
  </r>
  <r>
    <s v="ITAÚ"/>
    <d v="2019-05-30T00:00:00"/>
    <x v="7"/>
    <n v="83778"/>
    <s v="V"/>
    <s v="BTOW3"/>
    <n v="300"/>
    <n v="32.630000000000003"/>
    <n v="36.19"/>
    <n v="9789"/>
    <n v="12"/>
    <n v="3.5118181818181822"/>
    <n v="0.64727272727272733"/>
    <n v="9774.3977272727279"/>
    <s v="S"/>
    <m/>
    <n v="9774.3977272727279"/>
    <n v="0"/>
    <n v="1700"/>
  </r>
  <r>
    <s v="ITAÚ"/>
    <d v="2019-05-30T00:00:00"/>
    <x v="7"/>
    <n v="83778"/>
    <s v="C"/>
    <s v="BTOW3"/>
    <n v="300"/>
    <n v="32.020000000000003"/>
    <n v="36.19"/>
    <n v="9606.0000000000018"/>
    <n v="12"/>
    <n v="3.5118181818181822"/>
    <n v="0.64727272727272733"/>
    <n v="9621.3712727272723"/>
    <s v="S"/>
    <m/>
    <n v="-9621.3712727272723"/>
    <m/>
    <n v="1200"/>
  </r>
  <r>
    <s v="ITAÚ"/>
    <d v="2019-05-30T00:00:00"/>
    <x v="7"/>
    <n v="83778"/>
    <s v="C"/>
    <s v="BTOW3"/>
    <n v="200"/>
    <n v="32.39"/>
    <n v="36.19"/>
    <n v="6478"/>
    <n v="12"/>
    <n v="3.5118181818181822"/>
    <n v="0.64727272727272733"/>
    <n v="6493.3712727272732"/>
    <s v="S"/>
    <m/>
    <n v="-6493.3712727272732"/>
    <m/>
    <n v="1200"/>
  </r>
  <r>
    <s v="ITAÚ"/>
    <d v="2019-05-30T00:00:00"/>
    <x v="7"/>
    <n v="83778"/>
    <s v="C"/>
    <s v="BTOW3"/>
    <n v="500"/>
    <n v="32.43"/>
    <n v="36.19"/>
    <n v="16215"/>
    <n v="24"/>
    <n v="3.5118181818181822"/>
    <n v="0.64727272727272733"/>
    <n v="16242.37127272727"/>
    <s v="S"/>
    <m/>
    <n v="-16242.37127272727"/>
    <m/>
    <n v="1400"/>
  </r>
  <r>
    <s v="ITAÚ"/>
    <d v="2019-05-30T00:00:00"/>
    <x v="3"/>
    <n v="83778"/>
    <s v="V"/>
    <s v="BBAS3"/>
    <n v="600"/>
    <n v="51.83"/>
    <n v="50.99"/>
    <n v="31098"/>
    <n v="12"/>
    <n v="3.5118181818181822"/>
    <n v="0.64727272727272733"/>
    <n v="31083.258727272725"/>
    <s v="S"/>
    <m/>
    <n v="31083.258727272725"/>
    <n v="492"/>
    <n v="1200"/>
  </r>
  <r>
    <s v="ITAÚ"/>
    <d v="2019-05-30T00:00:00"/>
    <x v="7"/>
    <n v="83778"/>
    <s v="V"/>
    <s v="BTOW3"/>
    <n v="200"/>
    <n v="32.93"/>
    <m/>
    <n v="6586"/>
    <n v="12"/>
    <n v="3.5118181818181822"/>
    <n v="0.64727272727272733"/>
    <n v="6571.2587272727269"/>
    <s v="S"/>
    <m/>
    <n v="6571.2587272727269"/>
    <n v="-20.948181818181183"/>
    <n v="1500"/>
  </r>
  <r>
    <s v="ITAÚ"/>
    <d v="2019-05-30T00:00:00"/>
    <x v="7"/>
    <n v="83778"/>
    <s v="C"/>
    <s v="BTOW3"/>
    <n v="200"/>
    <n v="32.869999999999997"/>
    <m/>
    <n v="6573.9999999999991"/>
    <n v="12"/>
    <n v="3.5118181818181822"/>
    <n v="0.64727272727272733"/>
    <n v="6590.4697727272724"/>
    <s v="S"/>
    <m/>
    <n v="-6590.4697727272724"/>
    <m/>
    <n v="1500"/>
  </r>
  <r>
    <s v="ITAÚ"/>
    <d v="2019-05-30T00:00:00"/>
    <x v="7"/>
    <n v="83778"/>
    <s v="V"/>
    <s v="BTOW3"/>
    <n v="300"/>
    <n v="32.74"/>
    <n v="36.19"/>
    <n v="9822"/>
    <n v="12"/>
    <n v="3.5118181818181822"/>
    <n v="0.64727272727272733"/>
    <n v="9806.1602272727287"/>
    <s v="S"/>
    <m/>
    <n v="9806.1602272727287"/>
    <n v="-1051.1590909090901"/>
    <n v="1200"/>
  </r>
  <r>
    <s v="ITAÚ"/>
    <d v="2019-05-30T00:00:00"/>
    <x v="1"/>
    <n v="83778"/>
    <s v="V"/>
    <s v="LEVE3"/>
    <n v="400"/>
    <n v="22.78"/>
    <n v="21.89"/>
    <n v="9112"/>
    <n v="12"/>
    <n v="3.5118181818181822"/>
    <n v="0.64727272727272733"/>
    <n v="9096.1602272727287"/>
    <s v="S"/>
    <m/>
    <n v="9096.1602272727287"/>
    <n v="323.23090909091115"/>
    <n v="1500"/>
  </r>
  <r>
    <s v="ITAÚ"/>
    <d v="2019-05-29T00:00:00"/>
    <x v="7"/>
    <n v="79449"/>
    <s v="C"/>
    <s v="BTOW3"/>
    <n v="300"/>
    <n v="32.369999999999997"/>
    <n v="36.194000000000003"/>
    <n v="9711"/>
    <n v="12"/>
    <n v="2.3466666666666667"/>
    <n v="0.51666666666666672"/>
    <n v="9727.3391666666648"/>
    <s v="S"/>
    <m/>
    <n v="-9727.3391666666648"/>
    <m/>
    <n v="1200"/>
  </r>
  <r>
    <s v="ITAÚ"/>
    <d v="2019-05-29T00:00:00"/>
    <x v="7"/>
    <n v="79449"/>
    <s v="V"/>
    <s v="BTOW3"/>
    <n v="300"/>
    <n v="32.880000000000003"/>
    <n v="37.15"/>
    <n v="9864"/>
    <n v="12"/>
    <n v="2.3466666666666667"/>
    <n v="0.51666666666666672"/>
    <n v="9848.6633333333339"/>
    <s v="S"/>
    <m/>
    <n v="9848.6633333333339"/>
    <n v="-18.63"/>
    <n v="1500"/>
  </r>
  <r>
    <s v="ITAÚ"/>
    <d v="2019-05-29T00:00:00"/>
    <x v="7"/>
    <n v="79449"/>
    <s v="C"/>
    <s v="BTOW3"/>
    <n v="300"/>
    <n v="32.86"/>
    <n v="37.15"/>
    <n v="9858"/>
    <n v="12"/>
    <n v="2.3466666666666667"/>
    <n v="0.51666666666666672"/>
    <n v="9874.1733333333323"/>
    <s v="S"/>
    <m/>
    <n v="-9874.1733333333323"/>
    <m/>
    <n v="1200"/>
  </r>
  <r>
    <s v="ITAÚ"/>
    <d v="2019-05-29T00:00:00"/>
    <x v="7"/>
    <n v="79449"/>
    <s v="V"/>
    <s v="BTOW3"/>
    <n v="300"/>
    <n v="33.159999999999997"/>
    <n v="37.15"/>
    <n v="9947.9999999999982"/>
    <n v="12"/>
    <n v="2.3466666666666667"/>
    <n v="0.51666666666666672"/>
    <n v="9932.4566666666651"/>
    <s v="S"/>
    <m/>
    <n v="9932.4566666666651"/>
    <n v="35.64333333333343"/>
    <n v="1700"/>
  </r>
  <r>
    <s v="ITAÚ"/>
    <d v="2019-05-29T00:00:00"/>
    <x v="7"/>
    <n v="79449"/>
    <s v="C"/>
    <s v="BTOW3"/>
    <n v="300"/>
    <n v="32.94"/>
    <n v="37.15"/>
    <n v="9882"/>
    <n v="12"/>
    <n v="2.3466666666666667"/>
    <n v="0.51666666666666672"/>
    <n v="9898.1733333333323"/>
    <s v="S"/>
    <m/>
    <n v="-9898.1733333333323"/>
    <m/>
    <n v="1500"/>
  </r>
  <r>
    <s v="ITAÚ"/>
    <d v="2019-05-29T00:00:00"/>
    <x v="7"/>
    <n v="79449"/>
    <s v="V"/>
    <s v="BTOW3"/>
    <n v="500"/>
    <n v="33.08"/>
    <n v="37.15"/>
    <n v="16540"/>
    <n v="12"/>
    <n v="2.3466666666666667"/>
    <n v="0.51666666666666672"/>
    <n v="16523.71"/>
    <s v="S"/>
    <m/>
    <n v="16523.71"/>
    <n v="-47.849999999998545"/>
    <n v="1200"/>
  </r>
  <r>
    <s v="ITAÚ"/>
    <d v="2019-05-29T00:00:00"/>
    <x v="7"/>
    <n v="79449"/>
    <s v="C"/>
    <s v="BTOW3"/>
    <n v="200"/>
    <n v="33.06"/>
    <n v="37.15"/>
    <n v="6612"/>
    <n v="12"/>
    <n v="2.3466666666666667"/>
    <n v="0.51666666666666672"/>
    <n v="6628.92"/>
    <s v="S"/>
    <m/>
    <n v="-6628.92"/>
    <m/>
    <n v="1700"/>
  </r>
  <r>
    <s v="ITAÚ"/>
    <d v="2019-05-29T00:00:00"/>
    <x v="7"/>
    <n v="79449"/>
    <s v="C"/>
    <s v="BTOW3"/>
    <n v="300"/>
    <n v="33.1"/>
    <n v="37.15"/>
    <n v="9930"/>
    <n v="12"/>
    <n v="2.3466666666666667"/>
    <n v="0.51666666666666672"/>
    <n v="9946.9199999999983"/>
    <s v="S"/>
    <m/>
    <n v="-9946.9199999999983"/>
    <m/>
    <n v="400"/>
  </r>
  <r>
    <s v="ITAÚ"/>
    <d v="2019-05-29T00:00:00"/>
    <x v="7"/>
    <n v="79449"/>
    <s v="V"/>
    <s v="BTOW3"/>
    <n v="500"/>
    <n v="33.58"/>
    <n v="37.15"/>
    <n v="16790"/>
    <n v="12"/>
    <n v="2.3466666666666667"/>
    <n v="0.51666666666666672"/>
    <n v="16774.543333333335"/>
    <s v="S"/>
    <m/>
    <n v="16774.543333333335"/>
    <n v="-1800"/>
    <n v="13000"/>
  </r>
  <r>
    <s v="ITAÚ"/>
    <d v="2019-05-28T00:00:00"/>
    <x v="7"/>
    <n v="75340"/>
    <s v="V"/>
    <s v="BTOW3"/>
    <n v="500"/>
    <n v="32.44"/>
    <n v="35.81"/>
    <n v="16219.999999999998"/>
    <n v="12"/>
    <n v="3.43"/>
    <n v="0.55000000000000004"/>
    <n v="16204.509999999998"/>
    <s v="S"/>
    <m/>
    <n v="16204.509999999998"/>
    <n v="-1697"/>
    <n v="200"/>
  </r>
  <r>
    <s v="ITAÚ"/>
    <d v="2019-05-28T00:00:00"/>
    <x v="1"/>
    <n v="75340"/>
    <s v="C"/>
    <s v="LEVE3"/>
    <n v="400"/>
    <n v="21.89"/>
    <n v="21.89"/>
    <n v="8756"/>
    <n v="12"/>
    <n v="3.43"/>
    <n v="0.55000000000000004"/>
    <n v="8771.0749999999989"/>
    <s v="S"/>
    <m/>
    <n v="-8771.0749999999989"/>
    <m/>
    <n v="200"/>
  </r>
  <r>
    <s v="ITAÚ"/>
    <d v="2019-05-25T00:00:00"/>
    <x v="7"/>
    <n v="74150"/>
    <s v="V"/>
    <s v="VVAR3"/>
    <n v="1000"/>
    <n v="4.05"/>
    <n v="4.87"/>
    <n v="4050"/>
    <n v="12"/>
    <n v="1.1100000000000001"/>
    <n v="0.16"/>
    <n v="4035.9450000000002"/>
    <s v="S"/>
    <m/>
    <n v="4035.9450000000002"/>
    <n v="-832"/>
    <n v="200"/>
  </r>
  <r>
    <s v="ITAÚ"/>
    <d v="2019-05-24T00:00:00"/>
    <x v="7"/>
    <n v="67931"/>
    <s v="C"/>
    <s v="BTOW3"/>
    <n v="300"/>
    <n v="31.33"/>
    <n v="35.812272727272727"/>
    <n v="9399"/>
    <n v="12"/>
    <n v="1.75"/>
    <n v="0.28000000000000003"/>
    <n v="9413.8050000000003"/>
    <s v="S"/>
    <m/>
    <n v="-9413.8050000000003"/>
    <m/>
    <n v="400"/>
  </r>
  <r>
    <s v="ITAÚ"/>
    <d v="2019-05-24T00:00:00"/>
    <x v="7"/>
    <n v="67931"/>
    <s v="C"/>
    <s v="BTOW3"/>
    <n v="200"/>
    <n v="31.21"/>
    <n v="36.524736842105263"/>
    <n v="6242"/>
    <n v="12"/>
    <n v="1.75"/>
    <n v="0.28000000000000003"/>
    <n v="6256.8050000000003"/>
    <s v="S"/>
    <m/>
    <n v="-6256.8050000000003"/>
    <m/>
    <n v="400"/>
  </r>
  <r>
    <s v="ITAÚ"/>
    <d v="2019-05-21T00:00:00"/>
    <x v="10"/>
    <n v="56435"/>
    <s v="C"/>
    <s v="TRPL4"/>
    <n v="200"/>
    <n v="20.78"/>
    <n v="20.78"/>
    <n v="4156"/>
    <n v="12"/>
    <n v="1.75"/>
    <n v="0.28000000000000003"/>
    <n v="4172.2849999999999"/>
    <s v="S"/>
    <m/>
    <n v="-4172.2849999999999"/>
    <m/>
    <n v="13000"/>
  </r>
  <r>
    <s v="ITAÚ"/>
    <d v="2019-05-21T00:00:00"/>
    <x v="11"/>
    <n v="56435"/>
    <s v="V"/>
    <s v="GOLL4"/>
    <n v="400"/>
    <n v="21.48"/>
    <n v="21.02"/>
    <n v="8592"/>
    <n v="12"/>
    <n v="1.75"/>
    <n v="0.28000000000000003"/>
    <n v="8576.3449999999993"/>
    <s v="S"/>
    <m/>
    <n v="8576.3449999999993"/>
    <n v="157.96"/>
    <n v="13000"/>
  </r>
  <r>
    <s v="ITAÚ"/>
    <d v="2019-05-20T00:00:00"/>
    <x v="11"/>
    <n v="52459"/>
    <s v="C"/>
    <s v="GOLL4"/>
    <n v="400"/>
    <n v="21.02"/>
    <n v="21.02"/>
    <n v="8408"/>
    <n v="12"/>
    <n v="2.31"/>
    <n v="0.37"/>
    <n v="8423.9533333333329"/>
    <s v="S"/>
    <m/>
    <n v="-8423.9533333333329"/>
    <m/>
    <n v="13000"/>
  </r>
  <r>
    <s v="ITAÚ"/>
    <d v="2019-05-17T00:00:00"/>
    <x v="7"/>
    <n v="48687"/>
    <s v="V"/>
    <s v="BTOW3"/>
    <n v="200"/>
    <n v="33.75"/>
    <n v="37.15"/>
    <n v="6750"/>
    <n v="12"/>
    <n v="2.31"/>
    <n v="0.37"/>
    <n v="6734.6766666666672"/>
    <s v="S"/>
    <m/>
    <n v="6734.6766666666672"/>
    <n v="-694.68000000000029"/>
    <n v="13000"/>
  </r>
  <r>
    <s v="ITAÚ"/>
    <d v="2019-05-17T00:00:00"/>
    <x v="7"/>
    <n v="48687"/>
    <s v="V"/>
    <s v="BTOW3"/>
    <n v="300"/>
    <n v="33.57"/>
    <n v="37.15"/>
    <n v="10071"/>
    <n v="12"/>
    <n v="2.31"/>
    <n v="0.37"/>
    <n v="10055.676666666666"/>
    <s v="S"/>
    <m/>
    <n v="10055.676666666666"/>
    <n v="-1088.6800000000003"/>
    <n v="0"/>
  </r>
  <r>
    <s v="ITAÚ"/>
    <d v="2019-05-16T00:00:00"/>
    <x v="1"/>
    <n v="44382"/>
    <s v="V"/>
    <s v="CSNA3"/>
    <n v="800"/>
    <n v="14.87"/>
    <n v="14.88"/>
    <n v="11896"/>
    <n v="12"/>
    <n v="3.27"/>
    <n v="0.52"/>
    <n v="11881.41"/>
    <s v="S"/>
    <m/>
    <n v="11881.41"/>
    <n v="-20.520000000000437"/>
    <n v="300"/>
  </r>
  <r>
    <s v="ITAÚ"/>
    <d v="2019-05-15T00:00:00"/>
    <x v="7"/>
    <n v="40084"/>
    <s v="C"/>
    <s v="VVAR3"/>
    <n v="3000"/>
    <n v="4.45"/>
    <n v="4.773076923076923"/>
    <n v="13350"/>
    <n v="12"/>
    <n v="3.1749999999999998"/>
    <n v="0.505"/>
    <n v="13365.144999999999"/>
    <s v="S"/>
    <m/>
    <n v="-13365.144999999999"/>
    <m/>
    <n v="300"/>
  </r>
  <r>
    <s v="ITAÚ"/>
    <d v="2019-05-15T00:00:00"/>
    <x v="3"/>
    <n v="40084"/>
    <s v="V"/>
    <s v="B3SA3"/>
    <n v="300"/>
    <n v="32.479999999999997"/>
    <n v="32.270000000000003"/>
    <n v="9743.9999999999982"/>
    <n v="12"/>
    <n v="3.1749999999999998"/>
    <n v="0.505"/>
    <n v="9729.4849999999988"/>
    <s v="S"/>
    <m/>
    <n v="9729.4849999999988"/>
    <n v="35.479999999997744"/>
    <n v="2200"/>
  </r>
  <r>
    <s v="ITAÚ"/>
    <d v="2019-05-14T00:00:00"/>
    <x v="1"/>
    <n v="36088"/>
    <s v="V"/>
    <s v="CSNA3"/>
    <n v="1000"/>
    <n v="14.17"/>
    <n v="14.88"/>
    <n v="14170"/>
    <n v="12"/>
    <n v="3.89"/>
    <n v="0.62"/>
    <n v="14155.074999999999"/>
    <s v="S"/>
    <m/>
    <n v="14155.074999999999"/>
    <n v="-722"/>
    <n v="2200"/>
  </r>
  <r>
    <s v="ITAÚ"/>
    <d v="2019-05-13T00:00:00"/>
    <x v="3"/>
    <n v="31935"/>
    <s v="C"/>
    <s v="B3SA3"/>
    <n v="300"/>
    <n v="32.270000000000003"/>
    <n v="32.270000000000003"/>
    <n v="9681.0000000000018"/>
    <n v="12"/>
    <n v="2.66"/>
    <n v="0.42"/>
    <n v="9696.3550000000014"/>
    <s v="S"/>
    <m/>
    <n v="-9696.3550000000014"/>
    <m/>
    <n v="2000"/>
  </r>
  <r>
    <s v="ITAÚ"/>
    <d v="2019-05-10T00:00:00"/>
    <x v="3"/>
    <n v="27456"/>
    <s v="V"/>
    <s v="BBAS3"/>
    <n v="200"/>
    <n v="50.5"/>
    <n v="50.99"/>
    <n v="10100"/>
    <n v="12"/>
    <n v="2.4700000000000002"/>
    <n v="0.39333333333333331"/>
    <n v="10085.301666666666"/>
    <s v="S"/>
    <m/>
    <n v="10085.301666666666"/>
    <n v="-110"/>
    <n v="10000"/>
  </r>
  <r>
    <s v="ITAÚ"/>
    <d v="2019-05-10T00:00:00"/>
    <x v="7"/>
    <n v="27456"/>
    <s v="C"/>
    <s v="BTOW3"/>
    <n v="200"/>
    <n v="33.549999999999997"/>
    <n v="37.151818181818179"/>
    <n v="6709.9999999999991"/>
    <n v="12"/>
    <n v="2.4700000000000002"/>
    <n v="0.39333333333333331"/>
    <n v="6725.3283333333329"/>
    <s v="S"/>
    <m/>
    <n v="-6725.3283333333329"/>
    <m/>
    <n v="1700"/>
  </r>
  <r>
    <s v="ITAÚ"/>
    <d v="2019-05-10T00:00:00"/>
    <x v="7"/>
    <n v="27456"/>
    <s v="C"/>
    <s v="BTOW3"/>
    <n v="300"/>
    <n v="33.840000000000003"/>
    <n v="37.512"/>
    <n v="10152.000000000002"/>
    <n v="12"/>
    <n v="2.4700000000000002"/>
    <n v="0.39333333333333331"/>
    <n v="10167.328333333335"/>
    <s v="S"/>
    <m/>
    <n v="-10167.328333333335"/>
    <m/>
    <n v="13000"/>
  </r>
  <r>
    <s v="ITAÚ"/>
    <d v="2019-05-10T00:00:00"/>
    <x v="7"/>
    <n v="22217"/>
    <s v="V"/>
    <s v="VVAR3"/>
    <n v="3000"/>
    <n v="4.4000000000000004"/>
    <m/>
    <n v="13200.000000000002"/>
    <n v="12"/>
    <n v="2.4433333333333334"/>
    <n v="0.49666666666666665"/>
    <n v="13185.198333333336"/>
    <s v="S"/>
    <m/>
    <n v="13185.198333333336"/>
    <n v="-300.50999999999476"/>
    <n v="13000"/>
  </r>
  <r>
    <s v="ITAÚ"/>
    <d v="2019-05-10T00:00:00"/>
    <x v="7"/>
    <n v="22217"/>
    <s v="C"/>
    <s v="BTOW3"/>
    <n v="200"/>
    <n v="36.380000000000003"/>
    <n v="38.162352941176472"/>
    <n v="7276.0000000000009"/>
    <n v="12"/>
    <n v="2.4433333333333334"/>
    <n v="0.49666666666666665"/>
    <n v="7292.0133333333342"/>
    <s v="S"/>
    <m/>
    <n v="-7292.0133333333342"/>
    <m/>
    <n v="13000"/>
  </r>
  <r>
    <s v="ITAÚ"/>
    <d v="2019-05-10T00:00:00"/>
    <x v="7"/>
    <n v="22217"/>
    <s v="C"/>
    <s v="VVAR3"/>
    <n v="3000"/>
    <n v="4.49"/>
    <m/>
    <n v="13470"/>
    <n v="12"/>
    <n v="2.4433333333333334"/>
    <n v="0.49666666666666665"/>
    <n v="13486.013333333332"/>
    <s v="S"/>
    <m/>
    <n v="-13486.013333333332"/>
    <m/>
    <n v="10000"/>
  </r>
  <r>
    <s v="ITAÚ"/>
    <d v="2019-05-08T00:00:00"/>
    <x v="7"/>
    <n v="17759"/>
    <s v="V"/>
    <s v="VVAR3"/>
    <n v="3000"/>
    <n v="4.54"/>
    <n v="4.8607692307692307"/>
    <n v="13620"/>
    <n v="12"/>
    <n v="2.8714285714285714"/>
    <n v="0.55571428571428572"/>
    <n v="13604.557619047619"/>
    <s v="S"/>
    <m/>
    <n v="13604.557619047619"/>
    <n v="-1.4842857142848516"/>
    <n v="13000"/>
  </r>
  <r>
    <s v="ITAÚ"/>
    <d v="2019-05-08T00:00:00"/>
    <x v="7"/>
    <n v="17759"/>
    <s v="C"/>
    <s v="VVAR3"/>
    <n v="3000"/>
    <n v="4.53"/>
    <n v="4.8607692307692307"/>
    <n v="13590"/>
    <n v="12"/>
    <n v="2.8714285714285714"/>
    <n v="0.55571428571428572"/>
    <n v="13606.639047619046"/>
    <s v="S"/>
    <m/>
    <n v="-13606.639047619046"/>
    <m/>
    <n v="1800"/>
  </r>
  <r>
    <s v="ITAÚ"/>
    <d v="2019-05-08T00:00:00"/>
    <x v="7"/>
    <n v="17759"/>
    <s v="V"/>
    <s v="VVAR3"/>
    <n v="3000"/>
    <n v="4.83"/>
    <n v="4.8607692307692307"/>
    <n v="14490"/>
    <n v="12"/>
    <n v="2.8714285714285714"/>
    <n v="0.55571428571428572"/>
    <n v="14473.990952380953"/>
    <s v="S"/>
    <m/>
    <n v="14473.990952380953"/>
    <n v="-31.484285714284852"/>
    <n v="1500"/>
  </r>
  <r>
    <s v="ITAÚ"/>
    <d v="2019-05-08T00:00:00"/>
    <x v="7"/>
    <n v="17759"/>
    <s v="C"/>
    <s v="VVAR3"/>
    <n v="3000"/>
    <n v="4.83"/>
    <n v="4.8607692307692307"/>
    <n v="14490"/>
    <n v="12"/>
    <n v="2.8714285714285714"/>
    <n v="0.55571428571428572"/>
    <n v="14506.639047619046"/>
    <s v="S"/>
    <m/>
    <n v="-14506.639047619046"/>
    <m/>
    <n v="0"/>
  </r>
  <r>
    <s v="ITAÚ"/>
    <d v="2019-05-08T00:00:00"/>
    <x v="1"/>
    <n v="17759"/>
    <s v="C"/>
    <s v="CSNA3"/>
    <n v="1000"/>
    <n v="14.44"/>
    <n v="14.875555555555556"/>
    <n v="14440"/>
    <n v="12"/>
    <n v="2.8714285714285714"/>
    <n v="0.55571428571428572"/>
    <n v="14456.538214285714"/>
    <s v="S"/>
    <m/>
    <n v="-14456.538214285714"/>
    <m/>
    <n v="3500"/>
  </r>
  <r>
    <s v="ITAÚ"/>
    <d v="2019-05-08T00:00:00"/>
    <x v="7"/>
    <n v="17759"/>
    <s v="V"/>
    <s v="BTOW3"/>
    <n v="200"/>
    <n v="37.81"/>
    <n v="38.4"/>
    <n v="7562"/>
    <n v="12"/>
    <n v="2.8714285714285714"/>
    <n v="0.55571428571428572"/>
    <n v="7546.0917857142858"/>
    <s v="S"/>
    <m/>
    <n v="7546.0917857142858"/>
    <n v="-130"/>
    <n v="300"/>
  </r>
  <r>
    <s v="ITAÚ"/>
    <d v="2019-05-08T00:00:00"/>
    <x v="3"/>
    <n v="17759"/>
    <s v="V"/>
    <s v="B3SA3"/>
    <n v="300"/>
    <n v="34.19"/>
    <n v="33.32"/>
    <n v="10257"/>
    <n v="12"/>
    <n v="2.8714285714285714"/>
    <n v="0.55571428571428572"/>
    <n v="10241.091785714285"/>
    <s v="S"/>
    <m/>
    <n v="10241.091785714285"/>
    <n v="245.87888888888847"/>
    <n v="0"/>
  </r>
  <r>
    <s v="ITAÚ"/>
    <d v="2019-05-07T00:00:00"/>
    <x v="5"/>
    <n v="13539"/>
    <s v="C"/>
    <s v="USIM5"/>
    <n v="1000"/>
    <n v="8.5399999999999991"/>
    <n v="8.7685714285714287"/>
    <n v="8540"/>
    <n v="12"/>
    <n v="2.5011111111111113"/>
    <n v="0.48888888888888893"/>
    <n v="8556.4713888888891"/>
    <s v="S"/>
    <m/>
    <n v="-8556.4713888888891"/>
    <m/>
    <n v="500"/>
  </r>
  <r>
    <s v="ITAÚ"/>
    <d v="2019-05-07T00:00:00"/>
    <x v="3"/>
    <n v="13539"/>
    <s v="C"/>
    <s v="B3SA3"/>
    <n v="300"/>
    <n v="33.270000000000003"/>
    <n v="33.270000000000003"/>
    <n v="9981.0000000000018"/>
    <n v="12"/>
    <n v="2.5011111111111113"/>
    <n v="0.48888888888888893"/>
    <n v="9997.0538888888896"/>
    <s v="S"/>
    <m/>
    <n v="-9997.0538888888896"/>
    <m/>
    <n v="0"/>
  </r>
  <r>
    <s v="ITAÚ"/>
    <d v="2019-05-07T00:00:00"/>
    <x v="3"/>
    <n v="13539"/>
    <s v="V"/>
    <s v="B3SA3"/>
    <n v="500"/>
    <n v="33.36"/>
    <n v="33.32"/>
    <n v="16680"/>
    <n v="12"/>
    <n v="2.5011111111111113"/>
    <n v="0.48888888888888893"/>
    <n v="16664.57611111111"/>
    <s v="S"/>
    <m/>
    <n v="16664.57611111111"/>
    <n v="-10.61000000000422"/>
    <n v="500"/>
  </r>
  <r>
    <s v="ITAÚ"/>
    <d v="2019-05-07T00:00:00"/>
    <x v="3"/>
    <n v="13539"/>
    <s v="C"/>
    <s v="B3SA3"/>
    <n v="500"/>
    <n v="33.32"/>
    <n v="33.32"/>
    <n v="16660"/>
    <n v="12"/>
    <n v="2.5011111111111113"/>
    <n v="0.48888888888888893"/>
    <n v="16676.053888888891"/>
    <s v="S"/>
    <m/>
    <n v="-16676.053888888891"/>
    <m/>
    <n v="500"/>
  </r>
  <r>
    <s v="ITAÚ"/>
    <d v="2019-05-07T00:00:00"/>
    <x v="3"/>
    <n v="13539"/>
    <s v="V"/>
    <s v="B3SA3"/>
    <n v="500"/>
    <n v="33.6"/>
    <n v="33.06"/>
    <n v="16800"/>
    <n v="12"/>
    <n v="2.5011111111111113"/>
    <n v="0.48888888888888893"/>
    <n v="16784.57611111111"/>
    <s v="S"/>
    <m/>
    <n v="16784.57611111111"/>
    <n v="232.73999999999978"/>
    <n v="500"/>
  </r>
  <r>
    <s v="ITAÚ"/>
    <d v="2019-05-07T00:00:00"/>
    <x v="7"/>
    <n v="13539"/>
    <s v="C"/>
    <s v="BTOW3"/>
    <n v="200"/>
    <n v="36.840000000000003"/>
    <n v="38.4"/>
    <n v="7368.0000000000009"/>
    <n v="12"/>
    <n v="2.5011111111111113"/>
    <n v="0.48888888888888893"/>
    <n v="7384.03388888889"/>
    <s v="S"/>
    <m/>
    <n v="-7384.03388888889"/>
    <m/>
    <n v="300"/>
  </r>
  <r>
    <s v="ITAÚ"/>
    <d v="2019-05-07T00:00:00"/>
    <x v="7"/>
    <n v="13539"/>
    <s v="C"/>
    <s v="BTOW3"/>
    <n v="200"/>
    <n v="37.590000000000003"/>
    <n v="38.543333333333337"/>
    <n v="7518.0000000000009"/>
    <n v="12"/>
    <n v="2.5011111111111113"/>
    <n v="0.48888888888888893"/>
    <n v="7534.03388888889"/>
    <s v="S"/>
    <m/>
    <n v="-7534.03388888889"/>
    <m/>
    <n v="10000"/>
  </r>
  <r>
    <s v="ITAÚ"/>
    <d v="2019-05-07T00:00:00"/>
    <x v="3"/>
    <n v="13539"/>
    <s v="C"/>
    <s v="B3SA3"/>
    <n v="200"/>
    <n v="33.06"/>
    <n v="33.06"/>
    <n v="6612"/>
    <n v="12"/>
    <n v="2.5011111111111113"/>
    <n v="0.48888888888888893"/>
    <n v="6630.1988888888891"/>
    <s v="S"/>
    <m/>
    <n v="-6630.1988888888891"/>
    <m/>
    <n v="13000"/>
  </r>
  <r>
    <s v="ITAÚ"/>
    <d v="2019-05-07T00:00:00"/>
    <x v="3"/>
    <n v="13539"/>
    <s v="C"/>
    <s v="B3SA3"/>
    <n v="300"/>
    <n v="33.06"/>
    <n v="33.06"/>
    <n v="9918"/>
    <n v="12"/>
    <n v="2.5011111111111113"/>
    <n v="0.48888888888888893"/>
    <n v="9932.3388888888876"/>
    <s v="S"/>
    <m/>
    <n v="-9932.3388888888876"/>
    <m/>
    <n v="10000"/>
  </r>
  <r>
    <s v="ITAÚ"/>
    <d v="2019-05-06T00:00:00"/>
    <x v="7"/>
    <n v="9796"/>
    <s v="V"/>
    <s v="VVAR3"/>
    <n v="3000"/>
    <n v="4.58"/>
    <n v="4.87"/>
    <n v="13740"/>
    <n v="12"/>
    <n v="3.0966666666666662"/>
    <n v="0.60333333333333339"/>
    <n v="13722.464166666667"/>
    <s v="S"/>
    <m/>
    <n v="13722.464166666667"/>
    <n v="-882"/>
    <n v="600"/>
  </r>
  <r>
    <s v="ITAÚ"/>
    <d v="2019-05-06T00:00:00"/>
    <x v="7"/>
    <n v="9796"/>
    <s v="C"/>
    <s v="VVAR3"/>
    <n v="3000"/>
    <n v="4.5999999999999996"/>
    <n v="4.87"/>
    <n v="13799.999999999998"/>
    <n v="12"/>
    <n v="3.0966666666666662"/>
    <n v="0.60333333333333339"/>
    <n v="13818.165833333331"/>
    <s v="S"/>
    <m/>
    <n v="-13818.165833333331"/>
    <m/>
    <n v="600"/>
  </r>
  <r>
    <s v="ITAÚ"/>
    <d v="2019-05-06T00:00:00"/>
    <x v="7"/>
    <n v="9796"/>
    <s v="V"/>
    <s v="VVAR3"/>
    <n v="3000"/>
    <n v="4.6100000000000003"/>
    <n v="4.87"/>
    <n v="13830.000000000002"/>
    <n v="12"/>
    <n v="3.0966666666666662"/>
    <n v="0.60333333333333339"/>
    <n v="13812.464166666668"/>
    <s v="S"/>
    <m/>
    <n v="13812.464166666668"/>
    <n v="0"/>
    <n v="800"/>
  </r>
  <r>
    <s v="ITAÚ"/>
    <d v="2019-04-26T00:00:00"/>
    <x v="3"/>
    <n v="81245"/>
    <s v="C"/>
    <s v="BBAS3"/>
    <n v="200"/>
    <n v="49.41"/>
    <n v="50.9925"/>
    <n v="9882"/>
    <n v="12"/>
    <n v="2.71"/>
    <n v="0.4"/>
    <n v="9899.9624999999996"/>
    <s v="S"/>
    <m/>
    <n v="-9899.9624999999996"/>
    <m/>
    <n v="1000"/>
  </r>
  <r>
    <s v="ITAÚ"/>
    <d v="2019-04-26T00:00:00"/>
    <x v="3"/>
    <n v="77787"/>
    <s v="V"/>
    <s v="BBAS3"/>
    <n v="200"/>
    <n v="49.46"/>
    <n v="51.52"/>
    <n v="9892"/>
    <n v="12"/>
    <n v="2.72"/>
    <n v="0.4"/>
    <n v="9877.5950000000012"/>
    <s v="S"/>
    <m/>
    <n v="9877.5950000000012"/>
    <n v="-424"/>
    <n v="1000"/>
  </r>
  <r>
    <s v="ITAÚ"/>
    <d v="2019-04-24T00:00:00"/>
    <x v="3"/>
    <n v="70409"/>
    <s v="C"/>
    <s v="BBAS3"/>
    <n v="200"/>
    <n v="48.35"/>
    <n v="51.522500000000001"/>
    <n v="9670"/>
    <n v="12"/>
    <n v="4.5166666666666666"/>
    <n v="0.66999999999999993"/>
    <n v="9685.3049999999985"/>
    <s v="S"/>
    <m/>
    <n v="-9685.3049999999985"/>
    <m/>
    <n v="0"/>
  </r>
  <r>
    <s v="ITAÚ"/>
    <d v="2019-04-24T00:00:00"/>
    <x v="7"/>
    <n v="70409"/>
    <s v="C"/>
    <s v="BTOW3"/>
    <n v="300"/>
    <n v="37.81"/>
    <n v="38.690769230769227"/>
    <n v="11343"/>
    <n v="12"/>
    <n v="4.5166666666666666"/>
    <n v="0.66999999999999993"/>
    <n v="11358.304999999998"/>
    <s v="S"/>
    <m/>
    <n v="-11358.304999999998"/>
    <m/>
    <n v="0"/>
  </r>
  <r>
    <s v="ITAÚ"/>
    <d v="2019-04-24T00:00:00"/>
    <x v="7"/>
    <n v="70409"/>
    <s v="C"/>
    <s v="BTOW3"/>
    <n v="500"/>
    <n v="38.729999999999997"/>
    <n v="38.954999999999998"/>
    <n v="19365"/>
    <n v="12"/>
    <n v="4.5166666666666666"/>
    <n v="0.66999999999999993"/>
    <n v="19380.305"/>
    <s v="S"/>
    <m/>
    <n v="-19380.305"/>
    <m/>
    <n v="500"/>
  </r>
  <r>
    <s v="ITAÚ"/>
    <d v="2019-04-23T00:00:00"/>
    <x v="5"/>
    <n v="70409"/>
    <s v="C"/>
    <s v="USIM5"/>
    <n v="1000"/>
    <n v="8.91"/>
    <n v="8.8559999999999999"/>
    <n v="8910"/>
    <n v="12"/>
    <n v="5.3550000000000004"/>
    <n v="0.79"/>
    <n v="8926.7525000000005"/>
    <s v="S"/>
    <m/>
    <n v="-8926.7525000000005"/>
    <m/>
    <n v="14000"/>
  </r>
  <r>
    <s v="ITAÚ"/>
    <d v="2019-04-23T00:00:00"/>
    <x v="3"/>
    <n v="66074"/>
    <s v="V"/>
    <s v="B3SA3"/>
    <n v="600"/>
    <n v="32.76"/>
    <n v="30.31"/>
    <n v="19656"/>
    <n v="12"/>
    <n v="5.3550000000000004"/>
    <n v="0.79"/>
    <n v="19639.877499999999"/>
    <s v="S"/>
    <m/>
    <n v="19639.877499999999"/>
    <n v="1439.9887500000004"/>
    <n v="800"/>
  </r>
  <r>
    <s v="ITAÚ"/>
    <d v="2019-04-23T00:00:00"/>
    <x v="7"/>
    <n v="66074"/>
    <s v="V"/>
    <s v="BTOW3"/>
    <n v="500"/>
    <n v="38.619999999999997"/>
    <n v="39.18"/>
    <n v="19310"/>
    <n v="12"/>
    <n v="5.3550000000000004"/>
    <n v="0.79"/>
    <n v="19293.877499999999"/>
    <s v="S"/>
    <m/>
    <n v="19293.877499999999"/>
    <n v="-292"/>
    <n v="1000"/>
  </r>
  <r>
    <s v="ITAÚ"/>
    <d v="2019-04-18T00:00:00"/>
    <x v="7"/>
    <n v="58555"/>
    <s v="C"/>
    <s v="VVAR3"/>
    <n v="1000"/>
    <n v="3.92"/>
    <n v="4.8671428571428574"/>
    <n v="3920"/>
    <n v="12"/>
    <n v="1.07"/>
    <n v="0.15"/>
    <n v="3936.1125000000002"/>
    <s v="S"/>
    <m/>
    <n v="-3936.1125000000002"/>
    <m/>
    <n v="0"/>
  </r>
  <r>
    <s v="ITAÚ"/>
    <d v="2019-04-17T00:00:00"/>
    <x v="1"/>
    <n v="54391"/>
    <s v="C"/>
    <s v="CSNA3"/>
    <n v="800"/>
    <n v="15.4"/>
    <n v="15.4"/>
    <n v="12320"/>
    <n v="12"/>
    <n v="4.6862500000000002"/>
    <n v="0.69499999999999995"/>
    <n v="12340.544999999998"/>
    <s v="S"/>
    <m/>
    <n v="-12340.544999999998"/>
    <m/>
    <n v="1100"/>
  </r>
  <r>
    <s v="ITAÚ"/>
    <d v="2019-04-17T00:00:00"/>
    <x v="7"/>
    <n v="54391"/>
    <s v="C"/>
    <s v="BTOW3"/>
    <n v="500"/>
    <n v="36.549999999999997"/>
    <n v="39.18"/>
    <n v="18275"/>
    <n v="12"/>
    <n v="4.6862500000000002"/>
    <n v="0.69499999999999995"/>
    <n v="18293.255000000001"/>
    <s v="S"/>
    <m/>
    <n v="-18293.255000000001"/>
    <m/>
    <n v="1500"/>
  </r>
  <r>
    <s v="ITAÚ"/>
    <d v="2019-04-17T00:00:00"/>
    <x v="5"/>
    <n v="54391"/>
    <s v="V"/>
    <s v="UNIP6"/>
    <n v="1100"/>
    <n v="39.119999999999997"/>
    <n v="38.54"/>
    <n v="43032"/>
    <n v="12"/>
    <n v="4.6862500000000002"/>
    <n v="0.69499999999999995"/>
    <n v="43014.375"/>
    <s v="S"/>
    <m/>
    <n v="43014.375"/>
    <n v="626"/>
    <n v="1800"/>
  </r>
  <r>
    <s v="ITAÚ"/>
    <d v="2019-04-17T00:00:00"/>
    <x v="5"/>
    <n v="54391"/>
    <s v="V"/>
    <s v="UNIP6"/>
    <n v="400"/>
    <n v="39.130000000000003"/>
    <n v="38.54"/>
    <n v="15652.000000000002"/>
    <n v="12"/>
    <n v="4.6862500000000002"/>
    <n v="0.69499999999999995"/>
    <n v="15638.095000000003"/>
    <s v="S"/>
    <m/>
    <n v="15638.095000000003"/>
    <n v="224.00000000000182"/>
    <n v="1500"/>
  </r>
  <r>
    <s v="ITAÚ"/>
    <d v="2019-04-17T00:00:00"/>
    <x v="5"/>
    <n v="54391"/>
    <s v="V"/>
    <s v="UNIP6"/>
    <n v="100"/>
    <n v="39.14"/>
    <n v="38.54"/>
    <n v="3914"/>
    <n v="0"/>
    <n v="4.6862500000000002"/>
    <n v="0.69499999999999995"/>
    <n v="3910.895"/>
    <s v="S"/>
    <m/>
    <n v="3910.895"/>
    <n v="48"/>
    <n v="600"/>
  </r>
  <r>
    <s v="ITAÚ"/>
    <d v="2019-04-17T00:00:00"/>
    <x v="5"/>
    <n v="54391"/>
    <s v="V"/>
    <s v="UNIP6"/>
    <n v="300"/>
    <n v="39.1"/>
    <n v="38.54"/>
    <n v="11730"/>
    <n v="12"/>
    <n v="4.6862500000000002"/>
    <n v="0.69499999999999995"/>
    <n v="11714.915000000001"/>
    <s v="S"/>
    <m/>
    <n v="11714.915000000001"/>
    <n v="156"/>
    <n v="13000"/>
  </r>
  <r>
    <s v="ITAÚ"/>
    <d v="2019-04-17T00:00:00"/>
    <x v="5"/>
    <n v="54391"/>
    <s v="C"/>
    <s v="USIM5"/>
    <n v="1500"/>
    <n v="8.82"/>
    <n v="8.82"/>
    <n v="13230"/>
    <n v="12"/>
    <n v="4.6862500000000002"/>
    <n v="0.69499999999999995"/>
    <n v="13245.794999999998"/>
    <s v="S"/>
    <m/>
    <n v="-13245.794999999998"/>
    <m/>
    <n v="1900"/>
  </r>
  <r>
    <s v="ITAÚ"/>
    <d v="2019-04-17T00:00:00"/>
    <x v="3"/>
    <n v="54391"/>
    <s v="C"/>
    <s v="B3SA3"/>
    <n v="600"/>
    <n v="30.31"/>
    <n v="30.31"/>
    <n v="18186"/>
    <n v="12"/>
    <n v="4.6862500000000002"/>
    <n v="0.69499999999999995"/>
    <n v="18202.395"/>
    <s v="S"/>
    <m/>
    <n v="-18202.395"/>
    <m/>
    <n v="1900"/>
  </r>
  <r>
    <s v="ITAÚ"/>
    <d v="2019-04-16T00:00:00"/>
    <x v="7"/>
    <n v="50480"/>
    <s v="C"/>
    <s v="VVAR3"/>
    <n v="1000"/>
    <n v="4.01"/>
    <n v="4.9430769230769229"/>
    <n v="4010"/>
    <n v="12"/>
    <n v="1.1000000000000001"/>
    <n v="0.16"/>
    <n v="4025.86"/>
    <s v="S"/>
    <m/>
    <n v="-4025.86"/>
    <m/>
    <n v="2100"/>
  </r>
  <r>
    <s v="ITAÚ"/>
    <d v="2019-04-15T00:00:00"/>
    <x v="3"/>
    <n v="46219"/>
    <s v="V"/>
    <s v="B3SA3"/>
    <n v="600"/>
    <n v="30.91"/>
    <n v="31.78"/>
    <n v="18546"/>
    <n v="12"/>
    <n v="3.1066666666666669"/>
    <n v="0.45999999999999996"/>
    <n v="18529.212"/>
    <s v="S"/>
    <m/>
    <n v="18529.212"/>
    <n v="-534"/>
    <n v="0"/>
  </r>
  <r>
    <s v="ITAÚ"/>
    <d v="2019-04-15T00:00:00"/>
    <x v="5"/>
    <n v="46219"/>
    <s v="V"/>
    <s v="UNIP6"/>
    <n v="200"/>
    <n v="38.33"/>
    <n v="38.54"/>
    <n v="7666"/>
    <n v="12"/>
    <n v="3.1066666666666669"/>
    <n v="0.45999999999999996"/>
    <n v="7649.2119999999995"/>
    <s v="S"/>
    <m/>
    <n v="7649.2119999999995"/>
    <n v="-54"/>
    <n v="600"/>
  </r>
  <r>
    <s v="ITAÚ"/>
    <d v="2019-04-15T00:00:00"/>
    <x v="5"/>
    <n v="46219"/>
    <s v="V"/>
    <s v="UNIP6"/>
    <n v="200"/>
    <n v="38.46"/>
    <n v="38.54"/>
    <n v="7692"/>
    <n v="12"/>
    <n v="3.1066666666666669"/>
    <n v="0.45999999999999996"/>
    <n v="7675.2119999999995"/>
    <s v="S"/>
    <m/>
    <n v="7675.2119999999995"/>
    <n v="-28"/>
    <n v="0"/>
  </r>
  <r>
    <s v="ITAÚ"/>
    <d v="2019-04-12T00:00:00"/>
    <x v="5"/>
    <n v="41299"/>
    <s v="V"/>
    <s v="USIM5"/>
    <n v="1000"/>
    <n v="9.4600000000000009"/>
    <n v="9.4700000000000006"/>
    <n v="9460"/>
    <n v="12"/>
    <n v="2.6"/>
    <n v="0.38"/>
    <n v="9443.2920000000013"/>
    <s v="S"/>
    <m/>
    <n v="9443.2920000000013"/>
    <n v="-40.589999999998327"/>
    <n v="1000"/>
  </r>
  <r>
    <s v="ITAÚ"/>
    <d v="2019-04-11T00:00:00"/>
    <x v="3"/>
    <n v="35958"/>
    <s v="C"/>
    <s v="B3SA3"/>
    <n v="300"/>
    <n v="31.38"/>
    <n v="31.774999999999999"/>
    <n v="9414"/>
    <n v="12"/>
    <n v="2.2050000000000001"/>
    <n v="0.32500000000000001"/>
    <n v="9431.2829999999994"/>
    <s v="S"/>
    <m/>
    <n v="-9431.2829999999994"/>
    <m/>
    <n v="300"/>
  </r>
  <r>
    <s v="ITAÚ"/>
    <d v="2019-04-11T00:00:00"/>
    <x v="2"/>
    <n v="35958"/>
    <s v="V"/>
    <s v="OIBR3"/>
    <n v="4000"/>
    <n v="1.66"/>
    <n v="1.53"/>
    <n v="6640"/>
    <n v="12"/>
    <n v="2.2050000000000001"/>
    <n v="0.32500000000000001"/>
    <n v="6627.6350000000002"/>
    <s v="S"/>
    <m/>
    <n v="6627.6350000000002"/>
    <n v="492"/>
    <n v="300"/>
  </r>
  <r>
    <s v="ITAÚ"/>
    <d v="2019-04-04T00:00:00"/>
    <x v="5"/>
    <n v="23468"/>
    <s v="C"/>
    <s v="USIM5"/>
    <n v="1000"/>
    <n v="9.4700000000000006"/>
    <n v="9.4700000000000006"/>
    <n v="9470"/>
    <n v="12"/>
    <n v="2.6"/>
    <n v="0.38"/>
    <n v="9485.7179999999989"/>
    <s v="S"/>
    <m/>
    <n v="-9485.7179999999989"/>
    <m/>
    <n v="300"/>
  </r>
  <r>
    <s v="ITAÚ"/>
    <d v="2019-04-04T00:00:00"/>
    <x v="7"/>
    <n v="19392"/>
    <s v="C"/>
    <s v="BTOW3"/>
    <n v="200"/>
    <n v="41.95"/>
    <n v="41.805999999999997"/>
    <n v="8390"/>
    <n v="12"/>
    <n v="2.87"/>
    <n v="0.42499999999999999"/>
    <n v="8405.762999999999"/>
    <s v="S"/>
    <m/>
    <n v="-8405.762999999999"/>
    <m/>
    <n v="600"/>
  </r>
  <r>
    <s v="ITAÚ"/>
    <d v="2019-04-04T00:00:00"/>
    <x v="7"/>
    <n v="19392"/>
    <s v="C"/>
    <s v="BTOW3"/>
    <n v="300"/>
    <n v="41.71"/>
    <n v="41.71"/>
    <n v="12513"/>
    <n v="12"/>
    <n v="2.87"/>
    <n v="0.42499999999999999"/>
    <n v="12528.762999999999"/>
    <s v="S"/>
    <m/>
    <n v="-12528.762999999999"/>
    <m/>
    <n v="4000"/>
  </r>
  <r>
    <s v="ITAÚ"/>
    <d v="2019-04-04T00:00:00"/>
    <x v="3"/>
    <n v="15410"/>
    <s v="V"/>
    <s v="B3SA3"/>
    <n v="300"/>
    <n v="32.409999999999997"/>
    <n v="32.17"/>
    <n v="9722.9999999999982"/>
    <n v="12"/>
    <n v="2.59"/>
    <n v="0.39"/>
    <n v="9707.9019999999982"/>
    <s v="S"/>
    <m/>
    <n v="9707.9019999999982"/>
    <n v="-12"/>
    <n v="300"/>
  </r>
  <r>
    <s v="ITAÚ"/>
    <d v="2019-04-03T00:00:00"/>
    <x v="3"/>
    <n v="11310"/>
    <s v="C"/>
    <s v="B3SA3"/>
    <n v="300"/>
    <n v="31.56"/>
    <n v="32.17"/>
    <n v="9468"/>
    <n v="12"/>
    <n v="2.33"/>
    <n v="0.4366666666666667"/>
    <n v="9483.7746666666662"/>
    <s v="S"/>
    <m/>
    <n v="-9483.7746666666662"/>
    <m/>
    <n v="2300"/>
  </r>
  <r>
    <s v="ITAÚ"/>
    <d v="2019-04-03T00:00:00"/>
    <x v="2"/>
    <n v="11310"/>
    <s v="C"/>
    <s v="OIBR3"/>
    <n v="4000"/>
    <n v="1.53"/>
    <n v="1.53"/>
    <n v="6120"/>
    <n v="12"/>
    <n v="2.33"/>
    <n v="0.4366666666666667"/>
    <n v="6133.1766666666663"/>
    <s v="S"/>
    <m/>
    <n v="-6133.1766666666663"/>
    <m/>
    <n v="2200"/>
  </r>
  <r>
    <s v="ITAÚ"/>
    <d v="2019-04-03T00:00:00"/>
    <x v="3"/>
    <n v="11310"/>
    <s v="C"/>
    <s v="B3SA3"/>
    <n v="300"/>
    <n v="32.78"/>
    <n v="32.78"/>
    <n v="9834"/>
    <n v="12"/>
    <n v="2.33"/>
    <n v="0.4366666666666667"/>
    <n v="9849.6066666666666"/>
    <s v="S"/>
    <m/>
    <n v="-9849.6066666666666"/>
    <m/>
    <n v="0"/>
  </r>
  <r>
    <s v="ITAÚ"/>
    <d v="2019-03-28T00:00:00"/>
    <x v="5"/>
    <n v="81126"/>
    <s v="C"/>
    <s v="UNIP6"/>
    <n v="100"/>
    <n v="37.619999999999997"/>
    <n v="38.536086956521736"/>
    <n v="3761.9999999999995"/>
    <n v="12"/>
    <n v="2.4071428571428575"/>
    <n v="0.46571428571428569"/>
    <n v="3777.6357142857141"/>
    <s v="S"/>
    <m/>
    <n v="-3777.6357142857141"/>
    <m/>
    <n v="500"/>
  </r>
  <r>
    <s v="ITAÚ"/>
    <d v="2019-03-28T00:00:00"/>
    <x v="5"/>
    <n v="81126"/>
    <s v="C"/>
    <s v="UNIP6"/>
    <n v="100"/>
    <n v="37.479999999999997"/>
    <n v="38.577727272727273"/>
    <n v="3747.9999999999995"/>
    <n v="12"/>
    <n v="2.4071428571428575"/>
    <n v="0.46571428571428569"/>
    <n v="3763.6357142857141"/>
    <s v="S"/>
    <m/>
    <n v="-3763.6357142857141"/>
    <m/>
    <n v="0"/>
  </r>
  <r>
    <s v="ITAÚ"/>
    <d v="2019-03-28T00:00:00"/>
    <x v="3"/>
    <n v="81126"/>
    <s v="V"/>
    <s v="B3SA3"/>
    <n v="500"/>
    <n v="32.15"/>
    <n v="31.71"/>
    <n v="16075"/>
    <n v="0"/>
    <n v="2.4071428571428575"/>
    <n v="0.46571428571428569"/>
    <n v="16072.599285714286"/>
    <s v="S"/>
    <m/>
    <n v="16072.599285714286"/>
    <n v="201.62428571428791"/>
    <n v="0"/>
  </r>
  <r>
    <s v="ITAÚ"/>
    <d v="2019-03-28T00:00:00"/>
    <x v="3"/>
    <n v="81126"/>
    <s v="C"/>
    <s v="B3SA3"/>
    <n v="500"/>
    <n v="31.71"/>
    <n v="31.71"/>
    <n v="15855"/>
    <n v="12"/>
    <n v="2.4071428571428575"/>
    <n v="0.46571428571428569"/>
    <n v="15870.030714285713"/>
    <s v="S"/>
    <m/>
    <n v="-15870.030714285713"/>
    <m/>
    <n v="500"/>
  </r>
  <r>
    <s v="ITAÚ"/>
    <d v="2019-03-28T00:00:00"/>
    <x v="1"/>
    <n v="81126"/>
    <s v="V"/>
    <s v="CSNA3"/>
    <n v="500"/>
    <n v="15.83"/>
    <n v="15.8"/>
    <n v="7915"/>
    <n v="12"/>
    <n v="2.4071428571428575"/>
    <n v="0.46571428571428569"/>
    <n v="7900.5992857142855"/>
    <s v="S"/>
    <m/>
    <n v="7900.5992857142855"/>
    <n v="-12.12"/>
    <n v="500"/>
  </r>
  <r>
    <s v="ITAÚ"/>
    <d v="2019-03-28T00:00:00"/>
    <x v="3"/>
    <n v="81126"/>
    <s v="V"/>
    <s v="B3SA3"/>
    <n v="500"/>
    <n v="31.44"/>
    <n v="30.87"/>
    <n v="15720"/>
    <n v="12"/>
    <n v="2.4071428571428575"/>
    <n v="0.46571428571428569"/>
    <n v="15705.599285714286"/>
    <s v="S"/>
    <m/>
    <n v="15705.599285714286"/>
    <n v="244.62428571428791"/>
    <n v="500"/>
  </r>
  <r>
    <s v="ITAÚ"/>
    <d v="2019-03-28T00:00:00"/>
    <x v="3"/>
    <n v="81126"/>
    <s v="C"/>
    <s v="B3SA3"/>
    <n v="500"/>
    <n v="30.89"/>
    <n v="30.87"/>
    <n v="15445"/>
    <n v="12"/>
    <n v="2.4071428571428575"/>
    <n v="0.46571428571428569"/>
    <n v="15458.165714285713"/>
    <s v="S"/>
    <m/>
    <n v="-15458.165714285713"/>
    <m/>
    <n v="300"/>
  </r>
  <r>
    <s v="ITAÚ"/>
    <d v="2019-03-21T00:00:00"/>
    <x v="5"/>
    <n v="72212"/>
    <s v="V"/>
    <s v="UNIP6"/>
    <n v="400"/>
    <n v="38.799999999999997"/>
    <n v="38.630000000000003"/>
    <n v="15519.999999999998"/>
    <n v="12"/>
    <n v="4.26"/>
    <n v="0.64"/>
    <n v="15505.597499999998"/>
    <s v="S"/>
    <m/>
    <n v="15505.597499999998"/>
    <n v="55.999999999996362"/>
    <n v="300"/>
  </r>
  <r>
    <s v="ITAÚ"/>
    <d v="2019-03-21T00:00:00"/>
    <x v="1"/>
    <n v="56343"/>
    <s v="C"/>
    <s v="CSNA3"/>
    <n v="500"/>
    <n v="15.8"/>
    <n v="15.8"/>
    <n v="7900"/>
    <n v="12"/>
    <n v="2.0622222222222222"/>
    <n v="0.4244444444444444"/>
    <n v="7914.8169444444447"/>
    <s v="S"/>
    <m/>
    <n v="-7914.8169444444447"/>
    <m/>
    <n v="300"/>
  </r>
  <r>
    <s v="ITAÚ"/>
    <d v="2019-03-21T00:00:00"/>
    <x v="5"/>
    <n v="56343"/>
    <s v="V"/>
    <s v="UNIP6"/>
    <n v="300"/>
    <n v="41.61"/>
    <n v="38.630000000000003"/>
    <n v="12483"/>
    <n v="12"/>
    <n v="2.0622222222222222"/>
    <n v="0.4244444444444444"/>
    <n v="12468.813055555554"/>
    <s v="S"/>
    <m/>
    <n v="12468.813055555554"/>
    <n v="-96.6299999999992"/>
    <n v="300"/>
  </r>
  <r>
    <s v="ITAÚ"/>
    <d v="2019-03-21T00:00:00"/>
    <x v="5"/>
    <n v="56343"/>
    <s v="V"/>
    <s v="UNIP6"/>
    <n v="300"/>
    <n v="41.46"/>
    <n v="38.630000000000003"/>
    <n v="12438"/>
    <n v="12"/>
    <n v="2.0622222222222222"/>
    <n v="0.4244444444444444"/>
    <n v="12423.813055555554"/>
    <s v="S"/>
    <m/>
    <n v="12423.813055555554"/>
    <n v="56.3700000000008"/>
    <n v="3100"/>
  </r>
  <r>
    <s v="ITAÚ"/>
    <d v="2019-03-21T00:00:00"/>
    <x v="7"/>
    <n v="56343"/>
    <s v="V"/>
    <s v="BTOW3"/>
    <n v="300"/>
    <n v="46.59"/>
    <n v="46.71"/>
    <n v="13977.000000000002"/>
    <n v="12"/>
    <n v="2.0622222222222222"/>
    <n v="0.4244444444444444"/>
    <n v="13964.525555555558"/>
    <s v="S"/>
    <m/>
    <n v="13964.525555555558"/>
    <n v="-60.629999999997381"/>
    <n v="2800"/>
  </r>
  <r>
    <s v="ITAÚ"/>
    <d v="2019-03-21T00:00:00"/>
    <x v="7"/>
    <n v="56343"/>
    <s v="C"/>
    <s v="BTOW3"/>
    <n v="300"/>
    <n v="46.71"/>
    <n v="46.71"/>
    <n v="14013"/>
    <n v="12"/>
    <n v="2.0622222222222222"/>
    <n v="0.4244444444444444"/>
    <n v="14029.604444444443"/>
    <s v="S"/>
    <m/>
    <n v="-14029.604444444443"/>
    <m/>
    <n v="0"/>
  </r>
  <r>
    <s v="ITAÚ"/>
    <d v="2019-03-21T00:00:00"/>
    <x v="5"/>
    <n v="56343"/>
    <s v="C"/>
    <s v="UNIP6"/>
    <n v="300"/>
    <n v="41.19"/>
    <n v="38.630000000000003"/>
    <n v="12357"/>
    <n v="12"/>
    <n v="2.0622222222222222"/>
    <n v="0.4244444444444444"/>
    <n v="12373.604444444443"/>
    <s v="S"/>
    <m/>
    <n v="-12373.604444444443"/>
    <m/>
    <n v="400"/>
  </r>
  <r>
    <s v="ITAÚ"/>
    <d v="2019-03-21T00:00:00"/>
    <x v="5"/>
    <n v="56343"/>
    <s v="C"/>
    <s v="UNIP6"/>
    <n v="300"/>
    <n v="41.85"/>
    <n v="38.630000000000003"/>
    <n v="12555"/>
    <n v="12"/>
    <n v="2.0622222222222222"/>
    <n v="0.4244444444444444"/>
    <n v="12571.604444444443"/>
    <s v="S"/>
    <m/>
    <n v="-12571.604444444443"/>
    <m/>
    <n v="400"/>
  </r>
  <r>
    <s v="ITAÚ"/>
    <d v="2019-03-21T00:00:00"/>
    <x v="1"/>
    <n v="56343"/>
    <s v="V"/>
    <s v="CSNA3"/>
    <n v="400"/>
    <n v="16.329999999999998"/>
    <n v="15.39"/>
    <n v="6531.9999999999991"/>
    <n v="12"/>
    <n v="2.0622222222222222"/>
    <n v="0.4244444444444444"/>
    <n v="6516.2855555555543"/>
    <s v="S"/>
    <m/>
    <n v="6516.2855555555543"/>
    <n v="347.29249999999956"/>
    <n v="400"/>
  </r>
  <r>
    <s v="ITAÚ"/>
    <d v="2019-03-20T00:00:00"/>
    <x v="1"/>
    <n v="51161"/>
    <s v="C"/>
    <s v="CSNA3"/>
    <n v="400"/>
    <n v="15.39"/>
    <n v="15.39"/>
    <n v="6156"/>
    <n v="12"/>
    <n v="3.5425"/>
    <n v="0.53500000000000003"/>
    <n v="6172.4549999999999"/>
    <s v="S"/>
    <m/>
    <n v="-6172.4549999999999"/>
    <m/>
    <n v="400"/>
  </r>
  <r>
    <s v="ITAÚ"/>
    <d v="2019-03-20T00:00:00"/>
    <x v="7"/>
    <n v="51161"/>
    <s v="C"/>
    <s v="VVAR3"/>
    <n v="3000"/>
    <n v="4.6100000000000003"/>
    <n v="5.0149999999999997"/>
    <n v="13830.000000000002"/>
    <n v="12"/>
    <n v="3.5425"/>
    <n v="0.53500000000000003"/>
    <n v="13846.125"/>
    <s v="S"/>
    <m/>
    <n v="-13846.125"/>
    <m/>
    <n v="300"/>
  </r>
  <r>
    <s v="ITAÚ"/>
    <d v="2019-03-20T00:00:00"/>
    <x v="3"/>
    <n v="51161"/>
    <s v="C"/>
    <s v="BBAS3"/>
    <n v="200"/>
    <n v="52.15"/>
    <n v="52.58"/>
    <n v="10430"/>
    <n v="12"/>
    <n v="3.5425"/>
    <n v="0.53500000000000003"/>
    <n v="10447.115"/>
    <s v="S"/>
    <m/>
    <n v="-10447.115"/>
    <m/>
    <n v="300"/>
  </r>
  <r>
    <s v="ITAÚ"/>
    <d v="2019-03-20T00:00:00"/>
    <x v="3"/>
    <n v="51161"/>
    <s v="C"/>
    <s v="BBAS3"/>
    <n v="400"/>
    <n v="52.79"/>
    <n v="52.79"/>
    <n v="21116"/>
    <n v="12"/>
    <n v="3.5425"/>
    <n v="0.53500000000000003"/>
    <n v="21133.115000000002"/>
    <s v="S"/>
    <m/>
    <n v="-21133.115000000002"/>
    <m/>
    <n v="2200"/>
  </r>
  <r>
    <s v="ITAÚ"/>
    <d v="2019-03-19T00:00:00"/>
    <x v="7"/>
    <n v="46031"/>
    <s v="V"/>
    <s v="VVAR3"/>
    <n v="1500"/>
    <n v="4.66"/>
    <n v="5.15"/>
    <n v="6990"/>
    <n v="12"/>
    <n v="1.92"/>
    <n v="0.28999999999999998"/>
    <n v="6977.64"/>
    <s v="S"/>
    <m/>
    <n v="6977.64"/>
    <n v="-747.00000000000091"/>
    <n v="300"/>
  </r>
  <r>
    <s v="ITAÚ"/>
    <d v="2019-03-18T00:00:00"/>
    <x v="7"/>
    <n v="40956"/>
    <s v="V"/>
    <s v="BTOW3"/>
    <n v="300"/>
    <n v="47.15"/>
    <n v="5.1515584415584419"/>
    <n v="14145"/>
    <n v="12"/>
    <n v="3.88"/>
    <n v="0.57999999999999996"/>
    <n v="14132.32"/>
    <s v="S"/>
    <m/>
    <n v="14132.32"/>
    <n v="-21.6299999999992"/>
    <n v="300"/>
  </r>
  <r>
    <s v="ITAÚ"/>
    <d v="2019-03-15T00:00:00"/>
    <x v="5"/>
    <n v="36560"/>
    <s v="V"/>
    <s v="UNIP6"/>
    <n v="300"/>
    <n v="43.95"/>
    <n v="38.630000000000003"/>
    <n v="13185"/>
    <n v="12"/>
    <n v="3.0850000000000004"/>
    <n v="0.51333333333333331"/>
    <n v="13169.981666666667"/>
    <s v="S"/>
    <m/>
    <n v="13169.981666666667"/>
    <n v="361.17333333333409"/>
    <n v="300"/>
  </r>
  <r>
    <s v="ITAÚ"/>
    <d v="2019-03-15T00:00:00"/>
    <x v="5"/>
    <n v="36560"/>
    <s v="C"/>
    <s v="UNIP6"/>
    <n v="300"/>
    <n v="42.64"/>
    <m/>
    <n v="12792"/>
    <n v="12"/>
    <n v="3.0850000000000004"/>
    <n v="0.51333333333333331"/>
    <n v="12807.648333333333"/>
    <s v="S"/>
    <m/>
    <n v="-12807.648333333333"/>
    <m/>
    <n v="2200"/>
  </r>
  <r>
    <s v="ITAÚ"/>
    <d v="2019-03-15T00:00:00"/>
    <x v="7"/>
    <n v="36560"/>
    <s v="C"/>
    <s v="VVAR3"/>
    <n v="1500"/>
    <n v="4.55"/>
    <n v="5.1515584415584419"/>
    <n v="6825"/>
    <n v="12"/>
    <n v="3.0850000000000004"/>
    <n v="0.51333333333333331"/>
    <n v="6842.8933333333334"/>
    <s v="S"/>
    <m/>
    <n v="-6842.8933333333334"/>
    <m/>
    <n v="2200"/>
  </r>
  <r>
    <s v="ITAÚ"/>
    <d v="2019-03-15T00:00:00"/>
    <x v="7"/>
    <n v="36560"/>
    <s v="C"/>
    <s v="BTOW3"/>
    <n v="300"/>
    <n v="47.14"/>
    <m/>
    <n v="14142"/>
    <n v="12"/>
    <n v="3.0850000000000004"/>
    <n v="0.51333333333333331"/>
    <n v="14156.908333333333"/>
    <s v="S"/>
    <m/>
    <n v="-14156.908333333333"/>
    <m/>
    <n v="400"/>
  </r>
  <r>
    <s v="ITAÚ"/>
    <d v="2019-03-15T00:00:00"/>
    <x v="1"/>
    <n v="36560"/>
    <s v="V"/>
    <s v="BRDT3"/>
    <n v="400"/>
    <n v="24.77"/>
    <m/>
    <n v="9908"/>
    <n v="12"/>
    <n v="3.0850000000000004"/>
    <n v="0.51333333333333331"/>
    <n v="9893.7216666666664"/>
    <s v="S"/>
    <m/>
    <n v="9893.7216666666664"/>
    <n v="79"/>
    <n v="2900"/>
  </r>
  <r>
    <s v="ITAÚ"/>
    <d v="2019-03-15T00:00:00"/>
    <x v="5"/>
    <n v="36560"/>
    <s v="V"/>
    <s v="UNIP6"/>
    <n v="400"/>
    <n v="43.95"/>
    <n v="38.630000000000003"/>
    <n v="17580"/>
    <n v="0"/>
    <n v="3.0850000000000004"/>
    <n v="0.51333333333333331"/>
    <n v="17577.721666666668"/>
    <s v="S"/>
    <m/>
    <n v="17577.721666666668"/>
    <n v="2124.4016666666666"/>
    <n v="3200"/>
  </r>
  <r>
    <s v="ITAÚ"/>
    <d v="2019-03-14T00:00:00"/>
    <x v="1"/>
    <n v="32520"/>
    <s v="C"/>
    <s v="BRDT3"/>
    <n v="400"/>
    <n v="24.51"/>
    <n v="24.51"/>
    <n v="9804"/>
    <n v="12"/>
    <n v="2.802"/>
    <n v="0.52400000000000002"/>
    <n v="9818.9189999999981"/>
    <s v="S"/>
    <m/>
    <n v="-9818.9189999999981"/>
    <m/>
    <n v="0"/>
  </r>
  <r>
    <s v="ITAÚ"/>
    <d v="2019-03-14T00:00:00"/>
    <x v="5"/>
    <n v="32520"/>
    <s v="V"/>
    <s v="UNIP6"/>
    <n v="300"/>
    <n v="42.13"/>
    <n v="38.630000000000003"/>
    <n v="12639"/>
    <n v="12"/>
    <n v="2.802"/>
    <n v="0.52400000000000002"/>
    <n v="12625.473142857143"/>
    <s v="S"/>
    <m/>
    <n v="12625.473142857143"/>
    <n v="4.7180000000025757"/>
    <n v="0"/>
  </r>
  <r>
    <s v="ITAÚ"/>
    <d v="2019-03-14T00:00:00"/>
    <x v="5"/>
    <n v="32520"/>
    <s v="C"/>
    <s v="UNIP6"/>
    <n v="300"/>
    <n v="42.01"/>
    <n v="38.630000000000003"/>
    <n v="12603"/>
    <n v="12"/>
    <n v="2.802"/>
    <n v="0.52400000000000002"/>
    <n v="12617.156857142856"/>
    <s v="S"/>
    <m/>
    <n v="-12617.156857142856"/>
    <m/>
    <n v="400"/>
  </r>
  <r>
    <s v="ITAÚ"/>
    <d v="2019-03-14T00:00:00"/>
    <x v="1"/>
    <n v="32520"/>
    <s v="V"/>
    <s v="BRDT3"/>
    <n v="600"/>
    <n v="24.69"/>
    <m/>
    <n v="14814"/>
    <n v="12"/>
    <n v="2.802"/>
    <n v="0.52400000000000002"/>
    <n v="14800.473142857143"/>
    <s v="S"/>
    <m/>
    <n v="14800.473142857143"/>
    <n v="151.58000000000001"/>
    <n v="400"/>
  </r>
  <r>
    <s v="ITAÚ"/>
    <d v="2019-03-14T00:00:00"/>
    <x v="3"/>
    <n v="32520"/>
    <s v="V"/>
    <s v="B3SA3"/>
    <n v="400"/>
    <n v="33.46"/>
    <m/>
    <n v="13384"/>
    <n v="12"/>
    <n v="2.802"/>
    <n v="0.52400000000000002"/>
    <n v="13370.473142857143"/>
    <s v="S"/>
    <m/>
    <n v="13370.473142857143"/>
    <n v="307.25"/>
    <n v="0"/>
  </r>
  <r>
    <s v="ITAÚ"/>
    <d v="2019-03-12T00:00:00"/>
    <x v="1"/>
    <m/>
    <s v="V"/>
    <s v="EMBRC19"/>
    <n v="300"/>
    <n v="0"/>
    <m/>
    <n v="0"/>
    <n v="12"/>
    <n v="0"/>
    <n v="0"/>
    <n v="-13.002857142857144"/>
    <s v="S"/>
    <m/>
    <n v="-13.002857142857144"/>
    <n v="-165.71"/>
    <n v="600"/>
  </r>
  <r>
    <s v="ITAÚ"/>
    <d v="2019-03-12T00:00:00"/>
    <x v="3"/>
    <n v="23877"/>
    <s v="C"/>
    <s v="B3SA3"/>
    <n v="400"/>
    <n v="32.619999999999997"/>
    <n v="32.619999999999997"/>
    <n v="13047.999999999998"/>
    <n v="12"/>
    <n v="3.58"/>
    <n v="0.54"/>
    <n v="13062.172857142856"/>
    <s v="S"/>
    <m/>
    <n v="-13062.172857142856"/>
    <m/>
    <n v="9000"/>
  </r>
  <r>
    <s v="ITAÚ"/>
    <d v="2019-03-11T00:00:00"/>
    <x v="3"/>
    <n v="18297"/>
    <s v="V"/>
    <s v="B3SA3"/>
    <n v="600"/>
    <n v="32.659999999999997"/>
    <m/>
    <n v="19595.999999999996"/>
    <n v="12"/>
    <n v="3.3333333333333335"/>
    <n v="0.5033333333333333"/>
    <n v="19582.493809523807"/>
    <s v="S"/>
    <m/>
    <n v="19582.493809523807"/>
    <n v="961.65333333332819"/>
    <n v="600"/>
  </r>
  <r>
    <s v="ITAÚ"/>
    <d v="2019-03-11T00:00:00"/>
    <x v="1"/>
    <n v="18297"/>
    <s v="C"/>
    <s v="BRDT3"/>
    <n v="300"/>
    <n v="24.12"/>
    <n v="24.37"/>
    <n v="7236"/>
    <n v="12"/>
    <n v="3.3333333333333335"/>
    <n v="0.5033333333333333"/>
    <n v="7251.0983333333334"/>
    <s v="S"/>
    <m/>
    <n v="-7251.0983333333334"/>
    <m/>
    <n v="300"/>
  </r>
  <r>
    <s v="ITAÚ"/>
    <d v="2019-03-11T00:00:00"/>
    <x v="7"/>
    <n v="18297"/>
    <s v="V"/>
    <s v="VVAR3"/>
    <n v="2000"/>
    <n v="4.78"/>
    <n v="5.25"/>
    <n v="9560"/>
    <n v="12"/>
    <n v="3.3333333333333335"/>
    <n v="0.5033333333333333"/>
    <n v="9545.5316666666658"/>
    <s v="S"/>
    <m/>
    <n v="9545.5316666666658"/>
    <n v="-952"/>
    <n v="300"/>
  </r>
  <r>
    <s v="ITAÚ"/>
    <d v="2019-03-08T00:00:00"/>
    <x v="3"/>
    <n v="13802"/>
    <s v="C"/>
    <s v="B3SA3"/>
    <n v="600"/>
    <n v="31"/>
    <n v="31"/>
    <n v="18600"/>
    <n v="12"/>
    <n v="5.1100000000000003"/>
    <n v="0.77"/>
    <n v="18616.18"/>
    <s v="S"/>
    <m/>
    <n v="-18616.18"/>
    <m/>
    <n v="0"/>
  </r>
  <r>
    <s v="ITAÚ"/>
    <d v="2019-02-27T00:00:00"/>
    <x v="1"/>
    <n v="81077"/>
    <s v="C"/>
    <s v="EMBRC19"/>
    <n v="300"/>
    <n v="0.47"/>
    <n v="0.47"/>
    <n v="141"/>
    <n v="12"/>
    <n v="0.03"/>
    <n v="0.05"/>
    <n v="156.46"/>
    <s v="S"/>
    <m/>
    <n v="-156.46"/>
    <m/>
    <n v="0"/>
  </r>
  <r>
    <s v="ITAÚ"/>
    <d v="2019-02-27T00:00:00"/>
    <x v="1"/>
    <n v="81078"/>
    <s v="C"/>
    <s v="BRDT3"/>
    <n v="300"/>
    <n v="24.61"/>
    <n v="24.61"/>
    <n v="7383"/>
    <n v="12"/>
    <n v="2.0299999999999998"/>
    <n v="0.28999999999999998"/>
    <n v="7398.15"/>
    <s v="S"/>
    <m/>
    <n v="-7398.15"/>
    <m/>
    <n v="2900"/>
  </r>
  <r>
    <s v="ITAÚ"/>
    <d v="2019-02-26T00:00:00"/>
    <x v="7"/>
    <n v="76973"/>
    <s v="C"/>
    <s v="VVAR3"/>
    <n v="2000"/>
    <n v="4.9000000000000004"/>
    <n v="5.2518181818181819"/>
    <n v="9800"/>
    <n v="12"/>
    <n v="2.7149999999999999"/>
    <n v="0.39500000000000002"/>
    <n v="9815.2549999999992"/>
    <s v="S"/>
    <m/>
    <n v="-9815.2549999999992"/>
    <m/>
    <n v="9000"/>
  </r>
  <r>
    <s v="ITAÚ"/>
    <d v="2019-02-26T00:00:00"/>
    <x v="11"/>
    <n v="76973"/>
    <s v="V"/>
    <s v="EMBR3"/>
    <n v="500"/>
    <n v="19.920000000000002"/>
    <n v="19.690000000000001"/>
    <n v="9960"/>
    <n v="12"/>
    <n v="2.7149999999999999"/>
    <n v="0.39500000000000002"/>
    <n v="9945.0749999999989"/>
    <s v="S"/>
    <m/>
    <n v="9945.0749999999989"/>
    <n v="103"/>
    <n v="11000"/>
  </r>
  <r>
    <s v="ITAÚ"/>
    <d v="2019-02-22T00:00:00"/>
    <x v="5"/>
    <n v="69314"/>
    <s v="C"/>
    <s v="UNIP6"/>
    <n v="100"/>
    <n v="39.42"/>
    <n v="38.654577883472058"/>
    <n v="3942"/>
    <n v="12"/>
    <n v="1.4060000000000001"/>
    <n v="0.22400000000000003"/>
    <n v="3957.3840000000005"/>
    <s v="S"/>
    <m/>
    <n v="-3957.3840000000005"/>
    <m/>
    <n v="9000"/>
  </r>
  <r>
    <s v="ITAÚ"/>
    <d v="2019-02-22T00:00:00"/>
    <x v="7"/>
    <n v="69314"/>
    <s v="V"/>
    <s v="VVAR3"/>
    <n v="2000"/>
    <n v="4.6500000000000004"/>
    <n v="5.33"/>
    <n v="9300"/>
    <n v="12"/>
    <n v="1.4060000000000001"/>
    <n v="0.22400000000000003"/>
    <n v="9285.2459999999992"/>
    <s v="S"/>
    <m/>
    <n v="9285.2459999999992"/>
    <n v="-1373.630000000001"/>
    <n v="9000"/>
  </r>
  <r>
    <s v="ITAÚ"/>
    <d v="2019-02-22T00:00:00"/>
    <x v="7"/>
    <n v="69314"/>
    <s v="V"/>
    <s v="VVAR3"/>
    <n v="1000"/>
    <n v="4.5"/>
    <n v="5.33"/>
    <n v="4500"/>
    <n v="12"/>
    <n v="1.4060000000000001"/>
    <n v="0.22400000000000003"/>
    <n v="4485.2460000000001"/>
    <s v="S"/>
    <m/>
    <n v="4485.2460000000001"/>
    <n v="65.369999999999891"/>
    <n v="9000"/>
  </r>
  <r>
    <s v="ITAÚ"/>
    <d v="2019-02-22T00:00:00"/>
    <x v="11"/>
    <n v="69314"/>
    <s v="V"/>
    <s v="EMBR3"/>
    <n v="300"/>
    <n v="19.559999999999999"/>
    <n v="19.690000000000001"/>
    <n v="5868"/>
    <n v="12"/>
    <n v="1.4060000000000001"/>
    <n v="0.22400000000000003"/>
    <n v="5853.2460000000001"/>
    <s v="S"/>
    <m/>
    <n v="5853.2460000000001"/>
    <n v="-51"/>
    <n v="10000"/>
  </r>
  <r>
    <s v="ITAÚ"/>
    <d v="2019-02-22T00:00:00"/>
    <x v="7"/>
    <n v="69314"/>
    <s v="C"/>
    <s v="VVAR3"/>
    <n v="1000"/>
    <n v="4.41"/>
    <n v="5.33"/>
    <n v="4410"/>
    <n v="12"/>
    <n v="1.4060000000000001"/>
    <n v="0.22400000000000003"/>
    <n v="4425.384"/>
    <s v="S"/>
    <m/>
    <n v="-4425.384"/>
    <m/>
    <n v="9000"/>
  </r>
  <r>
    <s v="ITAÚ"/>
    <d v="2019-02-21T00:00:00"/>
    <x v="7"/>
    <n v="64518"/>
    <s v="C"/>
    <s v="VVAR3"/>
    <n v="1000"/>
    <n v="4.8099999999999996"/>
    <n v="5.3281818181818181"/>
    <n v="4810"/>
    <n v="12"/>
    <n v="1.2949999999999999"/>
    <n v="0.19"/>
    <n v="4825.3499999999995"/>
    <s v="S"/>
    <m/>
    <n v="-4825.3499999999995"/>
    <m/>
    <n v="2800"/>
  </r>
  <r>
    <s v="ITAÚ"/>
    <d v="2019-02-21T00:00:00"/>
    <x v="7"/>
    <n v="64518"/>
    <s v="C"/>
    <s v="VVAR3"/>
    <n v="1000"/>
    <n v="4.99"/>
    <n v="5.3769999999999998"/>
    <n v="4990"/>
    <n v="12"/>
    <n v="1.2949999999999999"/>
    <n v="0.19"/>
    <n v="5005.4162499999993"/>
    <s v="S"/>
    <m/>
    <n v="-5005.4162499999993"/>
    <m/>
    <n v="8000"/>
  </r>
  <r>
    <s v="ITAÚ"/>
    <d v="2019-02-21T00:00:00"/>
    <x v="7"/>
    <n v="64518"/>
    <s v="C"/>
    <s v="VVAR3"/>
    <n v="1000"/>
    <n v="5.01"/>
    <n v="5.4188888888888886"/>
    <n v="5010"/>
    <n v="12"/>
    <n v="1.2949999999999999"/>
    <n v="0.19"/>
    <n v="5025.4162499999993"/>
    <s v="S"/>
    <m/>
    <n v="-5025.4162499999993"/>
    <m/>
    <n v="8000"/>
  </r>
  <r>
    <s v="ITAÚ"/>
    <d v="2019-02-21T00:00:00"/>
    <x v="5"/>
    <n v="64518"/>
    <s v="V"/>
    <s v="UNIP6"/>
    <n v="100"/>
    <n v="40.54"/>
    <m/>
    <n v="4054"/>
    <n v="12"/>
    <n v="1.2949999999999999"/>
    <n v="0.19"/>
    <n v="4039.2137499999999"/>
    <s v="S"/>
    <m/>
    <n v="4039.2137499999999"/>
    <n v="179.27586206896513"/>
    <n v="6000"/>
  </r>
  <r>
    <s v="ITAÚ"/>
    <d v="2019-02-14T00:00:00"/>
    <x v="3"/>
    <n v="44718"/>
    <s v="V"/>
    <s v="B3SA3"/>
    <n v="600"/>
    <n v="31.37"/>
    <m/>
    <n v="18822"/>
    <n v="12"/>
    <n v="4.0250000000000004"/>
    <n v="0.59"/>
    <n v="18806.813750000001"/>
    <s v="S"/>
    <m/>
    <n v="18806.813750000001"/>
    <n v="-27.684999999997672"/>
    <n v="4400"/>
  </r>
  <r>
    <s v="ITAÚ"/>
    <d v="2019-02-14T00:00:00"/>
    <x v="7"/>
    <n v="44718"/>
    <s v="C"/>
    <s v="VVAR3"/>
    <n v="2000"/>
    <n v="5.24"/>
    <n v="5.4725000000000001"/>
    <n v="10480"/>
    <n v="12"/>
    <n v="4.0250000000000004"/>
    <n v="0.59"/>
    <n v="10495.81625"/>
    <s v="S"/>
    <m/>
    <n v="-10495.81625"/>
    <m/>
    <n v="600"/>
  </r>
  <r>
    <s v="ITAÚ"/>
    <d v="2019-02-13T00:00:00"/>
    <x v="7"/>
    <n v="40427"/>
    <s v="C"/>
    <s v="VVAR3"/>
    <n v="1600"/>
    <n v="5.45"/>
    <n v="5.5526666666666671"/>
    <n v="8720"/>
    <n v="12"/>
    <n v="1.8533333333333333"/>
    <n v="0.35666666666666669"/>
    <n v="8735.5829166666663"/>
    <s v="S"/>
    <m/>
    <n v="-8735.5829166666663"/>
    <m/>
    <n v="0"/>
  </r>
  <r>
    <s v="ITAÚ"/>
    <d v="2019-02-13T00:00:00"/>
    <x v="7"/>
    <n v="40427"/>
    <s v="C"/>
    <s v="VVAR3"/>
    <n v="400"/>
    <n v="5.51"/>
    <n v="5.5918181818181818"/>
    <n v="2204"/>
    <n v="12"/>
    <n v="1.8533333333333333"/>
    <n v="0.35666666666666669"/>
    <n v="2219.5829166666667"/>
    <s v="S"/>
    <m/>
    <n v="-2219.5829166666667"/>
    <m/>
    <n v="1000"/>
  </r>
  <r>
    <s v="ITAÚ"/>
    <d v="2019-02-13T00:00:00"/>
    <x v="3"/>
    <n v="40427"/>
    <s v="C"/>
    <s v="B3SA3"/>
    <n v="300"/>
    <n v="31.1"/>
    <n v="31.35"/>
    <n v="9330"/>
    <n v="12"/>
    <n v="1.8533333333333333"/>
    <n v="0.35666666666666669"/>
    <n v="9345.5829166666663"/>
    <s v="S"/>
    <m/>
    <n v="-9345.5829166666663"/>
    <m/>
    <n v="2000"/>
  </r>
  <r>
    <s v="ITAÚ"/>
    <d v="2019-02-12T00:00:00"/>
    <x v="4"/>
    <n v="36118"/>
    <s v="V"/>
    <s v="PETR4"/>
    <n v="1000"/>
    <n v="25.82"/>
    <n v="24.66"/>
    <n v="25820"/>
    <n v="12"/>
    <n v="6.34"/>
    <n v="0.92500000000000004"/>
    <n v="25805.299444444445"/>
    <s v="S"/>
    <m/>
    <n v="25805.299444444445"/>
    <n v="1148"/>
    <n v="2000"/>
  </r>
  <r>
    <s v="ITAÚ"/>
    <d v="2019-02-12T00:00:00"/>
    <x v="4"/>
    <n v="36118"/>
    <s v="V"/>
    <s v="PETR4"/>
    <n v="800"/>
    <n v="25.38"/>
    <n v="24.66"/>
    <n v="20304"/>
    <n v="12"/>
    <n v="6.34"/>
    <n v="0.92500000000000004"/>
    <n v="20289.299444444445"/>
    <s v="S"/>
    <m/>
    <n v="20289.299444444445"/>
    <n v="564"/>
    <n v="0"/>
  </r>
  <r>
    <s v="ITAÚ"/>
    <d v="2019-02-08T00:00:00"/>
    <x v="7"/>
    <n v="27543"/>
    <s v="C"/>
    <s v="VVAR3"/>
    <n v="2000"/>
    <n v="5.63"/>
    <n v="5.5949999999999998"/>
    <n v="11260"/>
    <n v="12"/>
    <n v="2.7233333333333332"/>
    <n v="0.51666666666666672"/>
    <n v="11274.922222222222"/>
    <s v="S"/>
    <m/>
    <n v="-11274.922222222222"/>
    <m/>
    <n v="0"/>
  </r>
  <r>
    <s v="ITAÚ"/>
    <d v="2019-02-08T00:00:00"/>
    <x v="7"/>
    <n v="27543"/>
    <s v="C"/>
    <s v="VVAR3"/>
    <n v="2000"/>
    <n v="5.56"/>
    <m/>
    <n v="11120"/>
    <n v="12"/>
    <n v="2.7233333333333332"/>
    <n v="0.51666666666666672"/>
    <n v="11134.922222222222"/>
    <s v="S"/>
    <m/>
    <n v="-11134.922222222222"/>
    <m/>
    <n v="300"/>
  </r>
  <r>
    <s v="ITAÚ"/>
    <d v="2019-02-08T00:00:00"/>
    <x v="7"/>
    <n v="27543"/>
    <s v="V"/>
    <s v="VVAR3"/>
    <n v="3000"/>
    <n v="5.47"/>
    <m/>
    <n v="16410"/>
    <n v="12"/>
    <n v="2.7233333333333332"/>
    <n v="0.51666666666666672"/>
    <n v="16395.707777777778"/>
    <s v="S"/>
    <m/>
    <n v="16395.707777777778"/>
    <n v="108"/>
    <n v="300"/>
  </r>
  <r>
    <s v="ITAÚ"/>
    <d v="2019-02-07T00:00:00"/>
    <x v="5"/>
    <n v="23457"/>
    <s v="V"/>
    <s v="USIM5"/>
    <n v="1000"/>
    <n v="9.44"/>
    <m/>
    <n v="9440"/>
    <n v="12"/>
    <n v="2.8050000000000002"/>
    <n v="0.41"/>
    <n v="9425.8144444444442"/>
    <s v="S"/>
    <m/>
    <n v="9425.8144444444442"/>
    <n v="-10.467222222221608"/>
    <n v="0"/>
  </r>
  <r>
    <s v="ITAÚ"/>
    <d v="2019-02-07T00:00:00"/>
    <x v="7"/>
    <n v="23457"/>
    <s v="V"/>
    <s v="VVAR3"/>
    <n v="3000"/>
    <n v="5.55"/>
    <n v="5.43"/>
    <n v="16650"/>
    <n v="12"/>
    <n v="2.8050000000000002"/>
    <n v="0.41"/>
    <n v="16635.814444444444"/>
    <s v="S"/>
    <m/>
    <n v="16635.814444444444"/>
    <n v="344.78499999999985"/>
    <n v="500"/>
  </r>
  <r>
    <s v="ITAÚ"/>
    <d v="2019-02-07T00:00:00"/>
    <x v="3"/>
    <n v="23457"/>
    <s v="C"/>
    <s v="B3SA3"/>
    <n v="300"/>
    <n v="31.59"/>
    <m/>
    <n v="9477"/>
    <n v="12"/>
    <n v="2.8050000000000002"/>
    <n v="0.41"/>
    <n v="9491.815555555555"/>
    <s v="S"/>
    <m/>
    <n v="-9491.815555555555"/>
    <m/>
    <n v="6000"/>
  </r>
  <r>
    <s v="ITAÚ"/>
    <d v="2019-02-07T00:00:00"/>
    <x v="1"/>
    <n v="23457"/>
    <s v="V"/>
    <s v="CIEL3"/>
    <n v="500"/>
    <n v="10.51"/>
    <m/>
    <n v="5255"/>
    <n v="12"/>
    <n v="2.8050000000000002"/>
    <n v="0.41"/>
    <n v="5240.8144444444442"/>
    <s v="S"/>
    <m/>
    <n v="5240.8144444444442"/>
    <n v="-14.65"/>
    <n v="5000"/>
  </r>
  <r>
    <s v="ITAÚ"/>
    <d v="2019-02-06T00:00:00"/>
    <x v="1"/>
    <n v="18495"/>
    <s v="C"/>
    <s v="CIEL3"/>
    <n v="500"/>
    <n v="10.49"/>
    <m/>
    <n v="5245"/>
    <n v="12"/>
    <n v="2.2444444444444445"/>
    <n v="0.37777777777777777"/>
    <n v="5260.7917777777775"/>
    <s v="S"/>
    <m/>
    <n v="-5260.7917777777775"/>
    <m/>
    <n v="1000"/>
  </r>
  <r>
    <s v="ITAÚ"/>
    <d v="2019-02-06T00:00:00"/>
    <x v="7"/>
    <n v="18495"/>
    <s v="C"/>
    <s v="VVAR3"/>
    <n v="1000"/>
    <n v="5.31"/>
    <n v="5.4266666666666667"/>
    <n v="5310"/>
    <n v="12"/>
    <n v="2.2444444444444445"/>
    <n v="0.37777777777777777"/>
    <n v="5325.7917777777775"/>
    <s v="S"/>
    <m/>
    <n v="-5325.7917777777775"/>
    <m/>
    <n v="800"/>
  </r>
  <r>
    <s v="ITAÚ"/>
    <d v="2019-02-06T00:00:00"/>
    <x v="7"/>
    <n v="18495"/>
    <s v="C"/>
    <s v="VVAR3"/>
    <n v="2000"/>
    <n v="5.36"/>
    <n v="5.45"/>
    <n v="10720"/>
    <n v="12"/>
    <n v="2.2444444444444445"/>
    <n v="0.37777777777777777"/>
    <n v="10735.791777777777"/>
    <s v="S"/>
    <m/>
    <n v="-10735.791777777777"/>
    <m/>
    <n v="800"/>
  </r>
  <r>
    <s v="ITAÚ"/>
    <d v="2019-02-06T00:00:00"/>
    <x v="5"/>
    <n v="18495"/>
    <s v="C"/>
    <s v="USIM5"/>
    <n v="1000"/>
    <n v="9.42"/>
    <n v="9.42"/>
    <n v="9420"/>
    <n v="12"/>
    <n v="2.2444444444444445"/>
    <n v="0.37777777777777777"/>
    <n v="9435.7917777777766"/>
    <s v="S"/>
    <m/>
    <n v="-9435.7917777777766"/>
    <m/>
    <n v="3000"/>
  </r>
  <r>
    <s v="ITAÚ"/>
    <d v="2019-02-06T00:00:00"/>
    <x v="5"/>
    <n v="18495"/>
    <s v="V"/>
    <s v="USIM5"/>
    <n v="1000"/>
    <n v="9.69"/>
    <m/>
    <n v="9690"/>
    <n v="12"/>
    <n v="2.2444444444444445"/>
    <n v="0.37777777777777777"/>
    <n v="9674.8382222222226"/>
    <s v="S"/>
    <m/>
    <n v="9674.8382222222226"/>
    <n v="2.2900000000008731"/>
    <n v="0"/>
  </r>
  <r>
    <s v="ITAÚ"/>
    <d v="2019-02-06T00:00:00"/>
    <x v="11"/>
    <n v="18495"/>
    <s v="C"/>
    <s v="EMBR3"/>
    <n v="300"/>
    <n v="19.34"/>
    <n v="19.690000000000001"/>
    <n v="5802"/>
    <n v="12"/>
    <n v="2.2444444444444445"/>
    <n v="0.37777777777777777"/>
    <n v="5817.7917777777775"/>
    <s v="S"/>
    <m/>
    <n v="-5817.7917777777775"/>
    <m/>
    <n v="2000"/>
  </r>
  <r>
    <s v="ITAÚ"/>
    <d v="2019-02-06T00:00:00"/>
    <x v="7"/>
    <n v="18495"/>
    <s v="C"/>
    <s v="VVAR3"/>
    <n v="3000"/>
    <n v="5.51"/>
    <m/>
    <n v="16530"/>
    <n v="12"/>
    <n v="2.2444444444444445"/>
    <n v="0.37777777777777777"/>
    <n v="16545.79177777778"/>
    <s v="S"/>
    <m/>
    <n v="-16545.79177777778"/>
    <m/>
    <n v="0"/>
  </r>
  <r>
    <s v="ITAÚ"/>
    <d v="2019-02-06T00:00:00"/>
    <x v="7"/>
    <n v="18495"/>
    <s v="V"/>
    <s v="VVAR3"/>
    <n v="2000"/>
    <n v="5.49"/>
    <m/>
    <n v="10980"/>
    <n v="12"/>
    <n v="2.2444444444444445"/>
    <n v="0.37777777777777777"/>
    <n v="10964.838222222223"/>
    <s v="S"/>
    <m/>
    <n v="10964.838222222223"/>
    <n v="-44.6299999999992"/>
    <n v="2900"/>
  </r>
  <r>
    <s v="ITAÚ"/>
    <d v="2019-02-06T00:00:00"/>
    <x v="7"/>
    <n v="18495"/>
    <s v="C"/>
    <s v="VVAR3"/>
    <n v="2000"/>
    <n v="5.5"/>
    <m/>
    <n v="11000"/>
    <n v="12"/>
    <n v="2.2444444444444445"/>
    <n v="0.37777777777777777"/>
    <n v="11015.791777777777"/>
    <s v="S"/>
    <m/>
    <n v="-11015.791777777777"/>
    <m/>
    <n v="2500"/>
  </r>
  <r>
    <s v="ITAÚ"/>
    <d v="2019-02-05T00:00:00"/>
    <x v="2"/>
    <n v="13145"/>
    <s v="V"/>
    <s v="OIBR3"/>
    <n v="3000"/>
    <n v="1.41"/>
    <m/>
    <n v="4230"/>
    <n v="12"/>
    <n v="3.4066666666666667"/>
    <n v="0.49666666666666665"/>
    <n v="4214.7193333333335"/>
    <s v="S"/>
    <m/>
    <n v="4214.7193333333335"/>
    <n v="3.07"/>
    <n v="2500"/>
  </r>
  <r>
    <s v="ITAÚ"/>
    <d v="2019-02-05T00:00:00"/>
    <x v="5"/>
    <n v="13145"/>
    <s v="C"/>
    <s v="UNIP6"/>
    <n v="400"/>
    <n v="39.11"/>
    <n v="38.627241379310348"/>
    <n v="15644"/>
    <n v="12"/>
    <n v="3.4066666666666667"/>
    <n v="0.49666666666666665"/>
    <n v="15660.202666666664"/>
    <s v="S"/>
    <m/>
    <n v="-15660.202666666664"/>
    <m/>
    <n v="1800"/>
  </r>
  <r>
    <s v="ITAÚ"/>
    <d v="2019-02-05T00:00:00"/>
    <x v="7"/>
    <n v="13145"/>
    <s v="V"/>
    <s v="VVAR3"/>
    <n v="3000"/>
    <n v="5.77"/>
    <n v="5.05"/>
    <n v="17310"/>
    <n v="12"/>
    <n v="3.4066666666666667"/>
    <n v="0.49666666666666665"/>
    <n v="17294.427333333333"/>
    <s v="S"/>
    <m/>
    <n v="17294.427333333333"/>
    <n v="2148"/>
    <n v="1800"/>
  </r>
  <r>
    <s v="ITAÚ"/>
    <d v="2019-02-04T00:00:00"/>
    <x v="5"/>
    <n v="7754"/>
    <s v="C"/>
    <s v="UNIP6"/>
    <n v="500"/>
    <n v="38.85"/>
    <n v="38.545999999999999"/>
    <n v="19425"/>
    <n v="12"/>
    <n v="5.14"/>
    <n v="0.75"/>
    <n v="19441.456000000002"/>
    <s v="S"/>
    <m/>
    <n v="-19441.456000000002"/>
    <m/>
    <n v="1800"/>
  </r>
  <r>
    <s v="ITAÚ"/>
    <d v="2019-02-04T00:00:00"/>
    <x v="7"/>
    <n v="7754"/>
    <s v="V"/>
    <s v="VVAR3"/>
    <n v="3000"/>
    <n v="5.99"/>
    <n v="5.05"/>
    <n v="17970"/>
    <n v="12"/>
    <n v="5.14"/>
    <n v="0.75"/>
    <n v="17954.173999999999"/>
    <s v="S"/>
    <m/>
    <n v="17954.173999999999"/>
    <n v="2808"/>
    <n v="6000"/>
  </r>
  <r>
    <s v="ITAÚ"/>
    <d v="2019-02-01T00:00:00"/>
    <x v="5"/>
    <n v="2766"/>
    <s v="C"/>
    <s v="USIM5"/>
    <n v="1000"/>
    <n v="9.66"/>
    <n v="9.66"/>
    <n v="9660"/>
    <n v="12"/>
    <n v="2.65"/>
    <n v="0.43"/>
    <n v="9676.1359999999986"/>
    <s v="S"/>
    <m/>
    <n v="-9676.1359999999986"/>
    <m/>
    <n v="8000"/>
  </r>
  <r>
    <s v="ITAÚ"/>
    <d v="2019-01-28T00:00:00"/>
    <x v="4"/>
    <n v="84272"/>
    <s v="C"/>
    <s v="PETR4"/>
    <n v="300"/>
    <n v="24.79"/>
    <n v="24.663333333333334"/>
    <n v="7437"/>
    <n v="12"/>
    <n v="1.9000000000000001"/>
    <n v="0.35000000000000003"/>
    <n v="7452.35"/>
    <s v="S"/>
    <m/>
    <n v="-7452.35"/>
    <m/>
    <n v="7000"/>
  </r>
  <r>
    <s v="ITAÚ"/>
    <d v="2019-01-28T00:00:00"/>
    <x v="7"/>
    <n v="84272"/>
    <s v="V"/>
    <s v="VVAR3"/>
    <n v="2000"/>
    <n v="5.39"/>
    <n v="5.0487500000000001"/>
    <n v="10780"/>
    <n v="12"/>
    <n v="1.9000000000000001"/>
    <n v="0.35000000000000003"/>
    <n v="10765.279999999999"/>
    <s v="S"/>
    <m/>
    <n v="10765.279999999999"/>
    <n v="690.5"/>
    <n v="500"/>
  </r>
  <r>
    <s v="ITAÚ"/>
    <d v="2019-01-28T00:00:00"/>
    <x v="7"/>
    <n v="84272"/>
    <s v="C"/>
    <s v="VVAR3"/>
    <n v="1000"/>
    <n v="5.53"/>
    <n v="5.0487500000000001"/>
    <n v="5530"/>
    <n v="12"/>
    <n v="1.9000000000000001"/>
    <n v="0.35000000000000003"/>
    <n v="5545.35"/>
    <s v="S"/>
    <m/>
    <n v="-5545.35"/>
    <m/>
    <n v="500"/>
  </r>
  <r>
    <s v="ITAÚ"/>
    <d v="2019-01-24T00:00:00"/>
    <x v="7"/>
    <n v="78212"/>
    <s v="V"/>
    <s v="VVAR3"/>
    <n v="1200"/>
    <n v="5.46"/>
    <m/>
    <n v="6552"/>
    <n v="12"/>
    <n v="1.8"/>
    <n v="0.28999999999999998"/>
    <n v="6537.34"/>
    <s v="S"/>
    <m/>
    <n v="6537.34"/>
    <n v="563.99999999999909"/>
    <n v="2000"/>
  </r>
  <r>
    <s v="ITAÚ"/>
    <d v="2019-01-22T00:00:00"/>
    <x v="4"/>
    <n v="69839"/>
    <s v="V"/>
    <s v="PETR4"/>
    <n v="300"/>
    <n v="25.27"/>
    <m/>
    <n v="7581"/>
    <n v="12"/>
    <n v="2.41"/>
    <n v="0.39"/>
    <n v="7566.24"/>
    <s v="S"/>
    <m/>
    <n v="7566.24"/>
    <n v="0"/>
    <n v="2000"/>
  </r>
  <r>
    <s v="ITAÚ"/>
    <d v="2019-01-22T00:00:00"/>
    <x v="11"/>
    <n v="69839"/>
    <s v="C"/>
    <s v="EMBR3"/>
    <n v="500"/>
    <n v="19.899999999999999"/>
    <m/>
    <n v="9950"/>
    <n v="12"/>
    <n v="2.41"/>
    <n v="0.39"/>
    <n v="9965.39"/>
    <s v="S"/>
    <m/>
    <n v="-9965.39"/>
    <m/>
    <n v="2000"/>
  </r>
  <r>
    <s v="ITAÚ"/>
    <d v="2019-01-21T00:00:00"/>
    <x v="5"/>
    <n v="65155"/>
    <s v="V"/>
    <s v="UNIP6"/>
    <n v="200"/>
    <n v="37.82"/>
    <m/>
    <n v="7564"/>
    <n v="12"/>
    <n v="2.0699999999999998"/>
    <n v="0.33500000000000002"/>
    <n v="7549.2950000000001"/>
    <s v="S"/>
    <m/>
    <n v="7549.2950000000001"/>
    <n v="-142"/>
    <n v="2000"/>
  </r>
  <r>
    <s v="ITAÚ"/>
    <d v="2019-01-21T00:00:00"/>
    <x v="5"/>
    <n v="65155"/>
    <s v="V"/>
    <s v="UNIP6"/>
    <n v="200"/>
    <n v="37.49"/>
    <m/>
    <n v="7498"/>
    <n v="12"/>
    <n v="2.0699999999999998"/>
    <n v="0.33500000000000002"/>
    <n v="7483.2950000000001"/>
    <s v="S"/>
    <m/>
    <n v="7483.2950000000001"/>
    <n v="-208"/>
    <n v="1000"/>
  </r>
  <r>
    <s v="ITAÚ"/>
    <d v="2019-01-17T00:00:00"/>
    <x v="1"/>
    <n v="56018"/>
    <s v="V"/>
    <s v="FJTA4"/>
    <n v="2000"/>
    <n v="5.37"/>
    <m/>
    <n v="10740"/>
    <n v="12"/>
    <n v="2.95"/>
    <n v="0.48"/>
    <n v="10725.835000000001"/>
    <s v="S"/>
    <m/>
    <n v="10725.835000000001"/>
    <n v="396"/>
    <n v="8200"/>
  </r>
  <r>
    <s v="ITAÚ"/>
    <d v="2019-01-16T00:00:00"/>
    <x v="1"/>
    <n v="51560"/>
    <s v="C"/>
    <s v="FJTA4"/>
    <n v="1000"/>
    <n v="5.04"/>
    <m/>
    <n v="5040"/>
    <n v="12"/>
    <n v="1.6444444444444446"/>
    <n v="0.63111111111111107"/>
    <n v="5054.9461111111113"/>
    <s v="S"/>
    <m/>
    <n v="-5054.9461111111113"/>
    <m/>
    <n v="1000"/>
  </r>
  <r>
    <s v="ITAÚ"/>
    <d v="2019-01-16T00:00:00"/>
    <x v="1"/>
    <n v="51560"/>
    <s v="C"/>
    <s v="FJTA4"/>
    <n v="1000"/>
    <n v="5.26"/>
    <m/>
    <n v="5260"/>
    <n v="12"/>
    <n v="1.6444444444444446"/>
    <n v="0.63111111111111107"/>
    <n v="5274.9461111111113"/>
    <s v="S"/>
    <m/>
    <n v="-5274.9461111111113"/>
    <m/>
    <n v="1000"/>
  </r>
  <r>
    <s v="ITAÚ"/>
    <d v="2019-01-16T00:00:00"/>
    <x v="7"/>
    <n v="51560"/>
    <s v="C"/>
    <s v="VVAR3"/>
    <n v="2000"/>
    <n v="5.07"/>
    <m/>
    <n v="10140"/>
    <n v="12"/>
    <n v="1.6444444444444446"/>
    <n v="0.63111111111111107"/>
    <n v="10154.94611111111"/>
    <s v="S"/>
    <m/>
    <n v="-10154.94611111111"/>
    <m/>
    <n v="1000"/>
  </r>
  <r>
    <s v="ITAÚ"/>
    <d v="2019-01-16T00:00:00"/>
    <x v="7"/>
    <n v="51560"/>
    <s v="V"/>
    <s v="VVAR3"/>
    <n v="2000"/>
    <n v="5.07"/>
    <m/>
    <n v="10140"/>
    <n v="12"/>
    <n v="1.6444444444444446"/>
    <n v="0.63111111111111107"/>
    <n v="10125.048888888889"/>
    <s v="S"/>
    <m/>
    <n v="10125.048888888889"/>
    <n v="168"/>
    <n v="7200"/>
  </r>
  <r>
    <s v="ITAÚ"/>
    <d v="2019-01-16T00:00:00"/>
    <x v="1"/>
    <n v="51560"/>
    <s v="V"/>
    <s v="FJTA4"/>
    <n v="1000"/>
    <n v="5.26"/>
    <m/>
    <n v="5260"/>
    <n v="12"/>
    <n v="1.6444444444444446"/>
    <n v="0.63111111111111107"/>
    <n v="5245.0488888888895"/>
    <s v="S"/>
    <m/>
    <n v="5245.0488888888895"/>
    <n v="20.818888888889887"/>
    <n v="7200"/>
  </r>
  <r>
    <s v="ITAÚ"/>
    <d v="2019-01-16T00:00:00"/>
    <x v="1"/>
    <n v="51560"/>
    <s v="C"/>
    <s v="FJTA4"/>
    <n v="1000"/>
    <n v="5.21"/>
    <m/>
    <n v="5210"/>
    <n v="12"/>
    <n v="1.6444444444444446"/>
    <n v="0.63111111111111107"/>
    <n v="5225.5811111111107"/>
    <s v="S"/>
    <m/>
    <n v="-5225.5811111111107"/>
    <m/>
    <n v="2400"/>
  </r>
  <r>
    <s v="ITAÚ"/>
    <d v="2019-01-16T00:00:00"/>
    <x v="7"/>
    <n v="51560"/>
    <s v="C"/>
    <s v="VVAR3"/>
    <n v="1000"/>
    <n v="5.04"/>
    <n v="4.980975609756098"/>
    <n v="5040"/>
    <n v="12"/>
    <n v="1.6444444444444446"/>
    <n v="0.63111111111111107"/>
    <n v="5055.5811111111107"/>
    <s v="S"/>
    <m/>
    <n v="-5055.5811111111107"/>
    <m/>
    <n v="2400"/>
  </r>
  <r>
    <s v="ITAÚ"/>
    <d v="2019-01-16T00:00:00"/>
    <x v="7"/>
    <n v="51560"/>
    <s v="C"/>
    <s v="VVAR3"/>
    <n v="2000"/>
    <n v="5.1100000000000003"/>
    <n v="4.972777777777778"/>
    <n v="10220"/>
    <n v="12"/>
    <n v="1.6444444444444446"/>
    <n v="0.63111111111111107"/>
    <n v="10235.833111111111"/>
    <s v="S"/>
    <m/>
    <n v="-10235.833111111111"/>
    <m/>
    <n v="0"/>
  </r>
  <r>
    <s v="ITAÚ"/>
    <d v="2019-01-16T00:00:00"/>
    <x v="7"/>
    <n v="51560"/>
    <s v="V"/>
    <s v="VVAR3"/>
    <n v="2500"/>
    <n v="5.17"/>
    <m/>
    <n v="12925"/>
    <n v="12"/>
    <n v="1.6444444444444446"/>
    <n v="0.63111111111111107"/>
    <n v="12909.796888888888"/>
    <s v="S"/>
    <m/>
    <n v="12909.796888888888"/>
    <n v="613"/>
    <n v="500"/>
  </r>
  <r>
    <s v="ITAÚ"/>
    <d v="2019-01-15T00:00:00"/>
    <x v="5"/>
    <n v="46994"/>
    <s v="V"/>
    <s v="UNIP6"/>
    <n v="100"/>
    <n v="37.700000000000003"/>
    <m/>
    <n v="3770.0000000000005"/>
    <n v="12"/>
    <n v="1.03"/>
    <n v="0.16"/>
    <n v="3755.2680000000005"/>
    <s v="S"/>
    <m/>
    <n v="3755.2680000000005"/>
    <n v="-19.755000000000109"/>
    <n v="7700"/>
  </r>
  <r>
    <s v="ITAÚ"/>
    <d v="2019-01-11T00:00:00"/>
    <x v="11"/>
    <n v="37786"/>
    <s v="V"/>
    <s v="EMBR3"/>
    <n v="500"/>
    <n v="22.51"/>
    <m/>
    <n v="11255"/>
    <n v="12"/>
    <n v="2.11"/>
    <n v="0.43333333333333335"/>
    <n v="11239.994666666667"/>
    <s v="S"/>
    <m/>
    <n v="11239.994666666667"/>
    <n v="55.3700000000008"/>
    <n v="9200"/>
  </r>
  <r>
    <s v="ITAÚ"/>
    <d v="2019-01-11T00:00:00"/>
    <x v="11"/>
    <n v="37786"/>
    <s v="C"/>
    <s v="EMBR3"/>
    <n v="500"/>
    <n v="22.35"/>
    <m/>
    <n v="11175"/>
    <n v="12"/>
    <n v="2.11"/>
    <n v="0.43333333333333335"/>
    <n v="11190.635333333332"/>
    <s v="S"/>
    <m/>
    <n v="-11190.635333333332"/>
    <m/>
    <n v="9200"/>
  </r>
  <r>
    <s v="ITAÚ"/>
    <d v="2019-01-11T00:00:00"/>
    <x v="7"/>
    <n v="37786"/>
    <s v="C"/>
    <s v="VVAR3"/>
    <n v="1500"/>
    <n v="4.5"/>
    <n v="4.9187012987012988"/>
    <n v="6750"/>
    <n v="12"/>
    <n v="2.11"/>
    <n v="0.43333333333333335"/>
    <n v="6766.7453333333333"/>
    <s v="S"/>
    <m/>
    <n v="-6766.7453333333333"/>
    <m/>
    <n v="2000"/>
  </r>
  <r>
    <s v="ITAÚ"/>
    <d v="2019-01-10T00:00:00"/>
    <x v="7"/>
    <n v="33245"/>
    <s v="V"/>
    <s v="VVAR3"/>
    <n v="3000"/>
    <n v="4.29"/>
    <m/>
    <n v="12870"/>
    <n v="12"/>
    <n v="1.79"/>
    <n v="0.34"/>
    <n v="12853.977999999999"/>
    <s v="S"/>
    <m/>
    <n v="12853.977999999999"/>
    <n v="285.97666666666828"/>
    <n v="2000"/>
  </r>
  <r>
    <s v="ITAÚ"/>
    <d v="2019-01-10T00:00:00"/>
    <x v="7"/>
    <n v="33245"/>
    <s v="C"/>
    <s v="VVAR3"/>
    <n v="1500"/>
    <n v="4.29"/>
    <m/>
    <n v="6435"/>
    <n v="12"/>
    <n v="1.79"/>
    <n v="0.33500000000000002"/>
    <n v="6451.6469999999999"/>
    <s v="S"/>
    <m/>
    <n v="-6451.6469999999999"/>
    <m/>
    <n v="1800"/>
  </r>
  <r>
    <s v="ITAÚ"/>
    <d v="2019-01-10T00:00:00"/>
    <x v="5"/>
    <n v="33245"/>
    <s v="C"/>
    <s v="UNIP6"/>
    <n v="100"/>
    <n v="37.630000000000003"/>
    <n v="38.436399999999999"/>
    <n v="3763.0000000000005"/>
    <n v="12"/>
    <n v="1.79"/>
    <n v="0.33500000000000002"/>
    <n v="3779.6470000000004"/>
    <s v="S"/>
    <m/>
    <n v="-3779.6470000000004"/>
    <m/>
    <n v="1400"/>
  </r>
  <r>
    <s v="ITAÚ"/>
    <d v="2019-01-09T00:00:00"/>
    <x v="2"/>
    <n v="27593"/>
    <s v="C"/>
    <s v="OIBR3"/>
    <n v="3000"/>
    <n v="1.4"/>
    <n v="1.4"/>
    <n v="4200"/>
    <n v="12"/>
    <n v="1.96"/>
    <n v="0.33500000000000002"/>
    <n v="4216.6469999999999"/>
    <s v="S"/>
    <m/>
    <n v="-4216.6469999999999"/>
    <m/>
    <n v="1400"/>
  </r>
  <r>
    <s v="ITAÚ"/>
    <d v="2019-01-09T00:00:00"/>
    <x v="4"/>
    <n v="27593"/>
    <s v="C"/>
    <s v="PETR4"/>
    <n v="400"/>
    <n v="25.22"/>
    <n v="24.636666666666667"/>
    <n v="10088"/>
    <n v="12"/>
    <n v="1.96"/>
    <n v="0.33500000000000002"/>
    <n v="10103.324999999999"/>
    <s v="S"/>
    <m/>
    <n v="-10103.324999999999"/>
    <m/>
    <n v="1400"/>
  </r>
  <r>
    <s v="ITAÚ"/>
    <d v="2019-01-08T00:00:00"/>
    <x v="5"/>
    <n v="22947"/>
    <s v="V"/>
    <s v="UNIP6"/>
    <n v="109"/>
    <n v="38.229999999999997"/>
    <m/>
    <n v="4167.07"/>
    <n v="12"/>
    <n v="1.8666666666666665"/>
    <n v="0.3066666666666667"/>
    <n v="4152.4033333333336"/>
    <s v="S"/>
    <m/>
    <n v="4152.4033333333336"/>
    <n v="-40"/>
    <n v="1000"/>
  </r>
  <r>
    <s v="ITAÚ"/>
    <d v="2019-01-08T00:00:00"/>
    <x v="7"/>
    <n v="22947"/>
    <s v="C"/>
    <s v="VVAR3"/>
    <n v="1500"/>
    <n v="4.08"/>
    <n v="4.8368831168831168"/>
    <n v="6120"/>
    <n v="12"/>
    <n v="1.8666666666666665"/>
    <n v="0.3066666666666667"/>
    <n v="6135.2966666666662"/>
    <s v="S"/>
    <m/>
    <n v="-6135.2966666666662"/>
    <m/>
    <n v="0"/>
  </r>
  <r>
    <s v="ITAÚ"/>
    <d v="2019-01-08T00:00:00"/>
    <x v="4"/>
    <n v="22947"/>
    <s v="C"/>
    <s v="PETR4"/>
    <n v="400"/>
    <n v="25.26"/>
    <n v="24.474285714285713"/>
    <n v="10104"/>
    <n v="12"/>
    <n v="1.8666666666666665"/>
    <n v="0.3066666666666667"/>
    <n v="10119.296666666667"/>
    <s v="S"/>
    <m/>
    <n v="-10119.296666666667"/>
    <m/>
    <n v="0"/>
  </r>
  <r>
    <s v="ITAÚ"/>
    <d v="2019-01-07T00:00:00"/>
    <x v="4"/>
    <n v="18551"/>
    <s v="V"/>
    <s v="PETR4"/>
    <n v="400"/>
    <n v="24.98"/>
    <n v="24.16"/>
    <n v="9992"/>
    <n v="12"/>
    <n v="2.74"/>
    <n v="0.44"/>
    <n v="9977.3066666666655"/>
    <s v="S"/>
    <m/>
    <n v="9977.3066666666655"/>
    <n v="316"/>
    <n v="0"/>
  </r>
  <r>
    <s v="ITAÚ"/>
    <d v="2016-12-27T00:00:00"/>
    <x v="5"/>
    <n v="47516"/>
    <s v="C"/>
    <s v="VALE5"/>
    <n v="300"/>
    <n v="21.92"/>
    <m/>
    <n v="6576.0000000000009"/>
    <n v="29.728000000000002"/>
    <n v="1.8"/>
    <n v="0.32"/>
    <n v="6606.6780000000008"/>
    <s v="S"/>
    <m/>
    <n v="-6606.6780000000008"/>
    <m/>
    <n v="0"/>
  </r>
  <r>
    <s v="ITAÚ"/>
    <d v="2016-12-23T00:00:00"/>
    <x v="9"/>
    <n v="41888"/>
    <s v="V"/>
    <s v="BBDC4"/>
    <n v="300"/>
    <n v="27.58"/>
    <m/>
    <n v="8274"/>
    <n v="34.822000000000003"/>
    <n v="5.04"/>
    <n v="0.91"/>
    <n v="8238.268"/>
    <s v="S"/>
    <m/>
    <n v="8238.268"/>
    <n v="-1534.6366666666672"/>
    <n v="300"/>
  </r>
  <r>
    <s v="ITAÚ"/>
    <d v="2016-12-23T00:00:00"/>
    <x v="11"/>
    <n v="41888"/>
    <s v="V"/>
    <s v="RAIL3"/>
    <n v="2000"/>
    <n v="5.94"/>
    <m/>
    <n v="11880"/>
    <n v="45.64"/>
    <n v="5.04"/>
    <n v="0.91"/>
    <n v="11833.45"/>
    <s v="S"/>
    <m/>
    <n v="11833.45"/>
    <n v="-1115.5900000000001"/>
    <n v="2400"/>
  </r>
  <r>
    <s v="ITAÚ"/>
    <d v="2016-12-23T00:00:00"/>
    <x v="4"/>
    <n v="41888"/>
    <s v="V"/>
    <s v="PETR4"/>
    <n v="2400"/>
    <n v="14.52"/>
    <m/>
    <n v="34848"/>
    <n v="114.544"/>
    <n v="5.04"/>
    <n v="0.91"/>
    <n v="34732.545999999995"/>
    <s v="S"/>
    <m/>
    <n v="34732.545999999995"/>
    <n v="-3362.1994242424335"/>
    <n v="2000"/>
  </r>
  <r>
    <s v="ITAÚ"/>
    <d v="2016-12-22T00:00:00"/>
    <x v="5"/>
    <n v="39306"/>
    <s v="C"/>
    <s v="VALE5"/>
    <n v="300"/>
    <n v="23.99"/>
    <m/>
    <n v="7196.9999999999991"/>
    <n v="31.590999999999998"/>
    <n v="1.97"/>
    <n v="0.35"/>
    <n v="7229.5709999999999"/>
    <s v="S"/>
    <m/>
    <n v="-7229.5709999999999"/>
    <m/>
    <n v="1700"/>
  </r>
  <r>
    <s v="ITAÚ"/>
    <d v="2016-12-21T00:00:00"/>
    <x v="4"/>
    <n v="36454"/>
    <s v="C"/>
    <s v="PETR4"/>
    <n v="700"/>
    <n v="14.92"/>
    <n v="15.870710593434344"/>
    <n v="10444"/>
    <n v="41.332000000000001"/>
    <n v="2.87"/>
    <n v="0.51"/>
    <n v="10486.472"/>
    <s v="S"/>
    <m/>
    <n v="-10486.472"/>
    <m/>
    <n v="2500"/>
  </r>
  <r>
    <s v="ITAÚ"/>
    <d v="2016-11-30T00:00:00"/>
    <x v="11"/>
    <n v="68991"/>
    <s v="V"/>
    <s v="RAIL3"/>
    <n v="500"/>
    <n v="6.15"/>
    <m/>
    <n v="3075"/>
    <n v="19.225000000000001"/>
    <n v="1.4750000000000001"/>
    <n v="0.25"/>
    <n v="3055.5250000000001"/>
    <s v="S"/>
    <m/>
    <n v="3055.5250000000001"/>
    <n v="-181.94999999999982"/>
    <n v="2200"/>
  </r>
  <r>
    <s v="ITAÚ"/>
    <d v="2016-11-30T00:00:00"/>
    <x v="4"/>
    <n v="68991"/>
    <s v="V"/>
    <s v="PETR4"/>
    <n v="500"/>
    <n v="15.32"/>
    <m/>
    <n v="7660"/>
    <n v="32.980000000000004"/>
    <n v="1.4750000000000001"/>
    <n v="0.25"/>
    <n v="7626.77"/>
    <s v="S"/>
    <m/>
    <n v="7626.77"/>
    <n v="-492.64424242424229"/>
    <n v="0"/>
  </r>
  <r>
    <s v="ITAÚ"/>
    <d v="2016-11-17T00:00:00"/>
    <x v="11"/>
    <n v="37472"/>
    <s v="C"/>
    <s v="RAIL3"/>
    <n v="600"/>
    <n v="6.09"/>
    <n v="6.4720000000000004"/>
    <n v="3654"/>
    <n v="20.962"/>
    <n v="1.5"/>
    <n v="0.39"/>
    <n v="3675.982"/>
    <s v="S"/>
    <m/>
    <n v="-3675.982"/>
    <m/>
    <n v="1900"/>
  </r>
  <r>
    <s v="ITAÚ"/>
    <d v="2016-11-17T00:00:00"/>
    <x v="4"/>
    <n v="37472"/>
    <s v="C"/>
    <s v="PETR4"/>
    <n v="500"/>
    <n v="15.18"/>
    <n v="16.235878484848485"/>
    <n v="7590"/>
    <n v="32.769999999999996"/>
    <n v="1.5"/>
    <n v="0.39"/>
    <n v="7623.7900000000009"/>
    <s v="S"/>
    <m/>
    <n v="-7623.7900000000009"/>
    <m/>
    <n v="1700"/>
  </r>
  <r>
    <s v="ITAÚ"/>
    <d v="2016-11-14T00:00:00"/>
    <x v="5"/>
    <n v="24213"/>
    <s v="V"/>
    <s v="VALE5"/>
    <n v="600"/>
    <n v="22.25"/>
    <m/>
    <n v="13350"/>
    <n v="50.050000000000004"/>
    <n v="2.3066666666666666"/>
    <n v="0.50666666666666671"/>
    <n v="13299.443333333335"/>
    <s v="S"/>
    <m/>
    <n v="13299.443333333335"/>
    <n v="585.0466666666689"/>
    <n v="1300"/>
  </r>
  <r>
    <s v="ITAÚ"/>
    <d v="2016-11-14T00:00:00"/>
    <x v="11"/>
    <n v="24213"/>
    <s v="C"/>
    <s v="RAIL3"/>
    <n v="600"/>
    <n v="6.36"/>
    <m/>
    <n v="3816"/>
    <n v="21.448"/>
    <n v="2.3066666666666666"/>
    <n v="0.50666666666666671"/>
    <n v="3838.5846666666666"/>
    <s v="S"/>
    <m/>
    <n v="-3838.5846666666666"/>
    <m/>
    <n v="1200"/>
  </r>
  <r>
    <s v="ITAÚ"/>
    <d v="2016-11-14T00:00:00"/>
    <x v="4"/>
    <n v="24213"/>
    <s v="C"/>
    <s v="PETR4"/>
    <n v="500"/>
    <n v="16.04"/>
    <m/>
    <n v="8020"/>
    <n v="34.06"/>
    <n v="2.3066666666666666"/>
    <n v="0.50666666666666671"/>
    <n v="8055.1966666666676"/>
    <s v="S"/>
    <m/>
    <n v="-8055.1966666666676"/>
    <m/>
    <n v="0"/>
  </r>
  <r>
    <s v="ITAÚ"/>
    <d v="2016-11-11T00:00:00"/>
    <x v="11"/>
    <n v="19128"/>
    <s v="C"/>
    <s v="RAIL3"/>
    <n v="1300"/>
    <n v="6.7"/>
    <m/>
    <n v="8710"/>
    <n v="36.129999999999995"/>
    <n v="2.39"/>
    <n v="0.43"/>
    <n v="8747.1899999999987"/>
    <s v="S"/>
    <m/>
    <n v="-8747.1899999999987"/>
    <m/>
    <n v="0"/>
  </r>
  <r>
    <s v="ITAÚ"/>
    <d v="2016-11-08T00:00:00"/>
    <x v="4"/>
    <n v="8287"/>
    <s v="C"/>
    <s v="PETR4"/>
    <n v="400"/>
    <n v="16.239999999999998"/>
    <m/>
    <n v="6495.9999999999991"/>
    <n v="29.487999999999996"/>
    <n v="1.78"/>
    <n v="0.32"/>
    <n v="6526.4379999999992"/>
    <s v="S"/>
    <m/>
    <n v="-6526.4379999999992"/>
    <m/>
    <n v="800"/>
  </r>
  <r>
    <s v="ITAÚ"/>
    <d v="2016-11-07T00:00:00"/>
    <x v="3"/>
    <n v="4116"/>
    <s v="V"/>
    <s v="BBAS3"/>
    <n v="400"/>
    <n v="29.11"/>
    <m/>
    <n v="11644"/>
    <n v="44.932000000000002"/>
    <n v="2.9133333333333336"/>
    <n v="0.53"/>
    <n v="11598.537999999999"/>
    <s v="S"/>
    <m/>
    <n v="11598.537999999999"/>
    <n v="649.1396666666642"/>
    <n v="0"/>
  </r>
  <r>
    <s v="ITAÚ"/>
    <d v="2016-11-07T00:00:00"/>
    <x v="5"/>
    <n v="4116"/>
    <s v="V"/>
    <s v="SUZB5"/>
    <n v="600"/>
    <n v="11.17"/>
    <m/>
    <n v="6702"/>
    <n v="30.106000000000002"/>
    <n v="2.9133333333333336"/>
    <n v="0.53"/>
    <n v="6671.3640000000005"/>
    <s v="S"/>
    <m/>
    <n v="6671.3640000000005"/>
    <n v="343.74533333333511"/>
    <n v="0"/>
  </r>
  <r>
    <s v="ITAÚ"/>
    <d v="2016-11-07T00:00:00"/>
    <x v="4"/>
    <n v="4116"/>
    <s v="C"/>
    <s v="PETR4"/>
    <n v="800"/>
    <n v="16.82"/>
    <m/>
    <n v="13456"/>
    <n v="50.368000000000002"/>
    <n v="2.9133333333333336"/>
    <n v="0.53"/>
    <n v="13507.528"/>
    <s v="S"/>
    <m/>
    <n v="-13507.528"/>
    <m/>
    <n v="600"/>
  </r>
  <r>
    <s v="ITAÚ"/>
    <d v="2016-11-04T00:00:00"/>
    <x v="11"/>
    <n v="73425"/>
    <s v="V"/>
    <s v="RAIL3"/>
    <n v="600"/>
    <n v="6.96"/>
    <m/>
    <n v="4176"/>
    <n v="22.527999999999999"/>
    <n v="1.1950000000000001"/>
    <n v="0.21"/>
    <n v="4153.2619999999997"/>
    <s v="S"/>
    <m/>
    <n v="4153.2619999999997"/>
    <n v="168.03033333333315"/>
    <n v="0"/>
  </r>
  <r>
    <s v="ITAÚ"/>
    <d v="2016-11-04T00:00:00"/>
    <x v="12"/>
    <n v="73425"/>
    <s v="V"/>
    <s v="VIVT4"/>
    <n v="100"/>
    <n v="45.51"/>
    <m/>
    <n v="4551"/>
    <n v="23.652999999999999"/>
    <n v="1.1950000000000001"/>
    <n v="0.21"/>
    <n v="4527.1369999999997"/>
    <s v="S"/>
    <m/>
    <n v="4527.1369999999997"/>
    <n v="129.00266666666721"/>
    <n v="400"/>
  </r>
  <r>
    <s v="ITAÚ"/>
    <d v="2016-11-01T00:00:00"/>
    <x v="5"/>
    <n v="65554"/>
    <s v="C"/>
    <s v="VALE5"/>
    <n v="600"/>
    <n v="21.1"/>
    <m/>
    <n v="12660"/>
    <n v="47.980000000000004"/>
    <n v="3.48"/>
    <n v="0.63"/>
    <n v="12709.239999999998"/>
    <s v="S"/>
    <m/>
    <n v="-12709.239999999998"/>
    <m/>
    <n v="0"/>
  </r>
  <r>
    <s v="ITAÚ"/>
    <d v="2016-10-31T00:00:00"/>
    <x v="5"/>
    <n v="62017"/>
    <s v="V"/>
    <s v="VALE5"/>
    <n v="600"/>
    <n v="20.7"/>
    <m/>
    <n v="12420"/>
    <n v="47.26"/>
    <n v="3.2050000000000001"/>
    <n v="0.57999999999999996"/>
    <n v="12372.16"/>
    <s v="S"/>
    <m/>
    <n v="12372.16"/>
    <n v="2340.1750000000002"/>
    <n v="0"/>
  </r>
  <r>
    <s v="ITAÚ"/>
    <d v="2016-10-31T00:00:00"/>
    <x v="3"/>
    <n v="62017"/>
    <s v="C"/>
    <s v="BBAS3"/>
    <n v="400"/>
    <n v="27.25"/>
    <m/>
    <n v="10900"/>
    <n v="42.7"/>
    <n v="3.2050000000000001"/>
    <n v="0.57999999999999996"/>
    <n v="10943.91"/>
    <s v="S"/>
    <m/>
    <n v="-10943.91"/>
    <m/>
    <m/>
  </r>
  <r>
    <s v="ITAÚ"/>
    <d v="2016-10-28T00:00:00"/>
    <x v="7"/>
    <n v="58296"/>
    <s v="V"/>
    <s v="MRVE3"/>
    <n v="500"/>
    <n v="12.55"/>
    <m/>
    <n v="6275"/>
    <n v="28.824999999999999"/>
    <n v="2.3450000000000002"/>
    <n v="0.42499999999999999"/>
    <n v="6245.75"/>
    <s v="S"/>
    <m/>
    <n v="6245.75"/>
    <n v="-83.16666666666697"/>
    <n v="600"/>
  </r>
  <r>
    <s v="ITAÚ"/>
    <d v="2016-10-28T00:00:00"/>
    <x v="4"/>
    <n v="58296"/>
    <s v="V"/>
    <s v="PETR4"/>
    <n v="600"/>
    <n v="17.97"/>
    <m/>
    <n v="10782"/>
    <n v="42.346000000000004"/>
    <n v="2.3450000000000002"/>
    <n v="0.42499999999999999"/>
    <n v="10739.229000000001"/>
    <s v="S"/>
    <m/>
    <n v="10739.229000000001"/>
    <n v="386.88400000000183"/>
    <n v="300"/>
  </r>
  <r>
    <s v="ITAÚ"/>
    <d v="2016-10-27T00:00:00"/>
    <x v="7"/>
    <n v="54239"/>
    <s v="V"/>
    <s v="EVEN3"/>
    <n v="600"/>
    <n v="4.32"/>
    <m/>
    <n v="2592"/>
    <n v="17.776"/>
    <n v="0.71"/>
    <n v="0.12"/>
    <n v="2574.1040000000003"/>
    <s v="S"/>
    <m/>
    <n v="2574.1040000000003"/>
    <n v="0"/>
    <n v="500"/>
  </r>
  <r>
    <s v="ITAÚ"/>
    <d v="2016-10-24T00:00:00"/>
    <x v="4"/>
    <n v="42338"/>
    <s v="V"/>
    <s v="PETR4"/>
    <n v="500"/>
    <n v="17.559999999999999"/>
    <m/>
    <n v="8780"/>
    <n v="36.340000000000003"/>
    <n v="2.2733333333333334"/>
    <n v="0.41333333333333333"/>
    <n v="8743.246666666666"/>
    <s v="S"/>
    <m/>
    <n v="8743.246666666666"/>
    <n v="115.97333333333336"/>
    <n v="0"/>
  </r>
  <r>
    <s v="ITAÚ"/>
    <d v="2016-10-24T00:00:00"/>
    <x v="9"/>
    <n v="42338"/>
    <s v="C"/>
    <s v="BBDC4"/>
    <n v="300"/>
    <n v="32.42"/>
    <m/>
    <n v="9726"/>
    <n v="39.177999999999997"/>
    <n v="2.2733333333333334"/>
    <n v="0.41333333333333333"/>
    <n v="9766.221333333333"/>
    <s v="S"/>
    <m/>
    <n v="-9766.221333333333"/>
    <m/>
    <n v="1100"/>
  </r>
  <r>
    <s v="ITAÚ"/>
    <d v="2016-10-24T00:00:00"/>
    <x v="7"/>
    <n v="42338"/>
    <s v="C"/>
    <s v="MRVE3"/>
    <n v="500"/>
    <n v="12.59"/>
    <m/>
    <n v="6295"/>
    <n v="28.885000000000002"/>
    <n v="2.2733333333333334"/>
    <n v="0.41333333333333333"/>
    <n v="6324.9283333333333"/>
    <s v="S"/>
    <m/>
    <n v="-6324.9283333333333"/>
    <m/>
    <n v="0"/>
  </r>
  <r>
    <s v="ITAÚ"/>
    <d v="2016-10-21T00:00:00"/>
    <x v="3"/>
    <n v="38293"/>
    <s v="V"/>
    <s v="BBAS3"/>
    <n v="200"/>
    <n v="27.55"/>
    <m/>
    <n v="5510"/>
    <n v="26.53"/>
    <n v="3.3650000000000002"/>
    <n v="0.61"/>
    <n v="5482.8600000000006"/>
    <s v="S"/>
    <m/>
    <n v="5482.8600000000006"/>
    <n v="541.51400000000103"/>
    <n v="0"/>
  </r>
  <r>
    <s v="ITAÚ"/>
    <d v="2016-10-21T00:00:00"/>
    <x v="4"/>
    <n v="38293"/>
    <s v="C"/>
    <s v="PETR4"/>
    <n v="1100"/>
    <n v="17.25"/>
    <m/>
    <n v="18975"/>
    <n v="66.925000000000011"/>
    <n v="3.3650000000000002"/>
    <n v="0.61"/>
    <n v="19043.165000000001"/>
    <s v="S"/>
    <m/>
    <n v="-19043.165000000001"/>
    <m/>
    <n v="600"/>
  </r>
  <r>
    <s v="ITAÚ"/>
    <d v="2016-10-19T00:00:00"/>
    <x v="9"/>
    <n v="30483"/>
    <s v="V"/>
    <s v="BBDC4"/>
    <n v="200"/>
    <n v="31.24"/>
    <m/>
    <n v="6248"/>
    <n v="28.744"/>
    <n v="1.8266666666666669"/>
    <n v="0.33"/>
    <n v="6218.9260000000004"/>
    <s v="S"/>
    <m/>
    <n v="6218.9260000000004"/>
    <n v="338.09933333333356"/>
    <n v="600"/>
  </r>
  <r>
    <s v="ITAÚ"/>
    <d v="2016-10-19T00:00:00"/>
    <x v="4"/>
    <n v="30483"/>
    <s v="V"/>
    <s v="PETR4"/>
    <n v="600"/>
    <n v="16.22"/>
    <m/>
    <n v="9732"/>
    <n v="39.195999999999998"/>
    <n v="1.8266666666666669"/>
    <n v="0.33"/>
    <n v="9692.4740000000002"/>
    <s v="S"/>
    <m/>
    <n v="9692.4740000000002"/>
    <n v="549.07633333333433"/>
    <n v="600"/>
  </r>
  <r>
    <s v="ITAÚ"/>
    <d v="2016-10-19T00:00:00"/>
    <x v="11"/>
    <n v="30483"/>
    <s v="C"/>
    <s v="RAIL3"/>
    <n v="600"/>
    <n v="6.6"/>
    <m/>
    <n v="3960"/>
    <n v="21.880000000000003"/>
    <n v="1.8266666666666669"/>
    <n v="0.33"/>
    <n v="3982.84"/>
    <s v="S"/>
    <m/>
    <n v="-3982.84"/>
    <m/>
    <n v="0"/>
  </r>
  <r>
    <s v="ITAÚ"/>
    <d v="2016-10-18T00:00:00"/>
    <x v="5"/>
    <n v="27015"/>
    <s v="C"/>
    <s v="VALE5"/>
    <n v="300"/>
    <n v="16.23"/>
    <n v="16.625"/>
    <n v="4869"/>
    <n v="24.606999999999999"/>
    <n v="1.92"/>
    <n v="0.34499999999999997"/>
    <n v="4894.5820000000003"/>
    <s v="S"/>
    <m/>
    <n v="-4894.5820000000003"/>
    <m/>
    <n v="0"/>
  </r>
  <r>
    <s v="ITAÚ"/>
    <d v="2016-10-18T00:00:00"/>
    <x v="4"/>
    <n v="27015"/>
    <s v="C"/>
    <s v="PETR4"/>
    <n v="600"/>
    <n v="15.17"/>
    <m/>
    <n v="9102"/>
    <n v="37.305999999999997"/>
    <n v="1.92"/>
    <n v="0.34499999999999997"/>
    <n v="9140.280999999999"/>
    <s v="S"/>
    <m/>
    <n v="-9140.280999999999"/>
    <m/>
    <n v="300"/>
  </r>
  <r>
    <s v="ITAÚ"/>
    <d v="2016-10-17T00:00:00"/>
    <x v="5"/>
    <n v="23835"/>
    <s v="V"/>
    <s v="GGBR4"/>
    <n v="600"/>
    <n v="9.7100000000000009"/>
    <m/>
    <n v="5826.0000000000009"/>
    <n v="27.478000000000002"/>
    <n v="1.3466666666666667"/>
    <n v="0.24333333333333332"/>
    <n v="5798.278666666668"/>
    <s v="S"/>
    <m/>
    <n v="5798.278666666668"/>
    <n v="207.94500000000221"/>
    <n v="200"/>
  </r>
  <r>
    <s v="ITAÚ"/>
    <d v="2016-10-17T00:00:00"/>
    <x v="11"/>
    <n v="23835"/>
    <s v="V"/>
    <s v="RAIL3"/>
    <n v="600"/>
    <n v="6.29"/>
    <m/>
    <n v="3774"/>
    <n v="21.322000000000003"/>
    <n v="1.3466666666666667"/>
    <n v="0.24333333333333332"/>
    <n v="3752.4346666666665"/>
    <s v="S"/>
    <m/>
    <n v="3752.4346666666665"/>
    <n v="-49.916000000000167"/>
    <n v="600"/>
  </r>
  <r>
    <s v="ITAÚ"/>
    <d v="2016-10-17T00:00:00"/>
    <x v="5"/>
    <n v="23835"/>
    <s v="C"/>
    <s v="VALE5"/>
    <n v="300"/>
    <n v="17.02"/>
    <m/>
    <n v="5106"/>
    <n v="25.317999999999998"/>
    <n v="1.3466666666666667"/>
    <n v="0.24333333333333332"/>
    <n v="5132.1913333333332"/>
    <s v="S"/>
    <m/>
    <n v="-5132.1913333333332"/>
    <m/>
    <n v="100"/>
  </r>
  <r>
    <s v="ITAÚ"/>
    <d v="2016-10-14T00:00:00"/>
    <x v="9"/>
    <n v="18836"/>
    <s v="V"/>
    <s v="BBDC4"/>
    <n v="200"/>
    <n v="30.93"/>
    <m/>
    <n v="6186"/>
    <n v="28.558"/>
    <n v="1.5433333333333332"/>
    <n v="0.27999999999999997"/>
    <n v="6157.1620000000003"/>
    <s v="S"/>
    <m/>
    <n v="6157.1620000000003"/>
    <n v="276.6186666666672"/>
    <n v="200"/>
  </r>
  <r>
    <s v="ITAÚ"/>
    <d v="2016-10-14T00:00:00"/>
    <x v="5"/>
    <n v="18836"/>
    <s v="C"/>
    <s v="SUZB5"/>
    <n v="600"/>
    <n v="10.49"/>
    <m/>
    <n v="6294"/>
    <n v="28.882000000000001"/>
    <n v="1.5433333333333332"/>
    <n v="0.27999999999999997"/>
    <n v="6323.7919999999995"/>
    <s v="S"/>
    <m/>
    <n v="-6323.7919999999995"/>
    <m/>
    <n v="600"/>
  </r>
  <r>
    <s v="ITAÚ"/>
    <d v="2016-10-14T00:00:00"/>
    <x v="12"/>
    <n v="18836"/>
    <s v="C"/>
    <s v="VIVT4"/>
    <n v="100"/>
    <n v="43.72"/>
    <m/>
    <n v="4372"/>
    <n v="23.116"/>
    <n v="1.5433333333333332"/>
    <n v="0.27999999999999997"/>
    <n v="4396.0259999999998"/>
    <s v="S"/>
    <m/>
    <n v="-4396.0259999999998"/>
    <m/>
    <n v="0"/>
  </r>
  <r>
    <s v="ITAÚ"/>
    <d v="2016-10-11T00:00:00"/>
    <x v="3"/>
    <n v="11636"/>
    <s v="C"/>
    <s v="BBAS3"/>
    <n v="200"/>
    <n v="24.56"/>
    <m/>
    <n v="4912"/>
    <n v="24.736000000000001"/>
    <n v="1.0549999999999999"/>
    <n v="0.19"/>
    <n v="4937.5559999999996"/>
    <s v="S"/>
    <m/>
    <n v="-4937.5559999999996"/>
    <m/>
    <m/>
  </r>
  <r>
    <s v="ITAÚ"/>
    <d v="2016-10-11T00:00:00"/>
    <x v="5"/>
    <n v="11636"/>
    <s v="C"/>
    <s v="GGBR4"/>
    <n v="300"/>
    <n v="9.2899999999999991"/>
    <m/>
    <n v="2786.9999999999995"/>
    <n v="18.360999999999997"/>
    <n v="1.0549999999999999"/>
    <n v="0.19"/>
    <n v="2806.1809999999996"/>
    <s v="S"/>
    <m/>
    <n v="-2806.1809999999996"/>
    <m/>
    <n v="600"/>
  </r>
  <r>
    <s v="ITAÚ"/>
    <d v="2016-10-07T00:00:00"/>
    <x v="9"/>
    <n v="4987"/>
    <s v="V"/>
    <s v="ABCB3"/>
    <n v="400"/>
    <n v="13.68"/>
    <m/>
    <n v="5472"/>
    <n v="26.416"/>
    <n v="0.72000000000000008"/>
    <n v="0.13"/>
    <n v="5445.4539999999997"/>
    <s v="S"/>
    <m/>
    <n v="5445.4539999999997"/>
    <n v="-63.129333333333307"/>
    <n v="0"/>
  </r>
  <r>
    <s v="ITAÚ"/>
    <d v="2016-10-07T00:00:00"/>
    <x v="7"/>
    <n v="4987"/>
    <s v="C"/>
    <s v="EVEN3"/>
    <n v="300"/>
    <n v="3.9"/>
    <m/>
    <n v="1170"/>
    <n v="13.51"/>
    <n v="0.72000000000000008"/>
    <n v="0.13"/>
    <n v="1184.2700000000002"/>
    <s v="S"/>
    <m/>
    <n v="-1184.2700000000002"/>
    <m/>
    <n v="0"/>
  </r>
  <r>
    <s v="ITAÚ"/>
    <d v="2016-10-07T00:00:00"/>
    <x v="11"/>
    <n v="4987"/>
    <s v="C"/>
    <s v="RAIL3"/>
    <n v="200"/>
    <n v="6.12"/>
    <m/>
    <n v="1224"/>
    <n v="13.672000000000001"/>
    <n v="0.72000000000000008"/>
    <n v="0.13"/>
    <n v="1238.4320000000002"/>
    <s v="S"/>
    <m/>
    <n v="-1238.4320000000002"/>
    <m/>
    <n v="300"/>
  </r>
  <r>
    <s v="ITAÚ"/>
    <d v="2016-10-06T00:00:00"/>
    <x v="4"/>
    <n v="2286"/>
    <s v="V"/>
    <s v="PETR4"/>
    <n v="700"/>
    <n v="13.95"/>
    <m/>
    <n v="9765"/>
    <n v="39.295000000000002"/>
    <n v="2.68"/>
    <n v="0.48"/>
    <n v="9725.2250000000004"/>
    <s v="S"/>
    <m/>
    <n v="9725.2250000000004"/>
    <n v="747.950952380952"/>
    <n v="400"/>
  </r>
  <r>
    <s v="ITAÚ"/>
    <d v="2016-09-23T00:00:00"/>
    <x v="3"/>
    <n v="43860"/>
    <s v="V"/>
    <s v="BBAS3"/>
    <n v="200"/>
    <n v="22.47"/>
    <m/>
    <n v="4494"/>
    <n v="23.481999999999999"/>
    <n v="0.72000000000000008"/>
    <n v="0.13"/>
    <n v="4470.3879999999999"/>
    <s v="S"/>
    <m/>
    <n v="4470.3879999999999"/>
    <n v="197.29"/>
    <n v="700"/>
  </r>
  <r>
    <s v="ITAÚ"/>
    <d v="2016-09-23T00:00:00"/>
    <x v="5"/>
    <n v="43860"/>
    <s v="C"/>
    <s v="GGBR4"/>
    <n v="100"/>
    <n v="8.24"/>
    <m/>
    <n v="824"/>
    <n v="12.472"/>
    <n v="0.72000000000000008"/>
    <n v="0.13"/>
    <n v="837.23199999999997"/>
    <s v="S"/>
    <m/>
    <n v="-837.23199999999997"/>
    <m/>
    <n v="300"/>
  </r>
  <r>
    <s v="ITAÚ"/>
    <d v="2016-09-23T00:00:00"/>
    <x v="11"/>
    <n v="43860"/>
    <s v="C"/>
    <s v="RAIL3"/>
    <n v="400"/>
    <n v="6.36"/>
    <m/>
    <n v="2544"/>
    <n v="17.632000000000001"/>
    <n v="0.72000000000000008"/>
    <n v="0.13"/>
    <n v="2562.3920000000003"/>
    <s v="S"/>
    <m/>
    <n v="-2562.3920000000003"/>
    <m/>
    <n v="400"/>
  </r>
  <r>
    <s v="ITAÚ"/>
    <d v="2016-09-16T00:00:00"/>
    <x v="4"/>
    <n v="31080"/>
    <s v="C"/>
    <s v="PETR4"/>
    <n v="400"/>
    <n v="13.04"/>
    <n v="12.820848639455782"/>
    <n v="5216"/>
    <n v="25.648"/>
    <n v="0.89500000000000002"/>
    <n v="0.16"/>
    <n v="5242.4380000000001"/>
    <s v="S"/>
    <m/>
    <n v="-5242.4380000000001"/>
    <m/>
    <n v="200"/>
  </r>
  <r>
    <s v="ITAÚ"/>
    <d v="2016-09-16T00:00:00"/>
    <x v="4"/>
    <n v="31080"/>
    <s v="C"/>
    <s v="PETR4"/>
    <n v="100"/>
    <n v="13.11"/>
    <n v="13.157382000000002"/>
    <n v="1311"/>
    <n v="23.933"/>
    <n v="0.89500000000000002"/>
    <n v="0.16"/>
    <n v="1335.7230000000002"/>
    <s v="S"/>
    <m/>
    <n v="-1335.7230000000002"/>
    <m/>
    <n v="200"/>
  </r>
  <r>
    <s v="ITAÚ"/>
    <d v="2016-09-09T00:00:00"/>
    <x v="9"/>
    <n v="10502"/>
    <s v="C"/>
    <s v="BBDC4"/>
    <n v="200"/>
    <n v="29.8"/>
    <n v="29.395"/>
    <n v="5960"/>
    <n v="27.88"/>
    <n v="1.08"/>
    <n v="0.19500000000000001"/>
    <n v="5988.7049999999999"/>
    <s v="S"/>
    <m/>
    <n v="-5988.7049999999999"/>
    <m/>
    <n v="400"/>
  </r>
  <r>
    <s v="ITAÚ"/>
    <d v="2016-09-09T00:00:00"/>
    <x v="5"/>
    <n v="10502"/>
    <s v="C"/>
    <s v="GGBR4"/>
    <n v="200"/>
    <n v="9.64"/>
    <m/>
    <n v="1928"/>
    <n v="15.783999999999999"/>
    <n v="1.08"/>
    <n v="0.19500000000000001"/>
    <n v="1944.6090000000002"/>
    <s v="S"/>
    <m/>
    <n v="-1944.6090000000002"/>
    <m/>
    <n v="100"/>
  </r>
  <r>
    <s v="ITAÚ"/>
    <d v="2016-09-06T00:00:00"/>
    <x v="4"/>
    <n v="2662"/>
    <s v="V"/>
    <s v="PETR4"/>
    <n v="500"/>
    <n v="12.95"/>
    <m/>
    <n v="6475"/>
    <n v="29.425000000000001"/>
    <n v="1.78"/>
    <n v="0.32"/>
    <n v="6445.2550000000001"/>
    <s v="S"/>
    <m/>
    <n v="6445.2550000000001"/>
    <n v="453.71738095238106"/>
    <n v="300"/>
  </r>
  <r>
    <s v="ITAÚ"/>
    <d v="2016-08-25T00:00:00"/>
    <x v="9"/>
    <n v="60354"/>
    <s v="C"/>
    <s v="ABCB3"/>
    <n v="300"/>
    <n v="13.7"/>
    <m/>
    <n v="4110"/>
    <n v="22.33"/>
    <n v="0.62"/>
    <n v="0.10666666666666667"/>
    <n v="4133.0666666666666"/>
    <s v="S"/>
    <m/>
    <n v="-4133.0666666666666"/>
    <m/>
    <n v="0"/>
  </r>
  <r>
    <s v="ITAÚ"/>
    <d v="2016-08-25T00:00:00"/>
    <x v="9"/>
    <n v="60354"/>
    <s v="C"/>
    <s v="ABCB3"/>
    <n v="100"/>
    <n v="13.6"/>
    <m/>
    <n v="1360"/>
    <n v="14.08"/>
    <n v="0.62"/>
    <n v="0.10666666666666667"/>
    <n v="1374.8166666666666"/>
    <s v="S"/>
    <m/>
    <n v="-1374.8166666666666"/>
    <m/>
    <n v="0"/>
  </r>
  <r>
    <s v="ITAÚ"/>
    <d v="2016-08-25T00:00:00"/>
    <x v="7"/>
    <n v="60354"/>
    <s v="C"/>
    <s v="EVEN3"/>
    <n v="300"/>
    <n v="4.41"/>
    <m/>
    <n v="1323"/>
    <n v="13.968999999999999"/>
    <n v="0.62"/>
    <n v="0.10666666666666667"/>
    <n v="1337.7056666666667"/>
    <s v="S"/>
    <m/>
    <n v="-1337.7056666666667"/>
    <m/>
    <n v="700"/>
  </r>
  <r>
    <s v="ITAÚ"/>
    <d v="2016-08-18T00:00:00"/>
    <x v="11"/>
    <n v="43191"/>
    <s v="V"/>
    <s v="GOLL4"/>
    <n v="300"/>
    <n v="6.33"/>
    <m/>
    <n v="1899"/>
    <n v="15.696999999999999"/>
    <n v="0.35199999999999998"/>
    <n v="0.09"/>
    <n v="1883.2130000000002"/>
    <s v="S"/>
    <m/>
    <n v="1883.2130000000002"/>
    <n v="211.30300000000034"/>
    <n v="600"/>
  </r>
  <r>
    <s v="ITAÚ"/>
    <d v="2016-08-17T00:00:00"/>
    <x v="5"/>
    <n v="39074"/>
    <s v="V"/>
    <s v="SUZB5"/>
    <n v="200"/>
    <n v="9.9499999999999993"/>
    <m/>
    <n v="1989.9999999999998"/>
    <n v="15.969999999999999"/>
    <n v="0.52"/>
    <n v="9.3333333333333338E-2"/>
    <n v="1973.9366666666665"/>
    <s v="S"/>
    <m/>
    <n v="1973.9366666666665"/>
    <n v="-35.15"/>
    <n v="200"/>
  </r>
  <r>
    <s v="ITAÚ"/>
    <d v="2016-08-17T00:00:00"/>
    <x v="4"/>
    <n v="39074"/>
    <s v="C"/>
    <s v="PETR4"/>
    <n v="100"/>
    <n v="12.3"/>
    <n v="11.979515238095239"/>
    <n v="1230"/>
    <n v="13.69"/>
    <n v="0.52"/>
    <n v="9.3333333333333338E-2"/>
    <n v="1244.4133333333334"/>
    <s v="S"/>
    <m/>
    <n v="-1244.4133333333334"/>
    <m/>
    <n v="200"/>
  </r>
  <r>
    <s v="ITAÚ"/>
    <d v="2016-08-17T00:00:00"/>
    <x v="4"/>
    <n v="39074"/>
    <s v="C"/>
    <s v="PETR4"/>
    <n v="200"/>
    <n v="12.31"/>
    <m/>
    <n v="2462"/>
    <n v="17.385999999999999"/>
    <n v="0.52"/>
    <n v="9.3333333333333338E-2"/>
    <n v="2480.1093333333333"/>
    <s v="S"/>
    <m/>
    <n v="-2480.1093333333333"/>
    <m/>
    <n v="400"/>
  </r>
  <r>
    <s v="ITAÚ"/>
    <d v="2016-08-12T00:00:00"/>
    <x v="9"/>
    <n v="26272"/>
    <s v="C"/>
    <s v="BBDC4"/>
    <n v="200"/>
    <n v="28.99"/>
    <m/>
    <n v="5798"/>
    <n v="27.394000000000002"/>
    <n v="1.38"/>
    <n v="0.25"/>
    <n v="5826.2740000000003"/>
    <s v="S"/>
    <m/>
    <n v="-5826.2740000000003"/>
    <m/>
    <n v="0"/>
  </r>
  <r>
    <s v="ITAÚ"/>
    <d v="2016-08-12T00:00:00"/>
    <x v="3"/>
    <n v="26272"/>
    <s v="C"/>
    <s v="BBAS3"/>
    <n v="200"/>
    <n v="21.24"/>
    <m/>
    <n v="4248"/>
    <n v="22.744"/>
    <n v="1.38"/>
    <n v="0.25"/>
    <n v="4271.6239999999998"/>
    <s v="S"/>
    <m/>
    <n v="-4271.6239999999998"/>
    <m/>
    <n v="300"/>
  </r>
  <r>
    <s v="ITAÚ"/>
    <d v="2016-08-11T00:00:00"/>
    <x v="4"/>
    <n v="23180"/>
    <s v="C"/>
    <s v="PETR4"/>
    <n v="200"/>
    <n v="11.76"/>
    <m/>
    <n v="2352"/>
    <n v="17.056000000000001"/>
    <n v="0.64"/>
    <n v="0.11"/>
    <n v="2369.7960000000003"/>
    <s v="S"/>
    <m/>
    <n v="-2369.7960000000003"/>
    <m/>
    <n v="200"/>
  </r>
  <r>
    <s v="ITAÚ"/>
    <d v="2016-08-10T00:00:00"/>
    <x v="5"/>
    <n v="19802"/>
    <s v="V"/>
    <s v="VALE5"/>
    <n v="400"/>
    <n v="15.68"/>
    <m/>
    <n v="6272"/>
    <n v="28.815999999999999"/>
    <n v="1.72"/>
    <n v="0.31"/>
    <n v="6242.8739999999998"/>
    <s v="S"/>
    <m/>
    <n v="6242.8739999999998"/>
    <n v="700.7229999999995"/>
    <n v="200"/>
  </r>
  <r>
    <s v="ITAÚ"/>
    <d v="2016-08-04T00:00:00"/>
    <x v="11"/>
    <n v="3542"/>
    <s v="C"/>
    <s v="GOLL4"/>
    <n v="300"/>
    <n v="5.52"/>
    <m/>
    <n v="1655.9999999999998"/>
    <n v="14.968"/>
    <n v="0.5"/>
    <n v="0.09"/>
    <n v="1671.6879999999999"/>
    <s v="S"/>
    <m/>
    <n v="-1671.6879999999999"/>
    <m/>
    <n v="400"/>
  </r>
  <r>
    <s v="ITAÚ"/>
    <d v="2016-08-04T00:00:00"/>
    <x v="5"/>
    <n v="3542"/>
    <s v="C"/>
    <s v="SUZB5"/>
    <n v="200"/>
    <n v="9.9600000000000009"/>
    <m/>
    <n v="1992.0000000000002"/>
    <n v="15.976000000000001"/>
    <n v="0.5"/>
    <n v="0.09"/>
    <n v="2008.6960000000004"/>
    <s v="S"/>
    <m/>
    <n v="-2008.6960000000004"/>
    <m/>
    <n v="0"/>
  </r>
  <r>
    <s v="ITAÚ"/>
    <d v="2016-08-02T00:00:00"/>
    <x v="4"/>
    <n v="75901"/>
    <s v="C"/>
    <s v="PETR4"/>
    <n v="200"/>
    <n v="11.37"/>
    <m/>
    <n v="2274"/>
    <n v="16.821999999999999"/>
    <n v="0.62"/>
    <n v="0.11"/>
    <n v="2291.5620000000004"/>
    <s v="S"/>
    <m/>
    <n v="-2291.5620000000004"/>
    <m/>
    <n v="200"/>
  </r>
  <r>
    <s v="ITAÚ"/>
    <d v="2016-07-28T00:00:00"/>
    <x v="5"/>
    <n v="65397"/>
    <s v="C"/>
    <s v="VALE5"/>
    <n v="200"/>
    <n v="14"/>
    <m/>
    <n v="2800"/>
    <n v="18.399999999999999"/>
    <n v="0.77"/>
    <n v="0.14000000000000001"/>
    <n v="2819.17"/>
    <s v="S"/>
    <m/>
    <n v="-2819.17"/>
    <m/>
    <n v="300"/>
  </r>
  <r>
    <s v="ITAÚ"/>
    <d v="2016-07-25T00:00:00"/>
    <x v="4"/>
    <n v="53453"/>
    <s v="V"/>
    <s v="PETR4"/>
    <n v="300"/>
    <n v="11.83"/>
    <m/>
    <n v="3549"/>
    <n v="20.646999999999998"/>
    <n v="0.85499999999999998"/>
    <n v="0.15"/>
    <n v="3528.203"/>
    <s v="S"/>
    <m/>
    <n v="3528.203"/>
    <n v="302.7"/>
    <n v="0"/>
  </r>
  <r>
    <s v="ITAÚ"/>
    <d v="2016-07-25T00:00:00"/>
    <x v="5"/>
    <n v="53453"/>
    <s v="C"/>
    <s v="VALE5"/>
    <n v="200"/>
    <n v="13.51"/>
    <m/>
    <n v="2702"/>
    <n v="18.106000000000002"/>
    <n v="0.85499999999999998"/>
    <n v="0.16"/>
    <n v="2720.8960000000002"/>
    <s v="S"/>
    <m/>
    <n v="-2720.8960000000002"/>
    <m/>
    <n v="0"/>
  </r>
  <r>
    <s v="ITAÚ"/>
    <d v="2016-07-15T00:00:00"/>
    <x v="4"/>
    <n v="28689"/>
    <s v="C"/>
    <s v="PETR4"/>
    <n v="300"/>
    <n v="10.68"/>
    <m/>
    <n v="3204"/>
    <n v="19.612000000000002"/>
    <n v="0.88"/>
    <n v="0.16"/>
    <n v="3224.402"/>
    <s v="S"/>
    <m/>
    <n v="-3224.402"/>
    <m/>
    <n v="100"/>
  </r>
  <r>
    <s v="ITAÚ"/>
    <d v="2016-07-14T00:00:00"/>
    <x v="9"/>
    <n v="22592"/>
    <s v="V"/>
    <s v="BBDC4"/>
    <n v="100"/>
    <n v="26.65"/>
    <m/>
    <n v="2665"/>
    <n v="17.995000000000001"/>
    <n v="0.85"/>
    <n v="0.15"/>
    <n v="2646.855"/>
    <s v="S"/>
    <m/>
    <n v="2646.855"/>
    <n v="134.72999999999999"/>
    <n v="200"/>
  </r>
  <r>
    <s v="ITAÚ"/>
    <d v="2016-07-14T00:00:00"/>
    <x v="3"/>
    <n v="22592"/>
    <s v="V"/>
    <s v="BBAS3"/>
    <n v="200"/>
    <n v="17.63"/>
    <m/>
    <n v="3526"/>
    <n v="20.577999999999999"/>
    <n v="0.85"/>
    <n v="0.15"/>
    <n v="3505.2719999999999"/>
    <s v="S"/>
    <m/>
    <n v="3505.2719999999999"/>
    <n v="303.83"/>
    <n v="0"/>
  </r>
  <r>
    <s v="ITAÚ"/>
    <d v="2016-06-28T00:00:00"/>
    <x v="9"/>
    <n v="49760"/>
    <s v="C"/>
    <s v="BBDC4"/>
    <n v="100"/>
    <n v="24.93"/>
    <m/>
    <n v="2493"/>
    <n v="17.478999999999999"/>
    <n v="0.68"/>
    <n v="0.12"/>
    <n v="2511.2289999999998"/>
    <s v="S"/>
    <m/>
    <n v="-2511.2289999999998"/>
    <m/>
    <n v="800"/>
  </r>
  <r>
    <s v="ITAÚ"/>
    <d v="2016-06-27T00:00:00"/>
    <x v="3"/>
    <n v="46538"/>
    <s v="C"/>
    <s v="BBAS3"/>
    <n v="200"/>
    <n v="15.9"/>
    <m/>
    <n v="3180"/>
    <n v="19.54"/>
    <n v="0.87"/>
    <n v="0.15"/>
    <n v="3200.32"/>
    <s v="S"/>
    <m/>
    <n v="-3200.32"/>
    <m/>
    <n v="3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s v="CLEAR"/>
    <d v="2021-07-14T00:00:00"/>
    <x v="0"/>
    <e v="#REF!"/>
    <s v="V"/>
    <s v="JBSS3"/>
    <n v="1600"/>
    <n v="29.49"/>
    <n v="30.983743749999999"/>
    <n v="47184"/>
    <m/>
    <m/>
    <m/>
    <n v="47184"/>
    <m/>
    <m/>
    <n v="47184"/>
    <n v="-2389.989999999998"/>
  </r>
  <r>
    <s v="CLEAR"/>
    <d v="2021-07-14T00:00:00"/>
    <x v="1"/>
    <e v="#REF!"/>
    <s v="V"/>
    <s v="COGN3"/>
    <n v="2400"/>
    <n v="4.2699999999999996"/>
    <n v="5.3283333333333331"/>
    <n v="10247.999999999998"/>
    <m/>
    <m/>
    <m/>
    <n v="10247.999999999998"/>
    <m/>
    <m/>
    <n v="10247.999999999998"/>
    <n v="-2540.0000000000018"/>
  </r>
  <r>
    <s v="CLEAR"/>
    <d v="2021-07-14T00:00:00"/>
    <x v="2"/>
    <e v="#REF!"/>
    <s v="V"/>
    <s v="OIBR3"/>
    <n v="3000"/>
    <n v="1.57"/>
    <n v="1.6166666666666667"/>
    <n v="4710"/>
    <m/>
    <m/>
    <m/>
    <n v="4710"/>
    <m/>
    <m/>
    <n v="4710"/>
    <n v="-140"/>
  </r>
  <r>
    <s v="CLEAR"/>
    <d v="2021-07-14T00:00:00"/>
    <x v="3"/>
    <e v="#REF!"/>
    <s v="V"/>
    <s v="BBAS3"/>
    <n v="800"/>
    <n v="32.6"/>
    <n v="34.813749999999999"/>
    <n v="26080"/>
    <m/>
    <m/>
    <m/>
    <n v="26080"/>
    <m/>
    <m/>
    <n v="26080"/>
    <n v="-1771"/>
  </r>
  <r>
    <s v="CLEAR"/>
    <d v="2021-07-14T00:00:00"/>
    <x v="1"/>
    <e v="#REF!"/>
    <s v="V"/>
    <s v="BMOB3"/>
    <n v="600"/>
    <n v="23.2"/>
    <n v="23.297499999999999"/>
    <n v="13920"/>
    <m/>
    <m/>
    <m/>
    <n v="13920"/>
    <m/>
    <m/>
    <n v="13920"/>
    <n v="-58.5"/>
  </r>
  <r>
    <s v="CLEAR"/>
    <d v="2021-07-14T00:00:00"/>
    <x v="4"/>
    <e v="#REF!"/>
    <s v="V"/>
    <s v="PETR4"/>
    <n v="900"/>
    <n v="27.64"/>
    <n v="28.75"/>
    <n v="24876"/>
    <m/>
    <m/>
    <m/>
    <n v="24876"/>
    <m/>
    <m/>
    <n v="24876"/>
    <n v="-999"/>
  </r>
  <r>
    <s v="CLEAR"/>
    <d v="2021-07-14T00:00:00"/>
    <x v="1"/>
    <e v="#REF!"/>
    <s v="V"/>
    <s v="TTEN3"/>
    <n v="1000"/>
    <n v="12"/>
    <n v="12.59"/>
    <n v="12000"/>
    <m/>
    <m/>
    <m/>
    <n v="12000"/>
    <m/>
    <m/>
    <n v="12000"/>
    <n v="-590"/>
  </r>
  <r>
    <s v="CLEAR"/>
    <d v="2021-07-14T00:00:00"/>
    <x v="5"/>
    <e v="#REF!"/>
    <s v="V"/>
    <s v="GGBR4"/>
    <n v="200"/>
    <n v="30.13"/>
    <n v="30.39"/>
    <n v="6026"/>
    <m/>
    <m/>
    <m/>
    <n v="6026"/>
    <m/>
    <m/>
    <n v="6026"/>
    <n v="-52"/>
  </r>
  <r>
    <s v="CLEAR"/>
    <d v="2021-07-14T00:00:00"/>
    <x v="1"/>
    <e v="#REF!"/>
    <s v="V"/>
    <s v="IRBR3"/>
    <n v="1500"/>
    <n v="5.7"/>
    <n v="5.57"/>
    <n v="8550"/>
    <m/>
    <m/>
    <m/>
    <n v="8550"/>
    <m/>
    <m/>
    <n v="8550"/>
    <n v="195"/>
  </r>
  <r>
    <s v="CLEAR"/>
    <d v="2021-07-14T00:00:00"/>
    <x v="1"/>
    <e v="#REF!"/>
    <s v="V"/>
    <s v="HASH11"/>
    <n v="1400"/>
    <n v="29.66"/>
    <n v="33.373460317460321"/>
    <n v="41524"/>
    <m/>
    <m/>
    <m/>
    <n v="41524"/>
    <m/>
    <m/>
    <n v="41524"/>
    <n v="-5198.8444444444467"/>
  </r>
  <r>
    <s v="CLEAR"/>
    <d v="2021-07-14T00:00:00"/>
    <x v="1"/>
    <e v="#REF!"/>
    <s v="V"/>
    <s v="MODL11"/>
    <n v="600"/>
    <n v="18.39"/>
    <n v="18.425396825396824"/>
    <n v="11034"/>
    <m/>
    <m/>
    <m/>
    <n v="11034"/>
    <m/>
    <m/>
    <n v="11034"/>
    <n v="-21.238095238093592"/>
  </r>
  <r>
    <s v="ITAÚ"/>
    <d v="2021-07-14T00:00:00"/>
    <x v="6"/>
    <e v="#REF!"/>
    <s v="V"/>
    <s v="CMIG4"/>
    <n v="2700"/>
    <n v="12.2"/>
    <n v="13.166296296296297"/>
    <n v="32940"/>
    <n v="4.9000000000000004"/>
    <m/>
    <m/>
    <n v="32935.1"/>
    <m/>
    <m/>
    <n v="32935.1"/>
    <n v="-2613.9000000000015"/>
  </r>
  <r>
    <s v="ITAÚ"/>
    <d v="2021-07-14T00:00:00"/>
    <x v="1"/>
    <e v="#REF!"/>
    <s v="V"/>
    <s v="COGN3"/>
    <n v="5400"/>
    <n v="4.2699999999999996"/>
    <n v="6.2094444444444443"/>
    <n v="23057.999999999996"/>
    <n v="4.9000000000000004"/>
    <m/>
    <m/>
    <n v="23053.099999999995"/>
    <m/>
    <m/>
    <n v="23053.099999999995"/>
    <n v="-10477.900000000005"/>
  </r>
  <r>
    <s v="ITAÚ"/>
    <d v="2021-07-14T00:00:00"/>
    <x v="7"/>
    <e v="#REF!"/>
    <s v="V"/>
    <s v="VVAR3"/>
    <n v="5000"/>
    <n v="14.84"/>
    <n v="15.96268819655522"/>
    <n v="74200"/>
    <n v="4.9000000000000004"/>
    <m/>
    <m/>
    <n v="74195.100000000006"/>
    <m/>
    <m/>
    <n v="74195.100000000006"/>
    <n v="-5618.3409827760916"/>
  </r>
  <r>
    <s v="ITAÚ"/>
    <d v="2021-07-14T00:00:00"/>
    <x v="0"/>
    <e v="#REF!"/>
    <s v="V"/>
    <s v="JBSS3"/>
    <n v="1300"/>
    <n v="29.49"/>
    <n v="32.006094674556209"/>
    <n v="38337"/>
    <n v="4.9000000000000004"/>
    <m/>
    <m/>
    <n v="38332.1"/>
    <m/>
    <m/>
    <n v="38332.1"/>
    <n v="-3275.823076923072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d v="2021-07-14T00:00:00"/>
    <x v="0"/>
    <e v="#REF!"/>
    <s v="V"/>
    <x v="0"/>
    <n v="1600"/>
    <n v="29.49"/>
    <n v="30.983743749999999"/>
    <n v="47184"/>
    <m/>
    <m/>
    <m/>
    <n v="47184"/>
    <m/>
    <m/>
    <n v="47184"/>
  </r>
  <r>
    <x v="0"/>
    <d v="2021-07-14T00:00:00"/>
    <x v="1"/>
    <e v="#REF!"/>
    <s v="V"/>
    <x v="1"/>
    <n v="2400"/>
    <n v="4.2699999999999996"/>
    <n v="5.3283333333333331"/>
    <n v="10247.999999999998"/>
    <m/>
    <m/>
    <m/>
    <n v="10247.999999999998"/>
    <m/>
    <m/>
    <n v="10247.999999999998"/>
  </r>
  <r>
    <x v="0"/>
    <d v="2021-07-14T00:00:00"/>
    <x v="2"/>
    <e v="#REF!"/>
    <s v="V"/>
    <x v="2"/>
    <n v="3000"/>
    <n v="1.57"/>
    <n v="1.6166666666666667"/>
    <n v="4710"/>
    <m/>
    <m/>
    <m/>
    <n v="4710"/>
    <m/>
    <m/>
    <n v="4710"/>
  </r>
  <r>
    <x v="0"/>
    <d v="2021-07-14T00:00:00"/>
    <x v="3"/>
    <e v="#REF!"/>
    <s v="V"/>
    <x v="3"/>
    <n v="800"/>
    <n v="32.6"/>
    <n v="34.813749999999999"/>
    <n v="26080"/>
    <m/>
    <m/>
    <m/>
    <n v="26080"/>
    <m/>
    <m/>
    <n v="26080"/>
  </r>
  <r>
    <x v="0"/>
    <d v="2021-07-14T00:00:00"/>
    <x v="1"/>
    <e v="#REF!"/>
    <s v="V"/>
    <x v="4"/>
    <n v="600"/>
    <n v="23.2"/>
    <n v="23.297499999999999"/>
    <n v="13920"/>
    <m/>
    <m/>
    <m/>
    <n v="13920"/>
    <m/>
    <m/>
    <n v="13920"/>
  </r>
  <r>
    <x v="0"/>
    <d v="2021-07-14T00:00:00"/>
    <x v="4"/>
    <e v="#REF!"/>
    <s v="V"/>
    <x v="5"/>
    <n v="900"/>
    <n v="27.64"/>
    <n v="28.75"/>
    <n v="24876"/>
    <m/>
    <m/>
    <m/>
    <n v="24876"/>
    <m/>
    <m/>
    <n v="24876"/>
  </r>
  <r>
    <x v="0"/>
    <d v="2021-07-14T00:00:00"/>
    <x v="1"/>
    <e v="#REF!"/>
    <s v="V"/>
    <x v="6"/>
    <n v="1000"/>
    <n v="12"/>
    <n v="12.59"/>
    <n v="12000"/>
    <m/>
    <m/>
    <m/>
    <n v="12000"/>
    <m/>
    <m/>
    <n v="12000"/>
  </r>
  <r>
    <x v="0"/>
    <d v="2021-07-14T00:00:00"/>
    <x v="5"/>
    <e v="#REF!"/>
    <s v="V"/>
    <x v="7"/>
    <n v="200"/>
    <n v="30.13"/>
    <n v="30.39"/>
    <n v="6026"/>
    <m/>
    <m/>
    <m/>
    <n v="6026"/>
    <m/>
    <m/>
    <n v="6026"/>
  </r>
  <r>
    <x v="0"/>
    <d v="2021-07-14T00:00:00"/>
    <x v="1"/>
    <e v="#REF!"/>
    <s v="V"/>
    <x v="8"/>
    <n v="1500"/>
    <n v="5.7"/>
    <n v="5.57"/>
    <n v="8550"/>
    <m/>
    <m/>
    <m/>
    <n v="8550"/>
    <m/>
    <m/>
    <n v="8550"/>
  </r>
  <r>
    <x v="0"/>
    <d v="2021-07-14T00:00:00"/>
    <x v="1"/>
    <e v="#REF!"/>
    <s v="V"/>
    <x v="9"/>
    <n v="1400"/>
    <n v="29.66"/>
    <n v="33.373460317460321"/>
    <n v="41524"/>
    <m/>
    <m/>
    <m/>
    <n v="41524"/>
    <m/>
    <m/>
    <n v="41524"/>
  </r>
  <r>
    <x v="0"/>
    <d v="2021-07-14T00:00:00"/>
    <x v="1"/>
    <e v="#REF!"/>
    <s v="V"/>
    <x v="10"/>
    <n v="600"/>
    <n v="18.39"/>
    <n v="18.425396825396824"/>
    <n v="11034"/>
    <m/>
    <m/>
    <m/>
    <n v="11034"/>
    <m/>
    <m/>
    <n v="11034"/>
  </r>
  <r>
    <x v="1"/>
    <d v="2021-07-14T00:00:00"/>
    <x v="6"/>
    <e v="#REF!"/>
    <s v="V"/>
    <x v="11"/>
    <n v="2700"/>
    <n v="12.2"/>
    <n v="13.166296296296297"/>
    <n v="32940"/>
    <n v="4.9000000000000004"/>
    <m/>
    <m/>
    <n v="32935.1"/>
    <m/>
    <m/>
    <n v="32935.1"/>
  </r>
  <r>
    <x v="1"/>
    <d v="2021-07-14T00:00:00"/>
    <x v="1"/>
    <e v="#REF!"/>
    <s v="V"/>
    <x v="1"/>
    <n v="5400"/>
    <n v="4.2699999999999996"/>
    <n v="6.2094444444444443"/>
    <n v="23057.999999999996"/>
    <n v="4.9000000000000004"/>
    <m/>
    <m/>
    <n v="23053.099999999995"/>
    <m/>
    <m/>
    <n v="23053.099999999995"/>
  </r>
  <r>
    <x v="1"/>
    <d v="2021-07-14T00:00:00"/>
    <x v="7"/>
    <e v="#REF!"/>
    <s v="V"/>
    <x v="12"/>
    <n v="5000"/>
    <n v="14.84"/>
    <n v="15.96268819655522"/>
    <n v="74200"/>
    <n v="4.9000000000000004"/>
    <m/>
    <m/>
    <n v="74195.100000000006"/>
    <m/>
    <m/>
    <n v="74195.100000000006"/>
  </r>
  <r>
    <x v="1"/>
    <d v="2021-07-14T00:00:00"/>
    <x v="0"/>
    <e v="#REF!"/>
    <s v="V"/>
    <x v="0"/>
    <n v="1300"/>
    <n v="29.49"/>
    <n v="32.006094674556209"/>
    <n v="38337"/>
    <n v="4.9000000000000004"/>
    <m/>
    <m/>
    <n v="38332.1"/>
    <m/>
    <m/>
    <n v="38332.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5">
  <r>
    <x v="0"/>
    <x v="0"/>
    <s v="Materiais Básicos"/>
    <n v="12694464"/>
    <s v="V"/>
    <x v="0"/>
    <x v="0"/>
    <n v="60.2"/>
    <n v="60.58"/>
    <n v="12040"/>
    <m/>
    <n v="3.74"/>
    <n v="0.90749999999999997"/>
    <n v="12029.712500000001"/>
    <x v="0"/>
  </r>
  <r>
    <x v="0"/>
    <x v="0"/>
    <e v="#N/A"/>
    <n v="12694464"/>
    <s v="C"/>
    <x v="1"/>
    <x v="1"/>
    <n v="5.57"/>
    <n v="5.57"/>
    <n v="2785"/>
    <m/>
    <n v="3.74"/>
    <n v="0.90749999999999997"/>
    <n v="2792.946071428571"/>
    <x v="1"/>
  </r>
  <r>
    <x v="0"/>
    <x v="0"/>
    <s v="Materiais Básicos"/>
    <n v="12694464"/>
    <s v="C"/>
    <x v="2"/>
    <x v="0"/>
    <n v="30.39"/>
    <n v="30.39"/>
    <n v="6078"/>
    <m/>
    <n v="3.74"/>
    <n v="0.90749999999999997"/>
    <n v="6085.9460714285715"/>
    <x v="1"/>
  </r>
  <r>
    <x v="0"/>
    <x v="0"/>
    <e v="#N/A"/>
    <n v="12694464"/>
    <s v="V"/>
    <x v="3"/>
    <x v="0"/>
    <n v="18.760000000000002"/>
    <n v="18.4253"/>
    <n v="3752.0000000000005"/>
    <m/>
    <n v="3.74"/>
    <n v="0.90749999999999997"/>
    <n v="3744.6839285714295"/>
    <x v="0"/>
  </r>
  <r>
    <x v="0"/>
    <x v="1"/>
    <e v="#N/A"/>
    <n v="12610837"/>
    <s v="C"/>
    <x v="4"/>
    <x v="2"/>
    <n v="22.41"/>
    <n v="23.297499999999999"/>
    <n v="2241"/>
    <m/>
    <n v="3.2189999999999999"/>
    <n v="0.77699999999999991"/>
    <n v="2248.2945714285715"/>
    <x v="1"/>
  </r>
  <r>
    <x v="0"/>
    <x v="1"/>
    <e v="#N/A"/>
    <n v="12610837"/>
    <s v="C"/>
    <x v="5"/>
    <x v="2"/>
    <n v="30.6"/>
    <n v="33.373460317460321"/>
    <n v="3060"/>
    <m/>
    <n v="3.2189999999999999"/>
    <n v="0.77699999999999991"/>
    <n v="3067.2945714285715"/>
    <x v="1"/>
  </r>
  <r>
    <x v="0"/>
    <x v="1"/>
    <e v="#N/A"/>
    <n v="12610837"/>
    <s v="C"/>
    <x v="3"/>
    <x v="2"/>
    <n v="18.34"/>
    <n v="18.425396825396824"/>
    <n v="1834"/>
    <m/>
    <n v="3.2189999999999999"/>
    <n v="0.77699999999999991"/>
    <n v="1841.2945714285715"/>
    <x v="1"/>
  </r>
  <r>
    <x v="0"/>
    <x v="1"/>
    <s v="Materiais Básicos"/>
    <n v="12610837"/>
    <s v="C"/>
    <x v="0"/>
    <x v="0"/>
    <n v="60.58"/>
    <n v="60.58"/>
    <n v="12116"/>
    <m/>
    <n v="3.2189999999999999"/>
    <n v="0.77699999999999991"/>
    <n v="12123.294571428571"/>
    <x v="1"/>
  </r>
  <r>
    <x v="0"/>
    <x v="1"/>
    <e v="#N/A"/>
    <n v="12610837"/>
    <s v="C"/>
    <x v="6"/>
    <x v="3"/>
    <n v="12.59"/>
    <n v="12.59"/>
    <n v="12590"/>
    <m/>
    <n v="3.2189999999999999"/>
    <n v="0.77699999999999991"/>
    <n v="12597.759333333332"/>
    <x v="1"/>
  </r>
  <r>
    <x v="0"/>
    <x v="1"/>
    <s v="Consumo Cíclico"/>
    <n v="12610837"/>
    <s v="V"/>
    <x v="7"/>
    <x v="4"/>
    <n v="25.91"/>
    <n v="25.58"/>
    <n v="7773"/>
    <m/>
    <n v="3.2189999999999999"/>
    <n v="0.77699999999999991"/>
    <n v="7765.8706666666667"/>
    <x v="0"/>
  </r>
  <r>
    <x v="0"/>
    <x v="1"/>
    <s v="Financeiro"/>
    <n v="12610837"/>
    <s v="V"/>
    <x v="8"/>
    <x v="5"/>
    <n v="16.45"/>
    <n v="16.69142857142857"/>
    <n v="11515"/>
    <m/>
    <n v="3.2189999999999999"/>
    <n v="0.77699999999999991"/>
    <n v="11507.870666666668"/>
    <x v="0"/>
  </r>
  <r>
    <x v="0"/>
    <x v="1"/>
    <s v="Financeiro e Outros"/>
    <n v="12610837"/>
    <s v="V"/>
    <x v="9"/>
    <x v="1"/>
    <n v="25.17"/>
    <n v="25.175999999999998"/>
    <n v="12585"/>
    <m/>
    <n v="3.2189999999999999"/>
    <n v="0.77699999999999991"/>
    <n v="12573.468000000001"/>
    <x v="0"/>
  </r>
  <r>
    <x v="0"/>
    <x v="1"/>
    <e v="#N/A"/>
    <n v="12610837"/>
    <s v="V"/>
    <x v="3"/>
    <x v="4"/>
    <n v="19.16"/>
    <m/>
    <n v="5748"/>
    <m/>
    <n v="3.2189999999999999"/>
    <n v="0.77699999999999991"/>
    <n v="5736.4679999999998"/>
    <x v="0"/>
  </r>
  <r>
    <x v="0"/>
    <x v="1"/>
    <e v="#N/A"/>
    <n v="12610837"/>
    <s v="C"/>
    <x v="3"/>
    <x v="4"/>
    <n v="18"/>
    <m/>
    <n v="5400"/>
    <m/>
    <n v="3.2189999999999999"/>
    <n v="0.77699999999999991"/>
    <n v="5412.1620000000003"/>
    <x v="0"/>
  </r>
  <r>
    <x v="0"/>
    <x v="2"/>
    <e v="#N/A"/>
    <n v="12530857"/>
    <s v="C"/>
    <x v="3"/>
    <x v="1"/>
    <n v="18.32"/>
    <n v="18.425396825396824"/>
    <n v="9160"/>
    <m/>
    <n v="0.39100000000000001"/>
    <n v="0.81400000000000006"/>
    <n v="9169.3709999999992"/>
    <x v="0"/>
  </r>
  <r>
    <x v="0"/>
    <x v="2"/>
    <e v="#N/A"/>
    <n v="12530857"/>
    <s v="V"/>
    <x v="3"/>
    <x v="0"/>
    <n v="18.79"/>
    <m/>
    <n v="3758"/>
    <m/>
    <n v="0.39100000000000001"/>
    <n v="0.81400000000000006"/>
    <n v="3749.259"/>
    <x v="0"/>
  </r>
  <r>
    <x v="0"/>
    <x v="2"/>
    <e v="#N/A"/>
    <n v="12530857"/>
    <s v="C"/>
    <x v="3"/>
    <x v="0"/>
    <n v="18.22"/>
    <m/>
    <n v="3644"/>
    <m/>
    <n v="0.39100000000000001"/>
    <n v="0.81400000000000006"/>
    <n v="3650.2950000000001"/>
    <x v="0"/>
  </r>
  <r>
    <x v="0"/>
    <x v="2"/>
    <s v="Consumo Cíclico"/>
    <n v="12530857"/>
    <s v="V"/>
    <x v="7"/>
    <x v="4"/>
    <n v="25.4"/>
    <m/>
    <n v="7620"/>
    <m/>
    <n v="0.39100000000000001"/>
    <n v="0.81400000000000006"/>
    <n v="7614.335"/>
    <x v="0"/>
  </r>
  <r>
    <x v="0"/>
    <x v="2"/>
    <s v="Consumo Cíclico"/>
    <n v="12530857"/>
    <s v="C"/>
    <x v="7"/>
    <x v="4"/>
    <n v="25"/>
    <m/>
    <n v="7500"/>
    <m/>
    <n v="0.39100000000000001"/>
    <n v="0.81400000000000006"/>
    <n v="7506.2950000000001"/>
    <x v="0"/>
  </r>
  <r>
    <x v="0"/>
    <x v="2"/>
    <s v="Consumo Cíclico"/>
    <n v="12530857"/>
    <s v="C"/>
    <x v="7"/>
    <x v="4"/>
    <n v="25.58"/>
    <m/>
    <n v="7673.9999999999991"/>
    <m/>
    <n v="0.39100000000000001"/>
    <n v="0.81400000000000006"/>
    <n v="7679.7849999999989"/>
    <x v="1"/>
  </r>
  <r>
    <x v="0"/>
    <x v="2"/>
    <e v="#N/A"/>
    <n v="12530857"/>
    <s v="C"/>
    <x v="5"/>
    <x v="4"/>
    <n v="31.4"/>
    <n v="33.58680341880342"/>
    <n v="9420"/>
    <m/>
    <n v="0.39100000000000001"/>
    <n v="0.81400000000000006"/>
    <n v="9423.7849999999999"/>
    <x v="1"/>
  </r>
  <r>
    <x v="0"/>
    <x v="2"/>
    <e v="#N/A"/>
    <n v="12530857"/>
    <s v="C"/>
    <x v="4"/>
    <x v="2"/>
    <n v="22.69"/>
    <n v="23.318000000000001"/>
    <n v="2269"/>
    <m/>
    <n v="0.39100000000000001"/>
    <n v="0.81400000000000006"/>
    <n v="2272.7849999999999"/>
    <x v="1"/>
  </r>
  <r>
    <x v="0"/>
    <x v="2"/>
    <s v="Financeiro e Outros"/>
    <n v="12530857"/>
    <s v="C"/>
    <x v="9"/>
    <x v="2"/>
    <n v="24.26"/>
    <n v="25.175999999999998"/>
    <n v="2426"/>
    <m/>
    <n v="0.39100000000000001"/>
    <n v="0.81400000000000006"/>
    <n v="2427.835"/>
    <x v="1"/>
  </r>
  <r>
    <x v="0"/>
    <x v="2"/>
    <e v="#N/A"/>
    <n v="12530857"/>
    <s v="C"/>
    <x v="1"/>
    <x v="3"/>
    <n v="5.57"/>
    <n v="5.57"/>
    <n v="5570"/>
    <m/>
    <n v="0.39100000000000001"/>
    <n v="0.81400000000000006"/>
    <n v="5578.1949999999997"/>
    <x v="1"/>
  </r>
  <r>
    <x v="0"/>
    <x v="3"/>
    <e v="#N/A"/>
    <n v="12364729"/>
    <s v="C"/>
    <x v="4"/>
    <x v="0"/>
    <n v="23.14"/>
    <n v="23.475000000000001"/>
    <n v="4628"/>
    <m/>
    <n v="3.1744444444444446"/>
    <n v="0.82444444444444442"/>
    <n v="4635.2288888888897"/>
    <x v="1"/>
  </r>
  <r>
    <x v="0"/>
    <x v="3"/>
    <e v="#N/A"/>
    <n v="12364729"/>
    <s v="V"/>
    <x v="5"/>
    <x v="4"/>
    <n v="33.31"/>
    <n v="34.242844444444444"/>
    <n v="9993"/>
    <m/>
    <n v="3.1744444444444446"/>
    <n v="0.82444444444444442"/>
    <n v="9986.4111111111106"/>
    <x v="0"/>
  </r>
  <r>
    <x v="0"/>
    <x v="3"/>
    <e v="#N/A"/>
    <n v="12364729"/>
    <s v="V"/>
    <x v="3"/>
    <x v="0"/>
    <n v="19.350000000000001"/>
    <m/>
    <n v="3870.0000000000005"/>
    <m/>
    <n v="3.1744444444444446"/>
    <n v="0.82444444444444442"/>
    <n v="3863.7561111111117"/>
    <x v="0"/>
  </r>
  <r>
    <x v="0"/>
    <x v="3"/>
    <e v="#N/A"/>
    <n v="12364729"/>
    <s v="C"/>
    <x v="3"/>
    <x v="0"/>
    <n v="18.600000000000001"/>
    <m/>
    <n v="3720.0000000000005"/>
    <m/>
    <n v="3.1744444444444446"/>
    <n v="0.82444444444444442"/>
    <n v="3726.8738888888893"/>
    <x v="0"/>
  </r>
  <r>
    <x v="0"/>
    <x v="3"/>
    <s v="Consumo Cíclico"/>
    <n v="12364729"/>
    <s v="V"/>
    <x v="7"/>
    <x v="4"/>
    <n v="26.14"/>
    <m/>
    <n v="7842"/>
    <m/>
    <n v="3.1744444444444446"/>
    <n v="0.82444444444444442"/>
    <n v="7835.7261111111111"/>
    <x v="0"/>
  </r>
  <r>
    <x v="0"/>
    <x v="3"/>
    <s v="Consumo Cíclico"/>
    <n v="12364729"/>
    <s v="C"/>
    <x v="7"/>
    <x v="4"/>
    <n v="25.6"/>
    <m/>
    <n v="7680"/>
    <m/>
    <n v="3.1744444444444446"/>
    <n v="0.82444444444444442"/>
    <n v="7686.903888888889"/>
    <x v="0"/>
  </r>
  <r>
    <x v="0"/>
    <x v="3"/>
    <s v="Materiais Básicos"/>
    <n v="12364729"/>
    <s v="V"/>
    <x v="0"/>
    <x v="4"/>
    <n v="60.98"/>
    <m/>
    <n v="18294"/>
    <m/>
    <n v="3.1744444444444446"/>
    <n v="0.82444444444444442"/>
    <n v="18286.231111111112"/>
    <x v="0"/>
  </r>
  <r>
    <x v="0"/>
    <x v="3"/>
    <s v="Materiais Básicos"/>
    <n v="12364729"/>
    <s v="C"/>
    <x v="0"/>
    <x v="4"/>
    <n v="60"/>
    <m/>
    <n v="18000"/>
    <m/>
    <n v="3.1744444444444446"/>
    <n v="0.82444444444444442"/>
    <n v="18008.398888888889"/>
    <x v="0"/>
  </r>
  <r>
    <x v="0"/>
    <x v="3"/>
    <e v="#N/A"/>
    <n v="12364729"/>
    <s v="V"/>
    <x v="3"/>
    <x v="6"/>
    <n v="19.190000000000001"/>
    <n v="18.68888888888889"/>
    <n v="11514"/>
    <m/>
    <n v="3.1744444444444446"/>
    <n v="0.82444444444444442"/>
    <n v="11508.46111111111"/>
    <x v="0"/>
  </r>
  <r>
    <x v="0"/>
    <x v="4"/>
    <s v="Petróleo. Gás e Biocombustíveis"/>
    <n v="12364729"/>
    <s v="C"/>
    <x v="10"/>
    <x v="2"/>
    <n v="27.73"/>
    <n v="28.75"/>
    <n v="2773"/>
    <m/>
    <n v="2.0750000000000002"/>
    <n v="0.50249999999999995"/>
    <n v="2777.7474999999999"/>
    <x v="1"/>
  </r>
  <r>
    <x v="0"/>
    <x v="4"/>
    <s v="Petróleo. Gás e Biocombustíveis"/>
    <n v="12364729"/>
    <s v="C"/>
    <x v="10"/>
    <x v="0"/>
    <n v="28.44"/>
    <n v="28.877500000000001"/>
    <n v="5688"/>
    <m/>
    <n v="2.0750000000000002"/>
    <n v="0.50249999999999995"/>
    <n v="5692.7474999999995"/>
    <x v="1"/>
  </r>
  <r>
    <x v="0"/>
    <x v="4"/>
    <e v="#N/A"/>
    <n v="12364729"/>
    <s v="V"/>
    <x v="3"/>
    <x v="2"/>
    <n v="18.760000000000002"/>
    <n v="18.68888888888889"/>
    <n v="1876.0000000000002"/>
    <m/>
    <n v="2.0750000000000002"/>
    <n v="0.50249999999999995"/>
    <n v="1871.8825000000002"/>
    <x v="0"/>
  </r>
  <r>
    <x v="0"/>
    <x v="4"/>
    <e v="#N/A"/>
    <n v="12364729"/>
    <s v="C"/>
    <x v="4"/>
    <x v="0"/>
    <n v="23.81"/>
    <n v="23.81"/>
    <n v="4762"/>
    <m/>
    <n v="2.0750000000000002"/>
    <n v="0.50249999999999995"/>
    <n v="4766.7474999999995"/>
    <x v="1"/>
  </r>
  <r>
    <x v="1"/>
    <x v="4"/>
    <e v="#N/A"/>
    <n v="31278"/>
    <s v="V"/>
    <x v="5"/>
    <x v="0"/>
    <n v="32.42"/>
    <n v="29.67"/>
    <n v="6484"/>
    <n v="4.9000000000000004"/>
    <n v="1.62"/>
    <n v="0.32"/>
    <n v="6475.6200000000008"/>
    <x v="0"/>
  </r>
  <r>
    <x v="0"/>
    <x v="5"/>
    <s v="Petróleo. Gás e Biocombustíveis"/>
    <n v="12281274"/>
    <s v="C"/>
    <x v="10"/>
    <x v="0"/>
    <n v="28.97"/>
    <n v="29.023333333333333"/>
    <n v="5794"/>
    <m/>
    <n v="1.9888888888888887"/>
    <n v="0.39777777777777779"/>
    <n v="5798.5566666666673"/>
    <x v="1"/>
  </r>
  <r>
    <x v="0"/>
    <x v="5"/>
    <s v="Petróleo. Gás e Biocombustíveis"/>
    <n v="12281274"/>
    <s v="C"/>
    <x v="10"/>
    <x v="7"/>
    <n v="29.05"/>
    <m/>
    <n v="11620"/>
    <m/>
    <n v="1.9888888888888887"/>
    <n v="0.39777777777777779"/>
    <n v="11623.726666666666"/>
    <x v="1"/>
  </r>
  <r>
    <x v="0"/>
    <x v="5"/>
    <e v="#N/A"/>
    <n v="12281274"/>
    <s v="C"/>
    <x v="3"/>
    <x v="7"/>
    <n v="18.5"/>
    <n v="18.68888888888889"/>
    <n v="7400"/>
    <m/>
    <n v="1.9888888888888887"/>
    <n v="0.39777777777777779"/>
    <n v="7411.0166666666673"/>
    <x v="0"/>
  </r>
  <r>
    <x v="0"/>
    <x v="5"/>
    <s v="Materiais Básicos"/>
    <n v="12281274"/>
    <s v="V"/>
    <x v="0"/>
    <x v="4"/>
    <n v="59.81"/>
    <n v="59.68333333333333"/>
    <n v="17943"/>
    <m/>
    <n v="1.9888888888888887"/>
    <n v="0.39777777777777779"/>
    <n v="17932.613333333335"/>
    <x v="0"/>
  </r>
  <r>
    <x v="0"/>
    <x v="5"/>
    <e v="#N/A"/>
    <n v="12281274"/>
    <s v="V"/>
    <x v="1"/>
    <x v="8"/>
    <n v="5.71"/>
    <n v="5.71"/>
    <n v="14275"/>
    <m/>
    <n v="1.9888888888888887"/>
    <n v="0.39777777777777779"/>
    <n v="14268.083333333332"/>
    <x v="0"/>
  </r>
  <r>
    <x v="0"/>
    <x v="5"/>
    <e v="#N/A"/>
    <n v="12281274"/>
    <s v="V"/>
    <x v="5"/>
    <x v="0"/>
    <n v="31.56"/>
    <n v="34.242844444444444"/>
    <n v="6312"/>
    <m/>
    <n v="1.9888888888888887"/>
    <n v="0.39777777777777779"/>
    <n v="6305.083333333333"/>
    <x v="0"/>
  </r>
  <r>
    <x v="0"/>
    <x v="5"/>
    <s v="Financeiro e Outros"/>
    <n v="12281274"/>
    <s v="C"/>
    <x v="9"/>
    <x v="2"/>
    <n v="25.28"/>
    <n v="25.405000000000001"/>
    <n v="2528"/>
    <m/>
    <n v="1.9888888888888887"/>
    <n v="0.39777777777777779"/>
    <n v="2533.3446666666669"/>
    <x v="1"/>
  </r>
  <r>
    <x v="0"/>
    <x v="5"/>
    <s v="Financeiro e Outros"/>
    <n v="12281274"/>
    <s v="C"/>
    <x v="9"/>
    <x v="2"/>
    <n v="25.09"/>
    <n v="25.51"/>
    <n v="2509"/>
    <m/>
    <n v="1.9888888888888887"/>
    <n v="0.39777777777777779"/>
    <n v="2514.3446666666669"/>
    <x v="1"/>
  </r>
  <r>
    <x v="0"/>
    <x v="5"/>
    <s v="Financeiro"/>
    <n v="12281274"/>
    <s v="C"/>
    <x v="8"/>
    <x v="0"/>
    <n v="16.28"/>
    <n v="16.69142857142857"/>
    <n v="3256"/>
    <m/>
    <n v="1.9888888888888887"/>
    <n v="0.39777777777777779"/>
    <n v="3261.3446666666669"/>
    <x v="1"/>
  </r>
  <r>
    <x v="0"/>
    <x v="6"/>
    <e v="#N/A"/>
    <n v="12201378"/>
    <s v="C"/>
    <x v="3"/>
    <x v="1"/>
    <n v="18.84"/>
    <n v="18.84"/>
    <n v="9420"/>
    <m/>
    <n v="2.0300000000000002"/>
    <n v="0.45199999999999996"/>
    <n v="9425.4399999999987"/>
    <x v="0"/>
  </r>
  <r>
    <x v="0"/>
    <x v="6"/>
    <s v="Materiais Básicos"/>
    <n v="12201378"/>
    <s v="C"/>
    <x v="0"/>
    <x v="2"/>
    <n v="58.83"/>
    <n v="59.68333333333333"/>
    <n v="5883"/>
    <m/>
    <n v="2.0300000000000002"/>
    <n v="0.45199999999999996"/>
    <n v="5888.4400000000005"/>
    <x v="0"/>
  </r>
  <r>
    <x v="0"/>
    <x v="6"/>
    <e v="#N/A"/>
    <n v="12201378"/>
    <s v="C"/>
    <x v="1"/>
    <x v="1"/>
    <n v="5.71"/>
    <n v="5.71"/>
    <n v="2855"/>
    <m/>
    <n v="2.0300000000000002"/>
    <n v="0.45199999999999996"/>
    <n v="2859.8920000000007"/>
    <x v="0"/>
  </r>
  <r>
    <x v="0"/>
    <x v="6"/>
    <s v="Materiais Básicos"/>
    <n v="12201378"/>
    <s v="V"/>
    <x v="2"/>
    <x v="4"/>
    <n v="29.14"/>
    <n v="29.27"/>
    <n v="8742"/>
    <m/>
    <n v="2.0300000000000002"/>
    <n v="0.45199999999999996"/>
    <n v="8736.1579999999994"/>
    <x v="0"/>
  </r>
  <r>
    <x v="0"/>
    <x v="6"/>
    <s v="Financeiro e Outros"/>
    <n v="12201378"/>
    <s v="V"/>
    <x v="9"/>
    <x v="0"/>
    <n v="25.68"/>
    <n v="25.72"/>
    <n v="5136"/>
    <m/>
    <n v="2.0300000000000002"/>
    <n v="0.45199999999999996"/>
    <n v="5130.1580000000004"/>
    <x v="1"/>
  </r>
  <r>
    <x v="0"/>
    <x v="7"/>
    <s v="Utilidade Pública"/>
    <n v="12114140"/>
    <s v="V"/>
    <x v="11"/>
    <x v="4"/>
    <n v="43.37"/>
    <n v="44.343333333333334"/>
    <n v="13011"/>
    <m/>
    <n v="8.84"/>
    <n v="2.2250000000000001"/>
    <n v="12996.574999999999"/>
    <x v="0"/>
  </r>
  <r>
    <x v="0"/>
    <x v="7"/>
    <s v="Financeiro e Outros"/>
    <n v="12114140"/>
    <s v="C"/>
    <x v="9"/>
    <x v="2"/>
    <n v="25.42"/>
    <n v="25.72"/>
    <n v="2542"/>
    <m/>
    <m/>
    <m/>
    <n v="2545.9900000000002"/>
    <x v="1"/>
  </r>
  <r>
    <x v="0"/>
    <x v="7"/>
    <s v="Materiais Básicos"/>
    <n v="12114140"/>
    <s v="C"/>
    <x v="2"/>
    <x v="4"/>
    <n v="29.27"/>
    <m/>
    <n v="8781"/>
    <m/>
    <m/>
    <m/>
    <n v="8783.2749999999996"/>
    <x v="0"/>
  </r>
  <r>
    <x v="0"/>
    <x v="7"/>
    <e v="#N/A"/>
    <n v="12114140"/>
    <s v="C"/>
    <x v="5"/>
    <x v="2"/>
    <n v="30.2"/>
    <n v="34.242844444444444"/>
    <n v="3020"/>
    <m/>
    <m/>
    <m/>
    <n v="3022.2750000000001"/>
    <x v="0"/>
  </r>
  <r>
    <x v="0"/>
    <x v="7"/>
    <e v="#N/A"/>
    <n v="12114140"/>
    <s v="C"/>
    <x v="1"/>
    <x v="9"/>
    <n v="5.71"/>
    <n v="7.71"/>
    <n v="11420"/>
    <m/>
    <m/>
    <m/>
    <n v="11422.883333333333"/>
    <x v="0"/>
  </r>
  <r>
    <x v="0"/>
    <x v="7"/>
    <s v="Materiais Básicos"/>
    <n v="12114140"/>
    <s v="V"/>
    <x v="0"/>
    <x v="2"/>
    <n v="60.29"/>
    <n v="60.11"/>
    <n v="6029"/>
    <m/>
    <n v="8.84"/>
    <n v="2.2250000000000001"/>
    <n v="6015.6816666666664"/>
    <x v="0"/>
  </r>
  <r>
    <x v="0"/>
    <x v="7"/>
    <s v="Materiais Básicos"/>
    <n v="12114140"/>
    <s v="V"/>
    <x v="12"/>
    <x v="7"/>
    <n v="19.420000000000002"/>
    <n v="18.96"/>
    <n v="7768.0000000000009"/>
    <m/>
    <n v="8.84"/>
    <n v="2.2250000000000001"/>
    <n v="7754.6816666666673"/>
    <x v="0"/>
  </r>
  <r>
    <x v="0"/>
    <x v="7"/>
    <s v="Utilidade Pública"/>
    <n v="12114140"/>
    <s v="V"/>
    <x v="11"/>
    <x v="4"/>
    <n v="45"/>
    <m/>
    <n v="13500"/>
    <m/>
    <n v="8.84"/>
    <n v="2.2250000000000001"/>
    <n v="13487.305"/>
    <x v="0"/>
  </r>
  <r>
    <x v="0"/>
    <x v="7"/>
    <s v="Utilidade Pública"/>
    <n v="12114140"/>
    <s v="C"/>
    <x v="11"/>
    <x v="4"/>
    <n v="44"/>
    <m/>
    <n v="13200"/>
    <m/>
    <m/>
    <m/>
    <n v="13202.259999999998"/>
    <x v="0"/>
  </r>
  <r>
    <x v="1"/>
    <x v="8"/>
    <s v="Consumo não Cíclico"/>
    <n v="206228"/>
    <s v="C"/>
    <x v="13"/>
    <x v="4"/>
    <n v="29.17"/>
    <n v="32.006094674556209"/>
    <n v="8751"/>
    <m/>
    <n v="2.1800000000000002"/>
    <n v="0.43"/>
    <n v="8754.99"/>
    <x v="1"/>
  </r>
  <r>
    <x v="0"/>
    <x v="8"/>
    <s v="Materiais Básicos"/>
    <n v="12026926"/>
    <s v="C"/>
    <x v="12"/>
    <x v="7"/>
    <n v="18.96"/>
    <m/>
    <n v="7584"/>
    <m/>
    <n v="4.3971428571428577"/>
    <n v="0.98428571428571421"/>
    <n v="7590.761428571429"/>
    <x v="0"/>
  </r>
  <r>
    <x v="0"/>
    <x v="8"/>
    <s v="Consumo não Cíclico"/>
    <n v="12026926"/>
    <s v="C"/>
    <x v="13"/>
    <x v="0"/>
    <n v="29.17"/>
    <n v="30.983743749999999"/>
    <n v="5834"/>
    <m/>
    <n v="4.3971428571428577"/>
    <n v="0.98428571428571421"/>
    <n v="5864.7314285714292"/>
    <x v="1"/>
  </r>
  <r>
    <x v="0"/>
    <x v="8"/>
    <e v="#N/A"/>
    <n v="12026926"/>
    <s v="C"/>
    <x v="5"/>
    <x v="2"/>
    <n v="30.67"/>
    <n v="34.531619047619046"/>
    <n v="3067"/>
    <m/>
    <n v="4.3971428571428577"/>
    <n v="0.98428571428571421"/>
    <n v="3077.661428571429"/>
    <x v="0"/>
  </r>
  <r>
    <x v="0"/>
    <x v="8"/>
    <s v="Materiais Básicos"/>
    <n v="12026926"/>
    <s v="C"/>
    <x v="0"/>
    <x v="4"/>
    <n v="60.11"/>
    <m/>
    <n v="18033"/>
    <m/>
    <n v="4.3971428571428577"/>
    <n v="0.98428571428571421"/>
    <n v="18040.151428571429"/>
    <x v="0"/>
  </r>
  <r>
    <x v="0"/>
    <x v="8"/>
    <s v="Financeiro e Outros"/>
    <n v="12026926"/>
    <s v="C"/>
    <x v="9"/>
    <x v="4"/>
    <n v="25.82"/>
    <m/>
    <n v="7746"/>
    <m/>
    <n v="4.3971428571428577"/>
    <n v="0.98428571428571421"/>
    <n v="7756.9614285714288"/>
    <x v="1"/>
  </r>
  <r>
    <x v="0"/>
    <x v="8"/>
    <s v="Petróleo. Gás e Biocombustíveis"/>
    <n v="12026926"/>
    <s v="V"/>
    <x v="10"/>
    <x v="5"/>
    <n v="29.23"/>
    <n v="27.655079365079363"/>
    <n v="20461"/>
    <m/>
    <n v="4.3971428571428577"/>
    <n v="0.98428571428571421"/>
    <n v="20454.518571428573"/>
    <x v="0"/>
  </r>
  <r>
    <x v="0"/>
    <x v="8"/>
    <e v="#N/A"/>
    <n v="12026926"/>
    <s v="V"/>
    <x v="3"/>
    <x v="10"/>
    <n v="18.22"/>
    <n v="17.649642857142858"/>
    <n v="21864"/>
    <m/>
    <n v="4.3971428571428577"/>
    <n v="0.98428571428571421"/>
    <n v="21856.98857142857"/>
    <x v="0"/>
  </r>
  <r>
    <x v="0"/>
    <x v="9"/>
    <s v="Financeiro"/>
    <n v="11945924"/>
    <s v="C"/>
    <x v="14"/>
    <x v="2"/>
    <n v="32.299999999999997"/>
    <n v="34.813749999999999"/>
    <n v="3229.9999999999995"/>
    <m/>
    <n v="3.5042857142857144"/>
    <n v="0.91142857142857137"/>
    <n v="3236.6757142857141"/>
    <x v="1"/>
  </r>
  <r>
    <x v="0"/>
    <x v="9"/>
    <s v="Utilidade Pública"/>
    <n v="11945924"/>
    <s v="C"/>
    <x v="11"/>
    <x v="2"/>
    <n v="43.93"/>
    <n v="44.343333333333334"/>
    <n v="4393"/>
    <m/>
    <n v="3.5042857142857144"/>
    <n v="0.91142857142857137"/>
    <n v="4399.1357142857141"/>
    <x v="0"/>
  </r>
  <r>
    <x v="0"/>
    <x v="9"/>
    <s v="Utilidade Pública"/>
    <n v="11945924"/>
    <s v="C"/>
    <x v="11"/>
    <x v="0"/>
    <n v="44.55"/>
    <m/>
    <n v="8910"/>
    <m/>
    <n v="3.5042857142857144"/>
    <n v="0.91142857142857137"/>
    <n v="8916.7257142857125"/>
    <x v="0"/>
  </r>
  <r>
    <x v="0"/>
    <x v="9"/>
    <s v="Telecomunicações"/>
    <n v="11945924"/>
    <s v="C"/>
    <x v="15"/>
    <x v="3"/>
    <n v="1.53"/>
    <n v="1.6166666666666667"/>
    <n v="1530"/>
    <m/>
    <n v="3.5042857142857144"/>
    <n v="0.91142857142857137"/>
    <n v="1536.7257142857145"/>
    <x v="1"/>
  </r>
  <r>
    <x v="0"/>
    <x v="9"/>
    <e v="#N/A"/>
    <n v="11945924"/>
    <s v="V"/>
    <x v="3"/>
    <x v="0"/>
    <n v="17.64"/>
    <n v="17.649642857142858"/>
    <n v="3528"/>
    <m/>
    <n v="3.5042857142857144"/>
    <n v="0.91142857142857137"/>
    <n v="3521.9042857142858"/>
    <x v="0"/>
  </r>
  <r>
    <x v="0"/>
    <x v="9"/>
    <s v="Materiais Básicos"/>
    <n v="11945924"/>
    <s v="V"/>
    <x v="0"/>
    <x v="0"/>
    <n v="60.5"/>
    <m/>
    <n v="12100"/>
    <m/>
    <n v="3.5042857142857144"/>
    <n v="0.91142857142857137"/>
    <n v="12094.484285714287"/>
    <x v="0"/>
  </r>
  <r>
    <x v="0"/>
    <x v="9"/>
    <s v="Materiais Básicos"/>
    <n v="11945924"/>
    <s v="C"/>
    <x v="0"/>
    <x v="0"/>
    <n v="59"/>
    <m/>
    <n v="11800"/>
    <m/>
    <n v="3.5042857142857144"/>
    <n v="0.91142857142857137"/>
    <n v="11806.415714285713"/>
    <x v="0"/>
  </r>
  <r>
    <x v="0"/>
    <x v="10"/>
    <e v="#N/A"/>
    <n v="11864070"/>
    <s v="C"/>
    <x v="3"/>
    <x v="0"/>
    <n v="16.84"/>
    <n v="17.649642857142858"/>
    <n v="3368"/>
    <m/>
    <n v="4.387142857142857"/>
    <n v="1.1342857142857143"/>
    <n v="3375.5214285714287"/>
    <x v="0"/>
  </r>
  <r>
    <x v="0"/>
    <x v="10"/>
    <e v="#N/A"/>
    <n v="11864070"/>
    <s v="C"/>
    <x v="3"/>
    <x v="4"/>
    <n v="17.149999999999999"/>
    <n v="17.784583333333334"/>
    <n v="5145"/>
    <m/>
    <n v="4.387142857142857"/>
    <n v="1.1342857142857143"/>
    <n v="5156.6914285714283"/>
    <x v="0"/>
  </r>
  <r>
    <x v="0"/>
    <x v="10"/>
    <s v="Financeiro"/>
    <n v="11864070"/>
    <s v="C"/>
    <x v="14"/>
    <x v="0"/>
    <n v="32.43"/>
    <n v="35.17285714285714"/>
    <n v="6486"/>
    <m/>
    <n v="4.387142857142857"/>
    <n v="1.1342857142857143"/>
    <n v="6493.511428571428"/>
    <x v="1"/>
  </r>
  <r>
    <x v="0"/>
    <x v="10"/>
    <s v="Petróleo. Gás e Biocombustíveis"/>
    <n v="11864070"/>
    <s v="C"/>
    <x v="10"/>
    <x v="4"/>
    <n v="28.95"/>
    <n v="27.655079365079363"/>
    <n v="8685"/>
    <m/>
    <n v="4.387142857142857"/>
    <n v="1.1342857142857143"/>
    <n v="8692.6264285714278"/>
    <x v="0"/>
  </r>
  <r>
    <x v="0"/>
    <x v="10"/>
    <e v="#N/A"/>
    <n v="11864070"/>
    <s v="V"/>
    <x v="5"/>
    <x v="0"/>
    <n v="30.44"/>
    <n v="34.828666666666663"/>
    <n v="6088"/>
    <m/>
    <n v="4.387142857142857"/>
    <n v="1.1342857142857143"/>
    <n v="6081.0035714285714"/>
    <x v="0"/>
  </r>
  <r>
    <x v="0"/>
    <x v="10"/>
    <s v="Utilidade Pública"/>
    <n v="11864070"/>
    <s v="V"/>
    <x v="11"/>
    <x v="4"/>
    <n v="45.2"/>
    <m/>
    <n v="13560"/>
    <m/>
    <n v="4.387142857142857"/>
    <n v="1.1342857142857143"/>
    <n v="13552.338571428572"/>
    <x v="0"/>
  </r>
  <r>
    <x v="0"/>
    <x v="10"/>
    <s v="Utilidade Pública"/>
    <n v="11864070"/>
    <s v="C"/>
    <x v="11"/>
    <x v="4"/>
    <n v="44"/>
    <m/>
    <n v="13200"/>
    <m/>
    <n v="4.387142857142857"/>
    <n v="1.1342857142857143"/>
    <n v="13208.361428571427"/>
    <x v="0"/>
  </r>
  <r>
    <x v="0"/>
    <x v="11"/>
    <e v="#N/A"/>
    <n v="11769717"/>
    <s v="C"/>
    <x v="5"/>
    <x v="2"/>
    <n v="28.06"/>
    <n v="34.828666666666663"/>
    <n v="2806"/>
    <m/>
    <m/>
    <m/>
    <n v="2808.84"/>
    <x v="0"/>
  </r>
  <r>
    <x v="0"/>
    <x v="11"/>
    <e v="#N/A"/>
    <n v="11769717"/>
    <s v="C"/>
    <x v="5"/>
    <x v="2"/>
    <n v="27.63"/>
    <n v="35.312142857142859"/>
    <n v="2763"/>
    <m/>
    <m/>
    <m/>
    <n v="2765.3666666666668"/>
    <x v="0"/>
  </r>
  <r>
    <x v="0"/>
    <x v="11"/>
    <s v="Petróleo. Gás e Biocombustíveis"/>
    <n v="11769717"/>
    <s v="V"/>
    <x v="10"/>
    <x v="1"/>
    <n v="29.68"/>
    <n v="26.683888888888887"/>
    <n v="14840"/>
    <m/>
    <n v="37.119999999999997"/>
    <n v="9.91"/>
    <n v="14791.233333333334"/>
    <x v="0"/>
  </r>
  <r>
    <x v="0"/>
    <x v="12"/>
    <s v="Materiais Básicos"/>
    <n v="11677669"/>
    <s v="V"/>
    <x v="0"/>
    <x v="0"/>
    <n v="58.86"/>
    <m/>
    <n v="11772"/>
    <m/>
    <n v="24.27"/>
    <n v="6.47"/>
    <n v="11739.523333333334"/>
    <x v="0"/>
  </r>
  <r>
    <x v="1"/>
    <x v="13"/>
    <s v="Consumo não Cíclico"/>
    <n v="158499"/>
    <s v="V"/>
    <x v="13"/>
    <x v="4"/>
    <n v="28.47"/>
    <n v="32.856923076923074"/>
    <n v="8541"/>
    <n v="4.9000000000000004"/>
    <n v="2.8849999999999998"/>
    <n v="0.57499999999999996"/>
    <n v="8529.8799999999992"/>
    <x v="0"/>
  </r>
  <r>
    <x v="1"/>
    <x v="13"/>
    <s v="Consumo Cíclico"/>
    <n v="158499"/>
    <s v="V"/>
    <x v="7"/>
    <x v="1"/>
    <n v="29.11"/>
    <n v="24.763033417415194"/>
    <n v="14555"/>
    <n v="4.9000000000000004"/>
    <n v="2.8849999999999998"/>
    <n v="0.57499999999999996"/>
    <n v="14543.789999999999"/>
    <x v="0"/>
  </r>
  <r>
    <x v="0"/>
    <x v="13"/>
    <s v="Materiais Básicos"/>
    <n v="11580071"/>
    <s v="C"/>
    <x v="0"/>
    <x v="0"/>
    <n v="58.09"/>
    <m/>
    <n v="11618"/>
    <m/>
    <n v="8.3833333333333329"/>
    <n v="2.12"/>
    <n v="11630.833333333334"/>
    <x v="0"/>
  </r>
  <r>
    <x v="0"/>
    <x v="13"/>
    <s v="Materiais Básicos"/>
    <n v="11580071"/>
    <s v="V"/>
    <x v="12"/>
    <x v="11"/>
    <n v="18.28"/>
    <n v="18.147500000000001"/>
    <n v="14624"/>
    <m/>
    <n v="8.3833333333333329"/>
    <n v="2.12"/>
    <n v="14611.796666666665"/>
    <x v="0"/>
  </r>
  <r>
    <x v="0"/>
    <x v="13"/>
    <s v="Consumo não Cíclico"/>
    <n v="11580071"/>
    <s v="V"/>
    <x v="13"/>
    <x v="0"/>
    <n v="28.46"/>
    <n v="31.242849999999997"/>
    <n v="5692"/>
    <m/>
    <n v="8.3833333333333329"/>
    <n v="2.12"/>
    <n v="5679.7966666666671"/>
    <x v="0"/>
  </r>
  <r>
    <x v="0"/>
    <x v="14"/>
    <s v="Financeiro"/>
    <n v="11483509"/>
    <s v="C"/>
    <x v="8"/>
    <x v="0"/>
    <n v="16.88"/>
    <n v="16.856000000000002"/>
    <n v="3376"/>
    <m/>
    <n v="7.2750000000000004"/>
    <n v="1.9375"/>
    <n v="3388.6025000000004"/>
    <x v="1"/>
  </r>
  <r>
    <x v="0"/>
    <x v="14"/>
    <s v="Financeiro"/>
    <n v="11483509"/>
    <s v="C"/>
    <x v="8"/>
    <x v="4"/>
    <n v="16.84"/>
    <m/>
    <n v="5052"/>
    <m/>
    <n v="7.2750000000000004"/>
    <n v="1.9375"/>
    <n v="5064.6925000000001"/>
    <x v="1"/>
  </r>
  <r>
    <x v="0"/>
    <x v="14"/>
    <e v="#N/A"/>
    <n v="11483509"/>
    <s v="C"/>
    <x v="5"/>
    <x v="2"/>
    <n v="26.51"/>
    <n v="35.903076923076924"/>
    <n v="2651"/>
    <m/>
    <n v="7.2750000000000004"/>
    <n v="1.9375"/>
    <n v="2662.5425"/>
    <x v="0"/>
  </r>
  <r>
    <x v="0"/>
    <x v="14"/>
    <s v="Materiais Básicos"/>
    <n v="11483509"/>
    <s v="C"/>
    <x v="12"/>
    <x v="4"/>
    <n v="18.21"/>
    <n v="18.147500000000001"/>
    <n v="5463"/>
    <m/>
    <n v="7.2750000000000004"/>
    <n v="1.9375"/>
    <n v="5474.5424999999996"/>
    <x v="0"/>
  </r>
  <r>
    <x v="1"/>
    <x v="14"/>
    <s v="Consumo Cíclico"/>
    <n v="148979"/>
    <s v="V"/>
    <x v="7"/>
    <x v="1"/>
    <n v="28.38"/>
    <n v="24.763033417415194"/>
    <n v="14190"/>
    <n v="19.399999999999999"/>
    <n v="11.055"/>
    <n v="2.85"/>
    <n v="14154.994999999999"/>
    <x v="0"/>
  </r>
  <r>
    <x v="1"/>
    <x v="14"/>
    <s v="Consumo não Cíclico"/>
    <n v="148979"/>
    <s v="C"/>
    <x v="13"/>
    <x v="4"/>
    <n v="28.18"/>
    <n v="32.856923076923074"/>
    <n v="8454"/>
    <n v="19.399999999999999"/>
    <n v="11.055"/>
    <n v="2.85"/>
    <n v="8489.6350000000002"/>
    <x v="0"/>
  </r>
  <r>
    <x v="1"/>
    <x v="15"/>
    <e v="#N/A"/>
    <n v="139360"/>
    <s v="C"/>
    <x v="16"/>
    <x v="12"/>
    <n v="4.72"/>
    <n v="6.2094444444444443"/>
    <n v="7080"/>
    <n v="6.833333333333333"/>
    <n v="2.7333333333333329"/>
    <n v="0.61"/>
    <n v="7092.5066666666662"/>
    <x v="1"/>
  </r>
  <r>
    <x v="1"/>
    <x v="15"/>
    <e v="#N/A"/>
    <n v="139360"/>
    <s v="C"/>
    <x v="5"/>
    <x v="0"/>
    <n v="29.67"/>
    <m/>
    <n v="5934"/>
    <n v="6.833333333333333"/>
    <n v="2.7333333333333329"/>
    <n v="0.61"/>
    <n v="5946.37"/>
    <x v="0"/>
  </r>
  <r>
    <x v="1"/>
    <x v="15"/>
    <s v="Consumo Cíclico"/>
    <n v="139360"/>
    <s v="V"/>
    <x v="7"/>
    <x v="4"/>
    <n v="26.99"/>
    <n v="24.763033417415194"/>
    <n v="8096.9999999999991"/>
    <n v="6.833333333333333"/>
    <n v="2.7333333333333329"/>
    <n v="0.61"/>
    <n v="8085.2599999999993"/>
    <x v="0"/>
  </r>
  <r>
    <x v="0"/>
    <x v="15"/>
    <s v="Materiais Básicos"/>
    <n v="11388547"/>
    <s v="C"/>
    <x v="12"/>
    <x v="1"/>
    <n v="18.11"/>
    <n v="18.11"/>
    <n v="9055"/>
    <m/>
    <n v="5.3780000000000001"/>
    <n v="1.3359999999999999"/>
    <n v="9063.9073333333326"/>
    <x v="0"/>
  </r>
  <r>
    <x v="0"/>
    <x v="15"/>
    <e v="#N/A"/>
    <n v="11388547"/>
    <s v="C"/>
    <x v="5"/>
    <x v="2"/>
    <n v="29.62"/>
    <n v="36.685833333333335"/>
    <n v="2962"/>
    <m/>
    <n v="5.3780000000000001"/>
    <n v="1.3359999999999999"/>
    <n v="2981.864"/>
    <x v="1"/>
  </r>
  <r>
    <x v="0"/>
    <x v="15"/>
    <s v="Utilidade Pública"/>
    <n v="11388547"/>
    <s v="V"/>
    <x v="11"/>
    <x v="2"/>
    <n v="47.26"/>
    <n v="42.244999999999997"/>
    <n v="4726"/>
    <m/>
    <m/>
    <m/>
    <n v="4720.5"/>
    <x v="0"/>
  </r>
  <r>
    <x v="0"/>
    <x v="15"/>
    <s v="Utilidade Pública"/>
    <n v="11388547"/>
    <s v="V"/>
    <x v="11"/>
    <x v="2"/>
    <n v="46.12"/>
    <n v="42.244999999999997"/>
    <n v="4612"/>
    <m/>
    <n v="5.3780000000000001"/>
    <n v="1.3359999999999999"/>
    <n v="4599.7860000000001"/>
    <x v="0"/>
  </r>
  <r>
    <x v="0"/>
    <x v="15"/>
    <s v="Utilidade Pública"/>
    <n v="11388547"/>
    <s v="V"/>
    <x v="11"/>
    <x v="2"/>
    <n v="47.27"/>
    <n v="42.244999999999997"/>
    <n v="4727"/>
    <m/>
    <n v="5.3780000000000001"/>
    <n v="1.3359999999999999"/>
    <n v="4714.3360000000002"/>
    <x v="0"/>
  </r>
  <r>
    <x v="0"/>
    <x v="15"/>
    <s v="Utilidade Pública"/>
    <n v="11388547"/>
    <s v="V"/>
    <x v="11"/>
    <x v="4"/>
    <n v="47.34"/>
    <n v="42.244999999999997"/>
    <n v="14202.000000000002"/>
    <m/>
    <n v="5.3780000000000001"/>
    <n v="1.3359999999999999"/>
    <n v="14189.336000000001"/>
    <x v="0"/>
  </r>
  <r>
    <x v="1"/>
    <x v="16"/>
    <s v="Utilidade Pública"/>
    <n v="129998"/>
    <s v="C"/>
    <x v="17"/>
    <x v="4"/>
    <n v="13.19"/>
    <n v="13.166296296296297"/>
    <n v="3957"/>
    <m/>
    <n v="0.98"/>
    <n v="0.19"/>
    <n v="3961.4500000000003"/>
    <x v="1"/>
  </r>
  <r>
    <x v="0"/>
    <x v="16"/>
    <e v="#N/A"/>
    <n v="11294599"/>
    <s v="C"/>
    <x v="5"/>
    <x v="2"/>
    <n v="32.26"/>
    <n v="37.328181818181818"/>
    <n v="3226"/>
    <m/>
    <n v="2.8612500000000001"/>
    <n v="0.65625"/>
    <n v="3232.7975000000001"/>
    <x v="1"/>
  </r>
  <r>
    <x v="0"/>
    <x v="16"/>
    <e v="#N/A"/>
    <n v="11294599"/>
    <s v="C"/>
    <x v="5"/>
    <x v="2"/>
    <n v="33.49"/>
    <n v="37.008333333333333"/>
    <n v="3349"/>
    <m/>
    <n v="2.8612500000000001"/>
    <n v="0.65625"/>
    <n v="3355.7975000000001"/>
    <x v="1"/>
  </r>
  <r>
    <x v="0"/>
    <x v="16"/>
    <s v="Consumo não Cíclico"/>
    <n v="11294599"/>
    <s v="C"/>
    <x v="13"/>
    <x v="0"/>
    <n v="27.79"/>
    <n v="31.242849999999997"/>
    <n v="5558"/>
    <m/>
    <n v="2.8612500000000001"/>
    <n v="0.65625"/>
    <n v="5564.7974999999997"/>
    <x v="0"/>
  </r>
  <r>
    <x v="0"/>
    <x v="16"/>
    <s v="Utilidade Pública"/>
    <n v="11294599"/>
    <s v="V"/>
    <x v="11"/>
    <x v="2"/>
    <n v="46.73"/>
    <n v="42.244999999999997"/>
    <n v="4673"/>
    <m/>
    <n v="2.8612500000000001"/>
    <n v="0.65625"/>
    <n v="4668.5524999999998"/>
    <x v="0"/>
  </r>
  <r>
    <x v="0"/>
    <x v="16"/>
    <s v="Utilidade Pública"/>
    <n v="11294599"/>
    <s v="V"/>
    <x v="11"/>
    <x v="2"/>
    <n v="46.5"/>
    <n v="42.244999999999997"/>
    <n v="4650"/>
    <m/>
    <n v="2.8612500000000001"/>
    <n v="0.65625"/>
    <n v="4645.7624999999998"/>
    <x v="0"/>
  </r>
  <r>
    <x v="0"/>
    <x v="16"/>
    <s v="Utilidade Pública"/>
    <n v="11294599"/>
    <s v="V"/>
    <x v="11"/>
    <x v="0"/>
    <n v="46.64"/>
    <n v="42.244999999999997"/>
    <n v="9328"/>
    <m/>
    <n v="2.8612500000000001"/>
    <n v="0.65625"/>
    <n v="9323.5524999999998"/>
    <x v="0"/>
  </r>
  <r>
    <x v="0"/>
    <x v="16"/>
    <s v="Utilidade Pública"/>
    <n v="11294599"/>
    <s v="V"/>
    <x v="11"/>
    <x v="6"/>
    <n v="46"/>
    <m/>
    <n v="27600"/>
    <m/>
    <n v="2.8612500000000001"/>
    <n v="0.65625"/>
    <n v="27595.552499999998"/>
    <x v="0"/>
  </r>
  <r>
    <x v="0"/>
    <x v="16"/>
    <s v="Utilidade Pública"/>
    <n v="11294599"/>
    <s v="C"/>
    <x v="11"/>
    <x v="6"/>
    <n v="45"/>
    <m/>
    <n v="27000"/>
    <m/>
    <n v="2.8612500000000001"/>
    <n v="0.65625"/>
    <n v="27004.817500000001"/>
    <x v="0"/>
  </r>
  <r>
    <x v="0"/>
    <x v="17"/>
    <s v="Utilidade Pública"/>
    <n v="11195710"/>
    <s v="V"/>
    <x v="11"/>
    <x v="1"/>
    <n v="45"/>
    <m/>
    <n v="22500"/>
    <m/>
    <n v="6.46"/>
    <n v="1.1933333333333334"/>
    <n v="22491.67666666667"/>
    <x v="0"/>
  </r>
  <r>
    <x v="0"/>
    <x v="17"/>
    <s v="Utilidade Pública"/>
    <n v="11195710"/>
    <s v="C"/>
    <x v="11"/>
    <x v="1"/>
    <n v="44"/>
    <m/>
    <n v="22000"/>
    <m/>
    <n v="6.46"/>
    <n v="1.1933333333333334"/>
    <n v="22008.953333333331"/>
    <x v="0"/>
  </r>
  <r>
    <x v="1"/>
    <x v="17"/>
    <s v="Utilidade Pública"/>
    <n v="120205"/>
    <s v="V"/>
    <x v="17"/>
    <x v="4"/>
    <n v="13.44"/>
    <n v="13.163333333333334"/>
    <n v="4032"/>
    <m/>
    <n v="3.2933333333333334"/>
    <n v="0.88666666666666671"/>
    <n v="4030.4433333333332"/>
    <x v="0"/>
  </r>
  <r>
    <x v="1"/>
    <x v="17"/>
    <s v="Consumo Cíclico"/>
    <n v="120205"/>
    <s v="V"/>
    <x v="7"/>
    <x v="0"/>
    <n v="28"/>
    <m/>
    <n v="5600"/>
    <m/>
    <n v="3.2933333333333334"/>
    <n v="0.88666666666666671"/>
    <n v="5597.5833333333339"/>
    <x v="0"/>
  </r>
  <r>
    <x v="1"/>
    <x v="17"/>
    <s v="Consumo Cíclico"/>
    <n v="120205"/>
    <s v="C"/>
    <x v="7"/>
    <x v="0"/>
    <n v="27"/>
    <m/>
    <n v="5400"/>
    <m/>
    <n v="3.2933333333333334"/>
    <n v="0.88666666666666671"/>
    <n v="5403.0466666666662"/>
    <x v="0"/>
  </r>
  <r>
    <x v="0"/>
    <x v="18"/>
    <s v="Utilidade Pública"/>
    <n v="11097908"/>
    <s v="V"/>
    <x v="11"/>
    <x v="0"/>
    <n v="45.77"/>
    <m/>
    <n v="9154"/>
    <m/>
    <n v="1.5916666666666668"/>
    <n v="0.36000000000000004"/>
    <n v="9151.41"/>
    <x v="0"/>
  </r>
  <r>
    <x v="0"/>
    <x v="18"/>
    <s v="Utilidade Pública"/>
    <n v="11097908"/>
    <s v="C"/>
    <x v="11"/>
    <x v="0"/>
    <n v="45.36"/>
    <m/>
    <n v="9072"/>
    <m/>
    <n v="1.5916666666666668"/>
    <n v="0.36000000000000004"/>
    <n v="9075.2199999999993"/>
    <x v="0"/>
  </r>
  <r>
    <x v="0"/>
    <x v="18"/>
    <s v="Financeiro"/>
    <n v="11097908"/>
    <s v="V"/>
    <x v="8"/>
    <x v="1"/>
    <n v="16.87"/>
    <n v="16.911999999999999"/>
    <n v="8435"/>
    <m/>
    <n v="1.5916666666666668"/>
    <n v="0.36000000000000004"/>
    <n v="8433.2474999999995"/>
    <x v="0"/>
  </r>
  <r>
    <x v="0"/>
    <x v="18"/>
    <e v="#N/A"/>
    <n v="11097908"/>
    <s v="C"/>
    <x v="16"/>
    <x v="0"/>
    <n v="4.6100000000000003"/>
    <n v="5.3283333333333331"/>
    <n v="922.00000000000011"/>
    <m/>
    <n v="1.5916666666666668"/>
    <n v="0.36000000000000004"/>
    <n v="924.38250000000016"/>
    <x v="1"/>
  </r>
  <r>
    <x v="0"/>
    <x v="18"/>
    <e v="#N/A"/>
    <n v="11097908"/>
    <s v="C"/>
    <x v="5"/>
    <x v="0"/>
    <n v="35.07"/>
    <n v="38.317777777777778"/>
    <n v="7014"/>
    <m/>
    <n v="1.5916666666666668"/>
    <n v="0.36000000000000004"/>
    <n v="7016.3824999999997"/>
    <x v="1"/>
  </r>
  <r>
    <x v="0"/>
    <x v="18"/>
    <s v="Petróleo. Gás e Biocombustíveis"/>
    <n v="11097908"/>
    <s v="C"/>
    <x v="10"/>
    <x v="4"/>
    <n v="29.09"/>
    <n v="26.683888888888887"/>
    <n v="8727"/>
    <m/>
    <n v="1.5916666666666668"/>
    <n v="0.36000000000000004"/>
    <n v="8729.3824999999997"/>
    <x v="0"/>
  </r>
  <r>
    <x v="1"/>
    <x v="18"/>
    <s v="Consumo Cíclico"/>
    <n v="110207"/>
    <s v="V"/>
    <x v="7"/>
    <x v="4"/>
    <n v="27.46"/>
    <m/>
    <n v="8238"/>
    <n v="3.5666666666666664"/>
    <n v="12.28"/>
    <n v="3.41"/>
    <n v="8229.3766666666652"/>
    <x v="0"/>
  </r>
  <r>
    <x v="1"/>
    <x v="18"/>
    <s v="Consumo Cíclico"/>
    <n v="110207"/>
    <s v="C"/>
    <x v="7"/>
    <x v="4"/>
    <n v="26.96"/>
    <m/>
    <n v="8088"/>
    <n v="3.5666666666666664"/>
    <m/>
    <m/>
    <n v="8093.8433333333332"/>
    <x v="0"/>
  </r>
  <r>
    <x v="1"/>
    <x v="19"/>
    <s v="Utilidade Pública"/>
    <n v="100536"/>
    <s v="C"/>
    <x v="17"/>
    <x v="1"/>
    <n v="13.53"/>
    <n v="13.163333333333334"/>
    <n v="6765"/>
    <n v="3.5666666666666664"/>
    <n v="1.6166666666666665"/>
    <n v="0.39999999999999997"/>
    <n v="6771.2433333333329"/>
    <x v="1"/>
  </r>
  <r>
    <x v="1"/>
    <x v="19"/>
    <s v="Utilidade Pública"/>
    <n v="100536"/>
    <s v="V"/>
    <x v="11"/>
    <x v="0"/>
    <n v="44.42"/>
    <m/>
    <n v="8884"/>
    <n v="3.5666666666666664"/>
    <n v="1.6166666666666665"/>
    <n v="0.39999999999999997"/>
    <n v="8878.1333333333332"/>
    <x v="0"/>
  </r>
  <r>
    <x v="1"/>
    <x v="19"/>
    <s v="Utilidade Pública"/>
    <n v="100536"/>
    <s v="C"/>
    <x v="11"/>
    <x v="0"/>
    <n v="43.42"/>
    <m/>
    <n v="8684"/>
    <n v="3.5666666666666664"/>
    <n v="1.6166666666666665"/>
    <n v="0.39999999999999997"/>
    <n v="8689.6766666666663"/>
    <x v="0"/>
  </r>
  <r>
    <x v="1"/>
    <x v="20"/>
    <s v="Consumo Cíclico"/>
    <n v="91062"/>
    <s v="V"/>
    <x v="18"/>
    <x v="6"/>
    <n v="14.79"/>
    <n v="15.96268819655522"/>
    <n v="8874"/>
    <n v="16.5"/>
    <n v="8.0299999999999994"/>
    <n v="2.0499999999999998"/>
    <n v="8854.7000000000007"/>
    <x v="0"/>
  </r>
  <r>
    <x v="1"/>
    <x v="21"/>
    <s v="Consumo Cíclico"/>
    <n v="82213"/>
    <s v="C"/>
    <x v="7"/>
    <x v="4"/>
    <n v="26.61"/>
    <n v="24.763033417415194"/>
    <n v="7983"/>
    <n v="4.9000000000000004"/>
    <n v="1.99"/>
    <n v="0.39"/>
    <n v="7989.67"/>
    <x v="0"/>
  </r>
  <r>
    <x v="1"/>
    <x v="22"/>
    <s v="Consumo Cíclico"/>
    <n v="72672"/>
    <s v="V"/>
    <x v="7"/>
    <x v="4"/>
    <n v="26.99"/>
    <n v="24.205943442639754"/>
    <n v="8096.9999999999991"/>
    <n v="4.9000000000000004"/>
    <n v="4.93"/>
    <n v="1.2"/>
    <n v="8090.15"/>
    <x v="0"/>
  </r>
  <r>
    <x v="0"/>
    <x v="22"/>
    <s v="Financeiro"/>
    <n v="10726116"/>
    <s v="C"/>
    <x v="8"/>
    <x v="2"/>
    <n v="16.37"/>
    <n v="16.911999999999999"/>
    <n v="1637"/>
    <m/>
    <n v="7.97"/>
    <n v="2.1800000000000002"/>
    <n v="1640.5600000000002"/>
    <x v="0"/>
  </r>
  <r>
    <x v="0"/>
    <x v="23"/>
    <s v="Petróleo. Gás e Biocombustíveis"/>
    <n v="10633802"/>
    <s v="V"/>
    <x v="10"/>
    <x v="0"/>
    <n v="28.78"/>
    <n v="25.480833333333337"/>
    <n v="5756"/>
    <m/>
    <n v="7.31"/>
    <n v="1.91"/>
    <n v="5753.34"/>
    <x v="0"/>
  </r>
  <r>
    <x v="1"/>
    <x v="23"/>
    <s v="Consumo Cíclico"/>
    <n v="63321"/>
    <s v="C"/>
    <x v="18"/>
    <x v="6"/>
    <n v="14.99"/>
    <n v="15.96268819655522"/>
    <n v="8994"/>
    <n v="4.9000000000000004"/>
    <n v="4.5533333333333337"/>
    <n v="0.98666666666666669"/>
    <n v="9001.2666666666646"/>
    <x v="1"/>
  </r>
  <r>
    <x v="1"/>
    <x v="23"/>
    <s v="Consumo Cíclico"/>
    <n v="63321"/>
    <s v="C"/>
    <x v="18"/>
    <x v="3"/>
    <n v="15.1"/>
    <n v="16.079410780141846"/>
    <n v="15100"/>
    <n v="4.9000000000000004"/>
    <n v="4.5533333333333337"/>
    <n v="0.98666666666666669"/>
    <n v="15107.266666666665"/>
    <x v="1"/>
  </r>
  <r>
    <x v="1"/>
    <x v="23"/>
    <e v="#N/A"/>
    <n v="63321"/>
    <s v="V"/>
    <x v="1"/>
    <x v="13"/>
    <n v="6.08"/>
    <m/>
    <n v="18240"/>
    <n v="4.9000000000000004"/>
    <n v="4.5533333333333337"/>
    <n v="0.98666666666666669"/>
    <n v="18233.363333333331"/>
    <x v="0"/>
  </r>
  <r>
    <x v="0"/>
    <x v="24"/>
    <s v="Financeiro"/>
    <n v="10527177"/>
    <s v="C"/>
    <x v="8"/>
    <x v="2"/>
    <n v="16.350000000000001"/>
    <n v="17.047499999999999"/>
    <n v="1635.0000000000002"/>
    <m/>
    <n v="4.24"/>
    <n v="0.89666666666666661"/>
    <n v="1637.2766666666671"/>
    <x v="0"/>
  </r>
  <r>
    <x v="0"/>
    <x v="24"/>
    <s v="Financeiro"/>
    <n v="10527177"/>
    <s v="C"/>
    <x v="14"/>
    <x v="1"/>
    <n v="36.270000000000003"/>
    <n v="36.270000000000003"/>
    <n v="18135"/>
    <m/>
    <n v="4.24"/>
    <n v="0.89666666666666661"/>
    <n v="18137.276666666668"/>
    <x v="1"/>
  </r>
  <r>
    <x v="0"/>
    <x v="24"/>
    <s v="Utilidade Pública"/>
    <n v="10527177"/>
    <s v="C"/>
    <x v="11"/>
    <x v="1"/>
    <n v="46.02"/>
    <n v="42.244999999999997"/>
    <n v="23010"/>
    <m/>
    <n v="4.24"/>
    <n v="0.89666666666666661"/>
    <n v="23013.566666666669"/>
    <x v="0"/>
  </r>
  <r>
    <x v="1"/>
    <x v="24"/>
    <e v="#N/A"/>
    <n v="52810"/>
    <s v="V"/>
    <x v="5"/>
    <x v="0"/>
    <n v="32.35"/>
    <m/>
    <n v="6470"/>
    <n v="4.9000000000000004"/>
    <n v="4.0671428571428567"/>
    <n v="1.0342857142857143"/>
    <n v="6468.2157142857141"/>
    <x v="0"/>
  </r>
  <r>
    <x v="1"/>
    <x v="24"/>
    <e v="#N/A"/>
    <n v="52810"/>
    <s v="C"/>
    <x v="5"/>
    <x v="0"/>
    <n v="31.45"/>
    <m/>
    <n v="6290"/>
    <n v="4.9000000000000004"/>
    <n v="4.0671428571428567"/>
    <n v="1.0342857142857143"/>
    <n v="6293.704285714286"/>
    <x v="0"/>
  </r>
  <r>
    <x v="1"/>
    <x v="24"/>
    <s v="Consumo Cíclico"/>
    <n v="52810"/>
    <s v="V"/>
    <x v="7"/>
    <x v="1"/>
    <n v="29.45"/>
    <m/>
    <n v="14725"/>
    <n v="4.9000000000000004"/>
    <n v="4.0671428571428567"/>
    <n v="1.0342857142857143"/>
    <n v="14721.925714285713"/>
    <x v="0"/>
  </r>
  <r>
    <x v="1"/>
    <x v="24"/>
    <s v="Consumo Cíclico"/>
    <n v="52810"/>
    <s v="C"/>
    <x v="7"/>
    <x v="1"/>
    <n v="28.3"/>
    <m/>
    <n v="14150"/>
    <n v="4.9000000000000004"/>
    <n v="4.0671428571428567"/>
    <n v="1.0342857142857143"/>
    <n v="14155.034285714286"/>
    <x v="0"/>
  </r>
  <r>
    <x v="1"/>
    <x v="24"/>
    <s v="Consumo Cíclico"/>
    <n v="52810"/>
    <s v="V"/>
    <x v="18"/>
    <x v="3"/>
    <n v="15.2"/>
    <n v="16.324263475177307"/>
    <n v="15200"/>
    <n v="4.9000000000000004"/>
    <n v="4.0671428571428567"/>
    <n v="1.0342857142857143"/>
    <n v="15195.595714285713"/>
    <x v="1"/>
  </r>
  <r>
    <x v="1"/>
    <x v="24"/>
    <e v="#N/A"/>
    <n v="52810"/>
    <s v="C"/>
    <x v="1"/>
    <x v="3"/>
    <n v="6.11"/>
    <n v="6.1766666666666667"/>
    <n v="6110"/>
    <n v="4.9000000000000004"/>
    <n v="4.0671428571428567"/>
    <n v="1.0342857142857143"/>
    <n v="6113.5442857142862"/>
    <x v="0"/>
  </r>
  <r>
    <x v="1"/>
    <x v="24"/>
    <e v="#N/A"/>
    <n v="52810"/>
    <s v="C"/>
    <x v="1"/>
    <x v="9"/>
    <n v="6.21"/>
    <m/>
    <n v="12420"/>
    <n v="4.9000000000000004"/>
    <n v="4.0671428571428567"/>
    <n v="1.0342857142857143"/>
    <n v="12423.544285714284"/>
    <x v="0"/>
  </r>
  <r>
    <x v="0"/>
    <x v="25"/>
    <s v="Petróleo. Gás e Biocombustíveis"/>
    <n v="10413914"/>
    <s v="C"/>
    <x v="10"/>
    <x v="4"/>
    <n v="28.33"/>
    <n v="25.480833333333337"/>
    <n v="8499"/>
    <m/>
    <m/>
    <m/>
    <n v="8501.5099999999984"/>
    <x v="0"/>
  </r>
  <r>
    <x v="0"/>
    <x v="25"/>
    <s v="Telecomunicações"/>
    <n v="10413914"/>
    <s v="C"/>
    <x v="15"/>
    <x v="9"/>
    <n v="1.66"/>
    <m/>
    <n v="3320"/>
    <m/>
    <m/>
    <m/>
    <n v="3322.51"/>
    <x v="1"/>
  </r>
  <r>
    <x v="0"/>
    <x v="25"/>
    <e v="#N/A"/>
    <n v="10413914"/>
    <s v="C"/>
    <x v="3"/>
    <x v="0"/>
    <n v="18.079999999999998"/>
    <n v="17.996111111111112"/>
    <n v="3615.9999999999995"/>
    <m/>
    <m/>
    <m/>
    <n v="3618.5099999999998"/>
    <x v="0"/>
  </r>
  <r>
    <x v="0"/>
    <x v="25"/>
    <e v="#N/A"/>
    <n v="10413914"/>
    <s v="C"/>
    <x v="3"/>
    <x v="0"/>
    <n v="17.86"/>
    <n v="17.984999999999999"/>
    <n v="3572"/>
    <m/>
    <m/>
    <m/>
    <n v="3574.51"/>
    <x v="0"/>
  </r>
  <r>
    <x v="0"/>
    <x v="25"/>
    <s v="Financeiro"/>
    <n v="10413914"/>
    <s v="C"/>
    <x v="8"/>
    <x v="4"/>
    <n v="17.28"/>
    <m/>
    <n v="5184"/>
    <m/>
    <m/>
    <m/>
    <n v="5186.51"/>
    <x v="0"/>
  </r>
  <r>
    <x v="1"/>
    <x v="25"/>
    <s v="Utilidade Pública"/>
    <n v="41431"/>
    <s v="V"/>
    <x v="11"/>
    <x v="1"/>
    <n v="46.92"/>
    <m/>
    <n v="23460"/>
    <n v="4.9000000000000004"/>
    <n v="4.753333333333333"/>
    <n v="1.1633333333333333"/>
    <n v="23452.056666666664"/>
    <x v="0"/>
  </r>
  <r>
    <x v="1"/>
    <x v="25"/>
    <s v="Utilidade Pública"/>
    <n v="41431"/>
    <s v="C"/>
    <x v="11"/>
    <x v="1"/>
    <n v="46.66"/>
    <m/>
    <n v="23330"/>
    <n v="4.9000000000000004"/>
    <n v="4.753333333333333"/>
    <n v="1.1633333333333333"/>
    <n v="23338.573333333337"/>
    <x v="0"/>
  </r>
  <r>
    <x v="1"/>
    <x v="25"/>
    <s v="Utilidade Pública"/>
    <n v="41431"/>
    <s v="V"/>
    <x v="11"/>
    <x v="1"/>
    <n v="46.77"/>
    <n v="32.58"/>
    <n v="23385"/>
    <n v="4.9000000000000004"/>
    <n v="4.753333333333333"/>
    <n v="1.1633333333333333"/>
    <n v="23377.056666666664"/>
    <x v="0"/>
  </r>
  <r>
    <x v="1"/>
    <x v="26"/>
    <s v="Financeiro"/>
    <n v="18425"/>
    <s v="V"/>
    <x v="14"/>
    <x v="0"/>
    <n v="34.65"/>
    <m/>
    <n v="6930"/>
    <n v="4.9000000000000004"/>
    <n v="1.73"/>
    <n v="0.34"/>
    <n v="6922.88"/>
    <x v="0"/>
  </r>
  <r>
    <x v="0"/>
    <x v="26"/>
    <s v="Utilidade Pública"/>
    <n v="10183502"/>
    <s v="V"/>
    <x v="11"/>
    <x v="2"/>
    <n v="45.46"/>
    <n v="38.47"/>
    <n v="4546"/>
    <m/>
    <n v="2.1212499999999999"/>
    <n v="0.48499999999999999"/>
    <n v="4543.6350000000002"/>
    <x v="0"/>
  </r>
  <r>
    <x v="0"/>
    <x v="26"/>
    <s v="Utilidade Pública"/>
    <n v="10183502"/>
    <s v="V"/>
    <x v="11"/>
    <x v="0"/>
    <n v="44.99"/>
    <n v="38.47"/>
    <n v="8998"/>
    <m/>
    <n v="2.1212499999999999"/>
    <n v="0.48499999999999999"/>
    <n v="8995.6350000000002"/>
    <x v="0"/>
  </r>
  <r>
    <x v="0"/>
    <x v="26"/>
    <s v="Consumo Cíclico"/>
    <n v="10183502"/>
    <s v="V"/>
    <x v="7"/>
    <x v="0"/>
    <n v="25.265000000000001"/>
    <n v="22"/>
    <n v="5053"/>
    <m/>
    <n v="2.1212499999999999"/>
    <n v="0.48499999999999999"/>
    <n v="5050.6350000000002"/>
    <x v="0"/>
  </r>
  <r>
    <x v="0"/>
    <x v="26"/>
    <s v="Consumo Cíclico"/>
    <n v="10183502"/>
    <s v="V"/>
    <x v="18"/>
    <x v="5"/>
    <n v="14.46"/>
    <n v="12.39"/>
    <n v="10122"/>
    <m/>
    <n v="2.1212499999999999"/>
    <n v="0.48499999999999999"/>
    <n v="10119.635"/>
    <x v="0"/>
  </r>
  <r>
    <x v="0"/>
    <x v="26"/>
    <s v="Petróleo. Gás e Biocombustíveis"/>
    <n v="10183502"/>
    <s v="V"/>
    <x v="10"/>
    <x v="0"/>
    <n v="27.54"/>
    <n v="23.771333333333335"/>
    <n v="5508"/>
    <m/>
    <n v="2.1212499999999999"/>
    <n v="0.48499999999999999"/>
    <n v="5505.6350000000002"/>
    <x v="0"/>
  </r>
  <r>
    <x v="0"/>
    <x v="26"/>
    <s v="Petróleo. Gás e Biocombustíveis"/>
    <n v="10183502"/>
    <s v="V"/>
    <x v="10"/>
    <x v="2"/>
    <n v="27.82"/>
    <n v="23.771333333333335"/>
    <n v="2782"/>
    <m/>
    <n v="2.1212499999999999"/>
    <n v="0.48499999999999999"/>
    <n v="2779.8194444444443"/>
    <x v="0"/>
  </r>
  <r>
    <x v="0"/>
    <x v="26"/>
    <e v="#N/A"/>
    <n v="10183502"/>
    <s v="V"/>
    <x v="3"/>
    <x v="0"/>
    <n v="17.86"/>
    <n v="18.035"/>
    <n v="3572"/>
    <m/>
    <n v="2.1212499999999999"/>
    <n v="0.48499999999999999"/>
    <n v="3569.8194444444443"/>
    <x v="0"/>
  </r>
  <r>
    <x v="0"/>
    <x v="26"/>
    <e v="#N/A"/>
    <n v="10183502"/>
    <s v="V"/>
    <x v="3"/>
    <x v="2"/>
    <n v="17.989999999999998"/>
    <n v="18.035"/>
    <n v="1798.9999999999998"/>
    <m/>
    <n v="2.1212499999999999"/>
    <n v="0.48499999999999999"/>
    <n v="1796.8194444444443"/>
    <x v="0"/>
  </r>
  <r>
    <x v="1"/>
    <x v="27"/>
    <s v="Utilidade Pública"/>
    <n v="5640"/>
    <s v="V"/>
    <x v="17"/>
    <x v="14"/>
    <n v="13.72"/>
    <n v="13.08"/>
    <n v="8053.64"/>
    <n v="4.9000000000000004"/>
    <n v="3.97"/>
    <n v="0.79400000000000004"/>
    <n v="8046.2504444444448"/>
    <x v="0"/>
  </r>
  <r>
    <x v="1"/>
    <x v="27"/>
    <s v="Consumo Cíclico"/>
    <n v="5640"/>
    <s v="C"/>
    <x v="18"/>
    <x v="4"/>
    <n v="13.88"/>
    <n v="16.17760766666667"/>
    <n v="4164"/>
    <n v="4.9000000000000004"/>
    <n v="3.97"/>
    <n v="0.79400000000000004"/>
    <n v="4172.0195555555556"/>
    <x v="1"/>
  </r>
  <r>
    <x v="1"/>
    <x v="27"/>
    <s v="Consumo Cíclico"/>
    <n v="5640"/>
    <s v="C"/>
    <x v="18"/>
    <x v="9"/>
    <n v="13.87"/>
    <n v="16.324263475177307"/>
    <n v="27740"/>
    <n v="4.9000000000000004"/>
    <n v="3.97"/>
    <n v="0.79400000000000004"/>
    <n v="27748.019555555558"/>
    <x v="1"/>
  </r>
  <r>
    <x v="1"/>
    <x v="27"/>
    <s v="Consumo Cíclico"/>
    <n v="5640"/>
    <s v="C"/>
    <x v="7"/>
    <x v="4"/>
    <n v="25.29"/>
    <n v="24.205943442639754"/>
    <n v="7587"/>
    <n v="4.9000000000000004"/>
    <n v="3.97"/>
    <n v="0.79400000000000004"/>
    <n v="7595.0195555555556"/>
    <x v="0"/>
  </r>
  <r>
    <x v="1"/>
    <x v="27"/>
    <e v="#N/A"/>
    <n v="5640"/>
    <s v="V"/>
    <x v="1"/>
    <x v="15"/>
    <n v="5.97"/>
    <n v="13.033271751231032"/>
    <n v="31861.89"/>
    <n v="4.9000000000000004"/>
    <n v="3.97"/>
    <n v="0.79400000000000004"/>
    <n v="31854.500444444442"/>
    <x v="0"/>
  </r>
  <r>
    <x v="0"/>
    <x v="27"/>
    <s v="Utilidade Pública"/>
    <n v="10062348"/>
    <s v="V"/>
    <x v="11"/>
    <x v="0"/>
    <n v="44.91"/>
    <n v="38.47"/>
    <n v="8982"/>
    <m/>
    <n v="17.93"/>
    <n v="4.79"/>
    <n v="8975.5144444444431"/>
    <x v="0"/>
  </r>
  <r>
    <x v="0"/>
    <x v="28"/>
    <s v="Consumo Cíclico"/>
    <n v="9959858"/>
    <s v="C"/>
    <x v="7"/>
    <x v="0"/>
    <n v="24.95"/>
    <m/>
    <n v="4990"/>
    <m/>
    <n v="2.835"/>
    <n v="0.68500000000000005"/>
    <n v="4993.0105555555565"/>
    <x v="0"/>
  </r>
  <r>
    <x v="0"/>
    <x v="28"/>
    <s v="Financeiro e Outros"/>
    <n v="9959858"/>
    <s v="V"/>
    <x v="9"/>
    <x v="0"/>
    <n v="26.44"/>
    <n v="26.32"/>
    <n v="5288"/>
    <m/>
    <n v="2.835"/>
    <n v="0.68500000000000005"/>
    <n v="5285.5483333333332"/>
    <x v="0"/>
  </r>
  <r>
    <x v="0"/>
    <x v="29"/>
    <s v="Financeiro e Outros"/>
    <n v="9858764"/>
    <s v="C"/>
    <x v="9"/>
    <x v="0"/>
    <n v="26.32"/>
    <n v="26.32"/>
    <n v="5264"/>
    <m/>
    <n v="1.38"/>
    <n v="0.27333333333333332"/>
    <n v="5266.67"/>
    <x v="0"/>
  </r>
  <r>
    <x v="0"/>
    <x v="29"/>
    <e v="#N/A"/>
    <n v="9858764"/>
    <s v="C"/>
    <x v="5"/>
    <x v="2"/>
    <n v="37.64"/>
    <n v="39.245714285714286"/>
    <n v="3764"/>
    <m/>
    <n v="1.38"/>
    <n v="0.27333333333333332"/>
    <n v="3766.6700000000005"/>
    <x v="1"/>
  </r>
  <r>
    <x v="0"/>
    <x v="29"/>
    <s v="Consumo Cíclico"/>
    <n v="9858764"/>
    <s v="V"/>
    <x v="7"/>
    <x v="4"/>
    <n v="25.2"/>
    <m/>
    <n v="7560"/>
    <m/>
    <n v="1.38"/>
    <n v="0.27333333333333332"/>
    <n v="7557.96"/>
    <x v="0"/>
  </r>
  <r>
    <x v="0"/>
    <x v="30"/>
    <e v="#N/A"/>
    <n v="9759565"/>
    <s v="V"/>
    <x v="5"/>
    <x v="2"/>
    <n v="39.700000000000003"/>
    <m/>
    <n v="3970.0000000000005"/>
    <m/>
    <n v="1.3"/>
    <n v="0.26"/>
    <n v="3967.9733333333334"/>
    <x v="0"/>
  </r>
  <r>
    <x v="0"/>
    <x v="30"/>
    <s v="Utilidade Pública"/>
    <n v="9759565"/>
    <s v="V"/>
    <x v="11"/>
    <x v="2"/>
    <n v="43.14"/>
    <m/>
    <n v="4314"/>
    <m/>
    <n v="1.3"/>
    <n v="0.26"/>
    <n v="4311.9733333333334"/>
    <x v="0"/>
  </r>
  <r>
    <x v="0"/>
    <x v="30"/>
    <s v="Consumo Cíclico"/>
    <n v="9759565"/>
    <s v="C"/>
    <x v="7"/>
    <x v="4"/>
    <n v="24.5"/>
    <m/>
    <n v="7350"/>
    <m/>
    <n v="1.3"/>
    <n v="0.26"/>
    <n v="7352.6566666666668"/>
    <x v="0"/>
  </r>
  <r>
    <x v="0"/>
    <x v="31"/>
    <e v="#N/A"/>
    <n v="9670057"/>
    <s v="V"/>
    <x v="5"/>
    <x v="2"/>
    <n v="39.409999999999997"/>
    <n v="39.513333333333335"/>
    <n v="3940.9999999999995"/>
    <m/>
    <m/>
    <m/>
    <n v="3939.2333333333327"/>
    <x v="1"/>
  </r>
  <r>
    <x v="0"/>
    <x v="31"/>
    <s v="Utilidade Pública"/>
    <n v="9670057"/>
    <s v="C"/>
    <x v="11"/>
    <x v="2"/>
    <n v="43.12"/>
    <n v="42.324545454545458"/>
    <n v="4312"/>
    <m/>
    <m/>
    <m/>
    <n v="4314.3966666666665"/>
    <x v="0"/>
  </r>
  <r>
    <x v="0"/>
    <x v="31"/>
    <e v="#N/A"/>
    <n v="9670057"/>
    <s v="C"/>
    <x v="3"/>
    <x v="0"/>
    <n v="17.12"/>
    <n v="18.035"/>
    <n v="3424"/>
    <m/>
    <m/>
    <m/>
    <n v="3426.4459999999999"/>
    <x v="0"/>
  </r>
  <r>
    <x v="0"/>
    <x v="31"/>
    <s v="Telecomunicações"/>
    <n v="9670057"/>
    <s v="V"/>
    <x v="15"/>
    <x v="3"/>
    <n v="1.52"/>
    <n v="1.51"/>
    <n v="1520"/>
    <m/>
    <m/>
    <m/>
    <n v="1518.184"/>
    <x v="0"/>
  </r>
  <r>
    <x v="0"/>
    <x v="32"/>
    <e v="#N/A"/>
    <n v="9582155"/>
    <s v="C"/>
    <x v="5"/>
    <x v="2"/>
    <n v="37.44"/>
    <m/>
    <n v="3744"/>
    <m/>
    <m/>
    <m/>
    <n v="3746.4459999999999"/>
    <x v="1"/>
  </r>
  <r>
    <x v="0"/>
    <x v="32"/>
    <e v="#N/A"/>
    <n v="9582155"/>
    <s v="C"/>
    <x v="5"/>
    <x v="2"/>
    <n v="37.93"/>
    <m/>
    <n v="3793"/>
    <m/>
    <m/>
    <m/>
    <n v="3795.4459999999999"/>
    <x v="1"/>
  </r>
  <r>
    <x v="0"/>
    <x v="32"/>
    <e v="#N/A"/>
    <n v="9582155"/>
    <s v="V"/>
    <x v="19"/>
    <x v="4"/>
    <n v="18.55"/>
    <n v="17.559999999999999"/>
    <n v="5565"/>
    <m/>
    <m/>
    <m/>
    <n v="5563.1840000000002"/>
    <x v="0"/>
  </r>
  <r>
    <x v="0"/>
    <x v="32"/>
    <e v="#N/A"/>
    <n v="9582155"/>
    <s v="V"/>
    <x v="19"/>
    <x v="2"/>
    <n v="18.25"/>
    <n v="17.559999999999999"/>
    <n v="1825"/>
    <m/>
    <m/>
    <m/>
    <n v="1823.184"/>
    <x v="0"/>
  </r>
  <r>
    <x v="0"/>
    <x v="33"/>
    <s v="Consumo Cíclico"/>
    <n v="9491939"/>
    <s v="C"/>
    <x v="18"/>
    <x v="0"/>
    <n v="12.37"/>
    <m/>
    <n v="2474"/>
    <m/>
    <n v="3.2880000000000003"/>
    <n v="0.80600000000000005"/>
    <n v="2477.252"/>
    <x v="1"/>
  </r>
  <r>
    <x v="0"/>
    <x v="33"/>
    <e v="#N/A"/>
    <n v="9491939"/>
    <s v="C"/>
    <x v="19"/>
    <x v="7"/>
    <n v="17.559999999999999"/>
    <m/>
    <n v="7023.9999999999991"/>
    <m/>
    <n v="3.2880000000000003"/>
    <n v="0.80600000000000005"/>
    <n v="7027.2519999999986"/>
    <x v="0"/>
  </r>
  <r>
    <x v="0"/>
    <x v="33"/>
    <s v="Utilidade Pública"/>
    <n v="9491939"/>
    <s v="V"/>
    <x v="11"/>
    <x v="2"/>
    <n v="42.19"/>
    <n v="38.47"/>
    <n v="4219"/>
    <m/>
    <n v="3.2880000000000003"/>
    <n v="0.80600000000000005"/>
    <n v="4216.3780000000006"/>
    <x v="0"/>
  </r>
  <r>
    <x v="0"/>
    <x v="33"/>
    <s v="Utilidade Pública"/>
    <n v="9491939"/>
    <s v="V"/>
    <x v="11"/>
    <x v="2"/>
    <n v="42.37"/>
    <n v="38.47"/>
    <n v="4237"/>
    <m/>
    <n v="3.2880000000000003"/>
    <n v="0.80600000000000005"/>
    <n v="4234.3780000000006"/>
    <x v="0"/>
  </r>
  <r>
    <x v="0"/>
    <x v="33"/>
    <s v="Consumo Cíclico"/>
    <n v="9491939"/>
    <s v="V"/>
    <x v="7"/>
    <x v="7"/>
    <n v="23.36"/>
    <n v="24.737500000000001"/>
    <n v="9344"/>
    <m/>
    <n v="3.2880000000000003"/>
    <n v="0.80600000000000005"/>
    <n v="9341.3779999999988"/>
    <x v="0"/>
  </r>
  <r>
    <x v="0"/>
    <x v="34"/>
    <s v="Utilidade Pública"/>
    <n v="9404483"/>
    <s v="V"/>
    <x v="11"/>
    <x v="2"/>
    <n v="41.91"/>
    <n v="38.47"/>
    <n v="4191"/>
    <m/>
    <n v="2.2050000000000001"/>
    <n v="0.5"/>
    <n v="4188.6840000000002"/>
    <x v="0"/>
  </r>
  <r>
    <x v="0"/>
    <x v="34"/>
    <s v="Utilidade Pública"/>
    <n v="9404483"/>
    <s v="V"/>
    <x v="17"/>
    <x v="1"/>
    <n v="13.01"/>
    <n v="11.867777777777778"/>
    <n v="6505"/>
    <m/>
    <n v="2.2050000000000001"/>
    <n v="0.5"/>
    <n v="6502.6840000000002"/>
    <x v="0"/>
  </r>
  <r>
    <x v="0"/>
    <x v="34"/>
    <e v="#N/A"/>
    <n v="9404483"/>
    <s v="C"/>
    <x v="5"/>
    <x v="2"/>
    <n v="38.29"/>
    <n v="39.513333333333335"/>
    <n v="3829"/>
    <m/>
    <n v="2.2050000000000001"/>
    <n v="0.5"/>
    <n v="3831.9459999999999"/>
    <x v="1"/>
  </r>
  <r>
    <x v="0"/>
    <x v="34"/>
    <e v="#N/A"/>
    <n v="9404483"/>
    <s v="C"/>
    <x v="5"/>
    <x v="2"/>
    <n v="37.729999999999997"/>
    <n v="39.758000000000003"/>
    <n v="3772.9999999999995"/>
    <m/>
    <n v="2.2050000000000001"/>
    <n v="0.5"/>
    <n v="3775.9459999999995"/>
    <x v="1"/>
  </r>
  <r>
    <x v="0"/>
    <x v="35"/>
    <s v="Financeiro e Outros"/>
    <n v="9317602"/>
    <s v="V"/>
    <x v="9"/>
    <x v="0"/>
    <n v="25.5"/>
    <n v="24.86"/>
    <n v="5100"/>
    <m/>
    <n v="3.6560000000000001"/>
    <n v="0.94600000000000006"/>
    <n v="5097.4014999999999"/>
    <x v="0"/>
  </r>
  <r>
    <x v="0"/>
    <x v="35"/>
    <e v="#N/A"/>
    <n v="9317602"/>
    <s v="V"/>
    <x v="5"/>
    <x v="2"/>
    <n v="40"/>
    <m/>
    <n v="4000"/>
    <m/>
    <n v="3.6560000000000001"/>
    <n v="0.94600000000000006"/>
    <n v="3997.4014999999999"/>
    <x v="0"/>
  </r>
  <r>
    <x v="0"/>
    <x v="35"/>
    <e v="#N/A"/>
    <n v="9317602"/>
    <s v="C"/>
    <x v="5"/>
    <x v="2"/>
    <n v="38"/>
    <m/>
    <n v="3800"/>
    <m/>
    <n v="3.6560000000000001"/>
    <n v="0.94600000000000006"/>
    <n v="3803.2285000000002"/>
    <x v="0"/>
  </r>
  <r>
    <x v="0"/>
    <x v="35"/>
    <s v="Utilidade Pública"/>
    <n v="9317602"/>
    <s v="C"/>
    <x v="11"/>
    <x v="2"/>
    <n v="41.65"/>
    <m/>
    <n v="4165"/>
    <m/>
    <m/>
    <m/>
    <n v="4167.2825000000003"/>
    <x v="0"/>
  </r>
  <r>
    <x v="0"/>
    <x v="35"/>
    <s v="Utilidade Pública"/>
    <n v="9317602"/>
    <s v="C"/>
    <x v="11"/>
    <x v="2"/>
    <n v="41.36"/>
    <m/>
    <n v="4136"/>
    <m/>
    <m/>
    <m/>
    <n v="4138.5725000000002"/>
    <x v="0"/>
  </r>
  <r>
    <x v="0"/>
    <x v="35"/>
    <s v="Utilidade Pública"/>
    <n v="9317602"/>
    <s v="C"/>
    <x v="11"/>
    <x v="2"/>
    <n v="42.13"/>
    <m/>
    <n v="4213"/>
    <m/>
    <m/>
    <m/>
    <n v="4215.5725000000002"/>
    <x v="0"/>
  </r>
  <r>
    <x v="0"/>
    <x v="35"/>
    <s v="Utilidade Pública"/>
    <n v="9317602"/>
    <s v="V"/>
    <x v="11"/>
    <x v="0"/>
    <n v="42.89"/>
    <m/>
    <n v="8578"/>
    <m/>
    <n v="3.6560000000000001"/>
    <n v="0.94600000000000006"/>
    <n v="8575.1115000000009"/>
    <x v="0"/>
  </r>
  <r>
    <x v="0"/>
    <x v="35"/>
    <s v="Utilidade Pública"/>
    <n v="9317602"/>
    <s v="C"/>
    <x v="11"/>
    <x v="0"/>
    <n v="41.92"/>
    <m/>
    <n v="8384"/>
    <m/>
    <n v="3.6560000000000001"/>
    <n v="0.94600000000000006"/>
    <n v="8387.5184999999983"/>
    <x v="0"/>
  </r>
  <r>
    <x v="1"/>
    <x v="36"/>
    <s v="Financeiro"/>
    <n v="125029"/>
    <s v="C"/>
    <x v="14"/>
    <x v="0"/>
    <n v="32.479999999999997"/>
    <m/>
    <n v="6495.9999999999991"/>
    <m/>
    <n v="1.62"/>
    <n v="0.32"/>
    <n v="6499.1636363636353"/>
    <x v="0"/>
  </r>
  <r>
    <x v="0"/>
    <x v="36"/>
    <s v="Financeiro e Outros"/>
    <n v="9225274"/>
    <s v="V"/>
    <x v="9"/>
    <x v="2"/>
    <n v="25.35"/>
    <m/>
    <n v="2535"/>
    <m/>
    <m/>
    <m/>
    <n v="2532.7863636363636"/>
    <x v="0"/>
  </r>
  <r>
    <x v="0"/>
    <x v="36"/>
    <s v="Telecomunicações"/>
    <n v="9225274"/>
    <s v="C"/>
    <x v="15"/>
    <x v="3"/>
    <n v="1.51"/>
    <m/>
    <n v="1510"/>
    <m/>
    <n v="2.8955555555555552"/>
    <n v="0.72888888888888881"/>
    <n v="1513.5725252525253"/>
    <x v="1"/>
  </r>
  <r>
    <x v="0"/>
    <x v="36"/>
    <e v="#N/A"/>
    <n v="9225274"/>
    <s v="C"/>
    <x v="3"/>
    <x v="2"/>
    <n v="18.3"/>
    <n v="18.34"/>
    <n v="1830"/>
    <m/>
    <n v="2.8955555555555552"/>
    <n v="0.72888888888888881"/>
    <n v="1833.5725252525253"/>
    <x v="0"/>
  </r>
  <r>
    <x v="0"/>
    <x v="36"/>
    <e v="#N/A"/>
    <n v="9225274"/>
    <s v="C"/>
    <x v="5"/>
    <x v="2"/>
    <n v="39.200000000000003"/>
    <n v="40.265000000000001"/>
    <n v="3920.0000000000005"/>
    <m/>
    <n v="2.8955555555555552"/>
    <n v="0.72888888888888881"/>
    <n v="3923.5725252525258"/>
    <x v="1"/>
  </r>
  <r>
    <x v="0"/>
    <x v="36"/>
    <e v="#N/A"/>
    <n v="9225274"/>
    <s v="C"/>
    <x v="5"/>
    <x v="0"/>
    <n v="40.6"/>
    <m/>
    <n v="8120"/>
    <m/>
    <n v="2.8955555555555552"/>
    <n v="0.72888888888888881"/>
    <n v="8123.5725252525253"/>
    <x v="1"/>
  </r>
  <r>
    <x v="0"/>
    <x v="36"/>
    <e v="#N/A"/>
    <n v="9225274"/>
    <s v="C"/>
    <x v="5"/>
    <x v="2"/>
    <n v="40.659999999999997"/>
    <m/>
    <n v="4065.9999999999995"/>
    <m/>
    <n v="2.8955555555555552"/>
    <n v="0.72888888888888881"/>
    <n v="4069.5725252525249"/>
    <x v="1"/>
  </r>
  <r>
    <x v="0"/>
    <x v="36"/>
    <s v="Utilidade Pública"/>
    <n v="9225274"/>
    <s v="V"/>
    <x v="17"/>
    <x v="4"/>
    <n v="12.89"/>
    <n v="11.867777777777778"/>
    <n v="3867"/>
    <m/>
    <n v="2.8955555555555552"/>
    <n v="0.72888888888888881"/>
    <n v="3864.0574747474748"/>
    <x v="0"/>
  </r>
  <r>
    <x v="0"/>
    <x v="36"/>
    <s v="Utilidade Pública"/>
    <n v="9225274"/>
    <s v="V"/>
    <x v="11"/>
    <x v="0"/>
    <n v="42.16"/>
    <n v="38.47"/>
    <n v="8432"/>
    <m/>
    <n v="2.8955555555555552"/>
    <n v="0.72888888888888881"/>
    <n v="8429.0574747474748"/>
    <x v="0"/>
  </r>
  <r>
    <x v="0"/>
    <x v="36"/>
    <e v="#N/A"/>
    <n v="9225274"/>
    <s v="V"/>
    <x v="5"/>
    <x v="2"/>
    <n v="41"/>
    <n v="38"/>
    <n v="4100"/>
    <m/>
    <n v="2.8955555555555552"/>
    <n v="0.72888888888888881"/>
    <n v="4097.0574747474748"/>
    <x v="0"/>
  </r>
  <r>
    <x v="0"/>
    <x v="36"/>
    <e v="#N/A"/>
    <n v="9225274"/>
    <s v="C"/>
    <x v="5"/>
    <x v="2"/>
    <n v="38"/>
    <m/>
    <n v="3800"/>
    <m/>
    <n v="2.8955555555555552"/>
    <n v="0.72888888888888881"/>
    <n v="3803.5725252525253"/>
    <x v="0"/>
  </r>
  <r>
    <x v="0"/>
    <x v="37"/>
    <s v="Consumo Cíclico"/>
    <n v="9130302"/>
    <s v="C"/>
    <x v="7"/>
    <x v="2"/>
    <n v="24.9"/>
    <n v="24.737500000000001"/>
    <n v="2490"/>
    <m/>
    <n v="2.9289999999999998"/>
    <n v="0.74399999999999999"/>
    <n v="2492.5740000000001"/>
    <x v="0"/>
  </r>
  <r>
    <x v="0"/>
    <x v="37"/>
    <s v="Consumo Cíclico"/>
    <n v="9130302"/>
    <s v="C"/>
    <x v="7"/>
    <x v="2"/>
    <n v="24.73"/>
    <n v="24.683333333333334"/>
    <n v="2473"/>
    <m/>
    <n v="2.9289999999999998"/>
    <n v="0.74399999999999999"/>
    <n v="2475.5740000000001"/>
    <x v="0"/>
  </r>
  <r>
    <x v="0"/>
    <x v="37"/>
    <e v="#N/A"/>
    <n v="9130302"/>
    <s v="C"/>
    <x v="3"/>
    <x v="2"/>
    <n v="18.3"/>
    <n v="17.972000000000001"/>
    <n v="1830"/>
    <m/>
    <n v="2.9289999999999998"/>
    <n v="0.74399999999999999"/>
    <n v="1832.5540000000001"/>
    <x v="0"/>
  </r>
  <r>
    <x v="0"/>
    <x v="37"/>
    <e v="#N/A"/>
    <n v="9130302"/>
    <s v="V"/>
    <x v="20"/>
    <x v="0"/>
    <n v="34.087000000000003"/>
    <n v="34.31"/>
    <n v="6817.4000000000005"/>
    <m/>
    <n v="2.9289999999999998"/>
    <n v="0.74399999999999999"/>
    <n v="6815.4760000000006"/>
    <x v="0"/>
  </r>
  <r>
    <x v="0"/>
    <x v="37"/>
    <e v="#N/A"/>
    <n v="9130302"/>
    <s v="V"/>
    <x v="20"/>
    <x v="2"/>
    <n v="33.869999999999997"/>
    <n v="34.31"/>
    <n v="3386.9999999999995"/>
    <m/>
    <n v="2.9289999999999998"/>
    <n v="0.74399999999999999"/>
    <n v="3386.2559999999994"/>
    <x v="0"/>
  </r>
  <r>
    <x v="0"/>
    <x v="37"/>
    <s v="Consumo não Cíclico"/>
    <n v="9130302"/>
    <s v="C"/>
    <x v="13"/>
    <x v="2"/>
    <n v="29.59"/>
    <n v="31.736114285714283"/>
    <n v="2959"/>
    <m/>
    <n v="2.9289999999999998"/>
    <n v="0.74399999999999999"/>
    <n v="2962.0973333333336"/>
    <x v="1"/>
  </r>
  <r>
    <x v="0"/>
    <x v="37"/>
    <s v="Utilidade Pública"/>
    <n v="9130302"/>
    <s v="V"/>
    <x v="11"/>
    <x v="2"/>
    <n v="40.29"/>
    <n v="38.47"/>
    <n v="4029"/>
    <m/>
    <n v="2.9289999999999998"/>
    <n v="0.74399999999999999"/>
    <n v="4026.5326666666665"/>
    <x v="0"/>
  </r>
  <r>
    <x v="0"/>
    <x v="37"/>
    <s v="Utilidade Pública"/>
    <n v="9130302"/>
    <s v="V"/>
    <x v="11"/>
    <x v="2"/>
    <n v="39.65"/>
    <n v="38.47"/>
    <n v="3965"/>
    <m/>
    <n v="2.9289999999999998"/>
    <n v="0.74399999999999999"/>
    <n v="3962.5326666666665"/>
    <x v="0"/>
  </r>
  <r>
    <x v="0"/>
    <x v="37"/>
    <s v="Consumo Cíclico"/>
    <n v="9130302"/>
    <s v="C"/>
    <x v="7"/>
    <x v="2"/>
    <n v="24.73"/>
    <n v="24.66"/>
    <n v="2473"/>
    <m/>
    <n v="2.9289999999999998"/>
    <n v="0.74399999999999999"/>
    <n v="2476.0573333333336"/>
    <x v="0"/>
  </r>
  <r>
    <x v="0"/>
    <x v="37"/>
    <s v="Consumo Cíclico"/>
    <n v="9130302"/>
    <s v="C"/>
    <x v="7"/>
    <x v="2"/>
    <n v="24.59"/>
    <n v="24.59"/>
    <n v="2459"/>
    <m/>
    <n v="2.9289999999999998"/>
    <n v="0.74399999999999999"/>
    <n v="2462.0573333333336"/>
    <x v="0"/>
  </r>
  <r>
    <x v="0"/>
    <x v="38"/>
    <s v="Utilidade Pública"/>
    <n v="9033332"/>
    <s v="V"/>
    <x v="17"/>
    <x v="2"/>
    <n v="12.37"/>
    <n v="11.867777777777778"/>
    <n v="1237"/>
    <m/>
    <n v="11.557499999999999"/>
    <n v="3.09"/>
    <n v="1232.2266666666667"/>
    <x v="0"/>
  </r>
  <r>
    <x v="0"/>
    <x v="38"/>
    <s v="Utilidade Pública"/>
    <n v="9033332"/>
    <s v="V"/>
    <x v="11"/>
    <x v="2"/>
    <n v="38.840000000000003"/>
    <n v="38.47"/>
    <n v="3884.0000000000005"/>
    <m/>
    <n v="11.557499999999999"/>
    <n v="3.09"/>
    <n v="3879.2680000000005"/>
    <x v="0"/>
  </r>
  <r>
    <x v="0"/>
    <x v="38"/>
    <e v="#N/A"/>
    <n v="9033332"/>
    <s v="C"/>
    <x v="20"/>
    <x v="4"/>
    <n v="34.31"/>
    <m/>
    <n v="10293"/>
    <m/>
    <n v="11.557499999999999"/>
    <n v="3.09"/>
    <n v="10298.361999999999"/>
    <x v="0"/>
  </r>
  <r>
    <x v="0"/>
    <x v="38"/>
    <s v="Petróleo. Gás e Biocombustíveis"/>
    <n v="9033332"/>
    <s v="C"/>
    <x v="10"/>
    <x v="0"/>
    <n v="26.37"/>
    <n v="32.073333333333338"/>
    <n v="5274"/>
    <m/>
    <n v="11.557499999999999"/>
    <n v="3.09"/>
    <n v="5279.3620000000001"/>
    <x v="0"/>
  </r>
  <r>
    <x v="0"/>
    <x v="38"/>
    <e v="#N/A"/>
    <n v="9033332"/>
    <s v="C"/>
    <x v="3"/>
    <x v="0"/>
    <n v="18.27"/>
    <n v="49.626249999999999"/>
    <n v="3654"/>
    <m/>
    <n v="11.557499999999999"/>
    <n v="3.09"/>
    <n v="3659.3620000000001"/>
    <x v="0"/>
  </r>
  <r>
    <x v="0"/>
    <x v="39"/>
    <s v="Utilidade Pública"/>
    <n v="8931392"/>
    <s v="C"/>
    <x v="11"/>
    <x v="2"/>
    <n v="38.869999999999997"/>
    <n v="38.252500000000005"/>
    <n v="3886.9999999999995"/>
    <m/>
    <n v="2.649"/>
    <n v="0.61899999999999999"/>
    <n v="3889.8909999999996"/>
    <x v="0"/>
  </r>
  <r>
    <x v="0"/>
    <x v="39"/>
    <s v="Utilidade Pública"/>
    <n v="8931392"/>
    <s v="C"/>
    <x v="11"/>
    <x v="2"/>
    <n v="39.69"/>
    <n v="38.211333333333336"/>
    <n v="3969"/>
    <m/>
    <n v="2.649"/>
    <n v="0.61899999999999999"/>
    <n v="3971.9032857142861"/>
    <x v="0"/>
  </r>
  <r>
    <x v="0"/>
    <x v="39"/>
    <s v="Utilidade Pública"/>
    <n v="8931392"/>
    <s v="C"/>
    <x v="11"/>
    <x v="2"/>
    <n v="38.96"/>
    <n v="38.105714285714285"/>
    <n v="3896"/>
    <m/>
    <n v="2.649"/>
    <n v="0.61899999999999999"/>
    <n v="3898.9032857142861"/>
    <x v="0"/>
  </r>
  <r>
    <x v="0"/>
    <x v="39"/>
    <s v="Petróleo. Gás e Biocombustíveis"/>
    <n v="8931392"/>
    <s v="V"/>
    <x v="10"/>
    <x v="4"/>
    <n v="25.76"/>
    <n v="23.771333333333335"/>
    <n v="7728.0000000000009"/>
    <m/>
    <n v="2.649"/>
    <n v="0.61899999999999999"/>
    <n v="7725.7267142857154"/>
    <x v="0"/>
  </r>
  <r>
    <x v="0"/>
    <x v="39"/>
    <s v="Petróleo. Gás e Biocombustíveis"/>
    <n v="8931392"/>
    <s v="V"/>
    <x v="10"/>
    <x v="0"/>
    <n v="25.8"/>
    <n v="23.771333333333335"/>
    <n v="5160"/>
    <m/>
    <n v="2.649"/>
    <n v="0.61899999999999999"/>
    <n v="5157.7267142857145"/>
    <x v="0"/>
  </r>
  <r>
    <x v="0"/>
    <x v="39"/>
    <s v="Petróleo. Gás e Biocombustíveis"/>
    <n v="8931392"/>
    <s v="V"/>
    <x v="10"/>
    <x v="0"/>
    <n v="26.03"/>
    <n v="23.771333333333335"/>
    <n v="5206"/>
    <m/>
    <n v="2.649"/>
    <n v="0.61899999999999999"/>
    <n v="5203.7267142857145"/>
    <x v="0"/>
  </r>
  <r>
    <x v="0"/>
    <x v="39"/>
    <s v="Consumo Cíclico"/>
    <n v="8931392"/>
    <s v="C"/>
    <x v="18"/>
    <x v="1"/>
    <n v="12.39"/>
    <m/>
    <n v="6195"/>
    <m/>
    <n v="2.649"/>
    <n v="0.61899999999999999"/>
    <n v="6197.9032857142856"/>
    <x v="1"/>
  </r>
  <r>
    <x v="0"/>
    <x v="39"/>
    <e v="#N/A"/>
    <n v="8931392"/>
    <s v="V"/>
    <x v="3"/>
    <x v="7"/>
    <n v="18.25"/>
    <n v="17.89"/>
    <n v="7300"/>
    <m/>
    <n v="2.649"/>
    <n v="0.61899999999999999"/>
    <n v="7297.7267142857145"/>
    <x v="0"/>
  </r>
  <r>
    <x v="0"/>
    <x v="39"/>
    <s v="Financeiro e Outros"/>
    <n v="8931392"/>
    <s v="C"/>
    <x v="9"/>
    <x v="7"/>
    <n v="24.86"/>
    <m/>
    <n v="9944"/>
    <m/>
    <n v="2.649"/>
    <n v="0.61899999999999999"/>
    <n v="9946.9356666666663"/>
    <x v="0"/>
  </r>
  <r>
    <x v="0"/>
    <x v="39"/>
    <s v="Financeiro"/>
    <n v="8931392"/>
    <s v="V"/>
    <x v="14"/>
    <x v="0"/>
    <n v="31.23"/>
    <n v="30.88"/>
    <n v="6246"/>
    <m/>
    <n v="2.649"/>
    <n v="0.61899999999999999"/>
    <n v="6243.6943333333338"/>
    <x v="0"/>
  </r>
  <r>
    <x v="1"/>
    <x v="40"/>
    <s v="Consumo Cíclico"/>
    <n v="85387"/>
    <s v="V"/>
    <x v="7"/>
    <x v="6"/>
    <n v="24.65"/>
    <n v="23.880726475431683"/>
    <n v="14790"/>
    <m/>
    <n v="8.8699999999999992"/>
    <n v="2.1800000000000002"/>
    <n v="14786.133333333333"/>
    <x v="0"/>
  </r>
  <r>
    <x v="0"/>
    <x v="40"/>
    <e v="#N/A"/>
    <n v="8833729"/>
    <s v="C"/>
    <x v="3"/>
    <x v="0"/>
    <n v="17.989999999999998"/>
    <n v="17.89"/>
    <n v="3597.9999999999995"/>
    <m/>
    <n v="1.8663636363636364"/>
    <n v="0.42818181818181816"/>
    <n v="3600.7448484848478"/>
    <x v="0"/>
  </r>
  <r>
    <x v="0"/>
    <x v="40"/>
    <e v="#N/A"/>
    <n v="8833729"/>
    <s v="C"/>
    <x v="3"/>
    <x v="0"/>
    <n v="17.649999999999999"/>
    <n v="17.84"/>
    <n v="3529.9999999999995"/>
    <m/>
    <n v="1.8663636363636364"/>
    <n v="0.42818181818181816"/>
    <n v="3533.1131818181811"/>
    <x v="0"/>
  </r>
  <r>
    <x v="0"/>
    <x v="40"/>
    <e v="#N/A"/>
    <n v="8833729"/>
    <s v="C"/>
    <x v="3"/>
    <x v="0"/>
    <n v="18.03"/>
    <n v="18.03"/>
    <n v="3606"/>
    <m/>
    <n v="1.8663636363636364"/>
    <n v="0.42818181818181816"/>
    <n v="3609.1131818181816"/>
    <x v="0"/>
  </r>
  <r>
    <x v="0"/>
    <x v="40"/>
    <s v="Utilidade Pública"/>
    <n v="8833729"/>
    <s v="V"/>
    <x v="11"/>
    <x v="0"/>
    <n v="39.28"/>
    <n v="38.04"/>
    <n v="7856"/>
    <m/>
    <n v="1.8663636363636364"/>
    <n v="0.42818181818181816"/>
    <n v="7853.4218181818187"/>
    <x v="0"/>
  </r>
  <r>
    <x v="0"/>
    <x v="40"/>
    <s v="Utilidade Pública"/>
    <n v="8833729"/>
    <s v="V"/>
    <x v="11"/>
    <x v="0"/>
    <n v="39.96"/>
    <n v="38.04"/>
    <n v="7992"/>
    <m/>
    <n v="1.8663636363636364"/>
    <n v="0.42818181818181816"/>
    <n v="7989.5018181818186"/>
    <x v="0"/>
  </r>
  <r>
    <x v="0"/>
    <x v="40"/>
    <s v="Utilidade Pública"/>
    <n v="8833729"/>
    <s v="V"/>
    <x v="11"/>
    <x v="0"/>
    <n v="40"/>
    <n v="38.04"/>
    <n v="8000"/>
    <m/>
    <n v="1.8663636363636364"/>
    <n v="0.42818181818181816"/>
    <n v="7997.5018181818186"/>
    <x v="0"/>
  </r>
  <r>
    <x v="0"/>
    <x v="40"/>
    <s v="Consumo Cíclico"/>
    <n v="8833729"/>
    <s v="V"/>
    <x v="18"/>
    <x v="7"/>
    <n v="12.24"/>
    <m/>
    <n v="4896"/>
    <m/>
    <n v="1.8663636363636364"/>
    <n v="0.42818181818181816"/>
    <n v="4893.6718181818187"/>
    <x v="0"/>
  </r>
  <r>
    <x v="0"/>
    <x v="40"/>
    <s v="Financeiro"/>
    <n v="8833729"/>
    <s v="C"/>
    <x v="14"/>
    <x v="0"/>
    <n v="30.88"/>
    <m/>
    <n v="6176"/>
    <m/>
    <n v="1.8663636363636364"/>
    <n v="0.42818181818181816"/>
    <n v="6178.5198484848488"/>
    <x v="1"/>
  </r>
  <r>
    <x v="0"/>
    <x v="40"/>
    <s v="Financeiro e Outros"/>
    <n v="8833729"/>
    <s v="V"/>
    <x v="9"/>
    <x v="0"/>
    <n v="24.48"/>
    <m/>
    <n v="4896"/>
    <m/>
    <n v="1.8663636363636364"/>
    <n v="0.42818181818181816"/>
    <n v="4894.1101515151513"/>
    <x v="0"/>
  </r>
  <r>
    <x v="0"/>
    <x v="40"/>
    <s v="Utilidade Pública"/>
    <n v="8833729"/>
    <s v="V"/>
    <x v="11"/>
    <x v="0"/>
    <n v="37.9"/>
    <n v="38.04"/>
    <n v="7580"/>
    <m/>
    <n v="1.8663636363636364"/>
    <n v="0.42818181818181816"/>
    <n v="7578.1101515151513"/>
    <x v="0"/>
  </r>
  <r>
    <x v="0"/>
    <x v="40"/>
    <s v="Utilidade Pública"/>
    <n v="8833729"/>
    <s v="C"/>
    <x v="11"/>
    <x v="0"/>
    <n v="38.75"/>
    <n v="38.04"/>
    <n v="7750"/>
    <m/>
    <n v="1.8663636363636364"/>
    <n v="0.42818181818181816"/>
    <n v="7752.5198484848488"/>
    <x v="0"/>
  </r>
  <r>
    <x v="0"/>
    <x v="41"/>
    <s v="Utilidade Pública"/>
    <n v="8732765"/>
    <s v="C"/>
    <x v="11"/>
    <x v="0"/>
    <n v="39.35"/>
    <n v="38.04"/>
    <n v="7870"/>
    <m/>
    <n v="1.98"/>
    <n v="0.481875"/>
    <n v="7872.5735416666676"/>
    <x v="0"/>
  </r>
  <r>
    <x v="0"/>
    <x v="41"/>
    <s v="Utilidade Pública"/>
    <n v="8732765"/>
    <s v="C"/>
    <x v="11"/>
    <x v="2"/>
    <n v="37.65"/>
    <n v="37.061255702280917"/>
    <n v="3765"/>
    <m/>
    <n v="1.98"/>
    <n v="0.481875"/>
    <n v="3767.5735416666666"/>
    <x v="0"/>
  </r>
  <r>
    <x v="0"/>
    <x v="41"/>
    <s v="Utilidade Pública"/>
    <n v="8732765"/>
    <s v="C"/>
    <x v="11"/>
    <x v="2"/>
    <n v="38.520000000000003"/>
    <n v="37.024459183673471"/>
    <n v="3852.0000000000005"/>
    <m/>
    <n v="1.98"/>
    <n v="0.481875"/>
    <n v="3855.0618750000003"/>
    <x v="0"/>
  </r>
  <r>
    <x v="0"/>
    <x v="41"/>
    <s v="Utilidade Pública"/>
    <n v="8732765"/>
    <s v="C"/>
    <x v="11"/>
    <x v="0"/>
    <n v="37.83"/>
    <n v="36.921956462585037"/>
    <n v="7566"/>
    <m/>
    <n v="1.98"/>
    <n v="0.481875"/>
    <n v="7569.0618750000003"/>
    <x v="0"/>
  </r>
  <r>
    <x v="0"/>
    <x v="41"/>
    <s v="Utilidade Pública"/>
    <n v="8732765"/>
    <s v="C"/>
    <x v="11"/>
    <x v="2"/>
    <n v="38.950000000000003"/>
    <n v="36.782257456828887"/>
    <n v="3895.0000000000005"/>
    <m/>
    <n v="1.98"/>
    <n v="0.481875"/>
    <n v="3896.6518750000005"/>
    <x v="0"/>
  </r>
  <r>
    <x v="0"/>
    <x v="41"/>
    <s v="Utilidade Pública"/>
    <n v="8732765"/>
    <s v="C"/>
    <x v="11"/>
    <x v="0"/>
    <n v="39.450000000000003"/>
    <n v="36.601612244897957"/>
    <n v="7890.0000000000009"/>
    <m/>
    <n v="1.98"/>
    <n v="0.481875"/>
    <n v="7892.4985416666677"/>
    <x v="0"/>
  </r>
  <r>
    <x v="0"/>
    <x v="41"/>
    <s v="Consumo Cíclico"/>
    <n v="8732765"/>
    <s v="C"/>
    <x v="18"/>
    <x v="7"/>
    <n v="11.86"/>
    <m/>
    <n v="4744"/>
    <m/>
    <n v="1.98"/>
    <n v="0.481875"/>
    <n v="4746.4985416666668"/>
    <x v="0"/>
  </r>
  <r>
    <x v="0"/>
    <x v="41"/>
    <s v="Consumo Cíclico"/>
    <n v="8732765"/>
    <s v="V"/>
    <x v="7"/>
    <x v="4"/>
    <n v="24.56"/>
    <m/>
    <n v="7368"/>
    <m/>
    <n v="1.98"/>
    <n v="0.481875"/>
    <n v="7366.1314583333333"/>
    <x v="0"/>
  </r>
  <r>
    <x v="0"/>
    <x v="41"/>
    <e v="#N/A"/>
    <n v="8732765"/>
    <s v="V"/>
    <x v="3"/>
    <x v="6"/>
    <n v="18.16"/>
    <m/>
    <n v="10896"/>
    <m/>
    <n v="1.98"/>
    <n v="0.481875"/>
    <n v="10894.131458333333"/>
    <x v="0"/>
  </r>
  <r>
    <x v="0"/>
    <x v="41"/>
    <s v="Financeiro e Outros"/>
    <n v="8732765"/>
    <s v="C"/>
    <x v="9"/>
    <x v="0"/>
    <n v="24.11"/>
    <m/>
    <n v="4822"/>
    <m/>
    <n v="1.98"/>
    <n v="0.481875"/>
    <n v="4824.4985416666668"/>
    <x v="0"/>
  </r>
  <r>
    <x v="0"/>
    <x v="41"/>
    <s v="Utilidade Pública"/>
    <n v="8732765"/>
    <s v="V"/>
    <x v="11"/>
    <x v="0"/>
    <n v="39.799999999999997"/>
    <m/>
    <n v="7959.9999999999991"/>
    <m/>
    <n v="1.98"/>
    <n v="0.481875"/>
    <n v="7958.1314583333324"/>
    <x v="0"/>
  </r>
  <r>
    <x v="0"/>
    <x v="41"/>
    <s v="Utilidade Pública"/>
    <n v="8732765"/>
    <s v="C"/>
    <x v="11"/>
    <x v="0"/>
    <n v="39.14"/>
    <m/>
    <n v="7828"/>
    <m/>
    <n v="1.98"/>
    <n v="0.481875"/>
    <n v="7830.6396527777779"/>
    <x v="0"/>
  </r>
  <r>
    <x v="0"/>
    <x v="41"/>
    <s v="Consumo Cíclico"/>
    <n v="8732765"/>
    <s v="V"/>
    <x v="7"/>
    <x v="2"/>
    <n v="25.2"/>
    <m/>
    <n v="2520"/>
    <m/>
    <n v="1.98"/>
    <n v="0.481875"/>
    <n v="2517.9903472222222"/>
    <x v="0"/>
  </r>
  <r>
    <x v="0"/>
    <x v="41"/>
    <s v="Utilidade Pública"/>
    <n v="8732765"/>
    <s v="C"/>
    <x v="17"/>
    <x v="0"/>
    <n v="11.83"/>
    <n v="11.867777777777778"/>
    <n v="2366"/>
    <m/>
    <n v="1.98"/>
    <n v="0.481875"/>
    <n v="2368.6396527777779"/>
    <x v="1"/>
  </r>
  <r>
    <x v="0"/>
    <x v="41"/>
    <s v="Consumo Cíclico"/>
    <n v="8732765"/>
    <s v="C"/>
    <x v="7"/>
    <x v="2"/>
    <n v="24"/>
    <m/>
    <n v="2400"/>
    <m/>
    <n v="1.98"/>
    <n v="0.481875"/>
    <n v="2402.6396527777779"/>
    <x v="0"/>
  </r>
  <r>
    <x v="0"/>
    <x v="41"/>
    <s v="Utilidade Pública"/>
    <n v="8732765"/>
    <s v="C"/>
    <x v="17"/>
    <x v="0"/>
    <n v="11.65"/>
    <n v="11.878571428571428"/>
    <n v="2330"/>
    <m/>
    <n v="1.98"/>
    <n v="0.481875"/>
    <n v="2332.6396527777779"/>
    <x v="1"/>
  </r>
  <r>
    <x v="1"/>
    <x v="42"/>
    <s v="Consumo Cíclico"/>
    <n v="64146"/>
    <s v="V"/>
    <x v="7"/>
    <x v="4"/>
    <n v="25.05"/>
    <n v="24.65"/>
    <n v="7515"/>
    <n v="4.9000000000000004"/>
    <n v="1.3434999999999999"/>
    <n v="0.37"/>
    <n v="7508.2022222222231"/>
    <x v="0"/>
  </r>
  <r>
    <x v="1"/>
    <x v="42"/>
    <s v="Consumo Cíclico"/>
    <n v="64146"/>
    <s v="C"/>
    <x v="7"/>
    <x v="4"/>
    <n v="24.65"/>
    <m/>
    <n v="7395"/>
    <n v="4.9000000000000004"/>
    <n v="1.3434999999999999"/>
    <n v="0.37"/>
    <n v="7402.427777777777"/>
    <x v="0"/>
  </r>
  <r>
    <x v="0"/>
    <x v="42"/>
    <s v="Utilidade Pública"/>
    <n v="8635937"/>
    <s v="V"/>
    <x v="11"/>
    <x v="0"/>
    <n v="39.56"/>
    <n v="36.031934693877545"/>
    <n v="7912"/>
    <m/>
    <n v="3.96"/>
    <n v="0.96375"/>
    <n v="7909.5084722222227"/>
    <x v="0"/>
  </r>
  <r>
    <x v="0"/>
    <x v="42"/>
    <s v="Utilidade Pública"/>
    <n v="8635937"/>
    <s v="V"/>
    <x v="11"/>
    <x v="4"/>
    <n v="39.659999999999997"/>
    <n v="36.031934693877545"/>
    <n v="11897.999999999998"/>
    <m/>
    <n v="3.96"/>
    <n v="0.96375"/>
    <n v="11895.50847222222"/>
    <x v="0"/>
  </r>
  <r>
    <x v="0"/>
    <x v="42"/>
    <s v="Utilidade Pública"/>
    <n v="8635937"/>
    <s v="V"/>
    <x v="11"/>
    <x v="0"/>
    <n v="39.31"/>
    <n v="36.031934693877545"/>
    <n v="7862"/>
    <m/>
    <n v="3.96"/>
    <n v="0.96375"/>
    <n v="7858.6462499999998"/>
    <x v="0"/>
  </r>
  <r>
    <x v="0"/>
    <x v="42"/>
    <s v="Utilidade Pública"/>
    <n v="8635937"/>
    <s v="V"/>
    <x v="11"/>
    <x v="2"/>
    <n v="38.49"/>
    <n v="36.031934693877545"/>
    <n v="3849"/>
    <m/>
    <n v="3.96"/>
    <n v="0.96375"/>
    <n v="3846.8095833333336"/>
    <x v="0"/>
  </r>
  <r>
    <x v="0"/>
    <x v="42"/>
    <s v="Utilidade Pública"/>
    <n v="8635937"/>
    <s v="V"/>
    <x v="11"/>
    <x v="0"/>
    <n v="38.78"/>
    <n v="36.031934693877545"/>
    <n v="7756"/>
    <m/>
    <n v="3.96"/>
    <n v="0.96375"/>
    <n v="7753.8095833333336"/>
    <x v="0"/>
  </r>
  <r>
    <x v="0"/>
    <x v="42"/>
    <s v="Consumo não Cíclico"/>
    <n v="8635937"/>
    <s v="C"/>
    <x v="13"/>
    <x v="2"/>
    <n v="31.41"/>
    <m/>
    <n v="3141"/>
    <m/>
    <n v="3.96"/>
    <n v="0.96375"/>
    <n v="3143.8204166666665"/>
    <x v="1"/>
  </r>
  <r>
    <x v="0"/>
    <x v="42"/>
    <s v="Consumo Cíclico"/>
    <n v="8635937"/>
    <s v="C"/>
    <x v="7"/>
    <x v="4"/>
    <n v="24.84"/>
    <n v="24.84"/>
    <n v="7452"/>
    <m/>
    <n v="3.96"/>
    <n v="0.96375"/>
    <n v="7454.8204166666665"/>
    <x v="0"/>
  </r>
  <r>
    <x v="0"/>
    <x v="42"/>
    <s v="Utilidade Pública"/>
    <n v="8635937"/>
    <s v="C"/>
    <x v="17"/>
    <x v="1"/>
    <n v="11.97"/>
    <n v="11.97"/>
    <n v="5985"/>
    <m/>
    <n v="3.96"/>
    <n v="0.96375"/>
    <n v="5987.8204166666665"/>
    <x v="1"/>
  </r>
  <r>
    <x v="1"/>
    <x v="43"/>
    <s v="Consumo Cíclico"/>
    <n v="53877"/>
    <s v="V"/>
    <x v="7"/>
    <x v="16"/>
    <n v="25.57"/>
    <n v="23.880726475431683"/>
    <n v="8284.68"/>
    <n v="4.9000000000000004"/>
    <n v="3.96"/>
    <n v="0.96375"/>
    <n v="8277.5895833333325"/>
    <x v="0"/>
  </r>
  <r>
    <x v="0"/>
    <x v="43"/>
    <e v="#N/A"/>
    <n v="8530410"/>
    <s v="C"/>
    <x v="3"/>
    <x v="6"/>
    <n v="18.303333333333335"/>
    <n v="36.031934693877545"/>
    <n v="10982"/>
    <m/>
    <n v="2.5266666666666668"/>
    <n v="0.61"/>
    <n v="10984.869999999999"/>
    <x v="0"/>
  </r>
  <r>
    <x v="0"/>
    <x v="43"/>
    <s v="Utilidade Pública"/>
    <n v="8530410"/>
    <s v="C"/>
    <x v="11"/>
    <x v="2"/>
    <n v="37.369999999999997"/>
    <n v="36.031934693877545"/>
    <n v="3736.9999999999995"/>
    <m/>
    <n v="2.5266666666666668"/>
    <n v="0.61"/>
    <n v="3739.87"/>
    <x v="0"/>
  </r>
  <r>
    <x v="0"/>
    <x v="43"/>
    <s v="Financeiro"/>
    <n v="8530410"/>
    <s v="V"/>
    <x v="14"/>
    <x v="0"/>
    <n v="30.13"/>
    <n v="32.119199999999999"/>
    <n v="6026"/>
    <m/>
    <n v="2.5266666666666668"/>
    <n v="0.61"/>
    <n v="6023.76"/>
    <x v="0"/>
  </r>
  <r>
    <x v="0"/>
    <x v="43"/>
    <s v="Consumo Cíclico"/>
    <n v="8530410"/>
    <s v="V"/>
    <x v="7"/>
    <x v="4"/>
    <n v="25.61"/>
    <n v="25"/>
    <n v="7683"/>
    <m/>
    <n v="2.5266666666666668"/>
    <n v="0.61"/>
    <n v="7680.84"/>
    <x v="0"/>
  </r>
  <r>
    <x v="0"/>
    <x v="43"/>
    <s v="Consumo Cíclico"/>
    <n v="8530410"/>
    <s v="C"/>
    <x v="7"/>
    <x v="4"/>
    <n v="25"/>
    <m/>
    <n v="7500"/>
    <m/>
    <n v="2.5266666666666668"/>
    <n v="0.61"/>
    <n v="7502.9299999999994"/>
    <x v="0"/>
  </r>
  <r>
    <x v="0"/>
    <x v="43"/>
    <s v="Consumo Cíclico"/>
    <n v="8530410"/>
    <s v="V"/>
    <x v="7"/>
    <x v="4"/>
    <n v="25.08"/>
    <n v="23.51"/>
    <n v="7523.9999999999991"/>
    <m/>
    <n v="2.5266666666666668"/>
    <n v="0.61"/>
    <n v="7521.7"/>
    <x v="0"/>
  </r>
  <r>
    <x v="0"/>
    <x v="44"/>
    <s v="Consumo Cíclico"/>
    <n v="8433239"/>
    <s v="C"/>
    <x v="7"/>
    <x v="4"/>
    <n v="23.51"/>
    <m/>
    <n v="7053.0000000000009"/>
    <m/>
    <n v="2.4140000000000001"/>
    <n v="0.52"/>
    <n v="7056.0666666666684"/>
    <x v="0"/>
  </r>
  <r>
    <x v="0"/>
    <x v="44"/>
    <s v="Financeiro"/>
    <n v="8433239"/>
    <s v="V"/>
    <x v="14"/>
    <x v="4"/>
    <n v="29.94"/>
    <n v="32.119199999999999"/>
    <n v="8982"/>
    <m/>
    <n v="2.4140000000000001"/>
    <n v="0.52"/>
    <n v="8979.5633333333335"/>
    <x v="0"/>
  </r>
  <r>
    <x v="0"/>
    <x v="44"/>
    <s v="Utilidade Pública"/>
    <n v="8433239"/>
    <s v="V"/>
    <x v="11"/>
    <x v="0"/>
    <n v="37.700000000000003"/>
    <n v="35.961510204081634"/>
    <n v="7540.0000000000009"/>
    <m/>
    <n v="2.4140000000000001"/>
    <n v="0.52"/>
    <n v="7537.5633333333335"/>
    <x v="0"/>
  </r>
  <r>
    <x v="0"/>
    <x v="44"/>
    <s v="Petróleo. Gás e Biocombustíveis"/>
    <n v="8433239"/>
    <s v="C"/>
    <x v="10"/>
    <x v="4"/>
    <n v="23.77"/>
    <n v="23.77"/>
    <n v="7131"/>
    <m/>
    <n v="2.4140000000000001"/>
    <n v="0.52"/>
    <n v="7133.6900000000005"/>
    <x v="0"/>
  </r>
  <r>
    <x v="0"/>
    <x v="44"/>
    <e v="#N/A"/>
    <n v="8433239"/>
    <s v="V"/>
    <x v="3"/>
    <x v="7"/>
    <n v="18.64"/>
    <n v="17.3"/>
    <n v="7456"/>
    <m/>
    <n v="2.4140000000000001"/>
    <n v="0.52"/>
    <n v="7453.6299999999992"/>
    <x v="0"/>
  </r>
  <r>
    <x v="1"/>
    <x v="45"/>
    <s v="Financeiro"/>
    <n v="34373"/>
    <s v="V"/>
    <x v="21"/>
    <x v="11"/>
    <n v="27.29"/>
    <n v="27.854048971861474"/>
    <n v="21832"/>
    <m/>
    <n v="5.45"/>
    <n v="1.0900000000000001"/>
    <n v="21829.06"/>
    <x v="0"/>
  </r>
  <r>
    <x v="0"/>
    <x v="45"/>
    <e v="#N/A"/>
    <n v="8345223"/>
    <s v="C"/>
    <x v="3"/>
    <x v="7"/>
    <n v="17.3"/>
    <n v="17.3"/>
    <n v="6920"/>
    <m/>
    <n v="3.7028571428571433"/>
    <n v="0.86"/>
    <n v="6923.03"/>
    <x v="0"/>
  </r>
  <r>
    <x v="0"/>
    <x v="45"/>
    <s v="Consumo não Cíclico"/>
    <n v="8345223"/>
    <s v="C"/>
    <x v="13"/>
    <x v="0"/>
    <n v="30.49"/>
    <n v="31.901199999999996"/>
    <n v="6098"/>
    <m/>
    <n v="3.7028571428571433"/>
    <n v="0.86"/>
    <n v="6100.17"/>
    <x v="1"/>
  </r>
  <r>
    <x v="0"/>
    <x v="45"/>
    <s v="Utilidade Pública"/>
    <n v="8345223"/>
    <s v="C"/>
    <x v="11"/>
    <x v="2"/>
    <n v="37.14"/>
    <n v="35.961510204081634"/>
    <n v="3714"/>
    <m/>
    <n v="3.7028571428571433"/>
    <n v="0.86"/>
    <n v="3716.3"/>
    <x v="0"/>
  </r>
  <r>
    <x v="0"/>
    <x v="45"/>
    <s v="Utilidade Pública"/>
    <n v="8345223"/>
    <s v="C"/>
    <x v="11"/>
    <x v="2"/>
    <n v="37.04"/>
    <n v="35.902585714285713"/>
    <n v="3704"/>
    <m/>
    <n v="3.7028571428571433"/>
    <n v="0.86"/>
    <n v="3706.3"/>
    <x v="0"/>
  </r>
  <r>
    <x v="0"/>
    <x v="45"/>
    <s v="Utilidade Pública"/>
    <n v="8345223"/>
    <s v="C"/>
    <x v="11"/>
    <x v="1"/>
    <n v="37.35"/>
    <n v="35.842721804511278"/>
    <n v="18675"/>
    <m/>
    <n v="3.7028571428571433"/>
    <n v="0.86"/>
    <n v="18678.91"/>
    <x v="0"/>
  </r>
  <r>
    <x v="0"/>
    <x v="45"/>
    <s v="Consumo Cíclico"/>
    <n v="8345223"/>
    <s v="V"/>
    <x v="7"/>
    <x v="7"/>
    <n v="23.07"/>
    <n v="23.85"/>
    <n v="9228"/>
    <m/>
    <n v="3.7028571428571433"/>
    <n v="0.86"/>
    <n v="9226.1999999999989"/>
    <x v="0"/>
  </r>
  <r>
    <x v="0"/>
    <x v="45"/>
    <s v="Consumo Cíclico"/>
    <n v="8345223"/>
    <s v="V"/>
    <x v="18"/>
    <x v="3"/>
    <n v="11.82"/>
    <n v="12.62"/>
    <n v="11820"/>
    <m/>
    <n v="3.7028571428571433"/>
    <n v="0.86"/>
    <n v="11817.73"/>
    <x v="0"/>
  </r>
  <r>
    <x v="0"/>
    <x v="46"/>
    <s v="Petróleo. Gás e Biocombustíveis"/>
    <n v="8259961"/>
    <s v="V"/>
    <x v="10"/>
    <x v="1"/>
    <n v="23.79"/>
    <n v="23.771333333333335"/>
    <n v="11895"/>
    <m/>
    <n v="2.4633333333333334"/>
    <n v="0.53333333333333333"/>
    <n v="11892.706666666667"/>
    <x v="0"/>
  </r>
  <r>
    <x v="0"/>
    <x v="46"/>
    <s v="Consumo não Cíclico"/>
    <n v="8259961"/>
    <s v="C"/>
    <x v="13"/>
    <x v="0"/>
    <n v="30.79"/>
    <n v="32.253999999999998"/>
    <n v="6158"/>
    <m/>
    <n v="2.4633333333333334"/>
    <n v="0.53333333333333333"/>
    <n v="6160.9233333333341"/>
    <x v="1"/>
  </r>
  <r>
    <x v="0"/>
    <x v="46"/>
    <s v="Consumo Cíclico"/>
    <n v="8259961"/>
    <s v="C"/>
    <x v="7"/>
    <x v="0"/>
    <n v="23.5"/>
    <n v="23.85"/>
    <n v="4700"/>
    <m/>
    <n v="2.4633333333333334"/>
    <n v="0.53333333333333333"/>
    <n v="4702.9733333333343"/>
    <x v="0"/>
  </r>
  <r>
    <x v="0"/>
    <x v="47"/>
    <s v="Utilidade Pública"/>
    <n v="8162500"/>
    <s v="V"/>
    <x v="17"/>
    <x v="7"/>
    <n v="12.08"/>
    <n v="12.11"/>
    <n v="4832"/>
    <m/>
    <n v="1.5149999999999999"/>
    <n v="0.3"/>
    <n v="4830.54"/>
    <x v="0"/>
  </r>
  <r>
    <x v="0"/>
    <x v="47"/>
    <s v="Utilidade Pública"/>
    <n v="8162500"/>
    <s v="C"/>
    <x v="11"/>
    <x v="0"/>
    <n v="36.47"/>
    <n v="35.304408163265308"/>
    <n v="7294"/>
    <m/>
    <n v="1.5149999999999999"/>
    <n v="0.3"/>
    <n v="7295.84"/>
    <x v="0"/>
  </r>
  <r>
    <x v="0"/>
    <x v="48"/>
    <s v="Utilidade Pública"/>
    <n v="8061148"/>
    <s v="V"/>
    <x v="11"/>
    <x v="0"/>
    <n v="36.79"/>
    <n v="35.110142857142861"/>
    <n v="7358"/>
    <m/>
    <n v="2.4049999999999998"/>
    <n v="0.54500000000000004"/>
    <n v="7356.5450000000001"/>
    <x v="0"/>
  </r>
  <r>
    <x v="0"/>
    <x v="48"/>
    <s v="Utilidade Pública"/>
    <n v="8061148"/>
    <s v="C"/>
    <x v="17"/>
    <x v="7"/>
    <n v="12.11"/>
    <n v="12.11"/>
    <n v="4844"/>
    <m/>
    <n v="2.4049999999999998"/>
    <n v="0.54500000000000004"/>
    <n v="4847.9400000000005"/>
    <x v="0"/>
  </r>
  <r>
    <x v="0"/>
    <x v="49"/>
    <s v="Consumo Cíclico"/>
    <n v="7962723"/>
    <s v="C"/>
    <x v="7"/>
    <x v="0"/>
    <n v="24.2"/>
    <n v="24.2"/>
    <n v="4840"/>
    <m/>
    <n v="6.3449999999999998"/>
    <n v="1.645"/>
    <n v="4845.0400000000009"/>
    <x v="0"/>
  </r>
  <r>
    <x v="0"/>
    <x v="49"/>
    <s v="Utilidade Pública"/>
    <n v="7962723"/>
    <s v="V"/>
    <x v="17"/>
    <x v="1"/>
    <n v="14.05"/>
    <n v="12.29"/>
    <n v="7025"/>
    <m/>
    <n v="6.3449999999999998"/>
    <n v="1.645"/>
    <n v="7020.5899999999992"/>
    <x v="0"/>
  </r>
  <r>
    <x v="0"/>
    <x v="50"/>
    <s v="Consumo não Cíclico"/>
    <n v="7770648"/>
    <s v="C"/>
    <x v="13"/>
    <x v="11"/>
    <n v="32.619999999999997"/>
    <m/>
    <n v="26095.999999999996"/>
    <m/>
    <n v="9.6533333333333342"/>
    <n v="2.31"/>
    <n v="26101.704999999998"/>
    <x v="1"/>
  </r>
  <r>
    <x v="0"/>
    <x v="50"/>
    <s v="Consumo Cíclico"/>
    <n v="7770648"/>
    <s v="V"/>
    <x v="7"/>
    <x v="1"/>
    <n v="24.65"/>
    <n v="20.59"/>
    <n v="12325"/>
    <m/>
    <n v="9.6533333333333342"/>
    <n v="2.31"/>
    <n v="12321.245000000001"/>
    <x v="0"/>
  </r>
  <r>
    <x v="0"/>
    <x v="50"/>
    <s v="Financeiro e Outros"/>
    <n v="7770648"/>
    <s v="V"/>
    <x v="9"/>
    <x v="17"/>
    <n v="24.15"/>
    <n v="25.22"/>
    <n v="18595.5"/>
    <m/>
    <n v="9.6533333333333342"/>
    <n v="2.31"/>
    <n v="18591.744999999999"/>
    <x v="0"/>
  </r>
  <r>
    <x v="0"/>
    <x v="51"/>
    <s v="Petróleo. Gás e Biocombustíveis"/>
    <n v="7310662"/>
    <s v="C"/>
    <x v="10"/>
    <x v="4"/>
    <n v="24.22"/>
    <n v="23.771333333333335"/>
    <n v="7266"/>
    <m/>
    <n v="3.4550000000000001"/>
    <n v="0.84"/>
    <n v="7269.3600000000006"/>
    <x v="0"/>
  </r>
  <r>
    <x v="0"/>
    <x v="51"/>
    <s v="Petróleo. Gás e Biocombustíveis"/>
    <n v="7310662"/>
    <s v="C"/>
    <x v="10"/>
    <x v="0"/>
    <n v="23.84"/>
    <m/>
    <n v="4768"/>
    <m/>
    <n v="3.4550000000000001"/>
    <n v="0.84"/>
    <n v="4771.34"/>
    <x v="0"/>
  </r>
  <r>
    <x v="0"/>
    <x v="52"/>
    <s v="Utilidade Pública"/>
    <n v="7206294"/>
    <s v="C"/>
    <x v="11"/>
    <x v="0"/>
    <n v="35.1"/>
    <m/>
    <n v="7020"/>
    <m/>
    <n v="10.58"/>
    <n v="2.8"/>
    <n v="7023.43"/>
    <x v="0"/>
  </r>
  <r>
    <x v="0"/>
    <x v="53"/>
    <s v="Consumo Cíclico"/>
    <n v="7104695"/>
    <s v="C"/>
    <x v="18"/>
    <x v="1"/>
    <n v="12.66"/>
    <n v="12.66"/>
    <n v="6330"/>
    <m/>
    <n v="3.6366666666666667"/>
    <n v="0.89"/>
    <n v="6331.52"/>
    <x v="1"/>
  </r>
  <r>
    <x v="0"/>
    <x v="53"/>
    <s v="Petróleo. Gás e Biocombustíveis"/>
    <n v="7104695"/>
    <s v="C"/>
    <x v="10"/>
    <x v="0"/>
    <n v="23.06"/>
    <n v="23.623000000000001"/>
    <n v="4612"/>
    <m/>
    <n v="3.6366666666666667"/>
    <n v="0.89"/>
    <n v="4613.5200000000004"/>
    <x v="0"/>
  </r>
  <r>
    <x v="0"/>
    <x v="53"/>
    <s v="Utilidade Pública"/>
    <n v="7104695"/>
    <s v="V"/>
    <x v="11"/>
    <x v="0"/>
    <n v="35.79"/>
    <n v="35.110142857142861"/>
    <n v="7158"/>
    <m/>
    <n v="3.6366666666666667"/>
    <n v="0.89"/>
    <n v="7155.94"/>
    <x v="0"/>
  </r>
  <r>
    <x v="0"/>
    <x v="54"/>
    <e v="#N/A"/>
    <n v="7000588"/>
    <s v="C"/>
    <x v="16"/>
    <x v="3"/>
    <n v="4.22"/>
    <n v="5.3936363636363636"/>
    <n v="4220"/>
    <m/>
    <n v="1.5133333333333334"/>
    <n v="0.3"/>
    <n v="4222.1000000000004"/>
    <x v="1"/>
  </r>
  <r>
    <x v="0"/>
    <x v="54"/>
    <s v="Petróleo. Gás e Biocombustíveis"/>
    <n v="7000588"/>
    <s v="C"/>
    <x v="10"/>
    <x v="4"/>
    <n v="23.57"/>
    <n v="23.763750000000002"/>
    <n v="7071"/>
    <m/>
    <n v="1.5133333333333334"/>
    <n v="0.3"/>
    <n v="7073.1"/>
    <x v="0"/>
  </r>
  <r>
    <x v="0"/>
    <x v="54"/>
    <s v="Utilidade Pública"/>
    <n v="7000588"/>
    <s v="C"/>
    <x v="11"/>
    <x v="0"/>
    <n v="34.36"/>
    <n v="35.110142857142861"/>
    <n v="6872"/>
    <m/>
    <n v="1.5133333333333334"/>
    <n v="0.3"/>
    <n v="6874.52"/>
    <x v="0"/>
  </r>
  <r>
    <x v="0"/>
    <x v="55"/>
    <s v="Consumo Cíclico"/>
    <n v="6897206"/>
    <s v="C"/>
    <x v="18"/>
    <x v="1"/>
    <n v="12.62"/>
    <m/>
    <n v="6310"/>
    <m/>
    <n v="3.81"/>
    <n v="0.98499999999999999"/>
    <n v="6313.2049999999999"/>
    <x v="1"/>
  </r>
  <r>
    <x v="0"/>
    <x v="55"/>
    <s v="Financeiro e Outros"/>
    <n v="6897206"/>
    <s v="C"/>
    <x v="9"/>
    <x v="2"/>
    <n v="25.46"/>
    <m/>
    <n v="2546"/>
    <m/>
    <n v="3.81"/>
    <n v="0.98499999999999999"/>
    <n v="2549.2050000000004"/>
    <x v="0"/>
  </r>
  <r>
    <x v="0"/>
    <x v="56"/>
    <s v="Utilidade Pública"/>
    <n v="6800169"/>
    <s v="C"/>
    <x v="11"/>
    <x v="4"/>
    <n v="34.74"/>
    <n v="35.235166666666672"/>
    <n v="10422"/>
    <m/>
    <n v="44.49"/>
    <n v="12.15"/>
    <n v="10436.369999999999"/>
    <x v="0"/>
  </r>
  <r>
    <x v="1"/>
    <x v="57"/>
    <s v="Consumo não Cíclico"/>
    <n v="157934"/>
    <s v="C"/>
    <x v="13"/>
    <x v="3"/>
    <n v="34.26"/>
    <n v="34.26"/>
    <n v="34260"/>
    <n v="4.9000000000000004"/>
    <n v="8.56"/>
    <n v="1.71"/>
    <n v="34267.89"/>
    <x v="1"/>
  </r>
  <r>
    <x v="1"/>
    <x v="57"/>
    <s v="Consumo não Cíclico"/>
    <n v="57895"/>
    <s v="V"/>
    <x v="13"/>
    <x v="5"/>
    <n v="32.270000000000003"/>
    <n v="25.973784440129027"/>
    <n v="22589.000000000004"/>
    <n v="4.9000000000000004"/>
    <n v="5.64"/>
    <n v="1.1200000000000001"/>
    <n v="22581.726000000002"/>
    <x v="0"/>
  </r>
  <r>
    <x v="0"/>
    <x v="57"/>
    <s v="Utilidade Pública"/>
    <n v="6707757"/>
    <s v="C"/>
    <x v="11"/>
    <x v="2"/>
    <n v="34.94"/>
    <n v="35.400222222222226"/>
    <n v="3494"/>
    <m/>
    <n v="2.6685714285714286"/>
    <n v="0.52142857142857146"/>
    <n v="3496.4054285714287"/>
    <x v="0"/>
  </r>
  <r>
    <x v="0"/>
    <x v="57"/>
    <s v="Utilidade Pública"/>
    <n v="6707757"/>
    <s v="C"/>
    <x v="11"/>
    <x v="2"/>
    <n v="34.69"/>
    <n v="35.489000000000004"/>
    <n v="3469"/>
    <m/>
    <n v="2.6685714285714286"/>
    <n v="0.52142857142857146"/>
    <n v="3471.4054285714287"/>
    <x v="0"/>
  </r>
  <r>
    <x v="0"/>
    <x v="57"/>
    <s v="Utilidade Pública"/>
    <n v="6707757"/>
    <s v="C"/>
    <x v="11"/>
    <x v="2"/>
    <n v="34.78"/>
    <n v="35.590285714285713"/>
    <n v="3478"/>
    <m/>
    <n v="2.6685714285714286"/>
    <n v="0.52142857142857146"/>
    <n v="3480.4054285714287"/>
    <x v="0"/>
  </r>
  <r>
    <x v="0"/>
    <x v="57"/>
    <s v="Utilidade Pública"/>
    <n v="6707757"/>
    <s v="C"/>
    <x v="11"/>
    <x v="1"/>
    <n v="35.81"/>
    <n v="35.725333333333332"/>
    <n v="17905"/>
    <m/>
    <n v="2.6685714285714286"/>
    <n v="0.52142857142857146"/>
    <n v="17907.40542857143"/>
    <x v="0"/>
  </r>
  <r>
    <x v="0"/>
    <x v="57"/>
    <s v="Consumo não Cíclico"/>
    <n v="6707757"/>
    <s v="V"/>
    <x v="13"/>
    <x v="5"/>
    <n v="32.25"/>
    <n v="29.762857142857143"/>
    <n v="22575"/>
    <m/>
    <n v="2.6685714285714286"/>
    <n v="0.52142857142857146"/>
    <n v="22573.468571428573"/>
    <x v="0"/>
  </r>
  <r>
    <x v="0"/>
    <x v="57"/>
    <s v="Petróleo. Gás e Biocombustíveis"/>
    <n v="6707757"/>
    <s v="C"/>
    <x v="10"/>
    <x v="1"/>
    <n v="23.88"/>
    <m/>
    <n v="11940"/>
    <m/>
    <n v="2.6685714285714286"/>
    <n v="0.52142857142857146"/>
    <n v="11942.921428571428"/>
    <x v="0"/>
  </r>
  <r>
    <x v="0"/>
    <x v="57"/>
    <s v="Consumo Cíclico"/>
    <n v="6707757"/>
    <s v="C"/>
    <x v="7"/>
    <x v="1"/>
    <n v="20.59"/>
    <n v="20.59"/>
    <n v="10295"/>
    <m/>
    <n v="2.6685714285714286"/>
    <n v="0.52142857142857146"/>
    <n v="10296.151428571427"/>
    <x v="0"/>
  </r>
  <r>
    <x v="1"/>
    <x v="58"/>
    <s v="Consumo Cíclico"/>
    <n v="49456"/>
    <s v="V"/>
    <x v="7"/>
    <x v="7"/>
    <n v="20.38"/>
    <n v="23.880726475431683"/>
    <n v="8152"/>
    <n v="4.9000000000000004"/>
    <n v="3.1333333333333333"/>
    <n v="0.62666666666666659"/>
    <n v="8145.1383333333333"/>
    <x v="0"/>
  </r>
  <r>
    <x v="1"/>
    <x v="58"/>
    <s v="Utilidade Pública"/>
    <n v="49456"/>
    <s v="V"/>
    <x v="11"/>
    <x v="4"/>
    <n v="35.61"/>
    <n v="32.407193877551016"/>
    <n v="10683"/>
    <n v="4.9000000000000004"/>
    <n v="3.1333333333333333"/>
    <n v="0.62666666666666659"/>
    <n v="10676.553333333333"/>
    <x v="0"/>
  </r>
  <r>
    <x v="1"/>
    <x v="58"/>
    <s v="Petróleo. Gás e Biocombustíveis"/>
    <n v="49456"/>
    <s v="V"/>
    <x v="10"/>
    <x v="11"/>
    <n v="23.49"/>
    <n v="23.883749999999999"/>
    <n v="18792"/>
    <n v="4.9000000000000004"/>
    <n v="3.1333333333333333"/>
    <n v="0.62666666666666659"/>
    <n v="18785.553333333333"/>
    <x v="0"/>
  </r>
  <r>
    <x v="0"/>
    <x v="58"/>
    <s v="Utilidade Pública"/>
    <n v="6620399"/>
    <s v="V"/>
    <x v="11"/>
    <x v="7"/>
    <n v="35.590000000000003"/>
    <n v="35.302"/>
    <n v="14236.000000000002"/>
    <m/>
    <n v="7.5359999999999996"/>
    <n v="1.9339999999999999"/>
    <n v="14232.731000000003"/>
    <x v="0"/>
  </r>
  <r>
    <x v="0"/>
    <x v="58"/>
    <s v="Financeiro e Outros"/>
    <n v="6620399"/>
    <s v="C"/>
    <x v="9"/>
    <x v="4"/>
    <n v="25.32"/>
    <n v="25.22"/>
    <n v="7596"/>
    <m/>
    <n v="7.5359999999999996"/>
    <n v="1.9339999999999999"/>
    <n v="7599.8990000000003"/>
    <x v="0"/>
  </r>
  <r>
    <x v="0"/>
    <x v="58"/>
    <s v="Financeiro e Outros"/>
    <n v="6620399"/>
    <s v="C"/>
    <x v="9"/>
    <x v="4"/>
    <n v="25.12"/>
    <m/>
    <n v="7536"/>
    <m/>
    <n v="7.5359999999999996"/>
    <n v="1.9339999999999999"/>
    <n v="7541.174"/>
    <x v="0"/>
  </r>
  <r>
    <x v="0"/>
    <x v="58"/>
    <s v="Petróleo. Gás e Biocombustíveis"/>
    <n v="6620399"/>
    <s v="V"/>
    <x v="10"/>
    <x v="0"/>
    <n v="23.5"/>
    <n v="23.67"/>
    <n v="4700"/>
    <m/>
    <n v="7.5359999999999996"/>
    <n v="1.9339999999999999"/>
    <n v="4695.4560000000001"/>
    <x v="0"/>
  </r>
  <r>
    <x v="0"/>
    <x v="58"/>
    <s v="Consumo não Cíclico"/>
    <n v="6620399"/>
    <s v="C"/>
    <x v="13"/>
    <x v="0"/>
    <n v="31.37"/>
    <n v="29.762857142857143"/>
    <n v="6274"/>
    <m/>
    <n v="7.5359999999999996"/>
    <n v="1.9339999999999999"/>
    <n v="6278.3740000000007"/>
    <x v="1"/>
  </r>
  <r>
    <x v="0"/>
    <x v="59"/>
    <s v="Consumo não Cíclico"/>
    <n v="6526182"/>
    <s v="V"/>
    <x v="13"/>
    <x v="1"/>
    <n v="31.63"/>
    <n v="29.12458333333333"/>
    <n v="15815"/>
    <m/>
    <n v="4.46"/>
    <n v="1.0533333333333335"/>
    <n v="15813.946666666667"/>
    <x v="0"/>
  </r>
  <r>
    <x v="0"/>
    <x v="59"/>
    <s v="Petróleo. Gás e Biocombustíveis"/>
    <n v="6526182"/>
    <s v="C"/>
    <x v="10"/>
    <x v="0"/>
    <n v="23.67"/>
    <n v="23.67"/>
    <n v="4734"/>
    <m/>
    <n v="4.46"/>
    <n v="1.0533333333333335"/>
    <n v="4735.6833333333334"/>
    <x v="0"/>
  </r>
  <r>
    <x v="0"/>
    <x v="59"/>
    <s v="Utilidade Pública"/>
    <n v="6526182"/>
    <s v="C"/>
    <x v="11"/>
    <x v="0"/>
    <n v="36.1"/>
    <n v="35.302"/>
    <n v="7220"/>
    <m/>
    <n v="4.46"/>
    <n v="1.0533333333333335"/>
    <n v="7221.6833333333334"/>
    <x v="0"/>
  </r>
  <r>
    <x v="1"/>
    <x v="59"/>
    <s v="Consumo não Cíclico"/>
    <n v="40547"/>
    <s v="V"/>
    <x v="13"/>
    <x v="1"/>
    <n v="31.61"/>
    <n v="25.973784440129027"/>
    <n v="15805"/>
    <n v="4.9000000000000004"/>
    <n v="3.95"/>
    <n v="0.79"/>
    <n v="15796.029999999999"/>
    <x v="0"/>
  </r>
  <r>
    <x v="1"/>
    <x v="60"/>
    <s v="Utilidade Pública"/>
    <n v="31469"/>
    <s v="V"/>
    <x v="11"/>
    <x v="4"/>
    <n v="36.35"/>
    <n v="35.89"/>
    <n v="10905"/>
    <n v="4.9000000000000004"/>
    <n v="1.95"/>
    <n v="0.54"/>
    <n v="10898.5"/>
    <x v="0"/>
  </r>
  <r>
    <x v="1"/>
    <x v="60"/>
    <s v="Utilidade Pública"/>
    <n v="31469"/>
    <s v="C"/>
    <x v="11"/>
    <x v="4"/>
    <n v="35.89"/>
    <m/>
    <n v="10767"/>
    <n v="4.9000000000000004"/>
    <n v="1.95"/>
    <n v="0.54"/>
    <n v="10774.825714285715"/>
    <x v="0"/>
  </r>
  <r>
    <x v="1"/>
    <x v="61"/>
    <s v="Petróleo. Gás e Biocombustíveis"/>
    <n v="22692"/>
    <s v="C"/>
    <x v="10"/>
    <x v="4"/>
    <n v="24.23"/>
    <n v="23.883749999999999"/>
    <n v="7269"/>
    <n v="4.9000000000000004"/>
    <m/>
    <m/>
    <n v="7276.2857142857138"/>
    <x v="0"/>
  </r>
  <r>
    <x v="1"/>
    <x v="61"/>
    <s v="Utilidade Pública"/>
    <n v="22692"/>
    <s v="C"/>
    <x v="11"/>
    <x v="4"/>
    <n v="34.409999999999997"/>
    <n v="32.407193877551016"/>
    <n v="10322.999999999998"/>
    <n v="4.9000000000000004"/>
    <m/>
    <m/>
    <n v="10330.285714285712"/>
    <x v="0"/>
  </r>
  <r>
    <x v="0"/>
    <x v="61"/>
    <s v="Utilidade Pública"/>
    <n v="6344200"/>
    <s v="C"/>
    <x v="11"/>
    <x v="4"/>
    <n v="34.770000000000003"/>
    <n v="34.770000000000003"/>
    <n v="10431.000000000002"/>
    <m/>
    <n v="6.36"/>
    <n v="1.56"/>
    <n v="10434.945714285715"/>
    <x v="0"/>
  </r>
  <r>
    <x v="1"/>
    <x v="62"/>
    <s v="Utilidade Pública"/>
    <n v="13328"/>
    <s v="V"/>
    <x v="11"/>
    <x v="4"/>
    <n v="34.68"/>
    <n v="31.20551020408163"/>
    <n v="10404"/>
    <n v="4.9000000000000004"/>
    <n v="2.6"/>
    <n v="0.52"/>
    <n v="10396.824285714285"/>
    <x v="0"/>
  </r>
  <r>
    <x v="0"/>
    <x v="62"/>
    <s v="Utilidade Pública"/>
    <n v="6248363"/>
    <s v="V"/>
    <x v="11"/>
    <x v="4"/>
    <n v="34.57"/>
    <n v="29.53"/>
    <n v="10371"/>
    <m/>
    <n v="2.59"/>
    <n v="0.51"/>
    <n v="10368.734285714285"/>
    <x v="0"/>
  </r>
  <r>
    <x v="0"/>
    <x v="63"/>
    <s v="Financeiro"/>
    <n v="5961249"/>
    <s v="C"/>
    <x v="14"/>
    <x v="0"/>
    <n v="30.27"/>
    <n v="32.119199999999999"/>
    <n v="6054"/>
    <m/>
    <n v="2.2450000000000001"/>
    <n v="0.44500000000000001"/>
    <n v="6056.8307142857138"/>
    <x v="0"/>
  </r>
  <r>
    <x v="0"/>
    <x v="63"/>
    <s v="Consumo não Cíclico"/>
    <n v="5961249"/>
    <s v="V"/>
    <x v="13"/>
    <x v="7"/>
    <n v="29.81"/>
    <n v="29.12458333333333"/>
    <n v="11924"/>
    <m/>
    <n v="2.2450000000000001"/>
    <n v="0.44500000000000001"/>
    <n v="11922.0625"/>
    <x v="0"/>
  </r>
  <r>
    <x v="1"/>
    <x v="63"/>
    <s v="Utilidade Pública"/>
    <n v="203375"/>
    <s v="C"/>
    <x v="11"/>
    <x v="2"/>
    <n v="32.96"/>
    <n v="31.20551020408163"/>
    <n v="3296"/>
    <n v="4.9000000000000004"/>
    <n v="2.2749999999999999"/>
    <n v="0.45500000000000002"/>
    <n v="3303.4775"/>
    <x v="0"/>
  </r>
  <r>
    <x v="1"/>
    <x v="63"/>
    <s v="Consumo não Cíclico"/>
    <n v="203375"/>
    <s v="V"/>
    <x v="13"/>
    <x v="1"/>
    <n v="29.83"/>
    <n v="25.973784440129027"/>
    <n v="14915"/>
    <n v="4.9000000000000004"/>
    <n v="2.2749999999999999"/>
    <n v="0.45500000000000002"/>
    <n v="14908.1525"/>
    <x v="0"/>
  </r>
  <r>
    <x v="1"/>
    <x v="64"/>
    <s v="Consumo não Cíclico"/>
    <n v="194588"/>
    <s v="V"/>
    <x v="13"/>
    <x v="11"/>
    <n v="29.45"/>
    <n v="25.973784440129027"/>
    <n v="23560"/>
    <n v="7.35"/>
    <n v="3.77"/>
    <n v="0.84"/>
    <n v="23550.317500000001"/>
    <x v="0"/>
  </r>
  <r>
    <x v="1"/>
    <x v="64"/>
    <s v="Utilidade Pública"/>
    <n v="194588"/>
    <s v="C"/>
    <x v="11"/>
    <x v="0"/>
    <n v="33.130000000000003"/>
    <n v="31.20551020408163"/>
    <n v="6626.0000000000009"/>
    <n v="7.35"/>
    <n v="3.77"/>
    <n v="0.84"/>
    <n v="6636.7300000000014"/>
    <x v="0"/>
  </r>
  <r>
    <x v="1"/>
    <x v="65"/>
    <s v="Utilidade Pública"/>
    <n v="178295"/>
    <s v="C"/>
    <x v="11"/>
    <x v="4"/>
    <n v="32.53"/>
    <m/>
    <n v="9759"/>
    <n v="3.7571428571428571"/>
    <n v="1.5399999999999998"/>
    <n v="0.36428571428571427"/>
    <n v="9765.1464285714283"/>
    <x v="0"/>
  </r>
  <r>
    <x v="1"/>
    <x v="65"/>
    <s v="Utilidade Pública"/>
    <n v="178295"/>
    <s v="V"/>
    <x v="11"/>
    <x v="4"/>
    <n v="33.9"/>
    <m/>
    <n v="10170"/>
    <n v="3.7571428571428571"/>
    <n v="1.5399999999999998"/>
    <n v="0.36428571428571427"/>
    <n v="10164.483571428571"/>
    <x v="0"/>
  </r>
  <r>
    <x v="1"/>
    <x v="65"/>
    <s v="Financeiro"/>
    <n v="178295"/>
    <s v="C"/>
    <x v="21"/>
    <x v="4"/>
    <n v="27.34"/>
    <n v="27.854048971861474"/>
    <n v="8202"/>
    <n v="3.7571428571428571"/>
    <n v="1.5399999999999998"/>
    <n v="0.36428571428571427"/>
    <n v="8208.1464285714283"/>
    <x v="0"/>
  </r>
  <r>
    <x v="1"/>
    <x v="65"/>
    <s v="Consumo não Cíclico"/>
    <n v="178295"/>
    <s v="V"/>
    <x v="13"/>
    <x v="0"/>
    <n v="28.12"/>
    <n v="25.973784440129027"/>
    <n v="5624"/>
    <n v="3.7571428571428571"/>
    <n v="1.5399999999999998"/>
    <n v="0.36428571428571427"/>
    <n v="5618.4835714285709"/>
    <x v="0"/>
  </r>
  <r>
    <x v="1"/>
    <x v="65"/>
    <s v="Consumo não Cíclico"/>
    <n v="178295"/>
    <s v="V"/>
    <x v="13"/>
    <x v="4"/>
    <n v="28.19"/>
    <n v="25.973784440129027"/>
    <n v="8457"/>
    <n v="3.7571428571428571"/>
    <n v="1.5399999999999998"/>
    <n v="0.36428571428571427"/>
    <n v="8451.4835714285709"/>
    <x v="0"/>
  </r>
  <r>
    <x v="1"/>
    <x v="65"/>
    <s v="Petróleo. Gás e Biocombustíveis"/>
    <n v="178295"/>
    <s v="C"/>
    <x v="10"/>
    <x v="0"/>
    <n v="22.33"/>
    <m/>
    <n v="4466"/>
    <n v="3.7571428571428571"/>
    <n v="1.5399999999999998"/>
    <n v="0.36428571428571427"/>
    <n v="4471.7514285714287"/>
    <x v="0"/>
  </r>
  <r>
    <x v="1"/>
    <x v="65"/>
    <s v="Petróleo. Gás e Biocombustíveis"/>
    <n v="178295"/>
    <s v="V"/>
    <x v="10"/>
    <x v="0"/>
    <n v="22.95"/>
    <m/>
    <n v="4590"/>
    <n v="3.7571428571428571"/>
    <n v="1.5399999999999998"/>
    <n v="0.36428571428571427"/>
    <n v="4584.8785714285714"/>
    <x v="0"/>
  </r>
  <r>
    <x v="1"/>
    <x v="66"/>
    <s v="Consumo Cíclico"/>
    <n v="161097"/>
    <s v="C"/>
    <x v="7"/>
    <x v="2"/>
    <n v="19.57"/>
    <n v="23.880726475431683"/>
    <n v="1957"/>
    <n v="3"/>
    <n v="0.71"/>
    <n v="0.24"/>
    <n v="1961.8700000000001"/>
    <x v="0"/>
  </r>
  <r>
    <x v="1"/>
    <x v="66"/>
    <s v="Consumo não Cíclico"/>
    <n v="161097"/>
    <s v="V"/>
    <x v="13"/>
    <x v="4"/>
    <n v="27.61"/>
    <n v="25.973784440129027"/>
    <n v="8283"/>
    <n v="15"/>
    <n v="8"/>
    <n v="2"/>
    <n v="8265"/>
    <x v="0"/>
  </r>
  <r>
    <x v="1"/>
    <x v="66"/>
    <s v="Utilidade Pública"/>
    <n v="161097"/>
    <s v="V"/>
    <x v="11"/>
    <x v="4"/>
    <n v="32.94"/>
    <n v="30.435714285714283"/>
    <n v="9882"/>
    <n v="15"/>
    <n v="8"/>
    <n v="2"/>
    <n v="9863.7933333333331"/>
    <x v="0"/>
  </r>
  <r>
    <x v="1"/>
    <x v="67"/>
    <s v="Consumo não Cíclico"/>
    <n v="152831"/>
    <s v="C"/>
    <x v="13"/>
    <x v="1"/>
    <n v="27.73"/>
    <n v="25.973784440129027"/>
    <n v="13865"/>
    <n v="7.8"/>
    <n v="4.53"/>
    <n v="1.04"/>
    <n v="13875.676666666666"/>
    <x v="0"/>
  </r>
  <r>
    <x v="1"/>
    <x v="67"/>
    <s v="Consumo não Cíclico"/>
    <n v="152831"/>
    <s v="C"/>
    <x v="13"/>
    <x v="4"/>
    <n v="27.37"/>
    <n v="25.660174518723498"/>
    <n v="8211"/>
    <n v="7.8"/>
    <n v="4.53"/>
    <n v="1.04"/>
    <n v="8221.6766666666663"/>
    <x v="0"/>
  </r>
  <r>
    <x v="1"/>
    <x v="68"/>
    <s v="Consumo não Cíclico"/>
    <n v="144256"/>
    <s v="V"/>
    <x v="13"/>
    <x v="4"/>
    <n v="27.51"/>
    <n v="25.454995460970316"/>
    <n v="8253"/>
    <n v="3.12"/>
    <n v="2.3280000000000003"/>
    <n v="0.54200000000000004"/>
    <n v="8248.0879999999997"/>
    <x v="0"/>
  </r>
  <r>
    <x v="1"/>
    <x v="68"/>
    <s v="Consumo não Cíclico"/>
    <n v="144256"/>
    <s v="V"/>
    <x v="13"/>
    <x v="1"/>
    <n v="27.77"/>
    <n v="25.454995460970316"/>
    <n v="13885"/>
    <n v="3.12"/>
    <n v="2.3280000000000003"/>
    <n v="0.54200000000000004"/>
    <n v="13879.088"/>
    <x v="0"/>
  </r>
  <r>
    <x v="1"/>
    <x v="68"/>
    <s v="Petróleo. Gás e Biocombustíveis"/>
    <n v="144256"/>
    <s v="C"/>
    <x v="10"/>
    <x v="0"/>
    <n v="23.43"/>
    <n v="23.675999999999998"/>
    <n v="4686"/>
    <n v="3.12"/>
    <n v="2.3280000000000003"/>
    <n v="0.54200000000000004"/>
    <n v="4692.5420000000004"/>
    <x v="0"/>
  </r>
  <r>
    <x v="1"/>
    <x v="68"/>
    <s v="Consumo não Cíclico"/>
    <n v="144256"/>
    <s v="V"/>
    <x v="13"/>
    <x v="1"/>
    <n v="27.51"/>
    <m/>
    <n v="13755"/>
    <n v="3.12"/>
    <n v="2.3280000000000003"/>
    <n v="0.54200000000000004"/>
    <n v="13748.720499999999"/>
    <x v="0"/>
  </r>
  <r>
    <x v="1"/>
    <x v="68"/>
    <s v="Consumo não Cíclico"/>
    <n v="144256"/>
    <s v="C"/>
    <x v="13"/>
    <x v="1"/>
    <n v="27.41"/>
    <m/>
    <n v="13705"/>
    <n v="3.12"/>
    <n v="2.3280000000000003"/>
    <n v="0.54200000000000004"/>
    <n v="13711.9095"/>
    <x v="0"/>
  </r>
  <r>
    <x v="1"/>
    <x v="69"/>
    <s v="Petróleo. Gás e Biocombustíveis"/>
    <n v="135185"/>
    <s v="C"/>
    <x v="10"/>
    <x v="4"/>
    <n v="23.84"/>
    <m/>
    <n v="7152"/>
    <n v="4.9000000000000004"/>
    <n v="1.78"/>
    <n v="0.35"/>
    <n v="7160.4975000000004"/>
    <x v="0"/>
  </r>
  <r>
    <x v="1"/>
    <x v="70"/>
    <s v="Consumo não Cíclico"/>
    <n v="125898"/>
    <s v="V"/>
    <x v="13"/>
    <x v="4"/>
    <n v="26.92"/>
    <m/>
    <n v="8076.0000000000009"/>
    <n v="2.9"/>
    <n v="3.36"/>
    <n v="0.65"/>
    <n v="8069.8325000000013"/>
    <x v="0"/>
  </r>
  <r>
    <x v="1"/>
    <x v="70"/>
    <s v="Consumo não Cíclico"/>
    <n v="125898"/>
    <s v="C"/>
    <x v="13"/>
    <x v="4"/>
    <n v="26.42"/>
    <m/>
    <n v="7926.0000000000009"/>
    <n v="2.9"/>
    <n v="3.36"/>
    <n v="0.65"/>
    <n v="7931.463333333334"/>
    <x v="0"/>
  </r>
  <r>
    <x v="1"/>
    <x v="70"/>
    <s v="Petróleo. Gás e Biocombustíveis"/>
    <n v="125898"/>
    <s v="V"/>
    <x v="10"/>
    <x v="3"/>
    <n v="23.78"/>
    <n v="23.234999999999999"/>
    <n v="23780"/>
    <n v="2.9"/>
    <n v="3.36"/>
    <n v="0.65"/>
    <n v="23775.166666666664"/>
    <x v="0"/>
  </r>
  <r>
    <x v="1"/>
    <x v="70"/>
    <s v="Petróleo. Gás e Biocombustíveis"/>
    <n v="125898"/>
    <s v="C"/>
    <x v="10"/>
    <x v="1"/>
    <n v="23.25"/>
    <n v="23.234999999999999"/>
    <n v="11625"/>
    <n v="2.9"/>
    <n v="3.36"/>
    <n v="0.65"/>
    <n v="11630.463333333331"/>
    <x v="0"/>
  </r>
  <r>
    <x v="0"/>
    <x v="71"/>
    <s v="Utilidade Pública"/>
    <n v="5115218"/>
    <s v="C"/>
    <x v="17"/>
    <x v="1"/>
    <n v="12.29"/>
    <m/>
    <n v="6145"/>
    <m/>
    <n v="1.645"/>
    <n v="0.32500000000000001"/>
    <n v="6147.2383333333337"/>
    <x v="1"/>
  </r>
  <r>
    <x v="0"/>
    <x v="71"/>
    <s v="Petróleo. Gás e Biocombustíveis"/>
    <n v="5115218"/>
    <s v="V"/>
    <x v="10"/>
    <x v="4"/>
    <n v="23.41"/>
    <m/>
    <n v="7023"/>
    <m/>
    <n v="1.645"/>
    <n v="0.32500000000000001"/>
    <n v="7021.3916666666664"/>
    <x v="0"/>
  </r>
  <r>
    <x v="1"/>
    <x v="72"/>
    <s v="Financeiro"/>
    <n v="108028"/>
    <s v="V"/>
    <x v="21"/>
    <x v="4"/>
    <n v="27.08"/>
    <n v="28.162478354978358"/>
    <n v="8123.9999999999991"/>
    <n v="4.9000000000000004"/>
    <n v="2.2533333333333334"/>
    <n v="0.45"/>
    <n v="8117.3666666666659"/>
    <x v="0"/>
  </r>
  <r>
    <x v="1"/>
    <x v="72"/>
    <s v="Consumo Cíclico"/>
    <n v="108028"/>
    <s v="V"/>
    <x v="22"/>
    <x v="4"/>
    <n v="24.37"/>
    <n v="23.956"/>
    <n v="7311"/>
    <n v="4.9000000000000004"/>
    <n v="2.2533333333333334"/>
    <n v="0.45"/>
    <n v="7304.3666666666668"/>
    <x v="0"/>
  </r>
  <r>
    <x v="1"/>
    <x v="72"/>
    <s v="Petróleo. Gás e Biocombustíveis"/>
    <n v="108028"/>
    <s v="C"/>
    <x v="10"/>
    <x v="1"/>
    <n v="23.22"/>
    <n v="23.22"/>
    <n v="11610"/>
    <n v="4.9000000000000004"/>
    <n v="2.2533333333333334"/>
    <n v="0.45"/>
    <n v="11617.263333333332"/>
    <x v="0"/>
  </r>
  <r>
    <x v="0"/>
    <x v="72"/>
    <s v="Utilidade Pública"/>
    <n v="5013727"/>
    <s v="V"/>
    <x v="17"/>
    <x v="1"/>
    <n v="12.18"/>
    <m/>
    <n v="6090"/>
    <m/>
    <n v="1.63"/>
    <n v="0.32500000000000001"/>
    <n v="6088.3916666666664"/>
    <x v="0"/>
  </r>
  <r>
    <x v="0"/>
    <x v="72"/>
    <s v="Petróleo. Gás e Biocombustíveis"/>
    <n v="5013727"/>
    <s v="C"/>
    <x v="10"/>
    <x v="4"/>
    <n v="23.26"/>
    <m/>
    <n v="6978.0000000000009"/>
    <m/>
    <n v="1.63"/>
    <n v="0.32500000000000001"/>
    <n v="6980.9150000000009"/>
    <x v="0"/>
  </r>
  <r>
    <x v="0"/>
    <x v="73"/>
    <s v="Financeiro"/>
    <n v="4924531"/>
    <s v="C"/>
    <x v="14"/>
    <x v="2"/>
    <n v="30.02"/>
    <n v="33.352000000000004"/>
    <n v="3002"/>
    <m/>
    <n v="0.75"/>
    <n v="0.15"/>
    <n v="3003.8971428571431"/>
    <x v="0"/>
  </r>
  <r>
    <x v="1"/>
    <x v="73"/>
    <s v="Consumo Cíclico"/>
    <n v="99550"/>
    <s v="C"/>
    <x v="7"/>
    <x v="7"/>
    <n v="17.75"/>
    <n v="24.074554104722676"/>
    <n v="7100"/>
    <n v="5.8"/>
    <n v="24.72"/>
    <n v="6.72"/>
    <n v="7114.267142857143"/>
    <x v="0"/>
  </r>
  <r>
    <x v="1"/>
    <x v="74"/>
    <s v="Consumo Cíclico"/>
    <n v="90564"/>
    <s v="V"/>
    <x v="7"/>
    <x v="7"/>
    <n v="17.68"/>
    <n v="25.461517724179387"/>
    <n v="7072"/>
    <n v="10.7"/>
    <n v="4.6500000000000004"/>
    <n v="1.1499999999999999"/>
    <n v="7059.0328571428581"/>
    <x v="0"/>
  </r>
  <r>
    <x v="0"/>
    <x v="74"/>
    <s v="Petróleo. Gás e Biocombustíveis"/>
    <n v="4835666"/>
    <s v="V"/>
    <x v="10"/>
    <x v="0"/>
    <n v="22.87"/>
    <m/>
    <n v="4574"/>
    <m/>
    <n v="1.1399999999999999"/>
    <n v="0.22"/>
    <n v="4572.6628571428573"/>
    <x v="0"/>
  </r>
  <r>
    <x v="1"/>
    <x v="75"/>
    <s v="Consumo não Cíclico"/>
    <n v="80597"/>
    <s v="C"/>
    <x v="13"/>
    <x v="4"/>
    <n v="26.89"/>
    <n v="26.05707676375366"/>
    <n v="8067"/>
    <n v="10.7"/>
    <n v="4.95"/>
    <n v="1.21"/>
    <n v="8080.6571428571424"/>
    <x v="0"/>
  </r>
  <r>
    <x v="0"/>
    <x v="75"/>
    <s v="Petróleo. Gás e Biocombustíveis"/>
    <n v="4747378"/>
    <s v="C"/>
    <x v="10"/>
    <x v="0"/>
    <n v="22.05"/>
    <m/>
    <n v="4410"/>
    <m/>
    <n v="1.1000000000000001"/>
    <n v="0.22"/>
    <n v="4411.9671428571428"/>
    <x v="0"/>
  </r>
  <r>
    <x v="1"/>
    <x v="76"/>
    <s v="Consumo não Cíclico"/>
    <n v="71171"/>
    <s v="V"/>
    <x v="13"/>
    <x v="4"/>
    <n v="27.8"/>
    <n v="25.454995460970316"/>
    <n v="8340"/>
    <n v="4.9000000000000004"/>
    <n v="1.63"/>
    <n v="0.32500000000000001"/>
    <n v="8333.6578571428563"/>
    <x v="0"/>
  </r>
  <r>
    <x v="1"/>
    <x v="76"/>
    <s v="Consumo Cíclico"/>
    <n v="71171"/>
    <s v="V"/>
    <x v="22"/>
    <x v="0"/>
    <n v="23.63"/>
    <n v="23.956"/>
    <n v="4726"/>
    <n v="4.9000000000000004"/>
    <n v="1.63"/>
    <n v="0.32500000000000001"/>
    <n v="4719.38"/>
    <x v="0"/>
  </r>
  <r>
    <x v="0"/>
    <x v="76"/>
    <s v="Petróleo. Gás e Biocombustíveis"/>
    <n v="4652805"/>
    <s v="V"/>
    <x v="10"/>
    <x v="0"/>
    <n v="21.91"/>
    <n v="22.13"/>
    <n v="4382"/>
    <m/>
    <n v="1.0900000000000001"/>
    <n v="0.21"/>
    <n v="4380.3949999999995"/>
    <x v="0"/>
  </r>
  <r>
    <x v="1"/>
    <x v="77"/>
    <s v="Consumo Cíclico"/>
    <n v="60157"/>
    <s v="C"/>
    <x v="22"/>
    <x v="0"/>
    <n v="23.32"/>
    <m/>
    <n v="4664"/>
    <n v="4.9000000000000004"/>
    <n v="1.68"/>
    <n v="0.33333333333333331"/>
    <n v="4671.2583333333332"/>
    <x v="0"/>
  </r>
  <r>
    <x v="1"/>
    <x v="77"/>
    <s v="Consumo Cíclico"/>
    <n v="60157"/>
    <s v="C"/>
    <x v="22"/>
    <x v="4"/>
    <n v="24.38"/>
    <m/>
    <n v="7314"/>
    <n v="4.9000000000000004"/>
    <n v="1.68"/>
    <n v="0.33333333333333331"/>
    <n v="7321.2583333333332"/>
    <x v="0"/>
  </r>
  <r>
    <x v="1"/>
    <x v="77"/>
    <s v="Consumo não Cíclico"/>
    <n v="60157"/>
    <s v="C"/>
    <x v="13"/>
    <x v="4"/>
    <n v="27.34"/>
    <n v="25.454995460970316"/>
    <n v="8202"/>
    <n v="4.9000000000000004"/>
    <n v="1.68"/>
    <n v="0.33333333333333331"/>
    <n v="8209.1333333333332"/>
    <x v="0"/>
  </r>
  <r>
    <x v="0"/>
    <x v="77"/>
    <s v="Petróleo. Gás e Biocombustíveis"/>
    <n v="4544571"/>
    <s v="C"/>
    <x v="10"/>
    <x v="0"/>
    <n v="22.13"/>
    <n v="22.13"/>
    <n v="4426"/>
    <m/>
    <n v="1.1000000000000001"/>
    <n v="0.22"/>
    <n v="4428.1200000000008"/>
    <x v="0"/>
  </r>
  <r>
    <x v="0"/>
    <x v="78"/>
    <s v="Utilidade Pública"/>
    <n v="4443177"/>
    <s v="C"/>
    <x v="17"/>
    <x v="1"/>
    <n v="11.93"/>
    <n v="11.93"/>
    <n v="5965"/>
    <m/>
    <n v="1.37"/>
    <n v="0.27"/>
    <n v="5967.5466666666671"/>
    <x v="0"/>
  </r>
  <r>
    <x v="0"/>
    <x v="78"/>
    <s v="Financeiro e Outros"/>
    <n v="4443177"/>
    <s v="V"/>
    <x v="9"/>
    <x v="0"/>
    <n v="25"/>
    <n v="26.167999999999999"/>
    <n v="5000"/>
    <m/>
    <n v="1.37"/>
    <n v="0.27"/>
    <n v="4998.083333333333"/>
    <x v="0"/>
  </r>
  <r>
    <x v="1"/>
    <x v="79"/>
    <s v="Consumo não Cíclico"/>
    <n v="40288"/>
    <s v="V"/>
    <x v="13"/>
    <x v="4"/>
    <n v="27.5"/>
    <n v="25.266495007067348"/>
    <n v="8250"/>
    <n v="13.6"/>
    <n v="5.54"/>
    <n v="1.37"/>
    <n v="8233.3833333333314"/>
    <x v="0"/>
  </r>
  <r>
    <x v="0"/>
    <x v="79"/>
    <s v="Consumo não Cíclico"/>
    <n v="4349144"/>
    <s v="V"/>
    <x v="13"/>
    <x v="0"/>
    <n v="27.3"/>
    <n v="29.12458333333333"/>
    <n v="5460"/>
    <m/>
    <n v="1.36"/>
    <n v="0.27"/>
    <n v="5458.083333333333"/>
    <x v="0"/>
  </r>
  <r>
    <x v="1"/>
    <x v="80"/>
    <s v="Consumo não Cíclico"/>
    <n v="29520"/>
    <s v="V"/>
    <x v="13"/>
    <x v="4"/>
    <n v="27.69"/>
    <m/>
    <n v="8307"/>
    <n v="4.9000000000000004"/>
    <n v="1.4750000000000001"/>
    <n v="0.41"/>
    <n v="8300.0433333333331"/>
    <x v="0"/>
  </r>
  <r>
    <x v="1"/>
    <x v="80"/>
    <s v="Consumo não Cíclico"/>
    <n v="29520"/>
    <s v="C"/>
    <x v="13"/>
    <x v="4"/>
    <n v="27.06"/>
    <m/>
    <n v="8118"/>
    <n v="4.9000000000000004"/>
    <n v="1.4750000000000001"/>
    <n v="0.41"/>
    <n v="8125.5866666666661"/>
    <x v="0"/>
  </r>
  <r>
    <x v="1"/>
    <x v="81"/>
    <s v="Consumo não Cíclico"/>
    <n v="17471"/>
    <s v="C"/>
    <x v="13"/>
    <x v="4"/>
    <n v="26.57"/>
    <n v="25.266495007067348"/>
    <n v="7971"/>
    <n v="4.9000000000000004"/>
    <n v="2.14"/>
    <n v="0.42499999999999999"/>
    <n v="7978.5450000000001"/>
    <x v="0"/>
  </r>
  <r>
    <x v="1"/>
    <x v="81"/>
    <s v="Utilidade Pública"/>
    <n v="17471"/>
    <s v="C"/>
    <x v="11"/>
    <x v="4"/>
    <n v="30.55"/>
    <n v="30.435714285714283"/>
    <n v="9165"/>
    <n v="4.9000000000000004"/>
    <n v="2.14"/>
    <n v="0.42499999999999999"/>
    <n v="9172.5449999999983"/>
    <x v="0"/>
  </r>
  <r>
    <x v="1"/>
    <x v="82"/>
    <s v="Utilidade Pública"/>
    <n v="5402"/>
    <s v="V"/>
    <x v="11"/>
    <x v="4"/>
    <n v="32.549999999999997"/>
    <n v="30.367142857142859"/>
    <n v="9765"/>
    <n v="4.9000000000000004"/>
    <n v="2.21"/>
    <n v="0.44"/>
    <n v="9758.07"/>
    <x v="0"/>
  </r>
  <r>
    <x v="1"/>
    <x v="82"/>
    <s v="Consumo não Cíclico"/>
    <n v="5402"/>
    <s v="V"/>
    <x v="13"/>
    <x v="4"/>
    <n v="26.39"/>
    <n v="25.136144507774084"/>
    <n v="7917"/>
    <n v="4.9000000000000004"/>
    <n v="2.21"/>
    <n v="0.44"/>
    <n v="7910.0700000000006"/>
    <x v="0"/>
  </r>
  <r>
    <x v="1"/>
    <x v="83"/>
    <s v="Utilidade Pública"/>
    <n v="184111"/>
    <s v="C"/>
    <x v="11"/>
    <x v="2"/>
    <n v="32.549999999999997"/>
    <n v="30.367142857142859"/>
    <n v="3254.9999999999995"/>
    <n v="4.9000000000000004"/>
    <n v="1.7366666666666666"/>
    <n v="0.34666666666666668"/>
    <n v="3262.4666666666667"/>
    <x v="0"/>
  </r>
  <r>
    <x v="1"/>
    <x v="83"/>
    <s v="Utilidade Pública"/>
    <n v="184111"/>
    <s v="C"/>
    <x v="11"/>
    <x v="0"/>
    <n v="32.54"/>
    <m/>
    <n v="6508"/>
    <n v="4.9000000000000004"/>
    <n v="1.7366666666666666"/>
    <n v="0.34666666666666668"/>
    <n v="6515.5516666666663"/>
    <x v="0"/>
  </r>
  <r>
    <x v="1"/>
    <x v="83"/>
    <s v="Financeiro"/>
    <n v="184111"/>
    <s v="V"/>
    <x v="8"/>
    <x v="0"/>
    <n v="55.47"/>
    <m/>
    <n v="11094"/>
    <n v="4.9000000000000004"/>
    <n v="1.7366666666666666"/>
    <n v="0.34666666666666668"/>
    <n v="11087.078333333335"/>
    <x v="0"/>
  </r>
  <r>
    <x v="1"/>
    <x v="84"/>
    <s v="Financeiro"/>
    <n v="172196"/>
    <s v="C"/>
    <x v="8"/>
    <x v="0"/>
    <n v="55.37"/>
    <m/>
    <n v="11074"/>
    <n v="4.9000000000000004"/>
    <n v="2.76"/>
    <n v="0.55000000000000004"/>
    <n v="11081.754999999997"/>
    <x v="0"/>
  </r>
  <r>
    <x v="1"/>
    <x v="85"/>
    <s v="Petróleo. Gás e Biocombustíveis"/>
    <n v="147759"/>
    <s v="V"/>
    <x v="10"/>
    <x v="4"/>
    <n v="23.04"/>
    <n v="22.08"/>
    <n v="6912"/>
    <n v="10.7"/>
    <n v="2.85"/>
    <n v="0.65"/>
    <n v="6898.9750000000004"/>
    <x v="0"/>
  </r>
  <r>
    <x v="1"/>
    <x v="86"/>
    <s v="Petróleo. Gás e Biocombustíveis"/>
    <n v="130436"/>
    <s v="C"/>
    <x v="10"/>
    <x v="4"/>
    <n v="22.08"/>
    <n v="22.08"/>
    <n v="6623.9999999999991"/>
    <n v="4.8999999999999995"/>
    <n v="1.7"/>
    <n v="0.39600000000000002"/>
    <n v="6631.6009999999987"/>
    <x v="0"/>
  </r>
  <r>
    <x v="1"/>
    <x v="86"/>
    <s v="Financeiro"/>
    <n v="130436"/>
    <s v="C"/>
    <x v="21"/>
    <x v="4"/>
    <n v="26.36"/>
    <n v="28.162478354978358"/>
    <n v="7908"/>
    <n v="4.8999999999999995"/>
    <n v="1.7"/>
    <n v="0.39600000000000002"/>
    <n v="7915.6009999999997"/>
    <x v="0"/>
  </r>
  <r>
    <x v="1"/>
    <x v="86"/>
    <s v="Consumo não Cíclico"/>
    <n v="130436"/>
    <s v="V"/>
    <x v="13"/>
    <x v="0"/>
    <n v="25.75"/>
    <n v="25.136144507774084"/>
    <n v="5150"/>
    <n v="4.8999999999999995"/>
    <n v="1.7"/>
    <n v="0.39600000000000002"/>
    <n v="5142.7490000000007"/>
    <x v="0"/>
  </r>
  <r>
    <x v="1"/>
    <x v="86"/>
    <s v="Consumo não Cíclico"/>
    <n v="130436"/>
    <s v="V"/>
    <x v="13"/>
    <x v="4"/>
    <n v="25.75"/>
    <n v="25.136144507774084"/>
    <n v="7725"/>
    <n v="2.8999999999999986"/>
    <n v="1.7"/>
    <n v="0.39600000000000002"/>
    <n v="7719.7490000000007"/>
    <x v="0"/>
  </r>
  <r>
    <x v="1"/>
    <x v="86"/>
    <s v="Consumo não Cíclico"/>
    <n v="130436"/>
    <s v="C"/>
    <x v="13"/>
    <x v="4"/>
    <n v="26.05"/>
    <n v="25.136144507774084"/>
    <n v="7815"/>
    <n v="4.8999999999999995"/>
    <n v="1.7"/>
    <n v="0.39600000000000002"/>
    <n v="7822.2659999999996"/>
    <x v="0"/>
  </r>
  <r>
    <x v="1"/>
    <x v="87"/>
    <s v="Utilidade Pública"/>
    <n v="115779"/>
    <s v="C"/>
    <x v="17"/>
    <x v="1"/>
    <n v="12.98"/>
    <n v="14.869219860908942"/>
    <n v="6490"/>
    <n v="4.8999999999999995"/>
    <n v="1.5633333333333335"/>
    <n v="0.31"/>
    <n v="6497.18"/>
    <x v="1"/>
  </r>
  <r>
    <x v="1"/>
    <x v="87"/>
    <s v="Consumo não Cíclico"/>
    <n v="115779"/>
    <s v="V"/>
    <x v="13"/>
    <x v="0"/>
    <n v="26.93"/>
    <n v="25.056099751297577"/>
    <n v="5386"/>
    <n v="4.8999999999999995"/>
    <n v="1.5633333333333335"/>
    <n v="0.31"/>
    <n v="5379.3966666666665"/>
    <x v="0"/>
  </r>
  <r>
    <x v="1"/>
    <x v="87"/>
    <e v="#N/A"/>
    <n v="115779"/>
    <s v="V"/>
    <x v="23"/>
    <x v="0"/>
    <n v="34.5"/>
    <m/>
    <n v="6900"/>
    <n v="4.8999999999999995"/>
    <n v="1.5633333333333335"/>
    <n v="0.31"/>
    <n v="6893.3966666666665"/>
    <x v="0"/>
  </r>
  <r>
    <x v="1"/>
    <x v="88"/>
    <e v="#N/A"/>
    <n v="105540"/>
    <s v="V"/>
    <x v="23"/>
    <x v="2"/>
    <n v="34.28"/>
    <m/>
    <n v="3428"/>
    <n v="44.6"/>
    <n v="12.52"/>
    <n v="3.32"/>
    <n v="3378.6866666666665"/>
    <x v="0"/>
  </r>
  <r>
    <x v="1"/>
    <x v="89"/>
    <s v="Financeiro"/>
    <n v="87910"/>
    <s v="V"/>
    <x v="21"/>
    <x v="7"/>
    <n v="27.53"/>
    <m/>
    <n v="11012"/>
    <n v="10.7"/>
    <n v="5.5"/>
    <n v="1.32"/>
    <n v="10998.653749999999"/>
    <x v="0"/>
  </r>
  <r>
    <x v="1"/>
    <x v="89"/>
    <e v="#N/A"/>
    <n v="87910"/>
    <s v="C"/>
    <x v="23"/>
    <x v="4"/>
    <n v="33.450000000000003"/>
    <m/>
    <n v="10035"/>
    <n v="10.7"/>
    <n v="5.5"/>
    <n v="1.32"/>
    <n v="10048.97625"/>
    <x v="0"/>
  </r>
  <r>
    <x v="1"/>
    <x v="90"/>
    <s v="Financeiro"/>
    <n v="60766"/>
    <s v="C"/>
    <x v="21"/>
    <x v="7"/>
    <n v="27.94"/>
    <n v="29.207965367965368"/>
    <n v="11176"/>
    <n v="4.9000000000000004"/>
    <n v="5.95"/>
    <n v="1.44"/>
    <n v="11184.296249999999"/>
    <x v="0"/>
  </r>
  <r>
    <x v="1"/>
    <x v="90"/>
    <e v="#N/A"/>
    <n v="60766"/>
    <s v="V"/>
    <x v="23"/>
    <x v="4"/>
    <n v="34.869999999999997"/>
    <n v="34.659999999999997"/>
    <n v="10461"/>
    <n v="4.9000000000000004"/>
    <n v="5.95"/>
    <n v="1.44"/>
    <n v="10453.33375"/>
    <x v="0"/>
  </r>
  <r>
    <x v="1"/>
    <x v="91"/>
    <e v="#N/A"/>
    <n v="51048"/>
    <s v="C"/>
    <x v="23"/>
    <x v="4"/>
    <n v="34.659999999999997"/>
    <m/>
    <n v="10397.999999999998"/>
    <n v="4.9000000000000004"/>
    <n v="2.65"/>
    <n v="0.57750000000000001"/>
    <n v="10405.433749999997"/>
    <x v="0"/>
  </r>
  <r>
    <x v="1"/>
    <x v="91"/>
    <s v="Utilidade Pública"/>
    <n v="51048"/>
    <s v="V"/>
    <x v="11"/>
    <x v="0"/>
    <n v="29.69"/>
    <n v="29.061428571428571"/>
    <n v="5938"/>
    <n v="4.9000000000000004"/>
    <n v="2.65"/>
    <n v="0.57750000000000001"/>
    <n v="5931.19625"/>
    <x v="0"/>
  </r>
  <r>
    <x v="1"/>
    <x v="91"/>
    <s v="Financeiro"/>
    <n v="51048"/>
    <s v="V"/>
    <x v="21"/>
    <x v="7"/>
    <n v="27.89"/>
    <n v="30.222337662337662"/>
    <n v="11156"/>
    <n v="4.9000000000000004"/>
    <n v="2.65"/>
    <n v="0.57750000000000001"/>
    <n v="11149.196250000001"/>
    <x v="0"/>
  </r>
  <r>
    <x v="1"/>
    <x v="91"/>
    <s v="Consumo não Cíclico"/>
    <n v="51048"/>
    <s v="C"/>
    <x v="13"/>
    <x v="0"/>
    <n v="25.56"/>
    <n v="25.056099751297577"/>
    <n v="5112"/>
    <n v="4.9000000000000004"/>
    <n v="2.65"/>
    <n v="0.57750000000000001"/>
    <n v="5119.4337500000001"/>
    <x v="0"/>
  </r>
  <r>
    <x v="1"/>
    <x v="92"/>
    <s v="Consumo não Cíclico"/>
    <n v="41435"/>
    <s v="V"/>
    <x v="13"/>
    <x v="0"/>
    <n v="25.15"/>
    <n v="25.056099751297577"/>
    <n v="5030"/>
    <n v="4.9000000000000004"/>
    <n v="0.93"/>
    <n v="0.18"/>
    <n v="5023.62"/>
    <x v="0"/>
  </r>
  <r>
    <x v="0"/>
    <x v="93"/>
    <s v="Utilidade Pública"/>
    <n v="2410404"/>
    <s v="V"/>
    <x v="17"/>
    <x v="0"/>
    <n v="14.42"/>
    <n v="13.97"/>
    <n v="2884"/>
    <m/>
    <n v="0.72"/>
    <n v="0.14000000000000001"/>
    <n v="2882.56"/>
    <x v="0"/>
  </r>
  <r>
    <x v="1"/>
    <x v="93"/>
    <s v="Utilidade Pública"/>
    <n v="32307"/>
    <s v="C"/>
    <x v="11"/>
    <x v="0"/>
    <n v="29.52"/>
    <n v="29.061428571428571"/>
    <n v="5904"/>
    <n v="4.9000000000000004"/>
    <n v="0.93"/>
    <n v="0.18"/>
    <n v="5911.4470000000001"/>
    <x v="0"/>
  </r>
  <r>
    <x v="1"/>
    <x v="94"/>
    <e v="#N/A"/>
    <n v="13390"/>
    <s v="C"/>
    <x v="1"/>
    <x v="1"/>
    <n v="7.5"/>
    <n v="13.033271751231032"/>
    <n v="3750"/>
    <n v="4.9000000000000004"/>
    <n v="0.93"/>
    <n v="0.18"/>
    <n v="3757.4470000000001"/>
    <x v="0"/>
  </r>
  <r>
    <x v="0"/>
    <x v="95"/>
    <s v="Utilidade Pública"/>
    <n v="2117857"/>
    <s v="V"/>
    <x v="17"/>
    <x v="0"/>
    <n v="13.77"/>
    <m/>
    <n v="2754"/>
    <m/>
    <n v="0.67"/>
    <n v="8.5000000000000006E-2"/>
    <n v="2752.1779999999999"/>
    <x v="0"/>
  </r>
  <r>
    <x v="0"/>
    <x v="95"/>
    <s v="Utilidade Pública"/>
    <n v="2117857"/>
    <s v="C"/>
    <x v="17"/>
    <x v="0"/>
    <n v="13.83"/>
    <m/>
    <n v="2766"/>
    <m/>
    <n v="0.67"/>
    <n v="8.5000000000000006E-2"/>
    <n v="2768.4520000000002"/>
    <x v="0"/>
  </r>
  <r>
    <x v="0"/>
    <x v="95"/>
    <s v="Utilidade Pública"/>
    <n v="2117857"/>
    <s v="V"/>
    <x v="17"/>
    <x v="0"/>
    <n v="13.77"/>
    <n v="13.97"/>
    <n v="2754"/>
    <m/>
    <n v="0.67"/>
    <n v="8.5000000000000006E-2"/>
    <n v="2752.1779999999999"/>
    <x v="0"/>
  </r>
  <r>
    <x v="0"/>
    <x v="95"/>
    <s v="Utilidade Pública"/>
    <n v="2117857"/>
    <s v="C"/>
    <x v="11"/>
    <x v="2"/>
    <n v="30.04"/>
    <n v="29.53"/>
    <n v="3004"/>
    <m/>
    <n v="0.67"/>
    <n v="8.5000000000000006E-2"/>
    <n v="3006.4520000000002"/>
    <x v="0"/>
  </r>
  <r>
    <x v="0"/>
    <x v="96"/>
    <s v="Utilidade Pública"/>
    <n v="2020958"/>
    <s v="C"/>
    <x v="17"/>
    <x v="7"/>
    <n v="13.97"/>
    <m/>
    <n v="5588"/>
    <m/>
    <n v="1.53"/>
    <n v="0.17"/>
    <n v="5590.5370000000003"/>
    <x v="0"/>
  </r>
  <r>
    <x v="0"/>
    <x v="97"/>
    <s v="Financeiro"/>
    <n v="1923025"/>
    <s v="V"/>
    <x v="14"/>
    <x v="4"/>
    <n v="34.590000000000003"/>
    <n v="35.018000000000001"/>
    <n v="10377.000000000002"/>
    <m/>
    <n v="2.23"/>
    <n v="0.25"/>
    <n v="10375.013000000003"/>
    <x v="0"/>
  </r>
  <r>
    <x v="0"/>
    <x v="97"/>
    <s v="Utilidade Pública"/>
    <n v="1923025"/>
    <s v="C"/>
    <x v="11"/>
    <x v="0"/>
    <n v="29.27"/>
    <m/>
    <n v="5854"/>
    <m/>
    <n v="2.23"/>
    <n v="0.25"/>
    <n v="5856.6170000000002"/>
    <x v="0"/>
  </r>
  <r>
    <x v="1"/>
    <x v="98"/>
    <s v="Utilidade Pública"/>
    <n v="156556"/>
    <s v="V"/>
    <x v="17"/>
    <x v="1"/>
    <n v="13.86"/>
    <n v="15.34152482613618"/>
    <n v="6930"/>
    <n v="4.9000000000000004"/>
    <n v="1.3925000000000001"/>
    <n v="0.17749999999999999"/>
    <n v="6923.1855000000005"/>
    <x v="0"/>
  </r>
  <r>
    <x v="1"/>
    <x v="98"/>
    <s v="Utilidade Pública"/>
    <n v="156556"/>
    <s v="C"/>
    <x v="11"/>
    <x v="0"/>
    <n v="26.58"/>
    <n v="28.878"/>
    <n v="5316"/>
    <n v="4.9000000000000004"/>
    <n v="1.3925000000000001"/>
    <n v="0.17749999999999999"/>
    <n v="5324.8774999999996"/>
    <x v="0"/>
  </r>
  <r>
    <x v="1"/>
    <x v="98"/>
    <s v="Utilidade Pública"/>
    <n v="156556"/>
    <s v="V"/>
    <x v="11"/>
    <x v="0"/>
    <n v="28.11"/>
    <m/>
    <n v="5622"/>
    <n v="4.9000000000000004"/>
    <n v="1.3925000000000001"/>
    <n v="0.17749999999999999"/>
    <n v="5613.7525000000005"/>
    <x v="0"/>
  </r>
  <r>
    <x v="1"/>
    <x v="98"/>
    <s v="Utilidade Pública"/>
    <n v="156556"/>
    <s v="C"/>
    <x v="11"/>
    <x v="0"/>
    <n v="27.35"/>
    <m/>
    <n v="5470"/>
    <n v="4.9000000000000004"/>
    <n v="1.3925000000000001"/>
    <n v="0.17749999999999999"/>
    <n v="5477.7834999999995"/>
    <x v="0"/>
  </r>
  <r>
    <x v="1"/>
    <x v="99"/>
    <s v="Utilidade Pública"/>
    <n v="145958"/>
    <s v="C"/>
    <x v="11"/>
    <x v="4"/>
    <n v="30.41"/>
    <m/>
    <n v="9123"/>
    <n v="4.9000000000000004"/>
    <n v="1.6466666666666667"/>
    <n v="0.21666666666666667"/>
    <n v="9130.8226666666651"/>
    <x v="0"/>
  </r>
  <r>
    <x v="1"/>
    <x v="99"/>
    <s v="Utilidade Pública"/>
    <n v="145958"/>
    <s v="V"/>
    <x v="11"/>
    <x v="0"/>
    <n v="30.7"/>
    <m/>
    <n v="6140"/>
    <n v="4.9000000000000004"/>
    <n v="1.6466666666666667"/>
    <n v="0.21666666666666667"/>
    <n v="6132.8073333333341"/>
    <x v="0"/>
  </r>
  <r>
    <x v="1"/>
    <x v="99"/>
    <s v="Utilidade Pública"/>
    <n v="145958"/>
    <s v="C"/>
    <x v="11"/>
    <x v="0"/>
    <n v="30.33"/>
    <m/>
    <n v="6066"/>
    <n v="4.9000000000000004"/>
    <n v="1.6466666666666667"/>
    <n v="0.21666666666666667"/>
    <n v="6073.822666666666"/>
    <x v="0"/>
  </r>
  <r>
    <x v="1"/>
    <x v="100"/>
    <s v="Utilidade Pública"/>
    <n v="135667"/>
    <s v="C"/>
    <x v="17"/>
    <x v="1"/>
    <n v="13.88"/>
    <n v="15.34152482613618"/>
    <n v="6940"/>
    <n v="4.9000000000000004"/>
    <n v="1.9"/>
    <n v="0.21"/>
    <n v="6947.8159999999998"/>
    <x v="1"/>
  </r>
  <r>
    <x v="1"/>
    <x v="101"/>
    <s v="Consumo Cíclico"/>
    <n v="126178"/>
    <s v="C"/>
    <x v="7"/>
    <x v="0"/>
    <n v="19.66"/>
    <n v="25.461517724179387"/>
    <n v="3932"/>
    <n v="4.9000000000000004"/>
    <n v="1.08"/>
    <n v="0.12"/>
    <n v="3940.34"/>
    <x v="0"/>
  </r>
  <r>
    <x v="0"/>
    <x v="98"/>
    <s v="Financeiro e Outros"/>
    <n v="1716033"/>
    <s v="V"/>
    <x v="9"/>
    <x v="2"/>
    <n v="25.05"/>
    <n v="26.167999999999999"/>
    <n v="2505"/>
    <m/>
    <n v="0.75"/>
    <n v="0.10375"/>
    <n v="2502.2062499999997"/>
    <x v="0"/>
  </r>
  <r>
    <x v="0"/>
    <x v="98"/>
    <s v="Financeiro e Outros"/>
    <n v="1716033"/>
    <s v="V"/>
    <x v="9"/>
    <x v="0"/>
    <n v="24.59"/>
    <m/>
    <n v="4918"/>
    <m/>
    <n v="0.75"/>
    <n v="0.10375"/>
    <n v="4914.8862499999996"/>
    <x v="0"/>
  </r>
  <r>
    <x v="0"/>
    <x v="98"/>
    <s v="Financeiro e Outros"/>
    <n v="1716033"/>
    <s v="V"/>
    <x v="9"/>
    <x v="0"/>
    <n v="24.55"/>
    <n v="26.167999999999999"/>
    <n v="4910"/>
    <m/>
    <n v="0.75"/>
    <n v="0.10375"/>
    <n v="4906.8862499999996"/>
    <x v="0"/>
  </r>
  <r>
    <x v="0"/>
    <x v="98"/>
    <s v="Financeiro e Outros"/>
    <n v="1716033"/>
    <s v="V"/>
    <x v="9"/>
    <x v="2"/>
    <n v="25.05"/>
    <m/>
    <n v="2505"/>
    <m/>
    <n v="0.75"/>
    <n v="0.10375"/>
    <n v="2501.8862499999996"/>
    <x v="0"/>
  </r>
  <r>
    <x v="0"/>
    <x v="98"/>
    <s v="Financeiro e Outros"/>
    <n v="1716033"/>
    <s v="V"/>
    <x v="9"/>
    <x v="2"/>
    <n v="25.05"/>
    <m/>
    <n v="2505"/>
    <m/>
    <n v="0.75"/>
    <n v="0.10375"/>
    <n v="2501.8862499999996"/>
    <x v="0"/>
  </r>
  <r>
    <x v="0"/>
    <x v="98"/>
    <s v="Financeiro e Outros"/>
    <n v="1716033"/>
    <s v="C"/>
    <x v="9"/>
    <x v="2"/>
    <n v="24.64"/>
    <m/>
    <n v="2464"/>
    <m/>
    <n v="0.75"/>
    <n v="0.10375"/>
    <n v="2467.7437500000005"/>
    <x v="0"/>
  </r>
  <r>
    <x v="0"/>
    <x v="98"/>
    <s v="Financeiro e Outros"/>
    <n v="1716033"/>
    <s v="C"/>
    <x v="9"/>
    <x v="0"/>
    <n v="25.1"/>
    <m/>
    <n v="5020"/>
    <m/>
    <n v="0.75"/>
    <n v="0.10375"/>
    <n v="5023.7437500000005"/>
    <x v="0"/>
  </r>
  <r>
    <x v="0"/>
    <x v="98"/>
    <s v="Financeiro e Outros"/>
    <n v="1716033"/>
    <s v="C"/>
    <x v="9"/>
    <x v="2"/>
    <n v="24.64"/>
    <m/>
    <n v="2464"/>
    <m/>
    <n v="0.75"/>
    <n v="0.10375"/>
    <n v="2467.7437500000005"/>
    <x v="0"/>
  </r>
  <r>
    <x v="0"/>
    <x v="101"/>
    <s v="Financeiro e Outros"/>
    <n v="1384609"/>
    <s v="C"/>
    <x v="9"/>
    <x v="2"/>
    <n v="25.96"/>
    <n v="26.167999999999999"/>
    <n v="2596"/>
    <m/>
    <n v="2.04"/>
    <n v="0.2"/>
    <n v="2598.61"/>
    <x v="0"/>
  </r>
  <r>
    <x v="0"/>
    <x v="101"/>
    <s v="Financeiro"/>
    <n v="1384609"/>
    <s v="C"/>
    <x v="14"/>
    <x v="2"/>
    <n v="34.57"/>
    <n v="35.018000000000001"/>
    <n v="3457"/>
    <m/>
    <n v="2.04"/>
    <n v="0.35"/>
    <n v="3459.76"/>
    <x v="0"/>
  </r>
  <r>
    <x v="0"/>
    <x v="102"/>
    <s v="Financeiro"/>
    <n v="1277308"/>
    <s v="C"/>
    <x v="14"/>
    <x v="7"/>
    <n v="35.130000000000003"/>
    <n v="35.130000000000003"/>
    <n v="14052.000000000002"/>
    <m/>
    <n v="3.37"/>
    <n v="0.375"/>
    <n v="14054.785000000002"/>
    <x v="0"/>
  </r>
  <r>
    <x v="0"/>
    <x v="102"/>
    <s v="Financeiro e Outros"/>
    <n v="1277308"/>
    <s v="C"/>
    <x v="9"/>
    <x v="7"/>
    <n v="26.22"/>
    <n v="26.22"/>
    <n v="10488"/>
    <m/>
    <n v="3.37"/>
    <n v="0.375"/>
    <n v="10490.984999999999"/>
    <x v="0"/>
  </r>
  <r>
    <x v="1"/>
    <x v="102"/>
    <s v="Financeiro"/>
    <n v="116641"/>
    <s v="V"/>
    <x v="14"/>
    <x v="7"/>
    <n v="35.08"/>
    <m/>
    <n v="14032"/>
    <n v="3.4"/>
    <n v="1.88"/>
    <n v="0.27500000000000002"/>
    <n v="14026.385"/>
    <x v="0"/>
  </r>
  <r>
    <x v="1"/>
    <x v="102"/>
    <s v="Financeiro e Outros"/>
    <n v="116641"/>
    <s v="V"/>
    <x v="9"/>
    <x v="7"/>
    <n v="26.34"/>
    <n v="26.35"/>
    <n v="10536"/>
    <n v="3.4"/>
    <n v="1.88"/>
    <n v="0.27500000000000002"/>
    <n v="10530.755000000001"/>
    <x v="0"/>
  </r>
  <r>
    <x v="1"/>
    <x v="102"/>
    <s v="Financeiro"/>
    <n v="116641"/>
    <s v="C"/>
    <x v="21"/>
    <x v="2"/>
    <n v="30.63"/>
    <n v="30.222337662337662"/>
    <n v="3063"/>
    <n v="3.4"/>
    <n v="1.88"/>
    <n v="0.27500000000000002"/>
    <n v="3068.8950000000004"/>
    <x v="0"/>
  </r>
  <r>
    <x v="1"/>
    <x v="102"/>
    <s v="Financeiro"/>
    <n v="116641"/>
    <s v="C"/>
    <x v="14"/>
    <x v="2"/>
    <n v="35.1"/>
    <n v="36"/>
    <n v="3510"/>
    <n v="3.4"/>
    <n v="1.88"/>
    <n v="0.27500000000000002"/>
    <n v="3515.8950000000004"/>
    <x v="0"/>
  </r>
  <r>
    <x v="1"/>
    <x v="102"/>
    <s v="Financeiro e Outros"/>
    <n v="116641"/>
    <s v="C"/>
    <x v="9"/>
    <x v="0"/>
    <n v="26.31"/>
    <n v="26.35"/>
    <n v="5262"/>
    <n v="3.4"/>
    <n v="1.88"/>
    <n v="0.27500000000000002"/>
    <n v="5267.8949999999995"/>
    <x v="0"/>
  </r>
  <r>
    <x v="1"/>
    <x v="102"/>
    <s v="Financeiro e Outros"/>
    <n v="116641"/>
    <s v="C"/>
    <x v="9"/>
    <x v="0"/>
    <n v="26.41"/>
    <n v="26.41"/>
    <n v="5282"/>
    <n v="3.4"/>
    <n v="1.88"/>
    <n v="0.27500000000000002"/>
    <n v="5287.8949999999995"/>
    <x v="0"/>
  </r>
  <r>
    <x v="1"/>
    <x v="102"/>
    <s v="Financeiro"/>
    <n v="116641"/>
    <s v="C"/>
    <x v="14"/>
    <x v="2"/>
    <n v="35.25"/>
    <n v="36.527333333333331"/>
    <n v="3525"/>
    <n v="3.4"/>
    <n v="1.88"/>
    <n v="0.27500000000000002"/>
    <n v="3530.6883333333335"/>
    <x v="0"/>
  </r>
  <r>
    <x v="1"/>
    <x v="102"/>
    <s v="Consumo Cíclico"/>
    <n v="116641"/>
    <s v="C"/>
    <x v="7"/>
    <x v="0"/>
    <n v="20.02"/>
    <m/>
    <n v="4004"/>
    <n v="3.4"/>
    <n v="1.88"/>
    <n v="0.27500000000000002"/>
    <n v="4009.6883333333335"/>
    <x v="0"/>
  </r>
  <r>
    <x v="1"/>
    <x v="102"/>
    <s v="Utilidade Pública"/>
    <n v="116641"/>
    <s v="C"/>
    <x v="17"/>
    <x v="1"/>
    <n v="14.25"/>
    <m/>
    <n v="7125"/>
    <n v="3.4"/>
    <n v="1.88"/>
    <n v="0.27500000000000002"/>
    <n v="7130.6883333333326"/>
    <x v="0"/>
  </r>
  <r>
    <x v="1"/>
    <x v="102"/>
    <s v="Utilidade Pública"/>
    <n v="116641"/>
    <s v="C"/>
    <x v="17"/>
    <x v="3"/>
    <n v="14.28"/>
    <m/>
    <n v="14280"/>
    <n v="3.4"/>
    <n v="1.88"/>
    <n v="0.27500000000000002"/>
    <n v="14284.994999999999"/>
    <x v="0"/>
  </r>
  <r>
    <x v="1"/>
    <x v="102"/>
    <s v="Utilidade Pública"/>
    <n v="116641"/>
    <s v="C"/>
    <x v="17"/>
    <x v="3"/>
    <n v="14.29"/>
    <m/>
    <n v="14290"/>
    <n v="3.4"/>
    <n v="1.88"/>
    <n v="0.27500000000000002"/>
    <n v="14294.944999999998"/>
    <x v="0"/>
  </r>
  <r>
    <x v="1"/>
    <x v="102"/>
    <s v="Utilidade Pública"/>
    <n v="116641"/>
    <s v="V"/>
    <x v="17"/>
    <x v="8"/>
    <n v="14.49"/>
    <m/>
    <n v="36225"/>
    <n v="3.4"/>
    <n v="1.88"/>
    <n v="0.27500000000000002"/>
    <n v="36220.751666666663"/>
    <x v="0"/>
  </r>
  <r>
    <x v="1"/>
    <x v="102"/>
    <s v="Utilidade Pública"/>
    <n v="116641"/>
    <s v="V"/>
    <x v="17"/>
    <x v="18"/>
    <n v="14.51"/>
    <n v="15.706906032670226"/>
    <n v="885.11"/>
    <n v="3.4"/>
    <n v="1.88"/>
    <n v="0.27500000000000002"/>
    <n v="880.86166666666668"/>
    <x v="0"/>
  </r>
  <r>
    <x v="1"/>
    <x v="102"/>
    <s v="Financeiro"/>
    <n v="116641"/>
    <s v="C"/>
    <x v="21"/>
    <x v="0"/>
    <n v="30.9"/>
    <m/>
    <n v="6180"/>
    <n v="3.4"/>
    <n v="1.88"/>
    <n v="0.27500000000000002"/>
    <n v="6184.8783333333331"/>
    <x v="0"/>
  </r>
  <r>
    <x v="1"/>
    <x v="102"/>
    <s v="Financeiro"/>
    <n v="116641"/>
    <s v="V"/>
    <x v="14"/>
    <x v="0"/>
    <n v="36.04"/>
    <m/>
    <n v="7208"/>
    <n v="3.4"/>
    <n v="1.88"/>
    <n v="0.27500000000000002"/>
    <n v="7203.6750000000011"/>
    <x v="0"/>
  </r>
  <r>
    <x v="1"/>
    <x v="102"/>
    <s v="Financeiro"/>
    <n v="116641"/>
    <s v="C"/>
    <x v="14"/>
    <x v="0"/>
    <n v="35.68"/>
    <m/>
    <n v="7136"/>
    <n v="3.4"/>
    <n v="1.88"/>
    <n v="0.27500000000000002"/>
    <n v="7141.8649999999998"/>
    <x v="0"/>
  </r>
  <r>
    <x v="1"/>
    <x v="103"/>
    <s v="Financeiro"/>
    <n v="107330"/>
    <s v="C"/>
    <x v="14"/>
    <x v="0"/>
    <n v="36.01"/>
    <m/>
    <n v="7202"/>
    <n v="4.9000000000000004"/>
    <n v="1.6955555555555555"/>
    <n v="0.21111111111111111"/>
    <n v="7209.5211111111103"/>
    <x v="0"/>
  </r>
  <r>
    <x v="1"/>
    <x v="103"/>
    <s v="Financeiro"/>
    <n v="107330"/>
    <s v="V"/>
    <x v="14"/>
    <x v="4"/>
    <n v="36.799999999999997"/>
    <n v="37.165999999999997"/>
    <n v="11040"/>
    <n v="4.9000000000000004"/>
    <n v="1.6955555555555555"/>
    <n v="0.21111111111111111"/>
    <n v="11032.918888888889"/>
    <x v="0"/>
  </r>
  <r>
    <x v="1"/>
    <x v="103"/>
    <s v="Financeiro"/>
    <n v="107330"/>
    <s v="V"/>
    <x v="14"/>
    <x v="0"/>
    <n v="36.75"/>
    <m/>
    <n v="7350"/>
    <n v="4.9000000000000004"/>
    <n v="1.6955555555555555"/>
    <n v="0.21111111111111111"/>
    <n v="7341.4688888888895"/>
    <x v="0"/>
  </r>
  <r>
    <x v="1"/>
    <x v="103"/>
    <s v="Financeiro e Outros"/>
    <n v="107330"/>
    <s v="V"/>
    <x v="9"/>
    <x v="4"/>
    <n v="26.88"/>
    <n v="27.12"/>
    <n v="8064"/>
    <n v="4.9000000000000004"/>
    <n v="1.6955555555555555"/>
    <n v="0.21111111111111111"/>
    <n v="8057.8038888888896"/>
    <x v="0"/>
  </r>
  <r>
    <x v="1"/>
    <x v="103"/>
    <s v="Consumo Cíclico"/>
    <n v="107330"/>
    <s v="C"/>
    <x v="7"/>
    <x v="0"/>
    <n v="20.71"/>
    <n v="26.034790226568656"/>
    <n v="4142"/>
    <n v="4.9000000000000004"/>
    <n v="1.6955555555555555"/>
    <n v="0.21111111111111111"/>
    <n v="4148.8261111111105"/>
    <x v="0"/>
  </r>
  <r>
    <x v="1"/>
    <x v="103"/>
    <s v="Consumo Cíclico"/>
    <n v="107330"/>
    <s v="V"/>
    <x v="7"/>
    <x v="0"/>
    <n v="20.69"/>
    <m/>
    <n v="4138"/>
    <n v="4.9000000000000004"/>
    <n v="1.6955555555555555"/>
    <n v="0.21111111111111111"/>
    <n v="4131.5988888888896"/>
    <x v="0"/>
  </r>
  <r>
    <x v="1"/>
    <x v="103"/>
    <s v="Consumo Cíclico"/>
    <n v="107330"/>
    <s v="V"/>
    <x v="7"/>
    <x v="1"/>
    <n v="20.68"/>
    <n v="26.618648804043289"/>
    <n v="10340"/>
    <n v="4.9000000000000004"/>
    <n v="1.6955555555555555"/>
    <n v="0.21111111111111111"/>
    <n v="10333.598888888888"/>
    <x v="0"/>
  </r>
  <r>
    <x v="1"/>
    <x v="103"/>
    <s v="Financeiro"/>
    <n v="107330"/>
    <s v="V"/>
    <x v="21"/>
    <x v="0"/>
    <n v="31.6"/>
    <n v="30.222337662337662"/>
    <n v="6320"/>
    <n v="4.9000000000000004"/>
    <n v="1.6955555555555555"/>
    <n v="0.21111111111111111"/>
    <n v="6313.5988888888896"/>
    <x v="0"/>
  </r>
  <r>
    <x v="1"/>
    <x v="103"/>
    <s v="Financeiro"/>
    <n v="107330"/>
    <s v="V"/>
    <x v="21"/>
    <x v="2"/>
    <n v="31.67"/>
    <n v="30.222337662337662"/>
    <n v="3167"/>
    <n v="4.9000000000000004"/>
    <n v="1.6955555555555555"/>
    <n v="0.21111111111111111"/>
    <n v="3160.7238888888887"/>
    <x v="0"/>
  </r>
  <r>
    <x v="1"/>
    <x v="104"/>
    <s v="Financeiro"/>
    <n v="97829"/>
    <s v="C"/>
    <x v="14"/>
    <x v="0"/>
    <n v="36.770000000000003"/>
    <n v="37.165999999999997"/>
    <n v="7354.0000000000009"/>
    <n v="4.9000000000000004"/>
    <n v="1.7666666666666666"/>
    <n v="0.21666666666666667"/>
    <n v="7360.9116666666669"/>
    <x v="0"/>
  </r>
  <r>
    <x v="1"/>
    <x v="104"/>
    <s v="Financeiro"/>
    <n v="97829"/>
    <s v="C"/>
    <x v="14"/>
    <x v="4"/>
    <n v="37.43"/>
    <m/>
    <n v="11229"/>
    <n v="4.9000000000000004"/>
    <n v="1.7666666666666666"/>
    <n v="0.21666666666666667"/>
    <n v="11235.544166666667"/>
    <x v="0"/>
  </r>
  <r>
    <x v="1"/>
    <x v="104"/>
    <s v="Financeiro e Outros"/>
    <n v="97829"/>
    <s v="C"/>
    <x v="9"/>
    <x v="4"/>
    <n v="27.12"/>
    <n v="27.12"/>
    <n v="8136"/>
    <n v="4.9000000000000004"/>
    <n v="1.7666666666666666"/>
    <n v="0.21666666666666667"/>
    <n v="8142.5441666666657"/>
    <x v="0"/>
  </r>
  <r>
    <x v="1"/>
    <x v="104"/>
    <s v="Consumo Cíclico"/>
    <n v="97829"/>
    <s v="C"/>
    <x v="7"/>
    <x v="2"/>
    <n v="19.73"/>
    <m/>
    <n v="1973"/>
    <n v="4.9000000000000004"/>
    <n v="1.7666666666666666"/>
    <n v="0.21666666666666667"/>
    <n v="1979.5441666666668"/>
    <x v="0"/>
  </r>
  <r>
    <x v="1"/>
    <x v="104"/>
    <s v="Consumo Cíclico"/>
    <n v="97829"/>
    <s v="C"/>
    <x v="7"/>
    <x v="7"/>
    <n v="19.73"/>
    <m/>
    <n v="7892"/>
    <n v="4.9000000000000004"/>
    <n v="1.7666666666666666"/>
    <n v="0.21666666666666667"/>
    <n v="7898.5441666666657"/>
    <x v="0"/>
  </r>
  <r>
    <x v="1"/>
    <x v="104"/>
    <s v="Consumo Cíclico"/>
    <n v="97829"/>
    <s v="C"/>
    <x v="7"/>
    <x v="0"/>
    <n v="19.760000000000002"/>
    <n v="26.618648804043289"/>
    <n v="3952.0000000000005"/>
    <n v="4.9000000000000004"/>
    <n v="1.7666666666666666"/>
    <n v="0.21666666666666667"/>
    <n v="3961.0866666666675"/>
    <x v="0"/>
  </r>
  <r>
    <x v="1"/>
    <x v="104"/>
    <s v="Consumo Cíclico"/>
    <n v="97829"/>
    <s v="V"/>
    <x v="7"/>
    <x v="1"/>
    <n v="19.71"/>
    <m/>
    <n v="9855"/>
    <n v="4.9000000000000004"/>
    <n v="1.7666666666666666"/>
    <n v="0.21666666666666667"/>
    <n v="9848.5133333333324"/>
    <x v="0"/>
  </r>
  <r>
    <x v="1"/>
    <x v="104"/>
    <s v="Financeiro"/>
    <n v="97829"/>
    <s v="C"/>
    <x v="21"/>
    <x v="0"/>
    <n v="31.89"/>
    <m/>
    <n v="6378"/>
    <n v="4.9000000000000004"/>
    <n v="1.7666666666666666"/>
    <n v="0.21666666666666667"/>
    <n v="6385.1166666666659"/>
    <x v="0"/>
  </r>
  <r>
    <x v="1"/>
    <x v="104"/>
    <s v="Financeiro"/>
    <n v="97829"/>
    <s v="C"/>
    <x v="21"/>
    <x v="0"/>
    <n v="32.26"/>
    <m/>
    <n v="6452"/>
    <n v="4.9000000000000004"/>
    <n v="1.7666666666666666"/>
    <n v="0.21666666666666667"/>
    <n v="6459.1166666666659"/>
    <x v="0"/>
  </r>
  <r>
    <x v="1"/>
    <x v="105"/>
    <s v="Financeiro"/>
    <n v="88396"/>
    <s v="V"/>
    <x v="21"/>
    <x v="4"/>
    <n v="32.61"/>
    <m/>
    <n v="9783"/>
    <n v="4.9000000000000004"/>
    <n v="1.8159999999999998"/>
    <n v="0.2573333333333333"/>
    <n v="9775.9826666666668"/>
    <x v="0"/>
  </r>
  <r>
    <x v="1"/>
    <x v="105"/>
    <s v="Financeiro"/>
    <n v="88396"/>
    <s v="C"/>
    <x v="21"/>
    <x v="4"/>
    <n v="32.22"/>
    <m/>
    <n v="9666"/>
    <n v="4.9000000000000004"/>
    <n v="1.8159999999999998"/>
    <n v="0.2573333333333333"/>
    <n v="9673.6473333333324"/>
    <x v="0"/>
  </r>
  <r>
    <x v="1"/>
    <x v="105"/>
    <s v="Financeiro e Outros"/>
    <n v="88396"/>
    <s v="V"/>
    <x v="9"/>
    <x v="0"/>
    <n v="27.44"/>
    <n v="26.36"/>
    <n v="5488"/>
    <n v="4.9000000000000004"/>
    <n v="1.8159999999999998"/>
    <n v="0.2573333333333333"/>
    <n v="5480.9826666666677"/>
    <x v="0"/>
  </r>
  <r>
    <x v="1"/>
    <x v="105"/>
    <s v="Financeiro"/>
    <n v="88396"/>
    <s v="V"/>
    <x v="14"/>
    <x v="4"/>
    <n v="37.79"/>
    <n v="37.6"/>
    <n v="11337"/>
    <n v="4.9000000000000004"/>
    <n v="1.8159999999999998"/>
    <n v="0.2573333333333333"/>
    <n v="11329.272666666668"/>
    <x v="0"/>
  </r>
  <r>
    <x v="1"/>
    <x v="105"/>
    <s v="Financeiro"/>
    <n v="88396"/>
    <s v="V"/>
    <x v="14"/>
    <x v="4"/>
    <n v="37.130000000000003"/>
    <m/>
    <n v="11139"/>
    <n v="4.9000000000000004"/>
    <n v="1.8159999999999998"/>
    <n v="0.2573333333333333"/>
    <n v="11130.842666666667"/>
    <x v="0"/>
  </r>
  <r>
    <x v="1"/>
    <x v="105"/>
    <s v="Financeiro"/>
    <n v="88396"/>
    <s v="C"/>
    <x v="14"/>
    <x v="4"/>
    <n v="37.270000000000003"/>
    <m/>
    <n v="11181.000000000002"/>
    <n v="4.9000000000000004"/>
    <n v="1.8159999999999998"/>
    <n v="0.2573333333333333"/>
    <n v="11189.787333333334"/>
    <x v="0"/>
  </r>
  <r>
    <x v="1"/>
    <x v="105"/>
    <s v="Financeiro e Outros"/>
    <n v="88396"/>
    <s v="V"/>
    <x v="9"/>
    <x v="0"/>
    <n v="26.83"/>
    <m/>
    <n v="5366"/>
    <n v="4.9000000000000004"/>
    <n v="1.8159999999999998"/>
    <n v="0.2573333333333333"/>
    <n v="5357.8426666666674"/>
    <x v="0"/>
  </r>
  <r>
    <x v="1"/>
    <x v="105"/>
    <s v="Financeiro e Outros"/>
    <n v="88396"/>
    <s v="C"/>
    <x v="9"/>
    <x v="0"/>
    <n v="27.01"/>
    <m/>
    <n v="5402"/>
    <n v="4.9000000000000004"/>
    <n v="1.8159999999999998"/>
    <n v="0.2573333333333333"/>
    <n v="5410.7873333333328"/>
    <x v="0"/>
  </r>
  <r>
    <x v="1"/>
    <x v="105"/>
    <s v="Consumo Cíclico"/>
    <n v="88396"/>
    <s v="V"/>
    <x v="7"/>
    <x v="1"/>
    <n v="19.73"/>
    <m/>
    <n v="9865"/>
    <n v="4.9000000000000004"/>
    <n v="1.8159999999999998"/>
    <n v="0.2573333333333333"/>
    <n v="9856.8426666666674"/>
    <x v="0"/>
  </r>
  <r>
    <x v="1"/>
    <x v="105"/>
    <s v="Consumo Cíclico"/>
    <n v="88396"/>
    <s v="C"/>
    <x v="7"/>
    <x v="1"/>
    <n v="19.75"/>
    <m/>
    <n v="9875"/>
    <n v="4.9000000000000004"/>
    <n v="1.8159999999999998"/>
    <n v="0.2573333333333333"/>
    <n v="9883.7873333333318"/>
    <x v="0"/>
  </r>
  <r>
    <x v="1"/>
    <x v="105"/>
    <s v="Financeiro"/>
    <n v="88396"/>
    <s v="V"/>
    <x v="14"/>
    <x v="4"/>
    <n v="37.799999999999997"/>
    <m/>
    <n v="11340"/>
    <n v="4.9000000000000004"/>
    <n v="1.8159999999999998"/>
    <n v="0.2573333333333333"/>
    <n v="11334.032666666668"/>
    <x v="0"/>
  </r>
  <r>
    <x v="1"/>
    <x v="105"/>
    <s v="Financeiro"/>
    <n v="88396"/>
    <s v="C"/>
    <x v="14"/>
    <x v="2"/>
    <n v="36.96"/>
    <m/>
    <n v="3696"/>
    <n v="4.9000000000000004"/>
    <n v="1.8159999999999998"/>
    <n v="0.2573333333333333"/>
    <n v="3703.4473333333335"/>
    <x v="0"/>
  </r>
  <r>
    <x v="1"/>
    <x v="105"/>
    <s v="Financeiro"/>
    <n v="88396"/>
    <s v="C"/>
    <x v="14"/>
    <x v="0"/>
    <n v="37.07"/>
    <m/>
    <n v="7414"/>
    <n v="4.9000000000000004"/>
    <n v="1.8159999999999998"/>
    <n v="0.2573333333333333"/>
    <n v="7421.4473333333326"/>
    <x v="0"/>
  </r>
  <r>
    <x v="1"/>
    <x v="105"/>
    <s v="Utilidade Pública"/>
    <n v="88396"/>
    <s v="C"/>
    <x v="17"/>
    <x v="1"/>
    <n v="15"/>
    <n v="15.706906032670226"/>
    <n v="7500"/>
    <n v="4.9000000000000004"/>
    <n v="1.8159999999999998"/>
    <n v="0.2573333333333333"/>
    <n v="7507.9873333333326"/>
    <x v="1"/>
  </r>
  <r>
    <x v="1"/>
    <x v="105"/>
    <s v="Consumo Cíclico"/>
    <n v="88396"/>
    <s v="C"/>
    <x v="7"/>
    <x v="4"/>
    <n v="19.64"/>
    <n v="27.264472608567139"/>
    <n v="5892"/>
    <n v="4.9000000000000004"/>
    <n v="1.8159999999999998"/>
    <n v="0.2573333333333333"/>
    <n v="5897.7873333333328"/>
    <x v="0"/>
  </r>
  <r>
    <x v="1"/>
    <x v="106"/>
    <s v="Financeiro"/>
    <n v="78793"/>
    <s v="C"/>
    <x v="14"/>
    <x v="0"/>
    <n v="37.61"/>
    <n v="37.6"/>
    <n v="7522"/>
    <n v="4.9000000000000004"/>
    <n v="1.6525000000000001"/>
    <n v="0.185"/>
    <n v="7530.8435714285715"/>
    <x v="0"/>
  </r>
  <r>
    <x v="1"/>
    <x v="106"/>
    <s v="Financeiro"/>
    <n v="78793"/>
    <s v="C"/>
    <x v="14"/>
    <x v="2"/>
    <n v="37.56"/>
    <m/>
    <n v="3756"/>
    <n v="4.9000000000000004"/>
    <n v="1.6525000000000001"/>
    <n v="0.185"/>
    <n v="3764.8435714285715"/>
    <x v="0"/>
  </r>
  <r>
    <x v="1"/>
    <x v="106"/>
    <s v="Consumo não Cíclico"/>
    <n v="78793"/>
    <s v="C"/>
    <x v="13"/>
    <x v="4"/>
    <n v="25.05"/>
    <n v="25.056099751297577"/>
    <n v="7515"/>
    <n v="4.9000000000000004"/>
    <n v="1.6525000000000001"/>
    <n v="0.185"/>
    <n v="7523.8435714285715"/>
    <x v="0"/>
  </r>
  <r>
    <x v="1"/>
    <x v="106"/>
    <s v="Financeiro e Outros"/>
    <n v="78793"/>
    <s v="C"/>
    <x v="9"/>
    <x v="0"/>
    <n v="26.36"/>
    <n v="26.36"/>
    <n v="5272"/>
    <n v="4.9000000000000004"/>
    <n v="1.6525000000000001"/>
    <n v="0.185"/>
    <n v="5280.8435714285715"/>
    <x v="0"/>
  </r>
  <r>
    <x v="1"/>
    <x v="107"/>
    <s v="Financeiro"/>
    <n v="68552"/>
    <s v="V"/>
    <x v="14"/>
    <x v="0"/>
    <n v="39.119999999999997"/>
    <n v="36.168863271256029"/>
    <n v="7823.9999999999991"/>
    <n v="4.9000000000000004"/>
    <n v="1.9424999999999999"/>
    <n v="0.2175"/>
    <n v="7815.7539285714283"/>
    <x v="0"/>
  </r>
  <r>
    <x v="1"/>
    <x v="107"/>
    <s v="Financeiro e Outros"/>
    <n v="68552"/>
    <s v="V"/>
    <x v="9"/>
    <x v="7"/>
    <n v="27.01"/>
    <n v="25.672175925925924"/>
    <n v="10804"/>
    <n v="4.9000000000000004"/>
    <n v="1.9424999999999999"/>
    <n v="0.2175"/>
    <n v="10795.753928571428"/>
    <x v="0"/>
  </r>
  <r>
    <x v="1"/>
    <x v="107"/>
    <s v="Financeiro"/>
    <n v="68552"/>
    <s v="V"/>
    <x v="21"/>
    <x v="0"/>
    <n v="32.200000000000003"/>
    <n v="30.222337662337662"/>
    <n v="6440.0000000000009"/>
    <n v="4.9000000000000004"/>
    <n v="1.9424999999999999"/>
    <n v="0.2175"/>
    <n v="6431.7539285714302"/>
    <x v="0"/>
  </r>
  <r>
    <x v="1"/>
    <x v="107"/>
    <s v="Financeiro"/>
    <n v="68552"/>
    <s v="V"/>
    <x v="21"/>
    <x v="2"/>
    <n v="32.200000000000003"/>
    <n v="30.222337662337662"/>
    <n v="3220.0000000000005"/>
    <n v="4.9000000000000004"/>
    <n v="1.9424999999999999"/>
    <n v="0.2175"/>
    <n v="3212"/>
    <x v="0"/>
  </r>
  <r>
    <x v="1"/>
    <x v="108"/>
    <s v="Financeiro"/>
    <n v="58522"/>
    <s v="C"/>
    <x v="14"/>
    <x v="0"/>
    <n v="39.380000000000003"/>
    <m/>
    <n v="7876.0000000000009"/>
    <n v="4.9000000000000004"/>
    <n v="2.2136363636363638"/>
    <n v="0.29454545454545455"/>
    <n v="7884.7070454545456"/>
    <x v="0"/>
  </r>
  <r>
    <x v="1"/>
    <x v="108"/>
    <s v="Financeiro"/>
    <n v="58522"/>
    <s v="V"/>
    <x v="14"/>
    <x v="0"/>
    <n v="38.99"/>
    <n v="36.168863271256029"/>
    <n v="7798"/>
    <n v="4.9000000000000004"/>
    <n v="2.2136363636363638"/>
    <n v="0.29454545454545455"/>
    <n v="7789.9229545454555"/>
    <x v="0"/>
  </r>
  <r>
    <x v="1"/>
    <x v="108"/>
    <s v="Financeiro"/>
    <n v="58522"/>
    <s v="V"/>
    <x v="14"/>
    <x v="0"/>
    <n v="39.32"/>
    <n v="36.168863271256029"/>
    <n v="7864"/>
    <n v="4.9000000000000004"/>
    <n v="2.2136363636363638"/>
    <n v="0.29454545454545455"/>
    <n v="7855.9229545454555"/>
    <x v="0"/>
  </r>
  <r>
    <x v="1"/>
    <x v="108"/>
    <s v="Financeiro"/>
    <n v="58522"/>
    <s v="V"/>
    <x v="14"/>
    <x v="0"/>
    <n v="39.450000000000003"/>
    <m/>
    <n v="7890.0000000000009"/>
    <n v="4.9000000000000004"/>
    <n v="2.2136363636363638"/>
    <n v="0.29454545454545455"/>
    <n v="7882.6614545454559"/>
    <x v="0"/>
  </r>
  <r>
    <x v="1"/>
    <x v="108"/>
    <s v="Financeiro e Outros"/>
    <n v="58522"/>
    <s v="C"/>
    <x v="9"/>
    <x v="7"/>
    <n v="27.17"/>
    <m/>
    <n v="10868"/>
    <n v="4.9000000000000004"/>
    <n v="2.2136363636363638"/>
    <n v="0.29454545454545455"/>
    <n v="10875.968545454545"/>
    <x v="0"/>
  </r>
  <r>
    <x v="1"/>
    <x v="108"/>
    <s v="Financeiro e Outros"/>
    <n v="58522"/>
    <s v="C"/>
    <x v="9"/>
    <x v="7"/>
    <n v="27.11"/>
    <m/>
    <n v="10844"/>
    <n v="4.9000000000000004"/>
    <n v="2.2136363636363638"/>
    <n v="0.29454545454545455"/>
    <n v="10851.968545454545"/>
    <x v="0"/>
  </r>
  <r>
    <x v="1"/>
    <x v="108"/>
    <s v="Financeiro e Outros"/>
    <n v="58522"/>
    <s v="V"/>
    <x v="9"/>
    <x v="7"/>
    <n v="27.01"/>
    <n v="25.672175925925924"/>
    <n v="10804"/>
    <n v="4.9000000000000004"/>
    <n v="2.2136363636363638"/>
    <n v="0.29454545454545455"/>
    <n v="10796.661454545454"/>
    <x v="0"/>
  </r>
  <r>
    <x v="1"/>
    <x v="108"/>
    <s v="Financeiro e Outros"/>
    <n v="58522"/>
    <s v="V"/>
    <x v="9"/>
    <x v="7"/>
    <n v="27.04"/>
    <m/>
    <n v="10816"/>
    <n v="4.9000000000000004"/>
    <n v="2.2136363636363638"/>
    <n v="0.29454545454545455"/>
    <n v="10808.661454545454"/>
    <x v="0"/>
  </r>
  <r>
    <x v="1"/>
    <x v="108"/>
    <s v="Financeiro e Outros"/>
    <n v="58522"/>
    <s v="V"/>
    <x v="9"/>
    <x v="7"/>
    <n v="27.08"/>
    <m/>
    <n v="10832"/>
    <n v="4.9000000000000004"/>
    <n v="2.2136363636363638"/>
    <n v="0.29454545454545455"/>
    <n v="10824.295454545454"/>
    <x v="0"/>
  </r>
  <r>
    <x v="1"/>
    <x v="108"/>
    <s v="Consumo Cíclico"/>
    <n v="58522"/>
    <s v="V"/>
    <x v="7"/>
    <x v="1"/>
    <n v="19.02"/>
    <n v="28.518497708660419"/>
    <n v="9510"/>
    <n v="4.9000000000000004"/>
    <n v="2.2136363636363638"/>
    <n v="0.29454545454545455"/>
    <n v="9502.295454545454"/>
    <x v="0"/>
  </r>
  <r>
    <x v="1"/>
    <x v="108"/>
    <s v="Financeiro"/>
    <n v="58522"/>
    <s v="V"/>
    <x v="21"/>
    <x v="4"/>
    <n v="32.01"/>
    <n v="30.222337662337662"/>
    <n v="9603"/>
    <n v="4.9000000000000004"/>
    <n v="2.2136363636363638"/>
    <n v="0.29454545454545455"/>
    <n v="9595.295454545454"/>
    <x v="2"/>
  </r>
  <r>
    <x v="1"/>
    <x v="109"/>
    <s v="Consumo Cíclico"/>
    <n v="37292"/>
    <s v="C"/>
    <x v="18"/>
    <x v="0"/>
    <n v="15.75"/>
    <n v="18.14223641975309"/>
    <n v="3150"/>
    <n v="4.9000000000000004"/>
    <n v="1.2"/>
    <n v="0.13"/>
    <n v="3158.1700000000005"/>
    <x v="1"/>
  </r>
  <r>
    <x v="1"/>
    <x v="109"/>
    <s v="Financeiro e Outros"/>
    <n v="37292"/>
    <s v="C"/>
    <x v="9"/>
    <x v="0"/>
    <n v="27.93"/>
    <n v="25.672175925925924"/>
    <n v="5586"/>
    <n v="4.9000000000000004"/>
    <n v="1.2"/>
    <n v="0.13"/>
    <n v="5594.17"/>
    <x v="0"/>
  </r>
  <r>
    <x v="1"/>
    <x v="110"/>
    <s v="Financeiro e Outros"/>
    <n v="25959"/>
    <s v="V"/>
    <x v="9"/>
    <x v="0"/>
    <n v="27.19"/>
    <n v="25.672175925925924"/>
    <n v="5438"/>
    <n v="4.9000000000000004"/>
    <n v="1.18"/>
    <n v="0.13"/>
    <n v="5430.46"/>
    <x v="0"/>
  </r>
  <r>
    <x v="1"/>
    <x v="110"/>
    <e v="#N/A"/>
    <n v="25959"/>
    <s v="V"/>
    <x v="24"/>
    <x v="16"/>
    <n v="9.73"/>
    <n v="0"/>
    <n v="3152.52"/>
    <n v="4.9000000000000004"/>
    <n v="1.18"/>
    <n v="0.13"/>
    <n v="3144.9799999999996"/>
    <x v="0"/>
  </r>
  <r>
    <x v="1"/>
    <x v="111"/>
    <s v="Financeiro e Outros"/>
    <n v="15214"/>
    <s v="C"/>
    <x v="9"/>
    <x v="0"/>
    <n v="25.76"/>
    <n v="25.672175925925924"/>
    <n v="5152"/>
    <n v="4.9000000000000004"/>
    <m/>
    <m/>
    <n v="5162.03"/>
    <x v="0"/>
  </r>
  <r>
    <x v="1"/>
    <x v="112"/>
    <s v="Financeiro"/>
    <n v="140083"/>
    <s v="C"/>
    <x v="14"/>
    <x v="0"/>
    <n v="38.4"/>
    <n v="36.168863271256029"/>
    <n v="7680"/>
    <n v="4.9000000000000004"/>
    <n v="1.7233333333333334"/>
    <n v="0.22999999999999998"/>
    <n v="7690.2599999999993"/>
    <x v="0"/>
  </r>
  <r>
    <x v="1"/>
    <x v="112"/>
    <s v="Financeiro"/>
    <n v="140083"/>
    <s v="C"/>
    <x v="14"/>
    <x v="0"/>
    <n v="38.14"/>
    <m/>
    <n v="7628"/>
    <n v="4.9000000000000004"/>
    <n v="1.7233333333333334"/>
    <n v="0.22999999999999998"/>
    <n v="7638.2599999999993"/>
    <x v="0"/>
  </r>
  <r>
    <x v="1"/>
    <x v="112"/>
    <s v="Financeiro"/>
    <n v="140083"/>
    <s v="V"/>
    <x v="14"/>
    <x v="0"/>
    <n v="38.36"/>
    <m/>
    <n v="7672"/>
    <n v="4.9000000000000004"/>
    <n v="1.7233333333333334"/>
    <n v="0.22999999999999998"/>
    <n v="7664.9700000000012"/>
    <x v="0"/>
  </r>
  <r>
    <x v="1"/>
    <x v="113"/>
    <s v="Financeiro"/>
    <n v="121044"/>
    <s v="C"/>
    <x v="14"/>
    <x v="0"/>
    <n v="39.15"/>
    <m/>
    <n v="7830"/>
    <n v="4.9000000000000004"/>
    <n v="1.6833333333333333"/>
    <n v="0.68"/>
    <n v="7838.11"/>
    <x v="0"/>
  </r>
  <r>
    <x v="1"/>
    <x v="113"/>
    <s v="Financeiro"/>
    <n v="121044"/>
    <s v="V"/>
    <x v="14"/>
    <x v="0"/>
    <n v="39.049999999999997"/>
    <m/>
    <n v="7809.9999999999991"/>
    <n v="4.9000000000000004"/>
    <n v="1.6833333333333333"/>
    <n v="0.68"/>
    <n v="7802.5199999999995"/>
    <x v="0"/>
  </r>
  <r>
    <x v="1"/>
    <x v="113"/>
    <s v="Consumo não Cíclico"/>
    <n v="121044"/>
    <s v="C"/>
    <x v="13"/>
    <x v="4"/>
    <n v="23.41"/>
    <m/>
    <n v="7023"/>
    <n v="4.9000000000000004"/>
    <n v="1.6833333333333333"/>
    <n v="0.68"/>
    <n v="7031.11"/>
    <x v="0"/>
  </r>
  <r>
    <x v="1"/>
    <x v="114"/>
    <s v="Financeiro"/>
    <n v="112389"/>
    <s v="C"/>
    <x v="14"/>
    <x v="0"/>
    <n v="39.28"/>
    <m/>
    <n v="7856"/>
    <n v="4.9000000000000004"/>
    <n v="1.6420000000000001"/>
    <n v="0.22999999999999998"/>
    <n v="7863.6599999999989"/>
    <x v="0"/>
  </r>
  <r>
    <x v="1"/>
    <x v="114"/>
    <s v="Financeiro"/>
    <n v="112389"/>
    <s v="C"/>
    <x v="14"/>
    <x v="0"/>
    <n v="39.31"/>
    <m/>
    <n v="7862"/>
    <n v="4.9000000000000004"/>
    <n v="1.6420000000000001"/>
    <n v="0.22999999999999998"/>
    <n v="7869.6599999999989"/>
    <x v="0"/>
  </r>
  <r>
    <x v="1"/>
    <x v="114"/>
    <s v="Financeiro"/>
    <n v="112389"/>
    <s v="V"/>
    <x v="14"/>
    <x v="0"/>
    <n v="39.32"/>
    <m/>
    <n v="7864"/>
    <n v="4.9000000000000004"/>
    <n v="1.6420000000000001"/>
    <n v="0.22999999999999998"/>
    <n v="7856.9700000000012"/>
    <x v="0"/>
  </r>
  <r>
    <x v="1"/>
    <x v="114"/>
    <s v="Financeiro"/>
    <n v="112389"/>
    <s v="V"/>
    <x v="14"/>
    <x v="0"/>
    <n v="39.33"/>
    <m/>
    <n v="7866"/>
    <n v="4.9000000000000004"/>
    <n v="1.6420000000000001"/>
    <n v="0.22999999999999998"/>
    <n v="7858.0400000000009"/>
    <x v="0"/>
  </r>
  <r>
    <x v="1"/>
    <x v="114"/>
    <s v="Consumo não Cíclico"/>
    <n v="112389"/>
    <s v="V"/>
    <x v="13"/>
    <x v="4"/>
    <n v="23.41"/>
    <n v="25.056099751297577"/>
    <n v="7023"/>
    <n v="4.9000000000000004"/>
    <n v="1.6420000000000001"/>
    <n v="0.22999999999999998"/>
    <n v="7015.35"/>
    <x v="0"/>
  </r>
  <r>
    <x v="1"/>
    <x v="115"/>
    <s v="Financeiro"/>
    <n v="103997"/>
    <s v="C"/>
    <x v="14"/>
    <x v="0"/>
    <n v="39.31"/>
    <m/>
    <n v="7862"/>
    <n v="4.9000000000000004"/>
    <n v="1.6542857142857144"/>
    <n v="0.23571428571428571"/>
    <n v="7870.2857142857147"/>
    <x v="0"/>
  </r>
  <r>
    <x v="1"/>
    <x v="115"/>
    <s v="Financeiro"/>
    <n v="103997"/>
    <s v="C"/>
    <x v="14"/>
    <x v="0"/>
    <n v="39.33"/>
    <m/>
    <n v="7866"/>
    <n v="4.9000000000000004"/>
    <n v="1.6542857142857144"/>
    <n v="0.23571428571428571"/>
    <n v="7874.2857142857147"/>
    <x v="0"/>
  </r>
  <r>
    <x v="1"/>
    <x v="115"/>
    <s v="Financeiro"/>
    <n v="103997"/>
    <s v="C"/>
    <x v="14"/>
    <x v="0"/>
    <n v="39.35"/>
    <m/>
    <n v="7870"/>
    <n v="4.9000000000000004"/>
    <n v="1.6542857142857144"/>
    <n v="0.23571428571428571"/>
    <n v="7878.2857142857147"/>
    <x v="0"/>
  </r>
  <r>
    <x v="1"/>
    <x v="115"/>
    <s v="Financeiro"/>
    <n v="103997"/>
    <s v="V"/>
    <x v="14"/>
    <x v="0"/>
    <n v="39.28"/>
    <n v="35.053294906884034"/>
    <n v="7856"/>
    <n v="4.9000000000000004"/>
    <n v="1.6542857142857144"/>
    <n v="0.23571428571428571"/>
    <n v="7848.3442857142854"/>
    <x v="0"/>
  </r>
  <r>
    <x v="1"/>
    <x v="115"/>
    <s v="Financeiro"/>
    <n v="103997"/>
    <s v="V"/>
    <x v="14"/>
    <x v="0"/>
    <n v="39.130000000000003"/>
    <m/>
    <n v="7826.0000000000009"/>
    <n v="4.9000000000000004"/>
    <n v="1.6542857142857144"/>
    <n v="0.23571428571428571"/>
    <n v="7818.0342857142869"/>
    <x v="0"/>
  </r>
  <r>
    <x v="1"/>
    <x v="115"/>
    <s v="Financeiro"/>
    <n v="103997"/>
    <s v="V"/>
    <x v="14"/>
    <x v="0"/>
    <n v="39.29"/>
    <m/>
    <n v="7858"/>
    <n v="4.9000000000000004"/>
    <n v="1.6542857142857144"/>
    <n v="0.23571428571428571"/>
    <n v="7850.0342857142859"/>
    <x v="0"/>
  </r>
  <r>
    <x v="1"/>
    <x v="115"/>
    <s v="Financeiro"/>
    <n v="103997"/>
    <s v="V"/>
    <x v="14"/>
    <x v="0"/>
    <n v="39.33"/>
    <m/>
    <n v="7866"/>
    <n v="4.9000000000000004"/>
    <n v="1.6542857142857144"/>
    <n v="0.23571428571428571"/>
    <n v="7858.0342857142859"/>
    <x v="0"/>
  </r>
  <r>
    <x v="1"/>
    <x v="116"/>
    <s v="Financeiro"/>
    <n v="85476"/>
    <s v="V"/>
    <x v="14"/>
    <x v="0"/>
    <n v="37.74"/>
    <n v="35.053294906884034"/>
    <n v="7548"/>
    <n v="4.9000000000000004"/>
    <n v="1.6866666666666665"/>
    <n v="0.22333333333333336"/>
    <n v="7540.0466666666671"/>
    <x v="0"/>
  </r>
  <r>
    <x v="1"/>
    <x v="117"/>
    <s v="Financeiro"/>
    <n v="75205"/>
    <s v="V"/>
    <x v="14"/>
    <x v="0"/>
    <n v="36.49"/>
    <m/>
    <n v="7298"/>
    <n v="4.9000000000000004"/>
    <n v="1.6866666666666665"/>
    <n v="0.22333333333333336"/>
    <n v="7290.0466666666671"/>
    <x v="0"/>
  </r>
  <r>
    <x v="1"/>
    <x v="117"/>
    <s v="Financeiro"/>
    <n v="75205"/>
    <s v="C"/>
    <x v="14"/>
    <x v="0"/>
    <n v="36.659999999999997"/>
    <m/>
    <n v="7331.9999999999991"/>
    <n v="4.9000000000000004"/>
    <n v="1.6866666666666665"/>
    <n v="0.22333333333333336"/>
    <n v="7340.5833333333321"/>
    <x v="0"/>
  </r>
  <r>
    <x v="1"/>
    <x v="117"/>
    <s v="Financeiro e Outros"/>
    <n v="75205"/>
    <s v="C"/>
    <x v="9"/>
    <x v="4"/>
    <n v="26.03"/>
    <n v="25.672175925925924"/>
    <n v="7809"/>
    <n v="4.9000000000000004"/>
    <n v="1.6866666666666665"/>
    <n v="0.22333333333333336"/>
    <n v="7817.583333333333"/>
    <x v="0"/>
  </r>
  <r>
    <x v="1"/>
    <x v="118"/>
    <s v="Financeiro"/>
    <n v="65465"/>
    <s v="C"/>
    <x v="14"/>
    <x v="0"/>
    <n v="36.06"/>
    <n v="35.053294906884034"/>
    <n v="7212"/>
    <n v="4.9000000000000004"/>
    <n v="2.0550000000000002"/>
    <n v="0.22500000000000001"/>
    <n v="7220.585"/>
    <x v="0"/>
  </r>
  <r>
    <x v="1"/>
    <x v="118"/>
    <s v="Financeiro e Outros"/>
    <n v="65465"/>
    <s v="V"/>
    <x v="9"/>
    <x v="4"/>
    <n v="25.79"/>
    <n v="25.314351851851853"/>
    <n v="7737"/>
    <n v="4.9000000000000004"/>
    <n v="2.0550000000000002"/>
    <n v="0.22500000000000001"/>
    <n v="7729.0450000000001"/>
    <x v="0"/>
  </r>
  <r>
    <x v="1"/>
    <x v="119"/>
    <s v="Financeiro e Outros"/>
    <n v="56493"/>
    <s v="C"/>
    <x v="9"/>
    <x v="4"/>
    <n v="26.16"/>
    <n v="25.314351851851853"/>
    <n v="7848"/>
    <n v="4.9000000000000004"/>
    <n v="2.15"/>
    <n v="0.23"/>
    <n v="7856.5899999999992"/>
    <x v="0"/>
  </r>
  <r>
    <x v="1"/>
    <x v="120"/>
    <s v="Financeiro"/>
    <n v="46598"/>
    <s v="V"/>
    <x v="14"/>
    <x v="0"/>
    <n v="36.369999999999997"/>
    <n v="34.717726542512047"/>
    <n v="7273.9999999999991"/>
    <n v="4.9000000000000004"/>
    <n v="2.0699999999999998"/>
    <n v="0.38"/>
    <n v="7265.8899999999994"/>
    <x v="0"/>
  </r>
  <r>
    <x v="1"/>
    <x v="120"/>
    <s v="Financeiro e Outros"/>
    <n v="46598"/>
    <s v="V"/>
    <x v="9"/>
    <x v="4"/>
    <n v="25.97"/>
    <n v="24.468703703703703"/>
    <n v="7791"/>
    <n v="4.9000000000000004"/>
    <n v="2.0699999999999998"/>
    <n v="0.38"/>
    <n v="7782.89"/>
    <x v="0"/>
  </r>
  <r>
    <x v="1"/>
    <x v="121"/>
    <s v="Consumo não Cíclico"/>
    <n v="26142"/>
    <s v="C"/>
    <x v="13"/>
    <x v="4"/>
    <n v="23.11"/>
    <n v="25.056099751297577"/>
    <n v="6933"/>
    <n v="4.9000000000000004"/>
    <n v="1.9"/>
    <n v="0.2"/>
    <n v="6940.3533333333326"/>
    <x v="0"/>
  </r>
  <r>
    <x v="1"/>
    <x v="122"/>
    <s v="Financeiro e Outros"/>
    <n v="5036"/>
    <s v="V"/>
    <x v="9"/>
    <x v="4"/>
    <n v="24.85"/>
    <n v="24.468703703703703"/>
    <n v="7455"/>
    <n v="4.9000000000000004"/>
    <n v="1.4616666666666667"/>
    <n v="0.19166666666666665"/>
    <n v="7448.2850000000008"/>
    <x v="0"/>
  </r>
  <r>
    <x v="1"/>
    <x v="122"/>
    <s v="Consumo não Cíclico"/>
    <n v="5036"/>
    <s v="V"/>
    <x v="13"/>
    <x v="4"/>
    <n v="23.65"/>
    <n v="25.244431985294113"/>
    <n v="7095"/>
    <n v="4.9000000000000004"/>
    <n v="1.4616666666666667"/>
    <n v="0.19166666666666665"/>
    <n v="7088.2850000000008"/>
    <x v="0"/>
  </r>
  <r>
    <x v="1"/>
    <x v="122"/>
    <s v="Consumo não Cíclico"/>
    <n v="5036"/>
    <s v="V"/>
    <x v="13"/>
    <x v="4"/>
    <n v="23.87"/>
    <m/>
    <n v="7161"/>
    <n v="4.9000000000000004"/>
    <n v="1.4616666666666667"/>
    <n v="0.19166666666666665"/>
    <n v="7153.0583333333334"/>
    <x v="0"/>
  </r>
  <r>
    <x v="1"/>
    <x v="122"/>
    <s v="Consumo não Cíclico"/>
    <n v="5036"/>
    <s v="C"/>
    <x v="13"/>
    <x v="4"/>
    <n v="23.83"/>
    <m/>
    <n v="7148.9999999999991"/>
    <n v="4.9000000000000004"/>
    <n v="1.4616666666666667"/>
    <n v="0.19166666666666665"/>
    <n v="7157.5716666666658"/>
    <x v="0"/>
  </r>
  <r>
    <x v="1"/>
    <x v="122"/>
    <s v="Consumo Cíclico"/>
    <n v="5036"/>
    <s v="C"/>
    <x v="18"/>
    <x v="0"/>
    <n v="17.420000000000002"/>
    <n v="18.333615333333334"/>
    <n v="3484.0000000000005"/>
    <n v="4.9000000000000004"/>
    <n v="1.4616666666666667"/>
    <n v="0.19166666666666665"/>
    <n v="3492.5716666666672"/>
    <x v="1"/>
  </r>
  <r>
    <x v="1"/>
    <x v="122"/>
    <s v="Consumo Cíclico"/>
    <n v="5036"/>
    <s v="C"/>
    <x v="18"/>
    <x v="0"/>
    <n v="17.39"/>
    <m/>
    <n v="3478"/>
    <n v="4.9000000000000004"/>
    <n v="1.4616666666666667"/>
    <n v="0.19166666666666665"/>
    <n v="3486.5716666666667"/>
    <x v="1"/>
  </r>
  <r>
    <x v="1"/>
    <x v="123"/>
    <s v="Financeiro e Outros"/>
    <n v="174095"/>
    <s v="C"/>
    <x v="9"/>
    <x v="4"/>
    <n v="24.49"/>
    <n v="24.468703703703703"/>
    <n v="7346.9999999999991"/>
    <n v="4.9000000000000004"/>
    <n v="1.95"/>
    <n v="0.23"/>
    <n v="7355.6099999999988"/>
    <x v="0"/>
  </r>
  <r>
    <x v="1"/>
    <x v="123"/>
    <e v="#N/A"/>
    <n v="174095"/>
    <s v="C"/>
    <x v="1"/>
    <x v="3"/>
    <n v="6.86"/>
    <n v="13.605245262832337"/>
    <n v="6860"/>
    <n v="4.9000000000000004"/>
    <n v="1.95"/>
    <n v="0.23"/>
    <n v="6868.61"/>
    <x v="0"/>
  </r>
  <r>
    <x v="0"/>
    <x v="124"/>
    <e v="#N/A"/>
    <n v="22681248"/>
    <s v="C"/>
    <x v="16"/>
    <x v="7"/>
    <n v="4.9400000000000004"/>
    <n v="6.371666666666667"/>
    <n v="1976.0000000000002"/>
    <m/>
    <n v="0.54"/>
    <n v="0.06"/>
    <n v="1979.761666666667"/>
    <x v="1"/>
  </r>
  <r>
    <x v="1"/>
    <x v="125"/>
    <s v="Financeiro"/>
    <n v="147082"/>
    <s v="C"/>
    <x v="14"/>
    <x v="2"/>
    <n v="35.08"/>
    <n v="34.763010724698042"/>
    <n v="3508"/>
    <n v="4.9000000000000004"/>
    <n v="1.3866666666666667"/>
    <n v="0.16333333333333333"/>
    <n v="3516.7650000000003"/>
    <x v="0"/>
  </r>
  <r>
    <x v="1"/>
    <x v="125"/>
    <s v="Financeiro"/>
    <n v="147082"/>
    <s v="C"/>
    <x v="14"/>
    <x v="2"/>
    <n v="35.21"/>
    <n v="34.717726542512047"/>
    <n v="3521"/>
    <n v="4.9000000000000004"/>
    <n v="1.3866666666666667"/>
    <n v="0.16333333333333333"/>
    <n v="3529.7650000000003"/>
    <x v="0"/>
  </r>
  <r>
    <x v="1"/>
    <x v="125"/>
    <s v="Financeiro"/>
    <n v="147082"/>
    <s v="C"/>
    <x v="14"/>
    <x v="4"/>
    <n v="35.39"/>
    <n v="34.635680966264054"/>
    <n v="10617"/>
    <n v="4.9000000000000004"/>
    <n v="1.3866666666666667"/>
    <n v="0.16333333333333333"/>
    <n v="10625.764999999999"/>
    <x v="0"/>
  </r>
  <r>
    <x v="1"/>
    <x v="125"/>
    <s v="Financeiro e Outros"/>
    <n v="147082"/>
    <s v="C"/>
    <x v="9"/>
    <x v="0"/>
    <n v="25.24"/>
    <n v="24.458055555555553"/>
    <n v="5048"/>
    <n v="4.9000000000000004"/>
    <n v="1.3866666666666667"/>
    <n v="0.16333333333333333"/>
    <n v="5056.7649999999994"/>
    <x v="0"/>
  </r>
  <r>
    <x v="1"/>
    <x v="125"/>
    <s v="Financeiro e Outros"/>
    <n v="147082"/>
    <s v="C"/>
    <x v="9"/>
    <x v="0"/>
    <n v="25.38"/>
    <n v="24.067083333333329"/>
    <n v="5076"/>
    <n v="4.9000000000000004"/>
    <n v="1.3866666666666667"/>
    <n v="0.16333333333333333"/>
    <n v="5084.7649999999994"/>
    <x v="0"/>
  </r>
  <r>
    <x v="1"/>
    <x v="125"/>
    <e v="#N/A"/>
    <n v="147082"/>
    <s v="C"/>
    <x v="16"/>
    <x v="1"/>
    <n v="4.99"/>
    <n v="6.7823076923076924"/>
    <n v="2495"/>
    <n v="4.9000000000000004"/>
    <n v="1.3866666666666667"/>
    <n v="0.16333333333333333"/>
    <n v="2502.586666666667"/>
    <x v="1"/>
  </r>
  <r>
    <x v="1"/>
    <x v="126"/>
    <s v="Financeiro"/>
    <n v="136874"/>
    <s v="V"/>
    <x v="14"/>
    <x v="0"/>
    <n v="34.99"/>
    <m/>
    <n v="6998"/>
    <n v="4.9000000000000004"/>
    <n v="1.5277777777777777"/>
    <n v="0.20666666666666667"/>
    <n v="6991"/>
    <x v="0"/>
  </r>
  <r>
    <x v="1"/>
    <x v="126"/>
    <s v="Financeiro"/>
    <n v="136874"/>
    <s v="V"/>
    <x v="14"/>
    <x v="0"/>
    <n v="35.58"/>
    <m/>
    <n v="7116"/>
    <n v="4.9000000000000004"/>
    <n v="1.5277777777777777"/>
    <n v="0.20666666666666667"/>
    <n v="7109"/>
    <x v="0"/>
  </r>
  <r>
    <x v="1"/>
    <x v="126"/>
    <s v="Financeiro"/>
    <n v="136874"/>
    <s v="C"/>
    <x v="14"/>
    <x v="0"/>
    <n v="35.409999999999997"/>
    <m/>
    <n v="7081.9999999999991"/>
    <n v="4.9000000000000004"/>
    <n v="1.5277777777777777"/>
    <n v="0.20666666666666667"/>
    <n v="7090.0926666666655"/>
    <x v="0"/>
  </r>
  <r>
    <x v="1"/>
    <x v="126"/>
    <s v="Financeiro"/>
    <n v="136874"/>
    <s v="C"/>
    <x v="14"/>
    <x v="0"/>
    <n v="35.35"/>
    <m/>
    <n v="7070"/>
    <n v="4.9000000000000004"/>
    <n v="1.5277777777777777"/>
    <n v="0.20666666666666667"/>
    <n v="7078.0926666666664"/>
    <x v="0"/>
  </r>
  <r>
    <x v="1"/>
    <x v="126"/>
    <s v="Financeiro"/>
    <n v="136874"/>
    <s v="V"/>
    <x v="14"/>
    <x v="0"/>
    <n v="35.92"/>
    <n v="33.881361932528115"/>
    <n v="7184"/>
    <n v="4.9000000000000004"/>
    <n v="1.5277777777777777"/>
    <n v="0.20666666666666667"/>
    <n v="7176.5373333333337"/>
    <x v="0"/>
  </r>
  <r>
    <x v="1"/>
    <x v="126"/>
    <s v="Financeiro"/>
    <n v="136874"/>
    <s v="V"/>
    <x v="14"/>
    <x v="0"/>
    <n v="35.29"/>
    <n v="33.881361932528115"/>
    <n v="7058"/>
    <n v="4.9000000000000004"/>
    <n v="1.5277777777777777"/>
    <n v="0.20666666666666667"/>
    <n v="7050.5373333333337"/>
    <x v="0"/>
  </r>
  <r>
    <x v="1"/>
    <x v="126"/>
    <s v="Financeiro e Outros"/>
    <n v="136874"/>
    <s v="V"/>
    <x v="9"/>
    <x v="0"/>
    <n v="25.02"/>
    <n v="22.754166666666666"/>
    <n v="5004"/>
    <n v="4.9000000000000004"/>
    <n v="1.5277777777777777"/>
    <n v="0.20666666666666667"/>
    <n v="4996.5373333333337"/>
    <x v="0"/>
  </r>
  <r>
    <x v="1"/>
    <x v="126"/>
    <s v="Financeiro e Outros"/>
    <n v="136874"/>
    <s v="V"/>
    <x v="9"/>
    <x v="0"/>
    <n v="25.24"/>
    <n v="22.754166666666666"/>
    <n v="5048"/>
    <n v="4.9000000000000004"/>
    <n v="1.5277777777777777"/>
    <n v="0.20666666666666667"/>
    <n v="5040.3033333333333"/>
    <x v="0"/>
  </r>
  <r>
    <x v="1"/>
    <x v="126"/>
    <s v="Financeiro e Outros"/>
    <n v="136874"/>
    <s v="V"/>
    <x v="9"/>
    <x v="0"/>
    <n v="25.84"/>
    <n v="22.754166666666666"/>
    <n v="5168"/>
    <n v="4.9000000000000004"/>
    <n v="1.5277777777777777"/>
    <n v="0.20666666666666667"/>
    <n v="5160.3033333333333"/>
    <x v="0"/>
  </r>
  <r>
    <x v="1"/>
    <x v="127"/>
    <s v="Financeiro"/>
    <n v="126932"/>
    <s v="C"/>
    <x v="21"/>
    <x v="4"/>
    <n v="29"/>
    <n v="30.222337662337662"/>
    <n v="8700"/>
    <n v="4.9000000000000004"/>
    <n v="2.39"/>
    <n v="0.28000000000000003"/>
    <n v="8708.4"/>
    <x v="0"/>
  </r>
  <r>
    <x v="1"/>
    <x v="128"/>
    <s v="Financeiro"/>
    <n v="118712"/>
    <s v="C"/>
    <x v="14"/>
    <x v="0"/>
    <n v="34.6"/>
    <n v="33.881361932528115"/>
    <n v="6920"/>
    <n v="4.9000000000000004"/>
    <n v="1.2266666666666668"/>
    <n v="0.17500000000000002"/>
    <n v="6928.2950000000001"/>
    <x v="0"/>
  </r>
  <r>
    <x v="1"/>
    <x v="128"/>
    <s v="Financeiro e Outros"/>
    <n v="118712"/>
    <s v="C"/>
    <x v="9"/>
    <x v="0"/>
    <n v="24.63"/>
    <n v="22.754166666666666"/>
    <n v="4926"/>
    <n v="4.9000000000000004"/>
    <n v="1.2266666666666668"/>
    <n v="0.17500000000000002"/>
    <n v="4934.2950000000001"/>
    <x v="0"/>
  </r>
  <r>
    <x v="1"/>
    <x v="128"/>
    <s v="Financeiro e Outros"/>
    <n v="118712"/>
    <s v="V"/>
    <x v="9"/>
    <x v="0"/>
    <n v="24.63"/>
    <m/>
    <n v="4926"/>
    <n v="4.9000000000000004"/>
    <n v="1.2266666666666668"/>
    <n v="0.17500000000000002"/>
    <n v="4918.335"/>
    <x v="0"/>
  </r>
  <r>
    <x v="1"/>
    <x v="128"/>
    <s v="Financeiro e Outros"/>
    <n v="118712"/>
    <s v="C"/>
    <x v="9"/>
    <x v="0"/>
    <n v="24.71"/>
    <m/>
    <n v="4942"/>
    <n v="4.9000000000000004"/>
    <n v="1.2266666666666668"/>
    <n v="0.17500000000000002"/>
    <n v="4950.2950000000001"/>
    <x v="0"/>
  </r>
  <r>
    <x v="1"/>
    <x v="128"/>
    <s v="Consumo Cíclico"/>
    <n v="118712"/>
    <s v="V"/>
    <x v="18"/>
    <x v="4"/>
    <n v="18.010000000000002"/>
    <m/>
    <n v="5403.0000000000009"/>
    <n v="4.9000000000000004"/>
    <n v="1.2266666666666668"/>
    <n v="0.17500000000000002"/>
    <n v="5395.3350000000009"/>
    <x v="0"/>
  </r>
  <r>
    <x v="1"/>
    <x v="128"/>
    <s v="Consumo Cíclico"/>
    <n v="118712"/>
    <s v="C"/>
    <x v="18"/>
    <x v="4"/>
    <n v="18"/>
    <m/>
    <n v="5400"/>
    <n v="4.9000000000000004"/>
    <n v="1.2266666666666668"/>
    <n v="0.17500000000000002"/>
    <n v="5408.2950000000001"/>
    <x v="0"/>
  </r>
  <r>
    <x v="1"/>
    <x v="129"/>
    <s v="Financeiro"/>
    <n v="111134"/>
    <s v="V"/>
    <x v="14"/>
    <x v="0"/>
    <n v="34.42"/>
    <n v="33.593906705539361"/>
    <n v="6884"/>
    <n v="4.9000000000000004"/>
    <n v="1.63"/>
    <n v="0.18999999999999997"/>
    <n v="6876.7200000000012"/>
    <x v="0"/>
  </r>
  <r>
    <x v="1"/>
    <x v="129"/>
    <s v="Financeiro e Outros"/>
    <n v="111134"/>
    <s v="V"/>
    <x v="9"/>
    <x v="4"/>
    <n v="24.77"/>
    <n v="22.128888888888888"/>
    <n v="7431"/>
    <n v="4.9000000000000004"/>
    <n v="1.63"/>
    <n v="0.18999999999999997"/>
    <n v="7423.7200000000012"/>
    <x v="0"/>
  </r>
  <r>
    <x v="1"/>
    <x v="129"/>
    <s v="Consumo Cíclico"/>
    <n v="111134"/>
    <s v="C"/>
    <x v="18"/>
    <x v="0"/>
    <n v="17.420000000000002"/>
    <n v="18.510494444444447"/>
    <n v="3484.0000000000005"/>
    <n v="4.9000000000000004"/>
    <n v="1.63"/>
    <n v="0.18999999999999997"/>
    <n v="3491.4050000000007"/>
    <x v="1"/>
  </r>
  <r>
    <x v="1"/>
    <x v="130"/>
    <s v="Consumo Cíclico"/>
    <n v="66911"/>
    <s v="C"/>
    <x v="18"/>
    <x v="4"/>
    <n v="18.86"/>
    <n v="18.625283333333336"/>
    <n v="5658"/>
    <n v="4.9000000000000004"/>
    <n v="1.55"/>
    <n v="0.18"/>
    <n v="5665.3950000000004"/>
    <x v="1"/>
  </r>
  <r>
    <x v="1"/>
    <x v="130"/>
    <s v="Consumo Cíclico"/>
    <n v="57969"/>
    <s v="V"/>
    <x v="18"/>
    <x v="4"/>
    <n v="18.600000000000001"/>
    <n v="18.625283333333336"/>
    <n v="5580"/>
    <n v="4.9000000000000004"/>
    <n v="1.69"/>
    <n v="0.19500000000000001"/>
    <n v="5573.0750000000007"/>
    <x v="0"/>
  </r>
  <r>
    <x v="1"/>
    <x v="130"/>
    <s v="Financeiro"/>
    <n v="57969"/>
    <s v="C"/>
    <x v="14"/>
    <x v="0"/>
    <n v="33.619999999999997"/>
    <n v="33.593906705539361"/>
    <n v="6723.9999999999991"/>
    <n v="4.9000000000000004"/>
    <n v="1.69"/>
    <n v="0.19500000000000001"/>
    <n v="6731.5549999999985"/>
    <x v="0"/>
  </r>
  <r>
    <x v="1"/>
    <x v="131"/>
    <s v="Financeiro"/>
    <n v="47473"/>
    <s v="V"/>
    <x v="14"/>
    <x v="0"/>
    <n v="34.299999999999997"/>
    <n v="33.583469387755102"/>
    <n v="6859.9999999999991"/>
    <n v="12"/>
    <n v="1.9166666666666667"/>
    <n v="0.25666666666666665"/>
    <n v="6845.913333333332"/>
    <x v="0"/>
  </r>
  <r>
    <x v="1"/>
    <x v="131"/>
    <s v="Consumo Cíclico"/>
    <n v="47473"/>
    <s v="C"/>
    <x v="18"/>
    <x v="4"/>
    <n v="18.16"/>
    <n v="18.625283333333336"/>
    <n v="5448"/>
    <n v="12"/>
    <n v="1.9166666666666667"/>
    <n v="0.25666666666666665"/>
    <n v="5462.7166666666672"/>
    <x v="0"/>
  </r>
  <r>
    <x v="1"/>
    <x v="131"/>
    <s v="Financeiro"/>
    <n v="47473"/>
    <s v="V"/>
    <x v="21"/>
    <x v="4"/>
    <n v="28.76"/>
    <n v="30.680714285714284"/>
    <n v="8628"/>
    <n v="12"/>
    <n v="1.9166666666666667"/>
    <n v="0.25666666666666665"/>
    <n v="8613.5458333333336"/>
    <x v="0"/>
  </r>
  <r>
    <x v="1"/>
    <x v="132"/>
    <s v="Consumo Cíclico"/>
    <n v="25188"/>
    <s v="C"/>
    <x v="18"/>
    <x v="4"/>
    <n v="18.71"/>
    <n v="18.625283333333336"/>
    <n v="5613"/>
    <n v="12"/>
    <n v="1.54"/>
    <n v="0.18"/>
    <n v="5628.0075000000006"/>
    <x v="1"/>
  </r>
  <r>
    <x v="1"/>
    <x v="133"/>
    <s v="Financeiro"/>
    <n v="18019"/>
    <s v="V"/>
    <x v="21"/>
    <x v="4"/>
    <n v="25.85"/>
    <n v="30.680714285714284"/>
    <n v="7755"/>
    <n v="12"/>
    <n v="1.85"/>
    <n v="0.215"/>
    <n v="7740.5874999999996"/>
    <x v="0"/>
  </r>
  <r>
    <x v="1"/>
    <x v="133"/>
    <s v="Consumo Cíclico"/>
    <n v="18019"/>
    <s v="V"/>
    <x v="18"/>
    <x v="4"/>
    <n v="19"/>
    <n v="18.605733333333333"/>
    <n v="5700"/>
    <n v="12"/>
    <n v="1.85"/>
    <n v="0.215"/>
    <n v="5685.5874999999996"/>
    <x v="0"/>
  </r>
  <r>
    <x v="1"/>
    <x v="134"/>
    <s v="Consumo Cíclico"/>
    <n v="133878"/>
    <s v="C"/>
    <x v="18"/>
    <x v="4"/>
    <n v="18.75"/>
    <m/>
    <n v="5625"/>
    <n v="12"/>
    <n v="1.54"/>
    <n v="0.18"/>
    <n v="5641.3070000000007"/>
    <x v="0"/>
  </r>
  <r>
    <x v="1"/>
    <x v="135"/>
    <e v="#N/A"/>
    <n v="110375"/>
    <s v="C"/>
    <x v="16"/>
    <x v="1"/>
    <n v="4.9800000000000004"/>
    <n v="7.0458823529411765"/>
    <n v="2490"/>
    <n v="12"/>
    <n v="0.68"/>
    <n v="0.08"/>
    <n v="2506.2069999999999"/>
    <x v="1"/>
  </r>
  <r>
    <x v="0"/>
    <x v="136"/>
    <e v="#N/A"/>
    <n v="19887691"/>
    <s v="C"/>
    <x v="16"/>
    <x v="4"/>
    <n v="4.9000000000000004"/>
    <n v="7.0875000000000004"/>
    <n v="1470"/>
    <m/>
    <n v="0.81"/>
    <n v="0.09"/>
    <n v="1474.2170000000001"/>
    <x v="1"/>
  </r>
  <r>
    <x v="0"/>
    <x v="136"/>
    <s v="Consumo não Cíclico"/>
    <n v="19887691"/>
    <s v="C"/>
    <x v="13"/>
    <x v="0"/>
    <n v="22.11"/>
    <n v="29.12458333333333"/>
    <n v="4422"/>
    <m/>
    <n v="0.81"/>
    <n v="0.09"/>
    <n v="4426.2170000000006"/>
    <x v="0"/>
  </r>
  <r>
    <x v="1"/>
    <x v="137"/>
    <s v="Consumo não Cíclico"/>
    <n v="87670"/>
    <s v="C"/>
    <x v="13"/>
    <x v="7"/>
    <n v="22.04"/>
    <n v="25.244431985294113"/>
    <n v="8816"/>
    <n v="12"/>
    <n v="2.42"/>
    <n v="0.28000000000000003"/>
    <n v="8832.4069999999992"/>
    <x v="0"/>
  </r>
  <r>
    <x v="1"/>
    <x v="138"/>
    <s v="Consumo Cíclico"/>
    <n v="169382"/>
    <s v="V"/>
    <x v="18"/>
    <x v="0"/>
    <n v="17.149999999999999"/>
    <n v="18.605733333333333"/>
    <n v="3429.9999999999995"/>
    <n v="12"/>
    <n v="0.94"/>
    <n v="0.1"/>
    <n v="3414.4029999999998"/>
    <x v="0"/>
  </r>
  <r>
    <x v="1"/>
    <x v="139"/>
    <s v="Consumo Cíclico"/>
    <n v="154115"/>
    <s v="C"/>
    <x v="18"/>
    <x v="4"/>
    <n v="17.149999999999999"/>
    <n v="18.605733333333333"/>
    <n v="5145"/>
    <n v="12"/>
    <n v="1.41"/>
    <n v="0.16"/>
    <n v="5161.2870000000003"/>
    <x v="0"/>
  </r>
  <r>
    <x v="1"/>
    <x v="140"/>
    <s v="Materiais Básicos"/>
    <n v="140276"/>
    <s v="V"/>
    <x v="25"/>
    <x v="4"/>
    <n v="21.44"/>
    <m/>
    <n v="6432"/>
    <n v="12"/>
    <n v="1.76"/>
    <n v="0.2"/>
    <n v="6416.3029999999999"/>
    <x v="0"/>
  </r>
  <r>
    <x v="1"/>
    <x v="141"/>
    <s v="Materiais Básicos"/>
    <n v="132326"/>
    <s v="C"/>
    <x v="25"/>
    <x v="4"/>
    <n v="21.42"/>
    <m/>
    <n v="6426.0000000000009"/>
    <n v="12"/>
    <n v="1.76"/>
    <n v="0.2"/>
    <n v="6442.3270000000011"/>
    <x v="0"/>
  </r>
  <r>
    <x v="1"/>
    <x v="142"/>
    <s v="Materiais Básicos"/>
    <n v="85136"/>
    <s v="V"/>
    <x v="25"/>
    <x v="4"/>
    <n v="22.06"/>
    <m/>
    <n v="6618"/>
    <n v="12"/>
    <n v="1.81"/>
    <n v="0.2"/>
    <n v="6602.3029999999999"/>
    <x v="0"/>
  </r>
  <r>
    <x v="1"/>
    <x v="143"/>
    <s v="Financeiro e Outros"/>
    <n v="57391"/>
    <s v="C"/>
    <x v="9"/>
    <x v="0"/>
    <n v="21.14"/>
    <n v="22.128888888888888"/>
    <n v="4228"/>
    <n v="12"/>
    <n v="1.1599999999999999"/>
    <n v="0.13"/>
    <n v="4244.6819999999998"/>
    <x v="0"/>
  </r>
  <r>
    <x v="1"/>
    <x v="144"/>
    <e v="#N/A"/>
    <n v="49425"/>
    <s v="C"/>
    <x v="16"/>
    <x v="1"/>
    <n v="6.08"/>
    <n v="7.4020689655172411"/>
    <n v="3040"/>
    <n v="12"/>
    <n v="0.91"/>
    <n v="0.1"/>
    <n v="3056.652"/>
    <x v="1"/>
  </r>
  <r>
    <x v="1"/>
    <x v="144"/>
    <s v="Consumo Cíclico"/>
    <n v="49425"/>
    <s v="C"/>
    <x v="7"/>
    <x v="0"/>
    <n v="17.95"/>
    <n v="28.518497708660419"/>
    <n v="3590"/>
    <n v="12"/>
    <n v="0.91"/>
    <n v="0.1"/>
    <n v="3606.652"/>
    <x v="0"/>
  </r>
  <r>
    <x v="1"/>
    <x v="145"/>
    <e v="#N/A"/>
    <n v="41271"/>
    <s v="V"/>
    <x v="26"/>
    <x v="19"/>
    <n v="25.79"/>
    <n v="24.14875"/>
    <n v="23211"/>
    <n v="12"/>
    <n v="2.7650000000000001"/>
    <n v="0.3125"/>
    <n v="23194.765500000001"/>
    <x v="0"/>
  </r>
  <r>
    <x v="1"/>
    <x v="145"/>
    <s v="Financeiro"/>
    <n v="41271"/>
    <s v="C"/>
    <x v="14"/>
    <x v="0"/>
    <n v="33.409999999999997"/>
    <n v="33.583469387755102"/>
    <n v="6681.9999999999991"/>
    <n v="12"/>
    <n v="2.7650000000000001"/>
    <n v="0.3125"/>
    <n v="6698.8644999999988"/>
    <x v="0"/>
  </r>
  <r>
    <x v="1"/>
    <x v="145"/>
    <s v="Materiais Básicos"/>
    <n v="41271"/>
    <s v="C"/>
    <x v="25"/>
    <x v="4"/>
    <n v="22.16"/>
    <m/>
    <n v="6648"/>
    <n v="12"/>
    <n v="2.7650000000000001"/>
    <n v="0.3125"/>
    <n v="6668.3358333333335"/>
    <x v="0"/>
  </r>
  <r>
    <x v="1"/>
    <x v="145"/>
    <s v="Consumo Cíclico"/>
    <n v="41271"/>
    <s v="C"/>
    <x v="18"/>
    <x v="0"/>
    <n v="18.45"/>
    <n v="18.969666666666669"/>
    <n v="3690"/>
    <n v="12"/>
    <n v="2.7650000000000001"/>
    <n v="0.3125"/>
    <n v="3710.3358333333335"/>
    <x v="1"/>
  </r>
  <r>
    <x v="1"/>
    <x v="146"/>
    <s v="Financeiro"/>
    <n v="32841"/>
    <s v="V"/>
    <x v="14"/>
    <x v="0"/>
    <n v="34.340000000000003"/>
    <n v="33.652857142857144"/>
    <n v="6868.0000000000009"/>
    <n v="12"/>
    <n v="1.4450000000000001"/>
    <n v="0.16"/>
    <n v="6848.4466666666676"/>
    <x v="0"/>
  </r>
  <r>
    <x v="1"/>
    <x v="146"/>
    <s v="Consumo Cíclico"/>
    <n v="32841"/>
    <s v="C"/>
    <x v="18"/>
    <x v="0"/>
    <n v="18.260000000000002"/>
    <n v="19.073600000000003"/>
    <n v="3652.0000000000005"/>
    <n v="12"/>
    <n v="1.4450000000000001"/>
    <n v="0.16"/>
    <n v="3667.7657142857147"/>
    <x v="1"/>
  </r>
  <r>
    <x v="1"/>
    <x v="147"/>
    <s v="Materiais Básicos"/>
    <n v="164954"/>
    <s v="V"/>
    <x v="25"/>
    <x v="4"/>
    <n v="22.97"/>
    <n v="22.78"/>
    <n v="6891"/>
    <n v="12"/>
    <n v="1.89"/>
    <n v="0.21"/>
    <n v="6875.8142857142857"/>
    <x v="0"/>
  </r>
  <r>
    <x v="1"/>
    <x v="148"/>
    <s v="Materiais Básicos"/>
    <n v="156727"/>
    <s v="C"/>
    <x v="25"/>
    <x v="4"/>
    <n v="22.78"/>
    <n v="22.78"/>
    <n v="6834"/>
    <n v="12"/>
    <n v="1.87"/>
    <n v="0.21"/>
    <n v="6849.8157142857144"/>
    <x v="0"/>
  </r>
  <r>
    <x v="1"/>
    <x v="149"/>
    <s v="Consumo Cíclico"/>
    <s v="SUBSC"/>
    <s v="C"/>
    <x v="7"/>
    <x v="20"/>
    <n v="12.84"/>
    <n v="26.969080358638841"/>
    <n v="89.88"/>
    <m/>
    <m/>
    <m/>
    <n v="93.48571428571428"/>
    <x v="0"/>
  </r>
  <r>
    <x v="1"/>
    <x v="149"/>
    <s v="Consumo Cíclico"/>
    <s v="SUBSC"/>
    <s v="C"/>
    <x v="7"/>
    <x v="21"/>
    <n v="12.84"/>
    <n v="26.969080358638841"/>
    <n v="436.56"/>
    <m/>
    <m/>
    <m/>
    <n v="440.16571428571427"/>
    <x v="0"/>
  </r>
  <r>
    <x v="1"/>
    <x v="150"/>
    <e v="#N/A"/>
    <s v="SUBSC"/>
    <s v="C"/>
    <x v="1"/>
    <x v="22"/>
    <n v="6.93"/>
    <n v="15.363192946656246"/>
    <n v="713.79"/>
    <m/>
    <m/>
    <m/>
    <n v="717.39571428571423"/>
    <x v="0"/>
  </r>
  <r>
    <x v="1"/>
    <x v="151"/>
    <e v="#N/A"/>
    <n v="132433"/>
    <s v="C"/>
    <x v="16"/>
    <x v="1"/>
    <n v="6.28"/>
    <n v="7.6775000000000002"/>
    <n v="3140"/>
    <n v="12"/>
    <n v="1.17"/>
    <n v="0.13333333333333333"/>
    <n v="3155.7390476190476"/>
    <x v="1"/>
  </r>
  <r>
    <x v="1"/>
    <x v="151"/>
    <e v="#N/A"/>
    <n v="132433"/>
    <s v="C"/>
    <x v="16"/>
    <x v="1"/>
    <n v="6.27"/>
    <n v="7.6775000000000002"/>
    <n v="3135"/>
    <n v="12"/>
    <n v="1.17"/>
    <n v="0.13333333333333333"/>
    <n v="3151.7933333333335"/>
    <x v="1"/>
  </r>
  <r>
    <x v="1"/>
    <x v="151"/>
    <s v="Utilidade Pública"/>
    <n v="132433"/>
    <s v="V"/>
    <x v="11"/>
    <x v="0"/>
    <n v="32.47"/>
    <m/>
    <n v="6494"/>
    <n v="12"/>
    <n v="1.17"/>
    <n v="0.13333333333333333"/>
    <n v="6474.8926666666666"/>
    <x v="0"/>
  </r>
  <r>
    <x v="1"/>
    <x v="152"/>
    <s v="Materiais Básicos"/>
    <n v="124856"/>
    <s v="V"/>
    <x v="27"/>
    <x v="4"/>
    <n v="28.83"/>
    <m/>
    <n v="8649"/>
    <n v="12"/>
    <n v="1.59"/>
    <n v="0.2175"/>
    <n v="8629.8084999999992"/>
    <x v="0"/>
  </r>
  <r>
    <x v="1"/>
    <x v="152"/>
    <s v="Materiais Básicos"/>
    <n v="124856"/>
    <s v="C"/>
    <x v="27"/>
    <x v="4"/>
    <n v="27.54"/>
    <m/>
    <n v="8262"/>
    <n v="12"/>
    <n v="1.59"/>
    <n v="0.2175"/>
    <n v="8281.8215"/>
    <x v="0"/>
  </r>
  <r>
    <x v="1"/>
    <x v="152"/>
    <s v="Utilidade Pública"/>
    <n v="124856"/>
    <s v="C"/>
    <x v="11"/>
    <x v="0"/>
    <n v="30.83"/>
    <n v="30.86"/>
    <n v="6166"/>
    <n v="12"/>
    <n v="1.59"/>
    <n v="0.2175"/>
    <n v="6185.8215"/>
    <x v="0"/>
  </r>
  <r>
    <x v="1"/>
    <x v="152"/>
    <s v="Materiais Básicos"/>
    <n v="124856"/>
    <s v="V"/>
    <x v="25"/>
    <x v="0"/>
    <n v="23.48"/>
    <n v="23.414999999999999"/>
    <n v="4696"/>
    <n v="12"/>
    <n v="1.59"/>
    <n v="0.2175"/>
    <n v="4676.8085000000001"/>
    <x v="0"/>
  </r>
  <r>
    <x v="1"/>
    <x v="153"/>
    <s v="Materiais Básicos"/>
    <n v="108309"/>
    <s v="V"/>
    <x v="25"/>
    <x v="2"/>
    <n v="23.81"/>
    <n v="23.414999999999999"/>
    <n v="2381"/>
    <n v="12"/>
    <n v="0.65"/>
    <n v="7.0000000000000007E-2"/>
    <n v="2365.4899999999998"/>
    <x v="0"/>
  </r>
  <r>
    <x v="1"/>
    <x v="154"/>
    <s v="Materiais Básicos"/>
    <n v="98313"/>
    <s v="C"/>
    <x v="25"/>
    <x v="2"/>
    <n v="23.41"/>
    <n v="23.414999999999999"/>
    <n v="2341"/>
    <n v="12"/>
    <n v="1.254"/>
    <n v="0.14399999999999999"/>
    <n v="2359.8440000000001"/>
    <x v="0"/>
  </r>
  <r>
    <x v="1"/>
    <x v="154"/>
    <s v="Materiais Básicos"/>
    <n v="98313"/>
    <s v="C"/>
    <x v="25"/>
    <x v="0"/>
    <n v="23.42"/>
    <m/>
    <n v="4684"/>
    <n v="12"/>
    <n v="1.254"/>
    <n v="0.14399999999999999"/>
    <n v="4701.2090000000007"/>
    <x v="0"/>
  </r>
  <r>
    <x v="1"/>
    <x v="154"/>
    <s v="Consumo não Cíclico"/>
    <n v="98313"/>
    <s v="V"/>
    <x v="13"/>
    <x v="0"/>
    <n v="24.11"/>
    <n v="25.671689583333333"/>
    <n v="4822"/>
    <n v="12"/>
    <n v="1.254"/>
    <n v="0.14399999999999999"/>
    <n v="4805.4209999999994"/>
    <x v="0"/>
  </r>
  <r>
    <x v="1"/>
    <x v="154"/>
    <s v="Consumo não Cíclico"/>
    <n v="98313"/>
    <s v="V"/>
    <x v="13"/>
    <x v="4"/>
    <n v="24.14"/>
    <n v="25.671689583333333"/>
    <n v="7242"/>
    <n v="12"/>
    <n v="1.254"/>
    <n v="0.14399999999999999"/>
    <n v="7225.3859999999995"/>
    <x v="0"/>
  </r>
  <r>
    <x v="1"/>
    <x v="154"/>
    <s v="Consumo Cíclico"/>
    <n v="98313"/>
    <s v="V"/>
    <x v="18"/>
    <x v="0"/>
    <n v="18.579999999999998"/>
    <n v="19.277000000000001"/>
    <n v="3715.9999999999995"/>
    <n v="12"/>
    <n v="1.254"/>
    <n v="0.14399999999999999"/>
    <n v="3699.386"/>
    <x v="0"/>
  </r>
  <r>
    <x v="1"/>
    <x v="155"/>
    <s v="Consumo Cíclico"/>
    <n v="88574"/>
    <s v="C"/>
    <x v="18"/>
    <x v="0"/>
    <n v="18.43"/>
    <n v="19.277000000000001"/>
    <n v="3686"/>
    <n v="12"/>
    <n v="1.01"/>
    <n v="0.11"/>
    <n v="3703.2675000000004"/>
    <x v="0"/>
  </r>
  <r>
    <x v="1"/>
    <x v="156"/>
    <e v="#N/A"/>
    <n v="79157"/>
    <s v="V"/>
    <x v="28"/>
    <x v="1"/>
    <n v="12.9"/>
    <m/>
    <n v="6450"/>
    <n v="12"/>
    <n v="1.77"/>
    <n v="0.2"/>
    <n v="6433.2725"/>
    <x v="0"/>
  </r>
  <r>
    <x v="1"/>
    <x v="156"/>
    <s v="Consumo Cíclico"/>
    <s v="SUBSC"/>
    <s v="C"/>
    <x v="7"/>
    <x v="23"/>
    <n v="12.84"/>
    <n v="27.179500302657118"/>
    <n v="3633.72"/>
    <m/>
    <m/>
    <m/>
    <n v="3638.8775000000001"/>
    <x v="0"/>
  </r>
  <r>
    <x v="1"/>
    <x v="157"/>
    <e v="#N/A"/>
    <s v="SUBSC"/>
    <s v="C"/>
    <x v="1"/>
    <x v="24"/>
    <n v="6.93"/>
    <n v="15.597069864670678"/>
    <n v="6472.62"/>
    <m/>
    <n v="1.335"/>
    <n v="0.15"/>
    <n v="6477.9274999999998"/>
    <x v="0"/>
  </r>
  <r>
    <x v="1"/>
    <x v="158"/>
    <e v="#N/A"/>
    <s v="SUBSC"/>
    <s v="C"/>
    <x v="28"/>
    <x v="25"/>
    <n v="12.65"/>
    <n v="12.861560000000001"/>
    <n v="3061.3"/>
    <m/>
    <n v="0.92"/>
    <n v="0.1"/>
    <n v="3066.8880000000004"/>
    <x v="0"/>
  </r>
  <r>
    <x v="1"/>
    <x v="158"/>
    <e v="#N/A"/>
    <n v="51136"/>
    <s v="C"/>
    <x v="28"/>
    <x v="26"/>
    <n v="13.06"/>
    <n v="13.06"/>
    <n v="3369.48"/>
    <n v="12"/>
    <n v="0.92"/>
    <n v="0.1"/>
    <n v="3387.0680000000002"/>
    <x v="0"/>
  </r>
  <r>
    <x v="1"/>
    <x v="159"/>
    <s v="Consumo Cíclico"/>
    <n v="42685"/>
    <s v="C"/>
    <x v="18"/>
    <x v="0"/>
    <n v="18.96"/>
    <n v="19.48875"/>
    <n v="3792"/>
    <n v="12"/>
    <n v="1.335"/>
    <n v="0.15"/>
    <n v="3809.6380000000004"/>
    <x v="1"/>
  </r>
  <r>
    <x v="1"/>
    <x v="159"/>
    <s v="Consumo Cíclico"/>
    <n v="42685"/>
    <s v="C"/>
    <x v="18"/>
    <x v="4"/>
    <n v="19.739999999999998"/>
    <m/>
    <n v="5921.9999999999991"/>
    <n v="12"/>
    <n v="1.335"/>
    <n v="0.15"/>
    <n v="5939.637999999999"/>
    <x v="1"/>
  </r>
  <r>
    <x v="1"/>
    <x v="160"/>
    <s v="Consumo Cíclico"/>
    <n v="34013"/>
    <s v="C"/>
    <x v="18"/>
    <x v="4"/>
    <n v="19.59"/>
    <n v="19.59"/>
    <n v="5877"/>
    <n v="12"/>
    <n v="2.61"/>
    <n v="0.3"/>
    <n v="5894.7880000000005"/>
    <x v="1"/>
  </r>
  <r>
    <x v="1"/>
    <x v="160"/>
    <e v="#N/A"/>
    <n v="34013"/>
    <s v="V"/>
    <x v="23"/>
    <x v="3"/>
    <n v="13.13"/>
    <n v="14.463333333333333"/>
    <n v="13130"/>
    <n v="12"/>
    <n v="2.61"/>
    <n v="0.3"/>
    <n v="13112.666666666668"/>
    <x v="0"/>
  </r>
  <r>
    <x v="1"/>
    <x v="161"/>
    <e v="#N/A"/>
    <n v="25187"/>
    <s v="V"/>
    <x v="23"/>
    <x v="1"/>
    <n v="13.19"/>
    <n v="14.463333333333333"/>
    <n v="6595"/>
    <n v="12"/>
    <n v="1.81"/>
    <n v="0.2"/>
    <n v="6577.7666666666664"/>
    <x v="0"/>
  </r>
  <r>
    <x v="1"/>
    <x v="162"/>
    <s v="Utilidade Pública"/>
    <s v="BONIFIC"/>
    <s v="C"/>
    <x v="17"/>
    <x v="18"/>
    <n v="0"/>
    <n v="30.680714285714284"/>
    <n v="0"/>
    <n v="12"/>
    <m/>
    <m/>
    <n v="17.66333333333333"/>
    <x v="1"/>
  </r>
  <r>
    <x v="1"/>
    <x v="162"/>
    <s v="Financeiro"/>
    <n v="15285"/>
    <s v="C"/>
    <x v="21"/>
    <x v="4"/>
    <n v="26.21"/>
    <n v="30.680714285714284"/>
    <n v="7863"/>
    <n v="12"/>
    <m/>
    <m/>
    <n v="7881.76"/>
    <x v="0"/>
  </r>
  <r>
    <x v="1"/>
    <x v="162"/>
    <s v="Financeiro e Outros"/>
    <n v="15285"/>
    <s v="C"/>
    <x v="9"/>
    <x v="0"/>
    <n v="21.5"/>
    <n v="22.411428571428573"/>
    <n v="4300"/>
    <n v="12"/>
    <m/>
    <m/>
    <n v="4319.7700000000004"/>
    <x v="0"/>
  </r>
  <r>
    <x v="1"/>
    <x v="163"/>
    <s v="Consumo Cíclico"/>
    <n v="4933"/>
    <s v="V"/>
    <x v="18"/>
    <x v="6"/>
    <n v="19.93"/>
    <n v="19.645"/>
    <n v="11958"/>
    <n v="12"/>
    <n v="3.28"/>
    <n v="0.36"/>
    <n v="11940.369999999999"/>
    <x v="0"/>
  </r>
  <r>
    <x v="0"/>
    <x v="163"/>
    <s v="Consumo Cíclico"/>
    <n v="14081149"/>
    <s v="V"/>
    <x v="18"/>
    <x v="0"/>
    <n v="19.43"/>
    <n v="19.37"/>
    <n v="3886"/>
    <m/>
    <n v="1.06"/>
    <n v="0.12"/>
    <n v="3882.08"/>
    <x v="0"/>
  </r>
  <r>
    <x v="1"/>
    <x v="164"/>
    <e v="#N/A"/>
    <n v="227474"/>
    <s v="C"/>
    <x v="16"/>
    <x v="4"/>
    <n v="8.7799999999999994"/>
    <n v="8.6792857142857152"/>
    <n v="2634"/>
    <n v="12"/>
    <n v="1.7557142857142856"/>
    <n v="0.19714285714285712"/>
    <n v="2652.0971428571429"/>
    <x v="1"/>
  </r>
  <r>
    <x v="1"/>
    <x v="164"/>
    <s v="Financeiro"/>
    <n v="227474"/>
    <s v="C"/>
    <x v="14"/>
    <x v="0"/>
    <n v="34.21"/>
    <n v="33.652857142857144"/>
    <n v="6842"/>
    <n v="12"/>
    <n v="1.7557142857142856"/>
    <n v="0.19714285714285712"/>
    <n v="6860.0971428571438"/>
    <x v="0"/>
  </r>
  <r>
    <x v="1"/>
    <x v="164"/>
    <s v="Financeiro e Outros"/>
    <n v="227474"/>
    <s v="C"/>
    <x v="9"/>
    <x v="0"/>
    <n v="22.53"/>
    <n v="22.776"/>
    <n v="4506"/>
    <n v="12"/>
    <n v="1.7557142857142856"/>
    <n v="0.19714285714285712"/>
    <n v="4524.9071428571433"/>
    <x v="0"/>
  </r>
  <r>
    <x v="1"/>
    <x v="164"/>
    <s v="Financeiro e Outros"/>
    <n v="227474"/>
    <s v="C"/>
    <x v="9"/>
    <x v="4"/>
    <n v="22.94"/>
    <m/>
    <n v="6882"/>
    <n v="12"/>
    <n v="1.7557142857142856"/>
    <n v="0.19714285714285712"/>
    <n v="6898.0421428571435"/>
    <x v="0"/>
  </r>
  <r>
    <x v="1"/>
    <x v="164"/>
    <s v=" Utilidade Pública"/>
    <n v="227474"/>
    <s v="V"/>
    <x v="29"/>
    <x v="7"/>
    <n v="22.76"/>
    <n v="23.333333333333332"/>
    <n v="9104"/>
    <n v="12"/>
    <n v="1.7557142857142856"/>
    <n v="0.19714285714285712"/>
    <n v="9088.5878571428566"/>
    <x v="0"/>
  </r>
  <r>
    <x v="1"/>
    <x v="164"/>
    <s v=" Utilidade Pública"/>
    <n v="227474"/>
    <s v="V"/>
    <x v="29"/>
    <x v="7"/>
    <n v="22.31"/>
    <n v="23.333333333333332"/>
    <n v="8924"/>
    <n v="12"/>
    <n v="1.7557142857142856"/>
    <n v="0.19714285714285712"/>
    <n v="8908.5878571428566"/>
    <x v="0"/>
  </r>
  <r>
    <x v="1"/>
    <x v="164"/>
    <s v="Consumo Cíclico"/>
    <n v="227474"/>
    <s v="C"/>
    <x v="18"/>
    <x v="4"/>
    <n v="19.420000000000002"/>
    <n v="19.645"/>
    <n v="5826.0000000000009"/>
    <n v="12"/>
    <n v="1.7557142857142856"/>
    <n v="0.19714285714285712"/>
    <n v="5842.0421428571444"/>
    <x v="0"/>
  </r>
  <r>
    <x v="0"/>
    <x v="164"/>
    <e v="#N/A"/>
    <n v="13936705"/>
    <s v="C"/>
    <x v="16"/>
    <x v="0"/>
    <n v="8.34"/>
    <n v="8.4"/>
    <n v="1668"/>
    <m/>
    <n v="1.4924999999999999"/>
    <n v="0.16750000000000001"/>
    <n v="1673.4875000000002"/>
    <x v="1"/>
  </r>
  <r>
    <x v="0"/>
    <x v="164"/>
    <e v="#N/A"/>
    <n v="13936705"/>
    <s v="C"/>
    <x v="16"/>
    <x v="4"/>
    <n v="8.44"/>
    <n v="8.44"/>
    <n v="2532"/>
    <m/>
    <n v="1.4924999999999999"/>
    <n v="0.16750000000000001"/>
    <n v="2537.4875000000002"/>
    <x v="1"/>
  </r>
  <r>
    <x v="0"/>
    <x v="164"/>
    <s v="Consumo Cíclico"/>
    <n v="13936705"/>
    <s v="C"/>
    <x v="18"/>
    <x v="0"/>
    <n v="19.37"/>
    <n v="19.37"/>
    <n v="3874"/>
    <m/>
    <n v="1.4924999999999999"/>
    <n v="0.16750000000000001"/>
    <n v="3879.4875000000002"/>
    <x v="0"/>
  </r>
  <r>
    <x v="0"/>
    <x v="164"/>
    <s v=" Utilidade Pública"/>
    <n v="13936705"/>
    <s v="V"/>
    <x v="29"/>
    <x v="6"/>
    <n v="22.76"/>
    <n v="23.295000000000002"/>
    <n v="13656.000000000002"/>
    <m/>
    <n v="1.4924999999999999"/>
    <n v="0.16750000000000001"/>
    <n v="13651.142500000002"/>
    <x v="0"/>
  </r>
  <r>
    <x v="1"/>
    <x v="165"/>
    <s v="Financeiro"/>
    <n v="187259"/>
    <s v="V"/>
    <x v="14"/>
    <x v="0"/>
    <n v="34.799999999999997"/>
    <n v="33.43"/>
    <n v="6959.9999999999991"/>
    <n v="12"/>
    <n v="1.91"/>
    <n v="0.21"/>
    <n v="6943.0999999999995"/>
    <x v="0"/>
  </r>
  <r>
    <x v="1"/>
    <x v="165"/>
    <s v=" Utilidade Pública"/>
    <n v="177416"/>
    <s v="V"/>
    <x v="29"/>
    <x v="4"/>
    <n v="21.03"/>
    <n v="23.333333333333332"/>
    <n v="6309"/>
    <n v="12"/>
    <n v="1.3949999999999998"/>
    <n v="0.18500000000000003"/>
    <n v="6291.15"/>
    <x v="0"/>
  </r>
  <r>
    <x v="1"/>
    <x v="165"/>
    <s v="Financeiro"/>
    <n v="177416"/>
    <s v="V"/>
    <x v="14"/>
    <x v="4"/>
    <n v="34.31"/>
    <m/>
    <n v="10293"/>
    <n v="12"/>
    <n v="1.3949999999999998"/>
    <n v="0.18500000000000003"/>
    <n v="10275.15"/>
    <x v="0"/>
  </r>
  <r>
    <x v="1"/>
    <x v="165"/>
    <s v="Financeiro"/>
    <n v="177416"/>
    <s v="C"/>
    <x v="14"/>
    <x v="4"/>
    <n v="33.979999999999997"/>
    <m/>
    <n v="10193.999999999998"/>
    <n v="12"/>
    <n v="1.3949999999999998"/>
    <n v="0.18500000000000003"/>
    <n v="10212.154999999997"/>
    <x v="0"/>
  </r>
  <r>
    <x v="1"/>
    <x v="165"/>
    <s v="Financeiro"/>
    <n v="177416"/>
    <s v="C"/>
    <x v="14"/>
    <x v="0"/>
    <n v="34.03"/>
    <n v="33.601428571428571"/>
    <n v="6806"/>
    <m/>
    <n v="1.3949999999999998"/>
    <n v="0.18500000000000003"/>
    <n v="6810.4850000000006"/>
    <x v="0"/>
  </r>
  <r>
    <x v="1"/>
    <x v="165"/>
    <e v="#N/A"/>
    <n v="177416"/>
    <s v="C"/>
    <x v="16"/>
    <x v="4"/>
    <n v="8.26"/>
    <n v="8.6518181818181823"/>
    <n v="2478"/>
    <n v="12"/>
    <n v="1.3949999999999998"/>
    <n v="0.18500000000000003"/>
    <n v="2494.5149999999999"/>
    <x v="1"/>
  </r>
  <r>
    <x v="1"/>
    <x v="166"/>
    <e v="#N/A"/>
    <n v="166316"/>
    <s v="C"/>
    <x v="16"/>
    <x v="4"/>
    <n v="8.7799999999999994"/>
    <m/>
    <n v="2634"/>
    <n v="12"/>
    <n v="1"/>
    <n v="0.1125"/>
    <n v="2651.2145000000005"/>
    <x v="1"/>
  </r>
  <r>
    <x v="1"/>
    <x v="166"/>
    <e v="#N/A"/>
    <n v="166316"/>
    <s v="C"/>
    <x v="16"/>
    <x v="1"/>
    <n v="8.81"/>
    <m/>
    <n v="4405"/>
    <n v="12"/>
    <n v="1"/>
    <n v="0.1125"/>
    <n v="4422.2145"/>
    <x v="1"/>
  </r>
  <r>
    <x v="1"/>
    <x v="166"/>
    <e v="#N/A"/>
    <n v="166316"/>
    <s v="C"/>
    <x v="1"/>
    <x v="0"/>
    <n v="7.88"/>
    <n v="18.488156740957255"/>
    <n v="1576"/>
    <n v="12"/>
    <n v="1"/>
    <n v="0.1125"/>
    <n v="1593.2145"/>
    <x v="0"/>
  </r>
  <r>
    <x v="1"/>
    <x v="166"/>
    <s v="Consumo Cíclico"/>
    <n v="166316"/>
    <s v="C"/>
    <x v="18"/>
    <x v="4"/>
    <n v="19.87"/>
    <n v="19.87"/>
    <n v="5961"/>
    <n v="12"/>
    <n v="1"/>
    <n v="0.1125"/>
    <n v="5978.2145"/>
    <x v="0"/>
  </r>
  <r>
    <x v="1"/>
    <x v="167"/>
    <e v="#N/A"/>
    <n v="70784"/>
    <s v="V"/>
    <x v="1"/>
    <x v="4"/>
    <n v="9.2100000000000009"/>
    <n v="19.304168797953967"/>
    <n v="2763.0000000000005"/>
    <n v="12"/>
    <n v="1.2066666666666668"/>
    <n v="1.3333333333333333"/>
    <n v="2745.1946666666668"/>
    <x v="0"/>
  </r>
  <r>
    <x v="1"/>
    <x v="167"/>
    <s v="Consumo Cíclico"/>
    <n v="70784"/>
    <s v="V"/>
    <x v="7"/>
    <x v="0"/>
    <n v="20.87"/>
    <n v="29.433988405797098"/>
    <n v="4174"/>
    <n v="12"/>
    <n v="1.2066666666666668"/>
    <n v="1.3333333333333333"/>
    <n v="4156.166666666667"/>
    <x v="0"/>
  </r>
  <r>
    <x v="1"/>
    <x v="167"/>
    <s v="Consumo Cíclico"/>
    <n v="70784"/>
    <s v="V"/>
    <x v="7"/>
    <x v="4"/>
    <n v="20.79"/>
    <n v="29.433988405797098"/>
    <n v="6237"/>
    <n v="12"/>
    <n v="1.2066666666666668"/>
    <n v="1.3333333333333333"/>
    <n v="6219.2766666666666"/>
    <x v="0"/>
  </r>
  <r>
    <x v="1"/>
    <x v="167"/>
    <e v="#N/A"/>
    <n v="61360"/>
    <s v="V"/>
    <x v="1"/>
    <x v="1"/>
    <n v="9.1199999999999992"/>
    <n v="19.304168797953967"/>
    <n v="4560"/>
    <n v="12"/>
    <n v="1.25"/>
    <n v="0.14000000000000001"/>
    <n v="4542.5099999999993"/>
    <x v="0"/>
  </r>
  <r>
    <x v="1"/>
    <x v="168"/>
    <s v="Utilidade Pública"/>
    <n v="23271"/>
    <s v="V"/>
    <x v="11"/>
    <x v="4"/>
    <n v="32.479999999999997"/>
    <m/>
    <n v="9743.9999999999982"/>
    <n v="12"/>
    <n v="2.25"/>
    <n v="0.25"/>
    <n v="9728.9349999999977"/>
    <x v="0"/>
  </r>
  <r>
    <x v="1"/>
    <x v="168"/>
    <s v="Financeiro"/>
    <n v="23271"/>
    <s v="C"/>
    <x v="14"/>
    <x v="0"/>
    <n v="33.159999999999997"/>
    <n v="33.43"/>
    <n v="6631.9999999999991"/>
    <n v="12"/>
    <n v="2.25"/>
    <n v="0.25"/>
    <n v="6647.6949999999988"/>
    <x v="0"/>
  </r>
  <r>
    <x v="1"/>
    <x v="169"/>
    <s v="Financeiro"/>
    <n v="14264"/>
    <s v="C"/>
    <x v="14"/>
    <x v="4"/>
    <n v="33.61"/>
    <m/>
    <n v="10083"/>
    <n v="12"/>
    <n v="2.6175000000000002"/>
    <n v="0.29249999999999998"/>
    <n v="10098.832499999999"/>
    <x v="0"/>
  </r>
  <r>
    <x v="1"/>
    <x v="169"/>
    <s v="Utilidade Pública"/>
    <n v="14264"/>
    <s v="C"/>
    <x v="11"/>
    <x v="4"/>
    <n v="32.409999999999997"/>
    <m/>
    <n v="9722.9999999999982"/>
    <n v="12"/>
    <n v="2.6175000000000002"/>
    <n v="0.29249999999999998"/>
    <n v="9738.8324999999968"/>
    <x v="0"/>
  </r>
  <r>
    <x v="1"/>
    <x v="169"/>
    <s v=" Utilidade Pública"/>
    <n v="14264"/>
    <s v="V"/>
    <x v="29"/>
    <x v="7"/>
    <n v="21.33"/>
    <n v="23.333333333333332"/>
    <n v="8532"/>
    <n v="12"/>
    <n v="2.6175000000000002"/>
    <n v="0.29249999999999998"/>
    <n v="8516.7975000000006"/>
    <x v="0"/>
  </r>
  <r>
    <x v="1"/>
    <x v="169"/>
    <s v="Materiais Básicos"/>
    <n v="14264"/>
    <s v="V"/>
    <x v="27"/>
    <x v="7"/>
    <n v="24.37"/>
    <n v="24.497879464285713"/>
    <n v="9748"/>
    <n v="12"/>
    <n v="2.6175000000000002"/>
    <n v="0.29249999999999998"/>
    <n v="9732.7975000000006"/>
    <x v="0"/>
  </r>
  <r>
    <x v="1"/>
    <x v="170"/>
    <e v="#N/A"/>
    <n v="215633"/>
    <s v="C"/>
    <x v="1"/>
    <x v="4"/>
    <n v="11.01"/>
    <n v="19.304168797953967"/>
    <n v="3303"/>
    <n v="12"/>
    <n v="1.2833333333333334"/>
    <n v="0.19555555555555557"/>
    <n v="3318.7355555555555"/>
    <x v="0"/>
  </r>
  <r>
    <x v="1"/>
    <x v="170"/>
    <e v="#N/A"/>
    <n v="215633"/>
    <s v="C"/>
    <x v="1"/>
    <x v="0"/>
    <n v="11.01"/>
    <n v="20.817152875175317"/>
    <n v="2202"/>
    <n v="12"/>
    <n v="1.2833333333333334"/>
    <n v="0.19555555555555557"/>
    <n v="2217.6655555555558"/>
    <x v="0"/>
  </r>
  <r>
    <x v="1"/>
    <x v="170"/>
    <s v="Materiais Básicos"/>
    <n v="215633"/>
    <s v="C"/>
    <x v="27"/>
    <x v="0"/>
    <n v="23.6"/>
    <n v="24.497879464285713"/>
    <n v="4720"/>
    <n v="12"/>
    <n v="1.2833333333333334"/>
    <n v="0.19555555555555557"/>
    <n v="4736.2305555555558"/>
    <x v="0"/>
  </r>
  <r>
    <x v="1"/>
    <x v="170"/>
    <e v="#N/A"/>
    <n v="215633"/>
    <s v="V"/>
    <x v="26"/>
    <x v="4"/>
    <n v="20.38"/>
    <m/>
    <n v="6114"/>
    <n v="12"/>
    <n v="1.2833333333333334"/>
    <n v="0.19555555555555557"/>
    <n v="6098.3994444444443"/>
    <x v="0"/>
  </r>
  <r>
    <x v="1"/>
    <x v="170"/>
    <e v="#N/A"/>
    <n v="215633"/>
    <s v="C"/>
    <x v="26"/>
    <x v="4"/>
    <n v="20.329999999999998"/>
    <m/>
    <n v="6098.9999999999991"/>
    <n v="12"/>
    <n v="1.2833333333333334"/>
    <n v="0.19555555555555557"/>
    <n v="6114.2855555555552"/>
    <x v="0"/>
  </r>
  <r>
    <x v="1"/>
    <x v="170"/>
    <s v="Utilidade Pública"/>
    <n v="215633"/>
    <s v="V"/>
    <x v="11"/>
    <x v="4"/>
    <n v="31.14"/>
    <m/>
    <n v="9342"/>
    <n v="12"/>
    <n v="1.2833333333333334"/>
    <n v="0.19555555555555557"/>
    <n v="9327.3444444444449"/>
    <x v="0"/>
  </r>
  <r>
    <x v="1"/>
    <x v="170"/>
    <s v="Utilidade Pública"/>
    <n v="215633"/>
    <s v="C"/>
    <x v="11"/>
    <x v="4"/>
    <n v="31.59"/>
    <m/>
    <n v="9477"/>
    <n v="12"/>
    <n v="1.2833333333333334"/>
    <n v="0.19555555555555557"/>
    <n v="9492.485555555555"/>
    <x v="0"/>
  </r>
  <r>
    <x v="1"/>
    <x v="170"/>
    <s v=" Utilidade Pública"/>
    <n v="215633"/>
    <s v="V"/>
    <x v="29"/>
    <x v="4"/>
    <n v="20.9"/>
    <m/>
    <n v="6270"/>
    <n v="12"/>
    <n v="1.2833333333333334"/>
    <n v="0.19555555555555557"/>
    <n v="6254.7131944444436"/>
    <x v="0"/>
  </r>
  <r>
    <x v="1"/>
    <x v="170"/>
    <s v=" Utilidade Pública"/>
    <n v="215633"/>
    <s v="C"/>
    <x v="29"/>
    <x v="4"/>
    <n v="21.04"/>
    <m/>
    <n v="6312"/>
    <n v="12"/>
    <n v="1.2833333333333334"/>
    <n v="0.19555555555555557"/>
    <n v="6327.9168055555565"/>
    <x v="0"/>
  </r>
  <r>
    <x v="1"/>
    <x v="171"/>
    <s v="Materiais Básicos"/>
    <n v="4277"/>
    <s v="V"/>
    <x v="27"/>
    <x v="4"/>
    <n v="23.85"/>
    <n v="24.497879464285713"/>
    <n v="7155"/>
    <n v="12"/>
    <n v="1.96"/>
    <n v="0.23"/>
    <n v="7139.67875"/>
    <x v="0"/>
  </r>
  <r>
    <x v="1"/>
    <x v="171"/>
    <e v="#N/A"/>
    <n v="207578"/>
    <s v="V"/>
    <x v="26"/>
    <x v="4"/>
    <n v="19.8"/>
    <m/>
    <n v="5940"/>
    <n v="12"/>
    <n v="1.1171428571428572"/>
    <n v="0.16999999999999998"/>
    <n v="5924.7387499999995"/>
    <x v="0"/>
  </r>
  <r>
    <x v="1"/>
    <x v="171"/>
    <e v="#N/A"/>
    <n v="207578"/>
    <s v="C"/>
    <x v="26"/>
    <x v="4"/>
    <n v="19.54"/>
    <m/>
    <n v="5862"/>
    <n v="12"/>
    <n v="1.1171428571428572"/>
    <n v="0.16999999999999998"/>
    <n v="5877.8912500000006"/>
    <x v="0"/>
  </r>
  <r>
    <x v="1"/>
    <x v="171"/>
    <s v="Consumo Cíclico"/>
    <n v="207578"/>
    <s v="V"/>
    <x v="18"/>
    <x v="4"/>
    <n v="15.23"/>
    <m/>
    <n v="4569"/>
    <n v="12"/>
    <n v="1.1171428571428572"/>
    <n v="0.16999999999999998"/>
    <n v="4553.7387499999995"/>
    <x v="0"/>
  </r>
  <r>
    <x v="1"/>
    <x v="171"/>
    <s v="Consumo Cíclico"/>
    <n v="207578"/>
    <s v="V"/>
    <x v="18"/>
    <x v="4"/>
    <n v="14.21"/>
    <m/>
    <n v="4263"/>
    <n v="12"/>
    <n v="1.1171428571428572"/>
    <n v="0.16999999999999998"/>
    <n v="4247.7387499999995"/>
    <x v="0"/>
  </r>
  <r>
    <x v="1"/>
    <x v="171"/>
    <s v="Consumo Cíclico"/>
    <n v="207578"/>
    <s v="C"/>
    <x v="18"/>
    <x v="4"/>
    <n v="14.36"/>
    <m/>
    <n v="4308"/>
    <n v="12"/>
    <n v="1.1171428571428572"/>
    <n v="0.16999999999999998"/>
    <n v="4324.6900000000005"/>
    <x v="0"/>
  </r>
  <r>
    <x v="1"/>
    <x v="171"/>
    <s v="Consumo Cíclico"/>
    <n v="207578"/>
    <s v="C"/>
    <x v="18"/>
    <x v="4"/>
    <n v="14.15"/>
    <m/>
    <n v="4245"/>
    <n v="12"/>
    <n v="1.1171428571428572"/>
    <n v="0.16999999999999998"/>
    <n v="4259.4783333333335"/>
    <x v="0"/>
  </r>
  <r>
    <x v="1"/>
    <x v="171"/>
    <s v="Consumo Cíclico"/>
    <n v="207578"/>
    <s v="V"/>
    <x v="18"/>
    <x v="1"/>
    <n v="14.42"/>
    <n v="14.42"/>
    <n v="7210"/>
    <n v="12"/>
    <n v="1.1171428571428572"/>
    <n v="0.16999999999999998"/>
    <n v="7196.1516666666666"/>
    <x v="0"/>
  </r>
  <r>
    <x v="1"/>
    <x v="172"/>
    <s v="Consumo Cíclico"/>
    <n v="199425"/>
    <s v="C"/>
    <x v="18"/>
    <x v="0"/>
    <n v="14.21"/>
    <n v="14.42"/>
    <n v="2842"/>
    <n v="12"/>
    <n v="1.395"/>
    <n v="0.20499999999999999"/>
    <n v="2856.5133333333333"/>
    <x v="0"/>
  </r>
  <r>
    <x v="1"/>
    <x v="172"/>
    <s v="Consumo Cíclico"/>
    <n v="199425"/>
    <s v="C"/>
    <x v="18"/>
    <x v="4"/>
    <n v="14.56"/>
    <m/>
    <n v="4368"/>
    <n v="12"/>
    <n v="1.395"/>
    <n v="0.20499999999999999"/>
    <n v="4382.5133333333333"/>
    <x v="0"/>
  </r>
  <r>
    <x v="1"/>
    <x v="172"/>
    <s v="Utilidade Pública"/>
    <n v="199425"/>
    <s v="V"/>
    <x v="11"/>
    <x v="4"/>
    <n v="30.22"/>
    <m/>
    <n v="9066"/>
    <n v="12"/>
    <n v="1.395"/>
    <n v="0.20499999999999999"/>
    <n v="9052.1166666666668"/>
    <x v="0"/>
  </r>
  <r>
    <x v="1"/>
    <x v="172"/>
    <s v="Utilidade Pública"/>
    <n v="199425"/>
    <s v="C"/>
    <x v="11"/>
    <x v="4"/>
    <n v="29.79"/>
    <m/>
    <n v="8937"/>
    <n v="12"/>
    <n v="1.395"/>
    <n v="0.20499999999999999"/>
    <n v="8951.5133333333324"/>
    <x v="0"/>
  </r>
  <r>
    <x v="1"/>
    <x v="173"/>
    <e v="#N/A"/>
    <n v="191645"/>
    <s v="V"/>
    <x v="26"/>
    <x v="4"/>
    <n v="21.14"/>
    <m/>
    <n v="6342"/>
    <n v="12"/>
    <n v="1.27"/>
    <n v="0.21"/>
    <n v="6326.67"/>
    <x v="0"/>
  </r>
  <r>
    <x v="1"/>
    <x v="173"/>
    <e v="#N/A"/>
    <n v="191645"/>
    <s v="C"/>
    <x v="26"/>
    <x v="4"/>
    <n v="21.21"/>
    <m/>
    <n v="6363"/>
    <n v="12"/>
    <n v="1.27"/>
    <n v="0.2"/>
    <n v="6378.95"/>
    <x v="0"/>
  </r>
  <r>
    <x v="1"/>
    <x v="174"/>
    <e v="#N/A"/>
    <n v="182770"/>
    <s v="V"/>
    <x v="26"/>
    <x v="4"/>
    <n v="21.19"/>
    <m/>
    <n v="6357"/>
    <n v="12"/>
    <n v="1.6466666666666667"/>
    <n v="0.23499999999999999"/>
    <n v="6341.6450000000004"/>
    <x v="0"/>
  </r>
  <r>
    <x v="1"/>
    <x v="174"/>
    <e v="#N/A"/>
    <n v="182770"/>
    <s v="C"/>
    <x v="26"/>
    <x v="4"/>
    <n v="21.23"/>
    <m/>
    <n v="6369"/>
    <n v="12"/>
    <n v="1.6466666666666667"/>
    <n v="0.23499999999999999"/>
    <n v="6384.9849999999997"/>
    <x v="0"/>
  </r>
  <r>
    <x v="1"/>
    <x v="174"/>
    <s v="Financeiro"/>
    <n v="182770"/>
    <s v="C"/>
    <x v="21"/>
    <x v="4"/>
    <n v="25.78"/>
    <n v="31.9"/>
    <n v="7734"/>
    <n v="12"/>
    <n v="1.6466666666666667"/>
    <n v="0.23499999999999999"/>
    <n v="7749.9849999999997"/>
    <x v="0"/>
  </r>
  <r>
    <x v="1"/>
    <x v="174"/>
    <s v="Financeiro e Outros"/>
    <n v="182770"/>
    <s v="V"/>
    <x v="9"/>
    <x v="7"/>
    <n v="20.85"/>
    <m/>
    <n v="8340"/>
    <n v="12"/>
    <n v="1.6466666666666667"/>
    <n v="0.23499999999999999"/>
    <n v="8324.6449999999986"/>
    <x v="0"/>
  </r>
  <r>
    <x v="1"/>
    <x v="174"/>
    <s v="Materiais Básicos"/>
    <n v="182770"/>
    <s v="V"/>
    <x v="27"/>
    <x v="4"/>
    <n v="24.06"/>
    <m/>
    <n v="7218"/>
    <n v="12"/>
    <n v="1.6466666666666667"/>
    <n v="0.23499999999999999"/>
    <n v="7202.6450000000004"/>
    <x v="0"/>
  </r>
  <r>
    <x v="1"/>
    <x v="174"/>
    <s v="Materiais Básicos"/>
    <n v="182770"/>
    <s v="C"/>
    <x v="27"/>
    <x v="4"/>
    <n v="24.64"/>
    <m/>
    <n v="7392"/>
    <n v="12"/>
    <n v="1.6466666666666667"/>
    <n v="0.23499999999999999"/>
    <n v="7407.9849999999997"/>
    <x v="0"/>
  </r>
  <r>
    <x v="1"/>
    <x v="175"/>
    <s v="Consumo Cíclico"/>
    <n v="173335"/>
    <s v="C"/>
    <x v="7"/>
    <x v="4"/>
    <n v="19.75"/>
    <n v="29.433988405797098"/>
    <n v="5925"/>
    <n v="12"/>
    <n v="1.59"/>
    <n v="0.21200000000000002"/>
    <n v="5940.9620000000004"/>
    <x v="0"/>
  </r>
  <r>
    <x v="1"/>
    <x v="175"/>
    <s v="Materiais Básicos"/>
    <n v="173335"/>
    <s v="V"/>
    <x v="27"/>
    <x v="4"/>
    <n v="24.47"/>
    <n v="24.857031249999999"/>
    <n v="7341"/>
    <n v="12"/>
    <n v="1.59"/>
    <n v="0.21200000000000002"/>
    <n v="7323.5279999999993"/>
    <x v="0"/>
  </r>
  <r>
    <x v="1"/>
    <x v="175"/>
    <e v="#N/A"/>
    <n v="173335"/>
    <s v="V"/>
    <x v="26"/>
    <x v="4"/>
    <n v="20.89"/>
    <m/>
    <n v="6267"/>
    <n v="12"/>
    <n v="1.59"/>
    <n v="0.21200000000000002"/>
    <n v="6252.1959999999999"/>
    <x v="0"/>
  </r>
  <r>
    <x v="1"/>
    <x v="175"/>
    <e v="#N/A"/>
    <n v="173335"/>
    <s v="C"/>
    <x v="26"/>
    <x v="4"/>
    <n v="20.99"/>
    <m/>
    <n v="6296.9999999999991"/>
    <n v="12"/>
    <n v="1.59"/>
    <n v="0.21200000000000002"/>
    <n v="6312.4339999999993"/>
    <x v="0"/>
  </r>
  <r>
    <x v="1"/>
    <x v="175"/>
    <e v="#N/A"/>
    <n v="173335"/>
    <s v="V"/>
    <x v="26"/>
    <x v="4"/>
    <n v="21.83"/>
    <n v="24.14875"/>
    <n v="6548.9999999999991"/>
    <n v="12"/>
    <n v="1.59"/>
    <n v="0.21200000000000002"/>
    <n v="6534.195999999999"/>
    <x v="0"/>
  </r>
  <r>
    <x v="1"/>
    <x v="176"/>
    <e v="#N/A"/>
    <n v="163545"/>
    <s v="C"/>
    <x v="26"/>
    <x v="4"/>
    <n v="20.7"/>
    <n v="24.14875"/>
    <n v="6210"/>
    <n v="12"/>
    <n v="1.675"/>
    <n v="0.24666666666666667"/>
    <n v="6225.4686666666666"/>
    <x v="0"/>
  </r>
  <r>
    <x v="1"/>
    <x v="176"/>
    <s v="Materiais Básicos"/>
    <n v="163545"/>
    <s v="C"/>
    <x v="27"/>
    <x v="4"/>
    <n v="23.8"/>
    <n v="24.857031249999999"/>
    <n v="7140"/>
    <n v="12"/>
    <n v="1.675"/>
    <n v="0.24666666666666667"/>
    <n v="7155.4686666666666"/>
    <x v="0"/>
  </r>
  <r>
    <x v="1"/>
    <x v="176"/>
    <s v="Utilidade Pública"/>
    <n v="163545"/>
    <s v="V"/>
    <x v="30"/>
    <x v="4"/>
    <n v="29.4"/>
    <m/>
    <n v="8820"/>
    <n v="12"/>
    <n v="1.675"/>
    <n v="0.24666666666666667"/>
    <n v="8805.4687179487191"/>
    <x v="0"/>
  </r>
  <r>
    <x v="1"/>
    <x v="176"/>
    <s v="Utilidade Pública"/>
    <n v="163545"/>
    <s v="C"/>
    <x v="30"/>
    <x v="4"/>
    <n v="29.47"/>
    <m/>
    <n v="8841"/>
    <n v="12"/>
    <n v="1.675"/>
    <n v="0.24666666666666667"/>
    <n v="8856.1612820512801"/>
    <x v="0"/>
  </r>
  <r>
    <x v="1"/>
    <x v="176"/>
    <s v="Materiais Básicos"/>
    <n v="163545"/>
    <s v="V"/>
    <x v="27"/>
    <x v="4"/>
    <n v="23.79"/>
    <m/>
    <n v="7137"/>
    <n v="12"/>
    <n v="1.675"/>
    <n v="0.24666666666666667"/>
    <n v="7122.4687179487173"/>
    <x v="0"/>
  </r>
  <r>
    <x v="1"/>
    <x v="176"/>
    <s v="Materiais Básicos"/>
    <n v="163545"/>
    <s v="C"/>
    <x v="27"/>
    <x v="4"/>
    <n v="23.74"/>
    <m/>
    <n v="7121.9999999999991"/>
    <n v="12"/>
    <n v="1.675"/>
    <n v="0.24666666666666667"/>
    <n v="7137.1612820512819"/>
    <x v="0"/>
  </r>
  <r>
    <x v="1"/>
    <x v="177"/>
    <s v="Materiais Básicos"/>
    <n v="154058"/>
    <s v="V"/>
    <x v="27"/>
    <x v="4"/>
    <n v="25"/>
    <n v="25.491250000000001"/>
    <n v="7500"/>
    <n v="12"/>
    <n v="1.9550000000000001"/>
    <n v="0.23"/>
    <n v="7485.4853846153846"/>
    <x v="0"/>
  </r>
  <r>
    <x v="1"/>
    <x v="177"/>
    <e v="#N/A"/>
    <n v="154058"/>
    <s v="V"/>
    <x v="26"/>
    <x v="4"/>
    <n v="22.43"/>
    <n v="25.298333333333332"/>
    <n v="6729"/>
    <n v="12"/>
    <n v="1.9550000000000001"/>
    <n v="0.23"/>
    <n v="6714.4853846153846"/>
    <x v="0"/>
  </r>
  <r>
    <x v="1"/>
    <x v="178"/>
    <e v="#N/A"/>
    <n v="144935"/>
    <s v="V"/>
    <x v="26"/>
    <x v="4"/>
    <n v="22.31"/>
    <m/>
    <n v="6693"/>
    <n v="12"/>
    <n v="1.34"/>
    <n v="0.22"/>
    <n v="6678.495384615384"/>
    <x v="0"/>
  </r>
  <r>
    <x v="1"/>
    <x v="178"/>
    <e v="#N/A"/>
    <n v="144935"/>
    <s v="C"/>
    <x v="26"/>
    <x v="4"/>
    <n v="22.44"/>
    <m/>
    <n v="6732"/>
    <n v="12"/>
    <n v="1.34"/>
    <n v="0.22"/>
    <n v="6747.1346153846162"/>
    <x v="0"/>
  </r>
  <r>
    <x v="1"/>
    <x v="178"/>
    <e v="#N/A"/>
    <n v="136121"/>
    <s v="C"/>
    <x v="26"/>
    <x v="4"/>
    <n v="22.21"/>
    <n v="25.298333333333332"/>
    <n v="6663"/>
    <n v="12"/>
    <n v="1.3933333333333333"/>
    <n v="0.19666666666666666"/>
    <n v="6678.1112820512826"/>
    <x v="0"/>
  </r>
  <r>
    <x v="1"/>
    <x v="178"/>
    <s v="Consumo Cíclico"/>
    <n v="136121"/>
    <s v="V"/>
    <x v="7"/>
    <x v="4"/>
    <n v="19.329999999999998"/>
    <m/>
    <n v="5798.9999999999991"/>
    <n v="12"/>
    <n v="1.3933333333333333"/>
    <n v="0.19666666666666666"/>
    <n v="5784.5187179487166"/>
    <x v="0"/>
  </r>
  <r>
    <x v="1"/>
    <x v="178"/>
    <s v="Consumo Cíclico"/>
    <n v="136121"/>
    <s v="C"/>
    <x v="7"/>
    <x v="4"/>
    <n v="19.93"/>
    <m/>
    <n v="5979"/>
    <n v="12"/>
    <n v="1.3933333333333333"/>
    <n v="0.19666666666666666"/>
    <n v="5994.1112820512826"/>
    <x v="0"/>
  </r>
  <r>
    <x v="1"/>
    <x v="179"/>
    <e v="#N/A"/>
    <n v="116582"/>
    <s v="V"/>
    <x v="26"/>
    <x v="4"/>
    <n v="21.99"/>
    <m/>
    <n v="6596.9999999999991"/>
    <n v="12"/>
    <n v="1.3262499999999999"/>
    <n v="0.2175"/>
    <n v="6582.4978846153836"/>
    <x v="0"/>
  </r>
  <r>
    <x v="1"/>
    <x v="179"/>
    <e v="#N/A"/>
    <n v="116582"/>
    <s v="V"/>
    <x v="26"/>
    <x v="4"/>
    <n v="22.38"/>
    <m/>
    <n v="6714"/>
    <n v="12"/>
    <n v="1.3262499999999999"/>
    <n v="0.2175"/>
    <n v="6699.4978846153845"/>
    <x v="0"/>
  </r>
  <r>
    <x v="1"/>
    <x v="179"/>
    <e v="#N/A"/>
    <n v="116582"/>
    <s v="C"/>
    <x v="26"/>
    <x v="4"/>
    <n v="22.24"/>
    <m/>
    <n v="6671.9999999999991"/>
    <n v="12"/>
    <n v="1.3262499999999999"/>
    <n v="0.2175"/>
    <n v="6687.7574999999988"/>
    <x v="0"/>
  </r>
  <r>
    <x v="1"/>
    <x v="179"/>
    <e v="#N/A"/>
    <n v="116582"/>
    <s v="C"/>
    <x v="26"/>
    <x v="4"/>
    <n v="22.03"/>
    <m/>
    <n v="6609"/>
    <n v="12"/>
    <n v="1.3262499999999999"/>
    <n v="0.2175"/>
    <n v="6625.9674999999997"/>
    <x v="0"/>
  </r>
  <r>
    <x v="1"/>
    <x v="179"/>
    <s v="Consumo Cíclico"/>
    <n v="116582"/>
    <s v="V"/>
    <x v="7"/>
    <x v="7"/>
    <n v="19.16"/>
    <m/>
    <n v="7664"/>
    <n v="12"/>
    <n v="1.3262499999999999"/>
    <n v="0.2175"/>
    <n v="7647.6625000000004"/>
    <x v="0"/>
  </r>
  <r>
    <x v="1"/>
    <x v="179"/>
    <s v="Consumo Cíclico"/>
    <n v="116582"/>
    <s v="V"/>
    <x v="7"/>
    <x v="4"/>
    <n v="19.95"/>
    <m/>
    <n v="5985"/>
    <n v="12"/>
    <n v="1.3262499999999999"/>
    <n v="0.2175"/>
    <n v="5968.6625000000004"/>
    <x v="0"/>
  </r>
  <r>
    <x v="1"/>
    <x v="179"/>
    <s v="Consumo Cíclico"/>
    <n v="116582"/>
    <s v="C"/>
    <x v="7"/>
    <x v="4"/>
    <n v="19.05"/>
    <m/>
    <n v="5715"/>
    <n v="12"/>
    <n v="1.3262499999999999"/>
    <n v="0.2175"/>
    <n v="5730.6274999999996"/>
    <x v="0"/>
  </r>
  <r>
    <x v="1"/>
    <x v="179"/>
    <s v="Consumo Cíclico"/>
    <n v="116582"/>
    <s v="C"/>
    <x v="7"/>
    <x v="7"/>
    <n v="19.239999999999998"/>
    <m/>
    <n v="7695.9999999999991"/>
    <n v="12"/>
    <n v="1.3262499999999999"/>
    <n v="0.2175"/>
    <n v="7711.6974999999993"/>
    <x v="0"/>
  </r>
  <r>
    <x v="1"/>
    <x v="180"/>
    <s v="Consumo não Cíclico"/>
    <n v="92223"/>
    <s v="V"/>
    <x v="13"/>
    <x v="4"/>
    <n v="21.74"/>
    <m/>
    <n v="6521.9999999999991"/>
    <n v="12"/>
    <n v="1.3"/>
    <n v="0.21"/>
    <n v="6509.7899999999991"/>
    <x v="0"/>
  </r>
  <r>
    <x v="1"/>
    <x v="180"/>
    <s v="Consumo não Cíclico"/>
    <n v="92223"/>
    <s v="C"/>
    <x v="13"/>
    <x v="4"/>
    <n v="21.67"/>
    <m/>
    <n v="6501.0000000000009"/>
    <n v="12"/>
    <n v="1.3"/>
    <n v="0.21"/>
    <n v="6516.6600000000008"/>
    <x v="0"/>
  </r>
  <r>
    <x v="1"/>
    <x v="181"/>
    <e v="#N/A"/>
    <n v="78990"/>
    <s v="C"/>
    <x v="26"/>
    <x v="0"/>
    <n v="25.26"/>
    <n v="26.327777777777779"/>
    <n v="5052"/>
    <n v="12"/>
    <n v="1.7370000000000001"/>
    <n v="0.255"/>
    <n v="5072.5950000000003"/>
    <x v="0"/>
  </r>
  <r>
    <x v="1"/>
    <x v="181"/>
    <e v="#N/A"/>
    <n v="78990"/>
    <s v="C"/>
    <x v="26"/>
    <x v="0"/>
    <n v="25.96"/>
    <m/>
    <n v="5192"/>
    <n v="12"/>
    <n v="1.7370000000000001"/>
    <n v="0.255"/>
    <n v="5209.6850000000004"/>
    <x v="0"/>
  </r>
  <r>
    <x v="1"/>
    <x v="181"/>
    <e v="#N/A"/>
    <n v="78990"/>
    <s v="C"/>
    <x v="26"/>
    <x v="0"/>
    <n v="26.39"/>
    <m/>
    <n v="5278"/>
    <n v="12"/>
    <n v="1.7370000000000001"/>
    <n v="0.255"/>
    <n v="5295.6850000000004"/>
    <x v="0"/>
  </r>
  <r>
    <x v="1"/>
    <x v="181"/>
    <e v="#N/A"/>
    <n v="78990"/>
    <s v="C"/>
    <x v="26"/>
    <x v="4"/>
    <n v="27.21"/>
    <m/>
    <n v="8163"/>
    <n v="12"/>
    <n v="1.7370000000000001"/>
    <n v="0.255"/>
    <n v="8178.9750000000004"/>
    <x v="0"/>
  </r>
  <r>
    <x v="1"/>
    <x v="181"/>
    <s v="Consumo não Cíclico"/>
    <n v="78990"/>
    <s v="V"/>
    <x v="13"/>
    <x v="4"/>
    <n v="22.33"/>
    <m/>
    <n v="6698.9999999999991"/>
    <n v="12"/>
    <n v="1.7370000000000001"/>
    <n v="0.255"/>
    <n v="6683.8592857142849"/>
    <x v="0"/>
  </r>
  <r>
    <x v="1"/>
    <x v="181"/>
    <s v="Consumo não Cíclico"/>
    <n v="78990"/>
    <s v="C"/>
    <x v="13"/>
    <x v="4"/>
    <n v="22.36"/>
    <m/>
    <n v="6708"/>
    <n v="12"/>
    <n v="1.7370000000000001"/>
    <n v="0.255"/>
    <n v="6723.7707142857143"/>
    <x v="0"/>
  </r>
  <r>
    <x v="1"/>
    <x v="181"/>
    <e v="#N/A"/>
    <n v="78990"/>
    <s v="V"/>
    <x v="16"/>
    <x v="3"/>
    <n v="6.98"/>
    <m/>
    <n v="6980"/>
    <n v="12"/>
    <n v="1.7370000000000001"/>
    <n v="0.255"/>
    <n v="6964.8592857142858"/>
    <x v="0"/>
  </r>
  <r>
    <x v="1"/>
    <x v="181"/>
    <e v="#N/A"/>
    <n v="78990"/>
    <s v="C"/>
    <x v="16"/>
    <x v="3"/>
    <n v="6.67"/>
    <m/>
    <n v="6670"/>
    <n v="12"/>
    <n v="1.7370000000000001"/>
    <n v="0.255"/>
    <n v="6685.7707142857143"/>
    <x v="0"/>
  </r>
  <r>
    <x v="1"/>
    <x v="181"/>
    <e v="#N/A"/>
    <n v="78990"/>
    <s v="V"/>
    <x v="26"/>
    <x v="1"/>
    <n v="27.41"/>
    <m/>
    <n v="13705"/>
    <n v="12"/>
    <n v="1.7370000000000001"/>
    <n v="0.255"/>
    <n v="13689.859285714287"/>
    <x v="0"/>
  </r>
  <r>
    <x v="1"/>
    <x v="181"/>
    <e v="#N/A"/>
    <n v="78990"/>
    <s v="C"/>
    <x v="26"/>
    <x v="1"/>
    <n v="27.08"/>
    <m/>
    <n v="13540"/>
    <n v="12"/>
    <n v="1.7370000000000001"/>
    <n v="0.255"/>
    <n v="13555.770714285713"/>
    <x v="0"/>
  </r>
  <r>
    <x v="1"/>
    <x v="182"/>
    <e v="#N/A"/>
    <n v="66066"/>
    <s v="V"/>
    <x v="26"/>
    <x v="1"/>
    <n v="24.71"/>
    <m/>
    <n v="12355"/>
    <n v="12"/>
    <n v="3.17"/>
    <n v="0.375"/>
    <n v="12339.739285714286"/>
    <x v="0"/>
  </r>
  <r>
    <x v="1"/>
    <x v="182"/>
    <s v="Consumo não Cíclico"/>
    <n v="66066"/>
    <s v="V"/>
    <x v="13"/>
    <x v="1"/>
    <n v="21.41"/>
    <n v="25.671689583333333"/>
    <n v="10705"/>
    <n v="12"/>
    <n v="3.17"/>
    <n v="0.375"/>
    <n v="10687.673000000001"/>
    <x v="0"/>
  </r>
  <r>
    <x v="1"/>
    <x v="183"/>
    <e v="#N/A"/>
    <n v="53139"/>
    <s v="V"/>
    <x v="26"/>
    <x v="1"/>
    <n v="20.94"/>
    <m/>
    <n v="10470"/>
    <n v="12"/>
    <n v="2.0760000000000001"/>
    <n v="0.32200000000000001"/>
    <n v="10452.726000000001"/>
    <x v="0"/>
  </r>
  <r>
    <x v="1"/>
    <x v="183"/>
    <e v="#N/A"/>
    <n v="53139"/>
    <s v="C"/>
    <x v="26"/>
    <x v="1"/>
    <n v="20.55"/>
    <m/>
    <n v="10275"/>
    <n v="12"/>
    <n v="2.0760000000000001"/>
    <n v="0.32200000000000001"/>
    <n v="10292.903999999999"/>
    <x v="0"/>
  </r>
  <r>
    <x v="1"/>
    <x v="183"/>
    <e v="#N/A"/>
    <n v="53139"/>
    <s v="V"/>
    <x v="26"/>
    <x v="1"/>
    <n v="21.43"/>
    <m/>
    <n v="10715"/>
    <n v="12"/>
    <n v="2.0760000000000001"/>
    <n v="0.32200000000000001"/>
    <n v="10697.726000000001"/>
    <x v="0"/>
  </r>
  <r>
    <x v="1"/>
    <x v="183"/>
    <e v="#N/A"/>
    <n v="53139"/>
    <s v="C"/>
    <x v="26"/>
    <x v="1"/>
    <n v="21.48"/>
    <m/>
    <n v="10740"/>
    <n v="12"/>
    <n v="2.0760000000000001"/>
    <n v="0.32200000000000001"/>
    <n v="10757.903999999999"/>
    <x v="0"/>
  </r>
  <r>
    <x v="1"/>
    <x v="183"/>
    <e v="#N/A"/>
    <n v="53139"/>
    <s v="V"/>
    <x v="16"/>
    <x v="3"/>
    <n v="7.08"/>
    <m/>
    <n v="7080"/>
    <n v="12"/>
    <n v="2.0760000000000001"/>
    <n v="0.32200000000000001"/>
    <n v="7064.7337142857141"/>
    <x v="0"/>
  </r>
  <r>
    <x v="1"/>
    <x v="184"/>
    <e v="#N/A"/>
    <n v="40746"/>
    <s v="V"/>
    <x v="16"/>
    <x v="3"/>
    <n v="6.68"/>
    <m/>
    <n v="6680"/>
    <n v="12"/>
    <n v="2.69"/>
    <n v="0.22"/>
    <n v="6664.8357142857139"/>
    <x v="0"/>
  </r>
  <r>
    <x v="1"/>
    <x v="184"/>
    <e v="#N/A"/>
    <n v="40746"/>
    <s v="C"/>
    <x v="16"/>
    <x v="3"/>
    <n v="6.81"/>
    <m/>
    <n v="6810"/>
    <n v="12"/>
    <n v="2.69"/>
    <n v="0.22"/>
    <n v="6825.7942857142862"/>
    <x v="0"/>
  </r>
  <r>
    <x v="1"/>
    <x v="185"/>
    <e v="#N/A"/>
    <n v="27534"/>
    <s v="C"/>
    <x v="26"/>
    <x v="1"/>
    <n v="18.38"/>
    <m/>
    <n v="9190"/>
    <n v="12"/>
    <n v="3.0100000000000002"/>
    <n v="0.47857142857142859"/>
    <n v="9206.0528571428567"/>
    <x v="0"/>
  </r>
  <r>
    <x v="1"/>
    <x v="185"/>
    <e v="#N/A"/>
    <n v="27534"/>
    <s v="V"/>
    <x v="26"/>
    <x v="12"/>
    <n v="18.489999999999998"/>
    <m/>
    <n v="27734.999999999996"/>
    <n v="24"/>
    <n v="3.0100000000000002"/>
    <n v="0.47857142857142859"/>
    <n v="27707.577142857139"/>
    <x v="0"/>
  </r>
  <r>
    <x v="1"/>
    <x v="185"/>
    <e v="#N/A"/>
    <n v="27534"/>
    <s v="C"/>
    <x v="26"/>
    <x v="1"/>
    <n v="18.37"/>
    <m/>
    <n v="9185"/>
    <n v="12"/>
    <n v="3.0100000000000002"/>
    <n v="0.47857142857142859"/>
    <n v="9201.0528571428567"/>
    <x v="0"/>
  </r>
  <r>
    <x v="1"/>
    <x v="185"/>
    <e v="#N/A"/>
    <n v="27534"/>
    <s v="C"/>
    <x v="26"/>
    <x v="3"/>
    <n v="18.649999999999999"/>
    <m/>
    <n v="18650"/>
    <n v="12"/>
    <n v="3.0100000000000002"/>
    <n v="0.47857142857142859"/>
    <n v="18666.052857142859"/>
    <x v="0"/>
  </r>
  <r>
    <x v="1"/>
    <x v="185"/>
    <e v="#N/A"/>
    <n v="27534"/>
    <s v="V"/>
    <x v="26"/>
    <x v="3"/>
    <n v="18.88"/>
    <m/>
    <n v="18880"/>
    <n v="12"/>
    <n v="3.0100000000000002"/>
    <n v="0.47857142857142859"/>
    <n v="18864.837142857141"/>
    <x v="0"/>
  </r>
  <r>
    <x v="1"/>
    <x v="185"/>
    <e v="#N/A"/>
    <n v="27534"/>
    <s v="C"/>
    <x v="26"/>
    <x v="1"/>
    <n v="18.350000000000001"/>
    <m/>
    <n v="9175"/>
    <n v="12"/>
    <n v="3.0100000000000002"/>
    <n v="0.47857142857142859"/>
    <n v="9190.7928571428565"/>
    <x v="0"/>
  </r>
  <r>
    <x v="1"/>
    <x v="185"/>
    <e v="#N/A"/>
    <n v="27534"/>
    <s v="C"/>
    <x v="26"/>
    <x v="1"/>
    <n v="18.3"/>
    <m/>
    <n v="9150"/>
    <n v="12"/>
    <n v="3.0100000000000002"/>
    <n v="0.47857142857142859"/>
    <n v="9165.7928571428565"/>
    <x v="0"/>
  </r>
  <r>
    <x v="1"/>
    <x v="186"/>
    <s v="Consumo Cíclico"/>
    <n v="4350"/>
    <s v="V"/>
    <x v="7"/>
    <x v="1"/>
    <n v="15.24"/>
    <n v="30.886586666666663"/>
    <n v="7620"/>
    <n v="12"/>
    <n v="1.78"/>
    <n v="0.2475"/>
    <n v="7605.068214285714"/>
    <x v="0"/>
  </r>
  <r>
    <x v="1"/>
    <x v="186"/>
    <s v="Consumo Cíclico"/>
    <n v="4350"/>
    <s v="C"/>
    <x v="7"/>
    <x v="1"/>
    <n v="15.18"/>
    <m/>
    <n v="7590"/>
    <n v="12"/>
    <n v="1.78"/>
    <n v="0.2475"/>
    <n v="7605.5617857142861"/>
    <x v="0"/>
  </r>
  <r>
    <x v="1"/>
    <x v="186"/>
    <s v="Consumo Cíclico"/>
    <n v="4350"/>
    <s v="V"/>
    <x v="7"/>
    <x v="1"/>
    <n v="14.24"/>
    <m/>
    <n v="7120"/>
    <n v="12"/>
    <n v="1.78"/>
    <n v="0.2475"/>
    <n v="7105.068214285714"/>
    <x v="0"/>
  </r>
  <r>
    <x v="1"/>
    <x v="187"/>
    <s v="Consumo Cíclico"/>
    <n v="172993"/>
    <s v="C"/>
    <x v="7"/>
    <x v="1"/>
    <n v="14.41"/>
    <n v="30.886586666666663"/>
    <n v="7205"/>
    <n v="12"/>
    <n v="1.98"/>
    <n v="0.24"/>
    <n v="7220.5542857142855"/>
    <x v="0"/>
  </r>
  <r>
    <x v="1"/>
    <x v="188"/>
    <s v="Consumo Cíclico"/>
    <n v="155011"/>
    <s v="V"/>
    <x v="7"/>
    <x v="1"/>
    <n v="14.17"/>
    <n v="35.005733333333332"/>
    <n v="7085"/>
    <n v="12"/>
    <n v="1.94"/>
    <n v="0.23"/>
    <n v="7063.7000000000007"/>
    <x v="0"/>
  </r>
  <r>
    <x v="1"/>
    <x v="189"/>
    <s v=" Utilidade Pública"/>
    <n v="84798"/>
    <s v="V"/>
    <x v="29"/>
    <x v="4"/>
    <n v="19.05"/>
    <n v="23.333333333333332"/>
    <n v="5715"/>
    <n v="12"/>
    <n v="1.57"/>
    <n v="0.19"/>
    <n v="5699.1900000000005"/>
    <x v="0"/>
  </r>
  <r>
    <x v="1"/>
    <x v="190"/>
    <s v="Consumo não Cíclico"/>
    <n v="76755"/>
    <s v="C"/>
    <x v="13"/>
    <x v="0"/>
    <n v="24.38"/>
    <n v="25.671689583333333"/>
    <n v="4876"/>
    <n v="12"/>
    <n v="1.59"/>
    <n v="0.22500000000000001"/>
    <n v="4892.4750000000004"/>
    <x v="0"/>
  </r>
  <r>
    <x v="1"/>
    <x v="190"/>
    <s v="Consumo não Cíclico"/>
    <n v="76755"/>
    <s v="C"/>
    <x v="13"/>
    <x v="4"/>
    <n v="24.83"/>
    <m/>
    <n v="7448.9999999999991"/>
    <n v="12"/>
    <n v="1.59"/>
    <n v="0.22500000000000001"/>
    <n v="7465.4749999999995"/>
    <x v="0"/>
  </r>
  <r>
    <x v="1"/>
    <x v="190"/>
    <s v="Consumo não Cíclico"/>
    <n v="76755"/>
    <s v="V"/>
    <x v="13"/>
    <x v="4"/>
    <n v="24.86"/>
    <m/>
    <n v="7458"/>
    <n v="12"/>
    <n v="1.59"/>
    <n v="0.22500000000000001"/>
    <n v="7441.8549999999996"/>
    <x v="0"/>
  </r>
  <r>
    <x v="1"/>
    <x v="190"/>
    <s v="Consumo não Cíclico"/>
    <n v="76755"/>
    <s v="C"/>
    <x v="13"/>
    <x v="4"/>
    <n v="24.94"/>
    <m/>
    <n v="7482"/>
    <n v="12"/>
    <n v="1.59"/>
    <n v="0.22500000000000001"/>
    <n v="7498.211666666667"/>
    <x v="0"/>
  </r>
  <r>
    <x v="1"/>
    <x v="191"/>
    <s v="Consumo não Cíclico"/>
    <n v="67784"/>
    <s v="V"/>
    <x v="13"/>
    <x v="1"/>
    <n v="25.37"/>
    <n v="25.671689583333333"/>
    <n v="12685"/>
    <n v="12"/>
    <n v="1.3833333333333335"/>
    <n v="0.16666666666666666"/>
    <n v="12669.476666666667"/>
    <x v="0"/>
  </r>
  <r>
    <x v="1"/>
    <x v="191"/>
    <e v="#N/A"/>
    <n v="67784"/>
    <s v="C"/>
    <x v="1"/>
    <x v="2"/>
    <n v="7.86"/>
    <n v="20.734197901049477"/>
    <n v="786"/>
    <n v="12"/>
    <n v="1.3833333333333335"/>
    <n v="0.16666666666666666"/>
    <n v="802.15333333333331"/>
    <x v="0"/>
  </r>
  <r>
    <x v="1"/>
    <x v="191"/>
    <e v="#N/A"/>
    <n v="67784"/>
    <s v="C"/>
    <x v="1"/>
    <x v="0"/>
    <n v="8.19"/>
    <n v="20.734197901049477"/>
    <n v="1638"/>
    <n v="12"/>
    <n v="1.3833333333333335"/>
    <n v="0.16666666666666666"/>
    <n v="1655.9816666666668"/>
    <x v="0"/>
  </r>
  <r>
    <x v="1"/>
    <x v="192"/>
    <e v="#N/A"/>
    <n v="58049"/>
    <s v="V"/>
    <x v="1"/>
    <x v="4"/>
    <n v="8.3699999999999992"/>
    <n v="20.734197901049477"/>
    <n v="2510.9999999999995"/>
    <n v="12"/>
    <n v="0.69"/>
    <n v="0.08"/>
    <n v="2493.7349999999997"/>
    <x v="0"/>
  </r>
  <r>
    <x v="1"/>
    <x v="193"/>
    <e v="#N/A"/>
    <n v="49584"/>
    <s v="C"/>
    <x v="1"/>
    <x v="4"/>
    <n v="7.77"/>
    <n v="20.734197901049477"/>
    <n v="2331"/>
    <n v="12"/>
    <n v="0.64"/>
    <n v="7.0000000000000007E-2"/>
    <n v="2346.7150000000001"/>
    <x v="0"/>
  </r>
  <r>
    <x v="1"/>
    <x v="193"/>
    <s v="Consumo Cíclico"/>
    <n v="31256"/>
    <s v="C"/>
    <x v="7"/>
    <x v="0"/>
    <n v="10.83"/>
    <n v="35.005733333333332"/>
    <n v="2166"/>
    <n v="12"/>
    <n v="0.57333333333333336"/>
    <n v="6.6666666666666666E-2"/>
    <n v="2181.7116666666666"/>
    <x v="0"/>
  </r>
  <r>
    <x v="1"/>
    <x v="193"/>
    <e v="#N/A"/>
    <n v="31256"/>
    <s v="C"/>
    <x v="1"/>
    <x v="0"/>
    <n v="8.67"/>
    <n v="22.230066889632109"/>
    <n v="1734"/>
    <n v="12"/>
    <n v="0.57333333333333336"/>
    <n v="6.6666666666666666E-2"/>
    <n v="1749.5366666666666"/>
    <x v="0"/>
  </r>
  <r>
    <x v="1"/>
    <x v="193"/>
    <e v="#N/A"/>
    <n v="31256"/>
    <s v="C"/>
    <x v="16"/>
    <x v="1"/>
    <n v="4.76"/>
    <m/>
    <n v="2380"/>
    <n v="12"/>
    <n v="0.57333333333333336"/>
    <n v="6.6666666666666666E-2"/>
    <n v="2396.5766666666668"/>
    <x v="0"/>
  </r>
  <r>
    <x v="1"/>
    <x v="194"/>
    <e v="#N/A"/>
    <n v="21695"/>
    <s v="C"/>
    <x v="16"/>
    <x v="1"/>
    <n v="4.75"/>
    <m/>
    <n v="2375"/>
    <n v="12"/>
    <n v="0.65"/>
    <n v="7.0000000000000007E-2"/>
    <n v="2390.5400000000004"/>
    <x v="0"/>
  </r>
  <r>
    <x v="1"/>
    <x v="195"/>
    <s v=" Utilidade Pública"/>
    <n v="4392"/>
    <s v="C"/>
    <x v="29"/>
    <x v="4"/>
    <n v="19"/>
    <n v="23.333333333333332"/>
    <n v="5700"/>
    <n v="12"/>
    <n v="1.56"/>
    <n v="0.17"/>
    <n v="5716.1500000000005"/>
    <x v="0"/>
  </r>
  <r>
    <x v="1"/>
    <x v="196"/>
    <s v="Financeiro e Outros"/>
    <n v="4350"/>
    <s v="C"/>
    <x v="9"/>
    <x v="7"/>
    <n v="19.05"/>
    <m/>
    <n v="7620"/>
    <n v="12"/>
    <n v="1.78"/>
    <n v="0.2475"/>
    <n v="7637.0575000000008"/>
    <x v="0"/>
  </r>
  <r>
    <x v="1"/>
    <x v="197"/>
    <s v="Materiais Básicos"/>
    <n v="177930"/>
    <s v="C"/>
    <x v="27"/>
    <x v="4"/>
    <n v="23.94"/>
    <n v="25.491250000000001"/>
    <n v="7182"/>
    <n v="12"/>
    <n v="1.97"/>
    <n v="0.21"/>
    <n v="7199.02"/>
    <x v="0"/>
  </r>
  <r>
    <x v="1"/>
    <x v="198"/>
    <e v="#N/A"/>
    <n v="158142"/>
    <s v="V"/>
    <x v="19"/>
    <x v="3"/>
    <n v="12.44"/>
    <m/>
    <n v="12440"/>
    <n v="12"/>
    <n v="3.42"/>
    <n v="0.37"/>
    <n v="12423.449999999999"/>
    <x v="0"/>
  </r>
  <r>
    <x v="1"/>
    <x v="199"/>
    <s v="Consumo Cíclico"/>
    <n v="48988"/>
    <s v="V"/>
    <x v="18"/>
    <x v="3"/>
    <n v="4.54"/>
    <m/>
    <n v="4540"/>
    <n v="12"/>
    <n v="1.085"/>
    <n v="0.115"/>
    <n v="4523.7049999999999"/>
    <x v="0"/>
  </r>
  <r>
    <x v="1"/>
    <x v="199"/>
    <s v="Consumo Cíclico"/>
    <n v="48988"/>
    <s v="C"/>
    <x v="7"/>
    <x v="4"/>
    <n v="11.28"/>
    <n v="37.107971014492755"/>
    <n v="3384"/>
    <n v="12"/>
    <n v="1.085"/>
    <m/>
    <n v="3400.81"/>
    <x v="0"/>
  </r>
  <r>
    <x v="1"/>
    <x v="200"/>
    <e v="#N/A"/>
    <n v="40405"/>
    <s v="C"/>
    <x v="1"/>
    <x v="4"/>
    <n v="10.38"/>
    <n v="23.358405797101451"/>
    <n v="3114.0000000000005"/>
    <n v="12"/>
    <n v="1.29"/>
    <n v="0.13999999999999999"/>
    <n v="3137.1900000000005"/>
    <x v="0"/>
  </r>
  <r>
    <x v="1"/>
    <x v="200"/>
    <s v="Consumo não Cíclico"/>
    <n v="40405"/>
    <s v="C"/>
    <x v="13"/>
    <x v="0"/>
    <n v="21.44"/>
    <n v="25.671689583333333"/>
    <n v="4288"/>
    <n v="12"/>
    <n v="1.29"/>
    <n v="0.13999999999999999"/>
    <n v="4305.9866666666667"/>
    <x v="0"/>
  </r>
  <r>
    <x v="1"/>
    <x v="200"/>
    <s v="Consumo não Cíclico"/>
    <n v="40405"/>
    <s v="C"/>
    <x v="13"/>
    <x v="4"/>
    <n v="22.29"/>
    <m/>
    <n v="6687"/>
    <n v="12"/>
    <n v="1.29"/>
    <n v="0.13999999999999999"/>
    <n v="6704.9866666666667"/>
    <x v="0"/>
  </r>
  <r>
    <x v="1"/>
    <x v="201"/>
    <e v="#N/A"/>
    <n v="31568"/>
    <s v="V"/>
    <x v="1"/>
    <x v="0"/>
    <n v="9.8800000000000008"/>
    <n v="25.212463768115942"/>
    <n v="1976.0000000000002"/>
    <n v="12"/>
    <n v="1.165"/>
    <n v="0.125"/>
    <n v="1958.6583333333335"/>
    <x v="0"/>
  </r>
  <r>
    <x v="1"/>
    <x v="201"/>
    <s v="Consumo não Cíclico"/>
    <n v="31568"/>
    <s v="V"/>
    <x v="13"/>
    <x v="4"/>
    <n v="21.67"/>
    <n v="25.68"/>
    <n v="6501.0000000000009"/>
    <n v="12"/>
    <n v="1.165"/>
    <n v="0.125"/>
    <n v="6482.5550000000012"/>
    <x v="0"/>
  </r>
  <r>
    <x v="1"/>
    <x v="202"/>
    <s v="Consumo Cíclico"/>
    <n v="22554"/>
    <s v="C"/>
    <x v="18"/>
    <x v="1"/>
    <n v="4.0199999999999996"/>
    <n v="4.0149999999999997"/>
    <n v="2009.9999999999998"/>
    <n v="12"/>
    <n v="0.79749999999999999"/>
    <n v="8.5000000000000006E-2"/>
    <n v="2025.7183333333332"/>
    <x v="0"/>
  </r>
  <r>
    <x v="1"/>
    <x v="202"/>
    <s v="Consumo Cíclico"/>
    <n v="22554"/>
    <s v="C"/>
    <x v="18"/>
    <x v="1"/>
    <n v="4.01"/>
    <m/>
    <n v="2005"/>
    <n v="12"/>
    <n v="0.79749999999999999"/>
    <n v="8.5000000000000006E-2"/>
    <n v="2020.7183333333335"/>
    <x v="0"/>
  </r>
  <r>
    <x v="1"/>
    <x v="202"/>
    <e v="#N/A"/>
    <n v="22554"/>
    <s v="C"/>
    <x v="1"/>
    <x v="0"/>
    <n v="8.58"/>
    <n v="25.212463768115942"/>
    <n v="1716"/>
    <n v="12"/>
    <n v="0.79749999999999999"/>
    <n v="8.5000000000000006E-2"/>
    <n v="1731.7183333333335"/>
    <x v="0"/>
  </r>
  <r>
    <x v="1"/>
    <x v="202"/>
    <s v="Consumo não Cíclico"/>
    <n v="22554"/>
    <s v="C"/>
    <x v="13"/>
    <x v="4"/>
    <n v="19.64"/>
    <n v="26.203359523809524"/>
    <n v="5892"/>
    <n v="12"/>
    <n v="0.79749999999999999"/>
    <n v="8.5000000000000006E-2"/>
    <n v="5912.2150000000001"/>
    <x v="0"/>
  </r>
  <r>
    <x v="1"/>
    <x v="203"/>
    <s v="Consumo não Cíclico"/>
    <n v="199858"/>
    <s v="V"/>
    <x v="13"/>
    <x v="1"/>
    <n v="24.3"/>
    <n v="26.203359523809524"/>
    <n v="12150"/>
    <n v="12"/>
    <n v="3.34"/>
    <n v="0.39"/>
    <n v="12134.657500000001"/>
    <x v="0"/>
  </r>
  <r>
    <x v="1"/>
    <x v="203"/>
    <s v="Consumo não Cíclico"/>
    <n v="37336"/>
    <s v="C"/>
    <x v="13"/>
    <x v="0"/>
    <n v="20.88"/>
    <n v="26.203359523809524"/>
    <n v="4176"/>
    <n v="12"/>
    <n v="1.37"/>
    <n v="0.16"/>
    <n v="4191.7425000000003"/>
    <x v="0"/>
  </r>
  <r>
    <x v="1"/>
    <x v="203"/>
    <e v="#N/A"/>
    <n v="37336"/>
    <s v="C"/>
    <x v="19"/>
    <x v="1"/>
    <n v="11.19"/>
    <n v="11.35"/>
    <n v="5595"/>
    <n v="12"/>
    <n v="1.37"/>
    <n v="0.16"/>
    <n v="5610.7425000000003"/>
    <x v="0"/>
  </r>
  <r>
    <x v="1"/>
    <x v="203"/>
    <s v="Materiais Básicos"/>
    <n v="37336"/>
    <s v="C"/>
    <x v="27"/>
    <x v="0"/>
    <n v="25.93"/>
    <n v="26.422000000000001"/>
    <n v="5186"/>
    <n v="12"/>
    <n v="1.37"/>
    <n v="0.16"/>
    <n v="5201.7425000000003"/>
    <x v="0"/>
  </r>
  <r>
    <x v="1"/>
    <x v="204"/>
    <s v="Consumo não Cíclico"/>
    <n v="27820"/>
    <s v="C"/>
    <x v="13"/>
    <x v="4"/>
    <n v="21.8"/>
    <n v="26.483536340852133"/>
    <n v="6540"/>
    <n v="12"/>
    <n v="1.86"/>
    <n v="0.21666666666666667"/>
    <n v="6557.4066666666668"/>
    <x v="0"/>
  </r>
  <r>
    <x v="1"/>
    <x v="204"/>
    <e v="#N/A"/>
    <n v="27820"/>
    <s v="C"/>
    <x v="19"/>
    <x v="1"/>
    <n v="11.51"/>
    <m/>
    <n v="5755"/>
    <n v="12"/>
    <n v="1.86"/>
    <n v="0.21666666666666667"/>
    <n v="5772.4066666666668"/>
    <x v="0"/>
  </r>
  <r>
    <x v="1"/>
    <x v="204"/>
    <s v="Materiais Básicos"/>
    <n v="27820"/>
    <s v="C"/>
    <x v="27"/>
    <x v="4"/>
    <n v="26.75"/>
    <m/>
    <n v="8025"/>
    <n v="12"/>
    <n v="1.86"/>
    <n v="0.21666666666666667"/>
    <n v="8042.4066666666668"/>
    <x v="0"/>
  </r>
  <r>
    <x v="0"/>
    <x v="204"/>
    <s v=" Utilidade Pública"/>
    <n v="3052207"/>
    <s v="V"/>
    <x v="29"/>
    <x v="7"/>
    <n v="23.44"/>
    <n v="23.295000000000002"/>
    <n v="9376"/>
    <m/>
    <n v="2.57"/>
    <n v="0.3"/>
    <n v="9372.630000000001"/>
    <x v="0"/>
  </r>
  <r>
    <x v="1"/>
    <x v="205"/>
    <e v="#N/A"/>
    <n v="20013"/>
    <s v="C"/>
    <x v="1"/>
    <x v="1"/>
    <n v="21.1"/>
    <n v="26.796507936507936"/>
    <n v="10550"/>
    <n v="12"/>
    <n v="3"/>
    <n v="0.45333333333333337"/>
    <n v="10566.153333333332"/>
    <x v="0"/>
  </r>
  <r>
    <x v="1"/>
    <x v="205"/>
    <e v="#N/A"/>
    <n v="20013"/>
    <s v="C"/>
    <x v="1"/>
    <x v="4"/>
    <n v="18.59"/>
    <n v="34.100648958333338"/>
    <n v="5577"/>
    <n v="12"/>
    <n v="3"/>
    <n v="0.45333333333333337"/>
    <n v="5593.1533333333327"/>
    <x v="0"/>
  </r>
  <r>
    <x v="1"/>
    <x v="205"/>
    <e v="#N/A"/>
    <n v="20013"/>
    <s v="V"/>
    <x v="19"/>
    <x v="9"/>
    <n v="12.48"/>
    <m/>
    <n v="24960"/>
    <n v="12"/>
    <n v="3"/>
    <n v="0.45333333333333337"/>
    <n v="24944.941666666666"/>
    <x v="0"/>
  </r>
  <r>
    <x v="1"/>
    <x v="205"/>
    <e v="#N/A"/>
    <n v="20013"/>
    <s v="C"/>
    <x v="19"/>
    <x v="9"/>
    <n v="12.7"/>
    <m/>
    <n v="25400"/>
    <n v="12"/>
    <n v="3"/>
    <n v="0.45333333333333337"/>
    <n v="25415.688333333335"/>
    <x v="0"/>
  </r>
  <r>
    <x v="1"/>
    <x v="205"/>
    <s v="Materiais Básicos"/>
    <n v="20013"/>
    <s v="V"/>
    <x v="27"/>
    <x v="4"/>
    <n v="29.25"/>
    <n v="29.2"/>
    <n v="8775"/>
    <n v="12"/>
    <n v="3"/>
    <n v="0.45333333333333337"/>
    <n v="8759.9416666666675"/>
    <x v="0"/>
  </r>
  <r>
    <x v="1"/>
    <x v="205"/>
    <s v="Materiais Básicos"/>
    <n v="20013"/>
    <s v="C"/>
    <x v="27"/>
    <x v="4"/>
    <n v="29.2"/>
    <n v="29.2"/>
    <n v="8760"/>
    <n v="12"/>
    <n v="3"/>
    <n v="0.45333333333333337"/>
    <n v="8775.6883333333317"/>
    <x v="0"/>
  </r>
  <r>
    <x v="1"/>
    <x v="205"/>
    <s v="Materiais Básicos"/>
    <n v="12250"/>
    <s v="V"/>
    <x v="27"/>
    <x v="2"/>
    <n v="29.77"/>
    <n v="26.72"/>
    <n v="2977"/>
    <n v="12"/>
    <n v="0.81"/>
    <n v="0.09"/>
    <n v="2960.45"/>
    <x v="0"/>
  </r>
  <r>
    <x v="1"/>
    <x v="206"/>
    <e v="#N/A"/>
    <n v="3966"/>
    <s v="C"/>
    <x v="1"/>
    <x v="0"/>
    <n v="30.72"/>
    <n v="35.171282051282049"/>
    <n v="6144"/>
    <n v="12"/>
    <n v="1.66"/>
    <n v="0.21"/>
    <n v="6161.3"/>
    <x v="0"/>
  </r>
  <r>
    <x v="1"/>
    <x v="206"/>
    <s v="Materiais Básicos"/>
    <n v="3966"/>
    <s v="V"/>
    <x v="27"/>
    <x v="0"/>
    <n v="29.77"/>
    <n v="26.72"/>
    <n v="5954"/>
    <n v="12"/>
    <n v="1.66"/>
    <n v="0.2"/>
    <n v="5937.37"/>
    <x v="0"/>
  </r>
  <r>
    <x v="1"/>
    <x v="207"/>
    <s v="Materiais Básicos"/>
    <n v="120375"/>
    <s v="C"/>
    <x v="27"/>
    <x v="4"/>
    <n v="26.72"/>
    <m/>
    <n v="8016"/>
    <n v="12"/>
    <n v="2.2000000000000002"/>
    <n v="0.27"/>
    <n v="8032.4266666666672"/>
    <x v="0"/>
  </r>
  <r>
    <x v="1"/>
    <x v="207"/>
    <e v="#N/A"/>
    <n v="94849"/>
    <s v="C"/>
    <x v="1"/>
    <x v="0"/>
    <n v="32.76"/>
    <n v="35.980606060606057"/>
    <n v="6552"/>
    <n v="12"/>
    <m/>
    <m/>
    <n v="6568.1566666666668"/>
    <x v="0"/>
  </r>
  <r>
    <x v="1"/>
    <x v="208"/>
    <s v="Consumo não Cíclico"/>
    <n v="88219"/>
    <s v="V"/>
    <x v="31"/>
    <x v="9"/>
    <n v="12.39"/>
    <n v="12.696071428571429"/>
    <n v="24780"/>
    <n v="12"/>
    <n v="3.1285714285714286"/>
    <n v="0.45"/>
    <n v="24764.023333333331"/>
    <x v="0"/>
  </r>
  <r>
    <x v="1"/>
    <x v="208"/>
    <e v="#N/A"/>
    <n v="88219"/>
    <s v="C"/>
    <x v="1"/>
    <x v="4"/>
    <n v="34.619999999999997"/>
    <n v="36.696296296296296"/>
    <n v="10386"/>
    <n v="12"/>
    <n v="3.1285714285714286"/>
    <n v="0.45"/>
    <n v="10402.386666666667"/>
    <x v="0"/>
  </r>
  <r>
    <x v="1"/>
    <x v="208"/>
    <s v="Consumo não Cíclico"/>
    <n v="88219"/>
    <s v="C"/>
    <x v="13"/>
    <x v="4"/>
    <n v="25.69"/>
    <n v="28.753553741496599"/>
    <n v="7707"/>
    <n v="12"/>
    <n v="3.1285714285714286"/>
    <n v="0.45"/>
    <n v="7723.3866666666663"/>
    <x v="0"/>
  </r>
  <r>
    <x v="1"/>
    <x v="208"/>
    <e v="#N/A"/>
    <n v="88219"/>
    <s v="V"/>
    <x v="1"/>
    <x v="4"/>
    <n v="35.1"/>
    <m/>
    <n v="10530"/>
    <n v="12"/>
    <n v="3.1285714285714286"/>
    <n v="0.45"/>
    <n v="10514.243333333332"/>
    <x v="0"/>
  </r>
  <r>
    <x v="1"/>
    <x v="208"/>
    <e v="#N/A"/>
    <n v="88219"/>
    <s v="C"/>
    <x v="1"/>
    <x v="4"/>
    <n v="35.04"/>
    <m/>
    <n v="10512"/>
    <n v="12"/>
    <n v="3.1285714285714286"/>
    <n v="0.45"/>
    <n v="10527.868"/>
    <x v="0"/>
  </r>
  <r>
    <x v="1"/>
    <x v="208"/>
    <e v="#N/A"/>
    <n v="88219"/>
    <s v="V"/>
    <x v="1"/>
    <x v="4"/>
    <n v="37.03"/>
    <n v="37.734444444444442"/>
    <n v="11109"/>
    <n v="12"/>
    <n v="3.1285714285714286"/>
    <n v="0.45"/>
    <n v="11093.761999999999"/>
    <x v="0"/>
  </r>
  <r>
    <x v="1"/>
    <x v="208"/>
    <s v="Materiais Básicos"/>
    <n v="88219"/>
    <s v="V"/>
    <x v="25"/>
    <x v="1"/>
    <n v="32.5"/>
    <m/>
    <n v="16250"/>
    <n v="12"/>
    <n v="3.1285714285714286"/>
    <n v="0.45"/>
    <n v="16234.761999999999"/>
    <x v="0"/>
  </r>
  <r>
    <x v="1"/>
    <x v="209"/>
    <s v="Consumo não Cíclico"/>
    <n v="82137"/>
    <s v="V"/>
    <x v="13"/>
    <x v="4"/>
    <n v="26.61"/>
    <n v="29.040761904761908"/>
    <n v="7983"/>
    <n v="12"/>
    <n v="2.8824999999999998"/>
    <n v="0.36249999999999999"/>
    <n v="7967.8495000000003"/>
    <x v="0"/>
  </r>
  <r>
    <x v="1"/>
    <x v="209"/>
    <e v="#N/A"/>
    <n v="82137"/>
    <s v="C"/>
    <x v="1"/>
    <x v="4"/>
    <n v="37.01"/>
    <n v="37.734444444444442"/>
    <n v="11103"/>
    <n v="12"/>
    <n v="2.8824999999999998"/>
    <n v="0.36249999999999999"/>
    <n v="11118.780499999999"/>
    <x v="0"/>
  </r>
  <r>
    <x v="1"/>
    <x v="209"/>
    <e v="#N/A"/>
    <n v="82137"/>
    <s v="C"/>
    <x v="1"/>
    <x v="0"/>
    <n v="37.85"/>
    <m/>
    <n v="7570"/>
    <n v="12"/>
    <n v="2.8824999999999998"/>
    <n v="0.36249999999999999"/>
    <n v="7588.4324999999999"/>
    <x v="0"/>
  </r>
  <r>
    <x v="1"/>
    <x v="209"/>
    <e v="#N/A"/>
    <n v="82137"/>
    <s v="C"/>
    <x v="1"/>
    <x v="7"/>
    <n v="38.22"/>
    <m/>
    <n v="15288"/>
    <n v="12"/>
    <n v="2.8824999999999998"/>
    <s v="S"/>
    <n v="15306.432499999999"/>
    <x v="0"/>
  </r>
  <r>
    <x v="1"/>
    <x v="210"/>
    <e v="#N/A"/>
    <n v="75791"/>
    <s v="V"/>
    <x v="1"/>
    <x v="4"/>
    <n v="36.08"/>
    <m/>
    <n v="10824"/>
    <n v="12"/>
    <n v="2.1440000000000001"/>
    <n v="0.35"/>
    <n v="10806.21"/>
    <x v="0"/>
  </r>
  <r>
    <x v="1"/>
    <x v="210"/>
    <e v="#N/A"/>
    <n v="75791"/>
    <s v="V"/>
    <x v="1"/>
    <x v="7"/>
    <n v="36.340000000000003"/>
    <m/>
    <n v="14536.000000000002"/>
    <n v="12"/>
    <n v="2.1440000000000001"/>
    <n v="0.35"/>
    <n v="14518.948333333336"/>
    <x v="0"/>
  </r>
  <r>
    <x v="1"/>
    <x v="210"/>
    <e v="#N/A"/>
    <n v="75791"/>
    <s v="C"/>
    <x v="1"/>
    <x v="2"/>
    <n v="36.07"/>
    <m/>
    <n v="3607"/>
    <n v="12"/>
    <n v="2.1440000000000001"/>
    <n v="0.35"/>
    <n v="3624.6816666666668"/>
    <x v="0"/>
  </r>
  <r>
    <x v="1"/>
    <x v="210"/>
    <e v="#N/A"/>
    <n v="75791"/>
    <s v="C"/>
    <x v="1"/>
    <x v="4"/>
    <n v="36.130000000000003"/>
    <m/>
    <n v="10839"/>
    <n v="12"/>
    <n v="2.1440000000000001"/>
    <n v="0.35"/>
    <n v="10856.681666666665"/>
    <x v="0"/>
  </r>
  <r>
    <x v="1"/>
    <x v="210"/>
    <e v="#N/A"/>
    <n v="75791"/>
    <s v="C"/>
    <x v="1"/>
    <x v="4"/>
    <n v="36.14"/>
    <m/>
    <n v="10842"/>
    <n v="12"/>
    <n v="2.1440000000000001"/>
    <n v="0.35"/>
    <n v="10859.681666666665"/>
    <x v="0"/>
  </r>
  <r>
    <x v="1"/>
    <x v="211"/>
    <s v=" Utilidade Pública"/>
    <n v="69565"/>
    <s v="V"/>
    <x v="29"/>
    <x v="1"/>
    <n v="22.75"/>
    <n v="24.2"/>
    <n v="11375"/>
    <n v="12"/>
    <n v="2.5100000000000002"/>
    <n v="0.41285714285714287"/>
    <n v="11357.885476190477"/>
    <x v="0"/>
  </r>
  <r>
    <x v="1"/>
    <x v="211"/>
    <s v=" Utilidade Pública"/>
    <n v="69565"/>
    <s v="V"/>
    <x v="29"/>
    <x v="1"/>
    <n v="22.67"/>
    <n v="24.2"/>
    <n v="11335"/>
    <n v="12"/>
    <n v="2.5100000000000002"/>
    <n v="0.41285714285714287"/>
    <n v="11317.885476190477"/>
    <x v="0"/>
  </r>
  <r>
    <x v="1"/>
    <x v="211"/>
    <s v=" Utilidade Pública"/>
    <n v="69565"/>
    <s v="C"/>
    <x v="29"/>
    <x v="1"/>
    <n v="22.67"/>
    <m/>
    <n v="11335"/>
    <n v="12"/>
    <n v="2.5100000000000002"/>
    <n v="0.41285714285714287"/>
    <n v="11351.322857142857"/>
    <x v="0"/>
  </r>
  <r>
    <x v="1"/>
    <x v="211"/>
    <e v="#N/A"/>
    <n v="69565"/>
    <s v="V"/>
    <x v="1"/>
    <x v="7"/>
    <n v="36.51"/>
    <m/>
    <n v="14604"/>
    <n v="12"/>
    <n v="2.5100000000000002"/>
    <n v="0.41285714285714287"/>
    <n v="14588.307142857142"/>
    <x v="0"/>
  </r>
  <r>
    <x v="1"/>
    <x v="211"/>
    <e v="#N/A"/>
    <n v="69565"/>
    <s v="C"/>
    <x v="1"/>
    <x v="7"/>
    <n v="35.51"/>
    <m/>
    <n v="14204"/>
    <n v="12"/>
    <n v="2.5100000000000002"/>
    <n v="0.41285714285714287"/>
    <n v="14220.322857142857"/>
    <x v="0"/>
  </r>
  <r>
    <x v="1"/>
    <x v="211"/>
    <e v="#N/A"/>
    <n v="69565"/>
    <s v="V"/>
    <x v="1"/>
    <x v="4"/>
    <n v="35.04"/>
    <m/>
    <n v="10512"/>
    <n v="12"/>
    <n v="2.5100000000000002"/>
    <n v="0.41285714285714287"/>
    <n v="10496.307142857142"/>
    <x v="0"/>
  </r>
  <r>
    <x v="1"/>
    <x v="211"/>
    <e v="#N/A"/>
    <n v="69565"/>
    <s v="C"/>
    <x v="1"/>
    <x v="4"/>
    <n v="34.32"/>
    <m/>
    <n v="10296"/>
    <n v="12"/>
    <n v="2.5100000000000002"/>
    <n v="0.41285714285714287"/>
    <n v="10312.322857142857"/>
    <x v="0"/>
  </r>
  <r>
    <x v="1"/>
    <x v="212"/>
    <s v="Financeiro"/>
    <n v="63626"/>
    <s v="C"/>
    <x v="21"/>
    <x v="4"/>
    <n v="33.97"/>
    <n v="34.195"/>
    <n v="10191"/>
    <n v="12"/>
    <n v="4.5"/>
    <n v="0.56666666666666665"/>
    <n v="10207.476666666667"/>
    <x v="0"/>
  </r>
  <r>
    <x v="1"/>
    <x v="212"/>
    <s v="Consumo não Cíclico"/>
    <n v="63626"/>
    <s v="C"/>
    <x v="13"/>
    <x v="4"/>
    <n v="25.76"/>
    <m/>
    <n v="7728.0000000000009"/>
    <n v="12"/>
    <n v="4.5"/>
    <n v="0.56666666666666665"/>
    <n v="7744.8000000000011"/>
    <x v="0"/>
  </r>
  <r>
    <x v="1"/>
    <x v="212"/>
    <e v="#N/A"/>
    <n v="63626"/>
    <s v="V"/>
    <x v="1"/>
    <x v="19"/>
    <n v="34.869999999999997"/>
    <n v="33.689629629629628"/>
    <n v="31382.999999999996"/>
    <n v="12"/>
    <n v="4.5"/>
    <n v="0.56666666666666665"/>
    <n v="31366.829999999998"/>
    <x v="0"/>
  </r>
  <r>
    <x v="1"/>
    <x v="213"/>
    <s v="Consumo não Cíclico"/>
    <n v="57231"/>
    <s v="V"/>
    <x v="13"/>
    <x v="4"/>
    <n v="25.56"/>
    <n v="29.040761904761908"/>
    <n v="7668"/>
    <n v="12"/>
    <n v="1.9000000000000001"/>
    <n v="0.26285714285714284"/>
    <n v="7652.1338095238098"/>
    <x v="0"/>
  </r>
  <r>
    <x v="1"/>
    <x v="213"/>
    <s v="Materiais Básicos"/>
    <n v="57231"/>
    <s v="V"/>
    <x v="27"/>
    <x v="4"/>
    <n v="31.59"/>
    <m/>
    <n v="9477"/>
    <n v="12"/>
    <n v="1.9000000000000001"/>
    <n v="0.26285714285714284"/>
    <n v="9461.1338095238098"/>
    <x v="0"/>
  </r>
  <r>
    <x v="1"/>
    <x v="213"/>
    <s v="Materiais Básicos"/>
    <n v="57231"/>
    <s v="C"/>
    <x v="27"/>
    <x v="4"/>
    <n v="31.44"/>
    <m/>
    <n v="9432"/>
    <n v="12"/>
    <n v="1.9000000000000001"/>
    <n v="0.26285714285714284"/>
    <n v="9448.4961904761894"/>
    <x v="0"/>
  </r>
  <r>
    <x v="1"/>
    <x v="213"/>
    <s v="Financeiro"/>
    <n v="57231"/>
    <s v="C"/>
    <x v="21"/>
    <x v="0"/>
    <n v="34.33"/>
    <m/>
    <n v="6866"/>
    <n v="12"/>
    <n v="1.9000000000000001"/>
    <n v="0.26285714285714284"/>
    <n v="6882.4961904761903"/>
    <x v="0"/>
  </r>
  <r>
    <x v="1"/>
    <x v="213"/>
    <s v="Financeiro"/>
    <n v="57231"/>
    <s v="C"/>
    <x v="21"/>
    <x v="4"/>
    <n v="34.33"/>
    <m/>
    <n v="10299"/>
    <n v="12"/>
    <n v="1.9000000000000001"/>
    <n v="0.26285714285714284"/>
    <n v="10315.349523809524"/>
    <x v="0"/>
  </r>
  <r>
    <x v="1"/>
    <x v="213"/>
    <e v="#N/A"/>
    <n v="57231"/>
    <s v="C"/>
    <x v="1"/>
    <x v="2"/>
    <n v="32.43"/>
    <n v="33.689629629629628"/>
    <n v="3243"/>
    <n v="12"/>
    <n v="1.9000000000000001"/>
    <n v="0.26285714285714284"/>
    <n v="3259.3495238095238"/>
    <x v="0"/>
  </r>
  <r>
    <x v="1"/>
    <x v="213"/>
    <e v="#N/A"/>
    <n v="57231"/>
    <s v="C"/>
    <x v="1"/>
    <x v="0"/>
    <n v="32.840000000000003"/>
    <n v="33.84708333333333"/>
    <n v="6568.0000000000009"/>
    <n v="12"/>
    <n v="1.9000000000000001"/>
    <n v="0.26285714285714284"/>
    <n v="6584.3495238095247"/>
    <x v="0"/>
  </r>
  <r>
    <x v="1"/>
    <x v="214"/>
    <e v="#N/A"/>
    <n v="50209"/>
    <s v="C"/>
    <x v="1"/>
    <x v="4"/>
    <n v="34.42"/>
    <n v="34.166111111111107"/>
    <n v="10326"/>
    <n v="12"/>
    <n v="2.83"/>
    <n v="0.35"/>
    <n v="10343.02"/>
    <x v="0"/>
  </r>
  <r>
    <x v="1"/>
    <x v="215"/>
    <s v="Consumo não Cíclico"/>
    <n v="43910"/>
    <s v="V"/>
    <x v="31"/>
    <x v="1"/>
    <n v="11.46"/>
    <n v="12.696071428571429"/>
    <n v="5730"/>
    <n v="12"/>
    <n v="2.52"/>
    <n v="0.316"/>
    <n v="5713.6440000000002"/>
    <x v="0"/>
  </r>
  <r>
    <x v="1"/>
    <x v="215"/>
    <s v="Materiais Básicos"/>
    <n v="43910"/>
    <s v="V"/>
    <x v="27"/>
    <x v="4"/>
    <n v="32.1"/>
    <n v="31.664999999999999"/>
    <n v="9630"/>
    <n v="12"/>
    <n v="2.52"/>
    <n v="0.316"/>
    <n v="9613.6439999999984"/>
    <x v="0"/>
  </r>
  <r>
    <x v="1"/>
    <x v="215"/>
    <s v="Materiais Básicos"/>
    <m/>
    <s v="V"/>
    <x v="27"/>
    <x v="4"/>
    <n v="32.25"/>
    <n v="31.664999999999999"/>
    <n v="9675"/>
    <n v="12"/>
    <n v="2.52"/>
    <n v="0.316"/>
    <n v="9658.6439999999984"/>
    <x v="0"/>
  </r>
  <r>
    <x v="1"/>
    <x v="215"/>
    <e v="#N/A"/>
    <n v="43910"/>
    <s v="V"/>
    <x v="1"/>
    <x v="4"/>
    <n v="34.96"/>
    <n v="33.912222222222219"/>
    <n v="10488"/>
    <n v="12"/>
    <n v="2.52"/>
    <n v="0.316"/>
    <n v="10471.643999999998"/>
    <x v="0"/>
  </r>
  <r>
    <x v="1"/>
    <x v="215"/>
    <e v="#N/A"/>
    <n v="43910"/>
    <s v="V"/>
    <x v="1"/>
    <x v="4"/>
    <n v="34.39"/>
    <n v="33.912222222222219"/>
    <n v="10317"/>
    <n v="12"/>
    <n v="2.52"/>
    <n v="0.316"/>
    <n v="10299.864"/>
    <x v="0"/>
  </r>
  <r>
    <x v="1"/>
    <x v="216"/>
    <e v="#N/A"/>
    <n v="37344"/>
    <s v="C"/>
    <x v="1"/>
    <x v="0"/>
    <n v="32.840000000000003"/>
    <n v="33.912222222222219"/>
    <n v="6568.0000000000009"/>
    <n v="12"/>
    <n v="2.83"/>
    <n v="0.63083333333333336"/>
    <n v="6586.0808333333343"/>
    <x v="0"/>
  </r>
  <r>
    <x v="1"/>
    <x v="216"/>
    <e v="#N/A"/>
    <n v="37344"/>
    <s v="C"/>
    <x v="1"/>
    <x v="2"/>
    <n v="34.03"/>
    <m/>
    <n v="3403"/>
    <n v="12"/>
    <n v="2.83"/>
    <n v="0.63083333333333336"/>
    <n v="3421.0808333333334"/>
    <x v="0"/>
  </r>
  <r>
    <x v="1"/>
    <x v="216"/>
    <e v="#N/A"/>
    <n v="37344"/>
    <s v="C"/>
    <x v="1"/>
    <x v="4"/>
    <n v="34.33"/>
    <m/>
    <n v="10299"/>
    <n v="12"/>
    <n v="2.83"/>
    <n v="0.63083333333333336"/>
    <n v="10317.080833333332"/>
    <x v="0"/>
  </r>
  <r>
    <x v="1"/>
    <x v="216"/>
    <e v="#N/A"/>
    <n v="37344"/>
    <s v="C"/>
    <x v="1"/>
    <x v="2"/>
    <n v="35.03"/>
    <m/>
    <n v="3503"/>
    <n v="12"/>
    <n v="2.83"/>
    <n v="0.63083333333333336"/>
    <n v="3519.7775000000001"/>
    <x v="0"/>
  </r>
  <r>
    <x v="1"/>
    <x v="216"/>
    <s v="Materiais Básicos"/>
    <n v="37344"/>
    <s v="C"/>
    <x v="27"/>
    <x v="4"/>
    <n v="30.83"/>
    <n v="31.664999999999999"/>
    <n v="9249"/>
    <n v="12"/>
    <n v="2.83"/>
    <n v="0.63083333333333336"/>
    <n v="9265.7774999999983"/>
    <x v="0"/>
  </r>
  <r>
    <x v="1"/>
    <x v="216"/>
    <e v="#N/A"/>
    <m/>
    <s v="C"/>
    <x v="1"/>
    <x v="0"/>
    <n v="33.74"/>
    <n v="33.74"/>
    <n v="6748"/>
    <n v="12"/>
    <n v="2.83"/>
    <n v="0.63083333333333336"/>
    <n v="6764.7775000000001"/>
    <x v="0"/>
  </r>
  <r>
    <x v="1"/>
    <x v="216"/>
    <e v="#N/A"/>
    <n v="37344"/>
    <s v="V"/>
    <x v="1"/>
    <x v="1"/>
    <n v="35.32"/>
    <m/>
    <n v="17660"/>
    <n v="12"/>
    <n v="2.83"/>
    <n v="0.63083333333333336"/>
    <n v="17643.852500000001"/>
    <x v="0"/>
  </r>
  <r>
    <x v="1"/>
    <x v="216"/>
    <e v="#N/A"/>
    <m/>
    <s v="C"/>
    <x v="1"/>
    <x v="0"/>
    <n v="35.31"/>
    <m/>
    <n v="7062"/>
    <n v="12"/>
    <n v="2.83"/>
    <n v="0.63083333333333336"/>
    <n v="7078.7775000000001"/>
    <x v="0"/>
  </r>
  <r>
    <x v="1"/>
    <x v="216"/>
    <e v="#N/A"/>
    <n v="37344"/>
    <s v="C"/>
    <x v="1"/>
    <x v="4"/>
    <n v="37.090000000000003"/>
    <m/>
    <n v="11127.000000000002"/>
    <n v="12"/>
    <n v="2.83"/>
    <n v="0.63083333333333336"/>
    <n v="11143.7775"/>
    <x v="0"/>
  </r>
  <r>
    <x v="1"/>
    <x v="216"/>
    <s v="Materiais Básicos"/>
    <n v="37344"/>
    <s v="C"/>
    <x v="27"/>
    <x v="4"/>
    <n v="32.5"/>
    <m/>
    <n v="9750"/>
    <n v="12"/>
    <n v="2.83"/>
    <n v="0.63083333333333336"/>
    <n v="9767.0408333333326"/>
    <x v="0"/>
  </r>
  <r>
    <x v="1"/>
    <x v="216"/>
    <s v="Financeiro"/>
    <n v="37344"/>
    <s v="V"/>
    <x v="21"/>
    <x v="3"/>
    <n v="34.24"/>
    <n v="34.052857142857142"/>
    <n v="34240"/>
    <n v="12"/>
    <n v="2.83"/>
    <n v="0.63083333333333336"/>
    <n v="34223.589166666665"/>
    <x v="0"/>
  </r>
  <r>
    <x v="1"/>
    <x v="216"/>
    <s v="Financeiro"/>
    <n v="37344"/>
    <s v="V"/>
    <x v="21"/>
    <x v="7"/>
    <n v="34.24"/>
    <n v="34.052857142857142"/>
    <n v="13696"/>
    <n v="12"/>
    <n v="2.83"/>
    <n v="0.63083333333333336"/>
    <n v="13679.589166666667"/>
    <x v="0"/>
  </r>
  <r>
    <x v="1"/>
    <x v="217"/>
    <s v="Consumo não Cíclico"/>
    <n v="30629"/>
    <s v="C"/>
    <x v="31"/>
    <x v="1"/>
    <n v="11.24"/>
    <m/>
    <n v="5620"/>
    <n v="12"/>
    <n v="1.6233333333333333"/>
    <n v="0.63"/>
    <n v="5637.04"/>
    <x v="0"/>
  </r>
  <r>
    <x v="1"/>
    <x v="217"/>
    <s v="Consumo Cíclico"/>
    <n v="30629"/>
    <s v="C"/>
    <x v="7"/>
    <x v="0"/>
    <n v="34.909999999999997"/>
    <n v="40.982166666666664"/>
    <n v="6981.9999999999991"/>
    <n v="12"/>
    <n v="1.6233333333333333"/>
    <n v="0.63"/>
    <n v="7000.1588888888882"/>
    <x v="0"/>
  </r>
  <r>
    <x v="1"/>
    <x v="217"/>
    <s v="Consumo não Cíclico"/>
    <n v="30629"/>
    <s v="C"/>
    <x v="13"/>
    <x v="0"/>
    <n v="25.63"/>
    <n v="29.040761904761908"/>
    <n v="5126"/>
    <n v="12"/>
    <n v="1.6233333333333333"/>
    <n v="0.63"/>
    <n v="5144.1588888888891"/>
    <x v="0"/>
  </r>
  <r>
    <x v="1"/>
    <x v="218"/>
    <s v="Materiais Básicos"/>
    <n v="23845"/>
    <s v="C"/>
    <x v="25"/>
    <x v="0"/>
    <n v="32.159999999999997"/>
    <m/>
    <n v="6431.9999999999991"/>
    <n v="12"/>
    <n v="2.85"/>
    <n v="0.35833333333333334"/>
    <n v="6449.8872222222217"/>
    <x v="0"/>
  </r>
  <r>
    <x v="1"/>
    <x v="218"/>
    <s v="Materiais Básicos"/>
    <n v="23845"/>
    <s v="C"/>
    <x v="25"/>
    <x v="4"/>
    <n v="32.909999999999997"/>
    <m/>
    <n v="9872.9999999999982"/>
    <n v="12"/>
    <n v="2.85"/>
    <n v="0.35833333333333334"/>
    <n v="9890.8872222222199"/>
    <x v="0"/>
  </r>
  <r>
    <x v="1"/>
    <x v="218"/>
    <s v="Utilidade Pública"/>
    <n v="23845"/>
    <s v="C"/>
    <x v="17"/>
    <x v="1"/>
    <n v="15.88"/>
    <n v="15.933333333333334"/>
    <n v="7940"/>
    <n v="12"/>
    <n v="2.85"/>
    <n v="0.35833333333333334"/>
    <n v="7957.8872222222226"/>
    <x v="1"/>
  </r>
  <r>
    <x v="1"/>
    <x v="218"/>
    <s v="Consumo Cíclico"/>
    <n v="23845"/>
    <s v="C"/>
    <x v="7"/>
    <x v="0"/>
    <n v="36.26"/>
    <n v="41.656851851851847"/>
    <n v="7252"/>
    <n v="12"/>
    <n v="2.85"/>
    <n v="0.35833333333333334"/>
    <n v="7269.8872222222226"/>
    <x v="0"/>
  </r>
  <r>
    <x v="1"/>
    <x v="218"/>
    <s v="Utilidade Pública"/>
    <n v="23845"/>
    <s v="C"/>
    <x v="17"/>
    <x v="3"/>
    <n v="15.96"/>
    <n v="15.96"/>
    <n v="15960"/>
    <n v="12"/>
    <n v="2.85"/>
    <n v="0.35833333333333334"/>
    <n v="15977.887222222222"/>
    <x v="1"/>
  </r>
  <r>
    <x v="1"/>
    <x v="218"/>
    <s v="Petróleo. Gás e Biocombustíveis"/>
    <n v="23845"/>
    <s v="V"/>
    <x v="10"/>
    <x v="1"/>
    <n v="29.48"/>
    <n v="28.743636363636362"/>
    <n v="14740"/>
    <n v="12"/>
    <n v="2.85"/>
    <n v="0.35833333333333334"/>
    <n v="14722.742777777778"/>
    <x v="0"/>
  </r>
  <r>
    <x v="1"/>
    <x v="219"/>
    <s v="Consumo não Cíclico"/>
    <n v="16810"/>
    <s v="C"/>
    <x v="13"/>
    <x v="4"/>
    <n v="27.18"/>
    <e v="#VALUE!"/>
    <n v="8154"/>
    <n v="12"/>
    <n v="3.0716666666666668"/>
    <n v="0.49"/>
    <n v="8172.0188888888888"/>
    <x v="0"/>
  </r>
  <r>
    <x v="1"/>
    <x v="219"/>
    <s v="Utilidade Pública"/>
    <n v="16810"/>
    <s v="V"/>
    <x v="17"/>
    <x v="12"/>
    <n v="15.87"/>
    <m/>
    <n v="23805"/>
    <n v="12"/>
    <n v="3.0716666666666668"/>
    <n v="0.49"/>
    <n v="23788.89"/>
    <x v="0"/>
  </r>
  <r>
    <x v="1"/>
    <x v="219"/>
    <s v="Materiais Básicos"/>
    <n v="16810"/>
    <s v="V"/>
    <x v="27"/>
    <x v="4"/>
    <n v="33.58"/>
    <m/>
    <n v="10074"/>
    <n v="12"/>
    <n v="3.0716666666666668"/>
    <n v="0.49"/>
    <n v="10057.89"/>
    <x v="0"/>
  </r>
  <r>
    <x v="1"/>
    <x v="219"/>
    <s v="Financeiro"/>
    <n v="16810"/>
    <s v="V"/>
    <x v="14"/>
    <x v="0"/>
    <n v="50.89"/>
    <m/>
    <n v="10178"/>
    <n v="12"/>
    <n v="3.0716666666666668"/>
    <n v="0.49"/>
    <n v="10161.89"/>
    <x v="0"/>
  </r>
  <r>
    <x v="1"/>
    <x v="219"/>
    <s v="Materiais Básicos"/>
    <n v="16810"/>
    <s v="C"/>
    <x v="27"/>
    <x v="4"/>
    <n v="32.869999999999997"/>
    <m/>
    <n v="9861"/>
    <n v="12"/>
    <n v="3.0716666666666668"/>
    <n v="0.49"/>
    <n v="9876.1149999999998"/>
    <x v="0"/>
  </r>
  <r>
    <x v="1"/>
    <x v="219"/>
    <s v="Utilidade Pública"/>
    <n v="16810"/>
    <s v="C"/>
    <x v="17"/>
    <x v="12"/>
    <n v="15.49"/>
    <m/>
    <n v="23235"/>
    <n v="12"/>
    <n v="3.0716666666666668"/>
    <n v="0.49"/>
    <n v="23250.115000000002"/>
    <x v="0"/>
  </r>
  <r>
    <x v="1"/>
    <x v="220"/>
    <s v="Consumo não Cíclico"/>
    <n v="10080"/>
    <s v="V"/>
    <x v="13"/>
    <x v="4"/>
    <n v="27.49"/>
    <m/>
    <n v="8247"/>
    <n v="12"/>
    <n v="1.8933333333333333"/>
    <n v="0.28666666666666668"/>
    <n v="8231.3933333333334"/>
    <x v="0"/>
  </r>
  <r>
    <x v="1"/>
    <x v="220"/>
    <s v="Consumo não Cíclico"/>
    <n v="10080"/>
    <s v="C"/>
    <x v="13"/>
    <x v="4"/>
    <n v="27.76"/>
    <m/>
    <n v="8328"/>
    <n v="12"/>
    <n v="1.8933333333333333"/>
    <n v="0.28666666666666668"/>
    <n v="8344.2366666666658"/>
    <x v="0"/>
  </r>
  <r>
    <x v="1"/>
    <x v="220"/>
    <s v="Petróleo. Gás e Biocombustíveis"/>
    <n v="10080"/>
    <s v="V"/>
    <x v="10"/>
    <x v="4"/>
    <n v="28.76"/>
    <n v="28.743636363636362"/>
    <n v="8628"/>
    <n v="12"/>
    <n v="1.8933333333333333"/>
    <n v="0.28666666666666668"/>
    <n v="8613.2633333333324"/>
    <x v="0"/>
  </r>
  <r>
    <x v="1"/>
    <x v="221"/>
    <s v="Consumo Cíclico"/>
    <n v="3746"/>
    <s v="V"/>
    <x v="7"/>
    <x v="0"/>
    <n v="36.99"/>
    <n v="42.330208333333331"/>
    <n v="7398"/>
    <n v="12"/>
    <n v="2.3559999999999999"/>
    <n v="0.35799999999999998"/>
    <n v="7383.192"/>
    <x v="0"/>
  </r>
  <r>
    <x v="1"/>
    <x v="221"/>
    <s v="Consumo não Cíclico"/>
    <n v="3746"/>
    <s v="V"/>
    <x v="13"/>
    <x v="4"/>
    <n v="28.44"/>
    <n v="29.247474747474747"/>
    <n v="8532"/>
    <n v="12"/>
    <n v="2.3559999999999999"/>
    <n v="0.35799999999999998"/>
    <n v="8517.1919999999991"/>
    <x v="0"/>
  </r>
  <r>
    <x v="1"/>
    <x v="221"/>
    <s v="Materiais Básicos"/>
    <n v="3746"/>
    <s v="V"/>
    <x v="27"/>
    <x v="4"/>
    <n v="33.71"/>
    <m/>
    <n v="10113"/>
    <n v="12"/>
    <n v="2.3559999999999999"/>
    <n v="0.35799999999999998"/>
    <n v="10098.191999999999"/>
    <x v="0"/>
  </r>
  <r>
    <x v="1"/>
    <x v="221"/>
    <e v="#N/A"/>
    <n v="3746"/>
    <s v="V"/>
    <x v="1"/>
    <x v="4"/>
    <n v="38.83"/>
    <m/>
    <n v="11649"/>
    <n v="12"/>
    <n v="2.3559999999999999"/>
    <n v="0.35799999999999998"/>
    <n v="11634.191999999999"/>
    <x v="0"/>
  </r>
  <r>
    <x v="1"/>
    <x v="221"/>
    <e v="#N/A"/>
    <n v="3746"/>
    <s v="C"/>
    <x v="1"/>
    <x v="4"/>
    <n v="38.270000000000003"/>
    <m/>
    <n v="11481.000000000002"/>
    <n v="12"/>
    <n v="2.3559999999999999"/>
    <n v="0.35799999999999998"/>
    <n v="11496.538"/>
    <x v="0"/>
  </r>
  <r>
    <x v="1"/>
    <x v="222"/>
    <s v="Petróleo. Gás e Biocombustíveis"/>
    <n v="153002"/>
    <s v="C"/>
    <x v="10"/>
    <x v="4"/>
    <n v="28.59"/>
    <n v="28.743636363636362"/>
    <n v="8577"/>
    <n v="12"/>
    <n v="2.59"/>
    <n v="0.40375"/>
    <n v="8592.583749999998"/>
    <x v="0"/>
  </r>
  <r>
    <x v="1"/>
    <x v="222"/>
    <s v="Financeiro"/>
    <n v="153002"/>
    <s v="C"/>
    <x v="21"/>
    <x v="7"/>
    <n v="33.06"/>
    <n v="34.052857142857142"/>
    <n v="13224"/>
    <n v="12"/>
    <n v="2.59"/>
    <n v="0.40375"/>
    <n v="13239.583749999998"/>
    <x v="0"/>
  </r>
  <r>
    <x v="1"/>
    <x v="222"/>
    <s v="Materiais Básicos"/>
    <n v="153002"/>
    <s v="C"/>
    <x v="27"/>
    <x v="2"/>
    <n v="33.619999999999997"/>
    <n v="33.359999999999992"/>
    <n v="3361.9999999999995"/>
    <m/>
    <n v="2.59"/>
    <n v="0.40375"/>
    <n v="3365.5837499999998"/>
    <x v="0"/>
  </r>
  <r>
    <x v="1"/>
    <x v="222"/>
    <s v="Materiais Básicos"/>
    <n v="153002"/>
    <s v="C"/>
    <x v="27"/>
    <x v="0"/>
    <n v="33.229999999999997"/>
    <n v="33.229999999999997"/>
    <n v="6645.9999999999991"/>
    <n v="12"/>
    <n v="2.59"/>
    <n v="0.40375"/>
    <n v="6661.5837499999998"/>
    <x v="0"/>
  </r>
  <r>
    <x v="1"/>
    <x v="222"/>
    <s v="Materiais Básicos"/>
    <n v="153002"/>
    <s v="V"/>
    <x v="27"/>
    <x v="0"/>
    <n v="33.619999999999997"/>
    <m/>
    <n v="6723.9999999999991"/>
    <n v="12"/>
    <n v="2.59"/>
    <n v="0.40375"/>
    <n v="6709.0462499999985"/>
    <x v="0"/>
  </r>
  <r>
    <x v="1"/>
    <x v="222"/>
    <s v="Materiais Básicos"/>
    <n v="153002"/>
    <s v="C"/>
    <x v="27"/>
    <x v="0"/>
    <n v="33.270000000000003"/>
    <m/>
    <n v="6654.0000000000009"/>
    <n v="12"/>
    <n v="2.59"/>
    <n v="0.40375"/>
    <n v="6669.5837500000016"/>
    <x v="0"/>
  </r>
  <r>
    <x v="1"/>
    <x v="222"/>
    <s v="Materiais Básicos"/>
    <n v="153002"/>
    <s v="V"/>
    <x v="27"/>
    <x v="1"/>
    <n v="34.479999999999997"/>
    <m/>
    <n v="17240"/>
    <n v="12"/>
    <n v="2.59"/>
    <n v="0.40375"/>
    <n v="17225.046249999999"/>
    <x v="0"/>
  </r>
  <r>
    <x v="1"/>
    <x v="222"/>
    <s v="Materiais Básicos"/>
    <n v="153002"/>
    <s v="C"/>
    <x v="27"/>
    <x v="1"/>
    <n v="33.340000000000003"/>
    <m/>
    <n v="16670"/>
    <n v="12"/>
    <n v="2.59"/>
    <n v="0.40375"/>
    <n v="16685.583750000002"/>
    <x v="0"/>
  </r>
  <r>
    <x v="1"/>
    <x v="222"/>
    <s v="Consumo não Cíclico"/>
    <m/>
    <s v="V"/>
    <x v="31"/>
    <x v="11"/>
    <n v="11.51"/>
    <n v="12.696071428571429"/>
    <n v="9208"/>
    <n v="12"/>
    <n v="2.59"/>
    <n v="0.40375"/>
    <n v="9193.0462500000012"/>
    <x v="0"/>
  </r>
  <r>
    <x v="1"/>
    <x v="223"/>
    <s v="Consumo não Cíclico"/>
    <n v="145989"/>
    <s v="C"/>
    <x v="31"/>
    <x v="11"/>
    <n v="10.98"/>
    <n v="12.696071428571429"/>
    <n v="8784"/>
    <n v="12"/>
    <n v="2.19"/>
    <n v="0.28999999999999998"/>
    <n v="8799.4840000000004"/>
    <x v="0"/>
  </r>
  <r>
    <x v="1"/>
    <x v="223"/>
    <s v="Consumo Cíclico"/>
    <n v="145989"/>
    <s v="C"/>
    <x v="7"/>
    <x v="0"/>
    <n v="35.770000000000003"/>
    <n v="42.330208333333331"/>
    <n v="7154.0000000000009"/>
    <n v="12"/>
    <n v="2.19"/>
    <n v="0.28999999999999998"/>
    <n v="7169.4840000000013"/>
    <x v="0"/>
  </r>
  <r>
    <x v="1"/>
    <x v="224"/>
    <s v="Consumo não Cíclico"/>
    <n v="139677"/>
    <s v="V"/>
    <x v="13"/>
    <x v="4"/>
    <n v="28.57"/>
    <n v="29.247474747474747"/>
    <n v="8571"/>
    <n v="12"/>
    <n v="1.6850000000000001"/>
    <n v="0.30499999999999999"/>
    <n v="8556.1309999999994"/>
    <x v="0"/>
  </r>
  <r>
    <x v="1"/>
    <x v="224"/>
    <s v="Consumo não Cíclico"/>
    <n v="139677"/>
    <s v="C"/>
    <x v="13"/>
    <x v="4"/>
    <n v="27.73"/>
    <n v="29.247474747474747"/>
    <n v="8319"/>
    <n v="12"/>
    <n v="1.6850000000000001"/>
    <n v="0.30499999999999999"/>
    <n v="8334.4989999999998"/>
    <x v="0"/>
  </r>
  <r>
    <x v="1"/>
    <x v="225"/>
    <s v="Petróleo. Gás e Biocombustíveis"/>
    <n v="133395"/>
    <s v="V"/>
    <x v="10"/>
    <x v="4"/>
    <n v="28.97"/>
    <n v="28.80125"/>
    <n v="8691"/>
    <n v="12"/>
    <n v="1.83"/>
    <n v="0.28249999999999997"/>
    <n v="8676.1535000000003"/>
    <x v="0"/>
  </r>
  <r>
    <x v="1"/>
    <x v="225"/>
    <s v="Consumo não Cíclico"/>
    <n v="133395"/>
    <s v="V"/>
    <x v="13"/>
    <x v="4"/>
    <n v="28.54"/>
    <m/>
    <n v="8562"/>
    <n v="12"/>
    <n v="1.83"/>
    <n v="0.28249999999999997"/>
    <n v="8545.8675000000003"/>
    <x v="0"/>
  </r>
  <r>
    <x v="1"/>
    <x v="225"/>
    <s v="Consumo não Cíclico"/>
    <n v="133395"/>
    <s v="C"/>
    <x v="13"/>
    <x v="4"/>
    <n v="27.68"/>
    <m/>
    <n v="8304"/>
    <n v="12"/>
    <n v="1.83"/>
    <n v="0.28249999999999997"/>
    <n v="8320.7624999999989"/>
    <x v="0"/>
  </r>
  <r>
    <x v="1"/>
    <x v="225"/>
    <s v="Consumo não Cíclico"/>
    <n v="133395"/>
    <s v="V"/>
    <x v="13"/>
    <x v="0"/>
    <n v="28.54"/>
    <n v="29.125333333333334"/>
    <n v="5708"/>
    <n v="12"/>
    <n v="1.83"/>
    <n v="0.28249999999999997"/>
    <n v="5691.8674999999994"/>
    <x v="0"/>
  </r>
  <r>
    <x v="1"/>
    <x v="226"/>
    <s v="Consumo não Cíclico"/>
    <n v="126074"/>
    <s v="C"/>
    <x v="13"/>
    <x v="0"/>
    <n v="27.11"/>
    <n v="29.125333333333334"/>
    <n v="5422"/>
    <n v="12"/>
    <n v="2.1974999999999998"/>
    <n v="0.29249999999999998"/>
    <n v="5438.7725"/>
    <x v="0"/>
  </r>
  <r>
    <x v="1"/>
    <x v="226"/>
    <s v="Consumo não Cíclico"/>
    <n v="126074"/>
    <s v="C"/>
    <x v="13"/>
    <x v="4"/>
    <n v="27.7"/>
    <n v="29.247474747474747"/>
    <n v="8310"/>
    <n v="12"/>
    <n v="2.1974999999999998"/>
    <n v="0.29249999999999998"/>
    <n v="8326.7724999999991"/>
    <x v="0"/>
  </r>
  <r>
    <x v="1"/>
    <x v="226"/>
    <s v="Petróleo. Gás e Biocombustíveis"/>
    <n v="126074"/>
    <s v="C"/>
    <x v="10"/>
    <x v="4"/>
    <n v="28.12"/>
    <n v="28.80125"/>
    <n v="8436"/>
    <n v="12"/>
    <n v="2.1974999999999998"/>
    <n v="0.29249999999999998"/>
    <n v="8452.7724999999991"/>
    <x v="0"/>
  </r>
  <r>
    <x v="1"/>
    <x v="226"/>
    <e v="#N/A"/>
    <n v="126074"/>
    <s v="C"/>
    <x v="23"/>
    <x v="5"/>
    <n v="14.01"/>
    <n v="14.463333333333333"/>
    <n v="9807"/>
    <n v="12"/>
    <n v="2.1974999999999998"/>
    <n v="0.29249999999999998"/>
    <n v="9823.7724999999991"/>
    <x v="0"/>
  </r>
  <r>
    <x v="1"/>
    <x v="227"/>
    <s v="Financeiro"/>
    <n v="118808"/>
    <s v="C"/>
    <x v="14"/>
    <x v="0"/>
    <n v="51.24"/>
    <m/>
    <n v="10248"/>
    <n v="12"/>
    <n v="3.4969999999999999"/>
    <n v="0.63100000000000001"/>
    <n v="10265.110999999999"/>
    <x v="0"/>
  </r>
  <r>
    <x v="1"/>
    <x v="227"/>
    <e v="#N/A"/>
    <n v="118808"/>
    <s v="C"/>
    <x v="23"/>
    <x v="11"/>
    <n v="14.86"/>
    <m/>
    <n v="11888"/>
    <n v="12"/>
    <n v="3.4969999999999999"/>
    <n v="0.63100000000000001"/>
    <n v="11905.110999999999"/>
    <x v="0"/>
  </r>
  <r>
    <x v="1"/>
    <x v="227"/>
    <s v="Consumo não Cíclico"/>
    <n v="118808"/>
    <s v="C"/>
    <x v="13"/>
    <x v="1"/>
    <n v="29.15"/>
    <n v="29.402222222222225"/>
    <n v="14575"/>
    <n v="12"/>
    <n v="3.4969999999999999"/>
    <n v="0.63100000000000001"/>
    <n v="14592.110999999999"/>
    <x v="0"/>
  </r>
  <r>
    <x v="1"/>
    <x v="227"/>
    <s v="Consumo não Cíclico"/>
    <n v="118808"/>
    <s v="C"/>
    <x v="13"/>
    <x v="1"/>
    <n v="29.31"/>
    <n v="29.452666666666669"/>
    <n v="14655"/>
    <n v="12"/>
    <n v="3.4969999999999999"/>
    <n v="0.63100000000000001"/>
    <n v="14672.110999999999"/>
    <x v="0"/>
  </r>
  <r>
    <x v="1"/>
    <x v="227"/>
    <s v="Petróleo. Gás e Biocombustíveis"/>
    <n v="118808"/>
    <s v="C"/>
    <x v="10"/>
    <x v="1"/>
    <n v="29.21"/>
    <m/>
    <n v="14605"/>
    <n v="12"/>
    <n v="3.4969999999999999"/>
    <n v="0.63100000000000001"/>
    <n v="14622.110999999999"/>
    <x v="0"/>
  </r>
  <r>
    <x v="1"/>
    <x v="227"/>
    <s v="Financeiro"/>
    <n v="118808"/>
    <s v="C"/>
    <x v="21"/>
    <x v="3"/>
    <n v="34.450000000000003"/>
    <m/>
    <n v="34450"/>
    <n v="12"/>
    <n v="3.4969999999999999"/>
    <n v="0.63100000000000001"/>
    <n v="34467.110999999997"/>
    <x v="0"/>
  </r>
  <r>
    <x v="1"/>
    <x v="227"/>
    <s v="Consumo não Cíclico"/>
    <n v="118808"/>
    <s v="C"/>
    <x v="31"/>
    <x v="1"/>
    <n v="13.19"/>
    <n v="13.3825"/>
    <n v="6595"/>
    <n v="12"/>
    <n v="3.4969999999999999"/>
    <n v="0.63100000000000001"/>
    <n v="6612.1110000000008"/>
    <x v="0"/>
  </r>
  <r>
    <x v="1"/>
    <x v="227"/>
    <s v="Consumo não Cíclico"/>
    <n v="118808"/>
    <s v="C"/>
    <x v="31"/>
    <x v="1"/>
    <n v="13.41"/>
    <m/>
    <n v="6705"/>
    <n v="12"/>
    <n v="3.4969999999999999"/>
    <n v="0.63100000000000001"/>
    <n v="6721.3491818181819"/>
    <x v="0"/>
  </r>
  <r>
    <x v="1"/>
    <x v="227"/>
    <s v="Consumo não Cíclico"/>
    <n v="118808"/>
    <s v="C"/>
    <x v="31"/>
    <x v="1"/>
    <n v="13.49"/>
    <n v="13.47"/>
    <n v="6745"/>
    <n v="12"/>
    <n v="3.4969999999999999"/>
    <n v="0.63100000000000001"/>
    <n v="6761.3491818181819"/>
    <x v="0"/>
  </r>
  <r>
    <x v="1"/>
    <x v="227"/>
    <s v="Consumo não Cíclico"/>
    <n v="118808"/>
    <s v="C"/>
    <x v="31"/>
    <x v="1"/>
    <n v="13.44"/>
    <m/>
    <n v="6720"/>
    <n v="12"/>
    <n v="3.4969999999999999"/>
    <n v="0.63100000000000001"/>
    <n v="6736.3491818181819"/>
    <x v="0"/>
  </r>
  <r>
    <x v="1"/>
    <x v="228"/>
    <s v="Consumo não Cíclico"/>
    <n v="112345"/>
    <s v="V"/>
    <x v="13"/>
    <x v="11"/>
    <n v="29.56"/>
    <m/>
    <n v="23648"/>
    <n v="12"/>
    <n v="3.9219999999999997"/>
    <n v="0.63"/>
    <n v="23632.281818181818"/>
    <x v="0"/>
  </r>
  <r>
    <x v="1"/>
    <x v="228"/>
    <s v="Financeiro"/>
    <n v="104722"/>
    <s v="V"/>
    <x v="32"/>
    <x v="0"/>
    <n v="30.51"/>
    <n v="29.94"/>
    <n v="6102"/>
    <n v="12"/>
    <n v="3.9219999999999997"/>
    <n v="0.63"/>
    <n v="6086.2818181818184"/>
    <x v="0"/>
  </r>
  <r>
    <x v="1"/>
    <x v="228"/>
    <s v="Financeiro"/>
    <n v="104722"/>
    <s v="V"/>
    <x v="21"/>
    <x v="6"/>
    <n v="34.65"/>
    <n v="33.986666666666665"/>
    <n v="20790"/>
    <n v="12"/>
    <n v="3.9219999999999997"/>
    <n v="0.63"/>
    <n v="20774.281818181818"/>
    <x v="0"/>
  </r>
  <r>
    <x v="1"/>
    <x v="228"/>
    <s v="Financeiro"/>
    <n v="104722"/>
    <s v="V"/>
    <x v="14"/>
    <x v="0"/>
    <n v="51.06"/>
    <n v="49.11"/>
    <n v="10212"/>
    <n v="12"/>
    <n v="3.9219999999999997"/>
    <n v="0.63"/>
    <n v="10196.281818181818"/>
    <x v="0"/>
  </r>
  <r>
    <x v="1"/>
    <x v="228"/>
    <s v="Consumo não Cíclico"/>
    <n v="112345"/>
    <s v="C"/>
    <x v="13"/>
    <x v="11"/>
    <n v="29.31"/>
    <n v="29.452666666666669"/>
    <n v="23448"/>
    <n v="12"/>
    <n v="3.9219999999999997"/>
    <n v="0.63"/>
    <n v="23464.348181818183"/>
    <x v="0"/>
  </r>
  <r>
    <x v="1"/>
    <x v="229"/>
    <s v="Consumo não Cíclico"/>
    <n v="104722"/>
    <s v="V"/>
    <x v="13"/>
    <x v="11"/>
    <n v="30.04"/>
    <m/>
    <n v="24032"/>
    <n v="12"/>
    <n v="7.3933333333333335"/>
    <n v="1.1399999999999999"/>
    <n v="24015.77181818182"/>
    <x v="0"/>
  </r>
  <r>
    <x v="1"/>
    <x v="229"/>
    <s v="Financeiro"/>
    <n v="104722"/>
    <s v="V"/>
    <x v="8"/>
    <x v="3"/>
    <n v="46.21"/>
    <n v="45.491999999999997"/>
    <n v="46210"/>
    <n v="12"/>
    <n v="7.3933333333333335"/>
    <n v="1.1399999999999999"/>
    <n v="46193.77181818182"/>
    <x v="0"/>
  </r>
  <r>
    <x v="1"/>
    <x v="229"/>
    <s v="Consumo não Cíclico"/>
    <n v="104722"/>
    <s v="C"/>
    <x v="13"/>
    <x v="11"/>
    <n v="29.21"/>
    <m/>
    <n v="23368"/>
    <n v="12"/>
    <n v="7.3933333333333335"/>
    <n v="1.1399999999999999"/>
    <n v="23384.858181818181"/>
    <x v="0"/>
  </r>
  <r>
    <x v="1"/>
    <x v="230"/>
    <s v="Petróleo. Gás e Biocombustíveis"/>
    <n v="96619"/>
    <s v="V"/>
    <x v="33"/>
    <x v="7"/>
    <n v="31.21"/>
    <m/>
    <n v="12484"/>
    <n v="12"/>
    <n v="2.9757142857142855"/>
    <n v="0.39571428571428574"/>
    <n v="12467.768831168831"/>
    <x v="0"/>
  </r>
  <r>
    <x v="1"/>
    <x v="230"/>
    <s v="Consumo Cíclico"/>
    <n v="96619"/>
    <s v="C"/>
    <x v="7"/>
    <x v="4"/>
    <n v="39.619999999999997"/>
    <n v="43.150234374999997"/>
    <n v="11886"/>
    <n v="12"/>
    <n v="2.9757142857142855"/>
    <n v="0.39571428571428574"/>
    <n v="11902.861168831168"/>
    <x v="0"/>
  </r>
  <r>
    <x v="1"/>
    <x v="230"/>
    <s v="Financeiro"/>
    <n v="96619"/>
    <s v="C"/>
    <x v="21"/>
    <x v="0"/>
    <n v="33.520000000000003"/>
    <n v="33.986666666666665"/>
    <n v="6704.0000000000009"/>
    <n v="12"/>
    <n v="2.9757142857142855"/>
    <n v="0.39571428571428574"/>
    <n v="6720.8611688311703"/>
    <x v="0"/>
  </r>
  <r>
    <x v="1"/>
    <x v="230"/>
    <s v="Financeiro"/>
    <n v="96619"/>
    <s v="C"/>
    <x v="14"/>
    <x v="0"/>
    <n v="49.11"/>
    <m/>
    <n v="9822"/>
    <n v="12"/>
    <n v="2.9757142857142855"/>
    <n v="0.39571428571428574"/>
    <n v="9838.8611688311685"/>
    <x v="0"/>
  </r>
  <r>
    <x v="1"/>
    <x v="230"/>
    <s v="Financeiro"/>
    <n v="96619"/>
    <s v="C"/>
    <x v="32"/>
    <x v="0"/>
    <n v="29.94"/>
    <m/>
    <n v="5988"/>
    <n v="12"/>
    <n v="2.9757142857142855"/>
    <n v="0.39571428571428574"/>
    <n v="6004.8611688311694"/>
    <x v="0"/>
  </r>
  <r>
    <x v="1"/>
    <x v="230"/>
    <s v="Financeiro"/>
    <n v="96619"/>
    <s v="C"/>
    <x v="21"/>
    <x v="7"/>
    <n v="34.22"/>
    <m/>
    <n v="13688"/>
    <n v="12"/>
    <n v="2.9757142857142855"/>
    <n v="0.39571428571428574"/>
    <n v="13704.861168831168"/>
    <x v="0"/>
  </r>
  <r>
    <x v="1"/>
    <x v="230"/>
    <s v="Consumo não Cíclico"/>
    <n v="96619"/>
    <s v="V"/>
    <x v="13"/>
    <x v="1"/>
    <n v="30.38"/>
    <n v="29.452666666666669"/>
    <n v="15190"/>
    <n v="12"/>
    <n v="2.9757142857142855"/>
    <n v="0.39571428571428574"/>
    <n v="15173.768831168831"/>
    <x v="0"/>
  </r>
  <r>
    <x v="1"/>
    <x v="231"/>
    <s v="Consumo não Cíclico"/>
    <n v="89431"/>
    <s v="C"/>
    <x v="13"/>
    <x v="1"/>
    <n v="29.32"/>
    <n v="29.452666666666669"/>
    <n v="14660"/>
    <n v="12"/>
    <n v="4.03"/>
    <n v="0.53"/>
    <n v="14676.995454545455"/>
    <x v="0"/>
  </r>
  <r>
    <x v="1"/>
    <x v="232"/>
    <s v="Financeiro"/>
    <n v="82719"/>
    <s v="V"/>
    <x v="14"/>
    <x v="0"/>
    <n v="50.1"/>
    <n v="49.68"/>
    <n v="10020"/>
    <n v="12"/>
    <n v="6.9739999999999993"/>
    <n v="1.044"/>
    <n v="10003.120545454545"/>
    <x v="0"/>
  </r>
  <r>
    <x v="1"/>
    <x v="232"/>
    <s v="Financeiro"/>
    <n v="82719"/>
    <s v="V"/>
    <x v="8"/>
    <x v="3"/>
    <n v="44.74"/>
    <n v="45.491999999999997"/>
    <n v="44740"/>
    <n v="12"/>
    <n v="6.9739999999999993"/>
    <n v="1.044"/>
    <n v="44723.120545454542"/>
    <x v="0"/>
  </r>
  <r>
    <x v="1"/>
    <x v="232"/>
    <s v="Consumo não Cíclico"/>
    <n v="82719"/>
    <s v="V"/>
    <x v="13"/>
    <x v="3"/>
    <n v="29.24"/>
    <n v="29.483333333333334"/>
    <n v="29240"/>
    <n v="12"/>
    <n v="6.9739999999999993"/>
    <n v="1.044"/>
    <n v="29223.120545454545"/>
    <x v="0"/>
  </r>
  <r>
    <x v="1"/>
    <x v="232"/>
    <s v="Consumo não Cíclico"/>
    <n v="82719"/>
    <s v="C"/>
    <x v="13"/>
    <x v="3"/>
    <n v="29.22"/>
    <m/>
    <n v="29220"/>
    <n v="12"/>
    <n v="6.9739999999999993"/>
    <n v="1.044"/>
    <n v="29237.094000000001"/>
    <x v="0"/>
  </r>
  <r>
    <x v="1"/>
    <x v="232"/>
    <s v="Consumo não Cíclico"/>
    <n v="82719"/>
    <s v="V"/>
    <x v="13"/>
    <x v="3"/>
    <n v="29.66"/>
    <n v="29.483333333333334"/>
    <n v="29660"/>
    <n v="12"/>
    <n v="6.9739999999999993"/>
    <n v="1.044"/>
    <n v="29643.536"/>
    <x v="0"/>
  </r>
  <r>
    <x v="1"/>
    <x v="233"/>
    <s v="Petróleo. Gás e Biocombustíveis"/>
    <n v="76031"/>
    <s v="C"/>
    <x v="33"/>
    <x v="7"/>
    <n v="31.32"/>
    <n v="31.32"/>
    <n v="12528"/>
    <n v="12"/>
    <n v="3.44"/>
    <n v="0.45"/>
    <n v="12544.5"/>
    <x v="0"/>
  </r>
  <r>
    <x v="1"/>
    <x v="234"/>
    <s v="Financeiro"/>
    <n v="69082"/>
    <s v="C"/>
    <x v="8"/>
    <x v="1"/>
    <n v="44.16"/>
    <n v="45.491999999999997"/>
    <n v="22080"/>
    <n v="12"/>
    <n v="6.07"/>
    <n v="0.8"/>
    <n v="22096.85"/>
    <x v="0"/>
  </r>
  <r>
    <x v="1"/>
    <x v="234"/>
    <s v="Financeiro"/>
    <n v="55004"/>
    <s v="C"/>
    <x v="14"/>
    <x v="0"/>
    <n v="49.68"/>
    <m/>
    <n v="9936"/>
    <n v="12"/>
    <n v="4.4349999999999996"/>
    <n v="0.59"/>
    <n v="9952.64"/>
    <x v="0"/>
  </r>
  <r>
    <x v="1"/>
    <x v="234"/>
    <s v="Financeiro"/>
    <n v="55004"/>
    <s v="C"/>
    <x v="8"/>
    <x v="1"/>
    <n v="44.65"/>
    <n v="45.936"/>
    <n v="22325"/>
    <n v="12"/>
    <n v="4.4349999999999996"/>
    <n v="0.59"/>
    <n v="22341.64"/>
    <x v="0"/>
  </r>
  <r>
    <x v="1"/>
    <x v="235"/>
    <s v="Financeiro"/>
    <n v="47323"/>
    <s v="V"/>
    <x v="8"/>
    <x v="1"/>
    <n v="44.72"/>
    <m/>
    <n v="22360"/>
    <n v="12"/>
    <n v="4.47"/>
    <n v="0.81499999999999995"/>
    <n v="22343.765000000003"/>
    <x v="0"/>
  </r>
  <r>
    <x v="1"/>
    <x v="235"/>
    <s v="Financeiro"/>
    <n v="47323"/>
    <s v="C"/>
    <x v="8"/>
    <x v="1"/>
    <n v="44.71"/>
    <m/>
    <n v="22355"/>
    <n v="12"/>
    <n v="4.47"/>
    <n v="0.81499999999999995"/>
    <n v="22371.864999999998"/>
    <x v="0"/>
  </r>
  <r>
    <x v="0"/>
    <x v="235"/>
    <s v="Financeiro"/>
    <n v="385840"/>
    <s v="V"/>
    <x v="8"/>
    <x v="1"/>
    <n v="45.23"/>
    <m/>
    <n v="22615"/>
    <m/>
    <n v="4.5274999999999999"/>
    <n v="0.82750000000000001"/>
    <n v="22610.081071428573"/>
    <x v="0"/>
  </r>
  <r>
    <x v="0"/>
    <x v="235"/>
    <s v="Financeiro"/>
    <n v="385840"/>
    <s v="C"/>
    <x v="8"/>
    <x v="1"/>
    <n v="45.13"/>
    <m/>
    <n v="22565"/>
    <m/>
    <n v="4.5274999999999999"/>
    <n v="0.82750000000000001"/>
    <n v="22570.548928571428"/>
    <x v="0"/>
  </r>
  <r>
    <x v="0"/>
    <x v="235"/>
    <s v="Financeiro"/>
    <n v="385840"/>
    <s v="V"/>
    <x v="8"/>
    <x v="1"/>
    <n v="45.45"/>
    <m/>
    <n v="22725"/>
    <m/>
    <n v="4.5274999999999999"/>
    <n v="0.82750000000000001"/>
    <n v="22720.081071428573"/>
    <x v="0"/>
  </r>
  <r>
    <x v="0"/>
    <x v="235"/>
    <s v="Financeiro"/>
    <n v="385840"/>
    <s v="C"/>
    <x v="8"/>
    <x v="1"/>
    <n v="45.31"/>
    <m/>
    <n v="22655"/>
    <m/>
    <n v="4.5274999999999999"/>
    <n v="0.82750000000000001"/>
    <n v="22660.548928571428"/>
    <x v="0"/>
  </r>
  <r>
    <x v="1"/>
    <x v="235"/>
    <s v="Financeiro"/>
    <n v="40150"/>
    <s v="V"/>
    <x v="8"/>
    <x v="1"/>
    <n v="44.98"/>
    <n v="45.936"/>
    <n v="22490"/>
    <n v="12"/>
    <n v="4.8579999999999997"/>
    <n v="0.82599999999999996"/>
    <n v="22473.082571428571"/>
    <x v="0"/>
  </r>
  <r>
    <x v="1"/>
    <x v="235"/>
    <s v="Financeiro"/>
    <n v="40150"/>
    <s v="V"/>
    <x v="8"/>
    <x v="1"/>
    <n v="45.23"/>
    <m/>
    <n v="22615"/>
    <n v="12"/>
    <n v="4.8579999999999997"/>
    <n v="0.82599999999999996"/>
    <n v="22598.082571428571"/>
    <x v="0"/>
  </r>
  <r>
    <x v="1"/>
    <x v="235"/>
    <s v="Financeiro"/>
    <n v="40150"/>
    <s v="C"/>
    <x v="8"/>
    <x v="1"/>
    <n v="44.95"/>
    <m/>
    <n v="22475"/>
    <n v="12"/>
    <n v="4.8579999999999997"/>
    <n v="0.82599999999999996"/>
    <n v="22492.54742857143"/>
    <x v="0"/>
  </r>
  <r>
    <x v="1"/>
    <x v="235"/>
    <s v="Financeiro"/>
    <n v="40150"/>
    <s v="V"/>
    <x v="8"/>
    <x v="1"/>
    <n v="45.79"/>
    <m/>
    <n v="22895"/>
    <n v="12"/>
    <n v="4.8579999999999997"/>
    <n v="0.82599999999999996"/>
    <n v="22878.843999999997"/>
    <x v="0"/>
  </r>
  <r>
    <x v="1"/>
    <x v="235"/>
    <s v="Financeiro"/>
    <n v="40150"/>
    <s v="C"/>
    <x v="8"/>
    <x v="1"/>
    <n v="45.21"/>
    <m/>
    <n v="22605"/>
    <n v="12"/>
    <n v="4.8579999999999997"/>
    <n v="0.82599999999999996"/>
    <n v="22621.786000000004"/>
    <x v="0"/>
  </r>
  <r>
    <x v="1"/>
    <x v="236"/>
    <s v="Financeiro"/>
    <n v="32509"/>
    <s v="C"/>
    <x v="8"/>
    <x v="1"/>
    <n v="44.73"/>
    <m/>
    <n v="22365"/>
    <n v="12"/>
    <n v="5.0333333333333332"/>
    <n v="0.81333333333333335"/>
    <n v="22381.773333333334"/>
    <x v="0"/>
  </r>
  <r>
    <x v="1"/>
    <x v="236"/>
    <s v="Financeiro"/>
    <n v="32509"/>
    <s v="V"/>
    <x v="8"/>
    <x v="1"/>
    <n v="44.74"/>
    <m/>
    <n v="22370"/>
    <n v="12"/>
    <n v="5.0333333333333332"/>
    <n v="0.81333333333333335"/>
    <n v="22353.856666666667"/>
    <x v="0"/>
  </r>
  <r>
    <x v="1"/>
    <x v="236"/>
    <s v="Financeiro"/>
    <n v="32509"/>
    <s v="C"/>
    <x v="8"/>
    <x v="1"/>
    <n v="44.8"/>
    <m/>
    <n v="22400"/>
    <n v="12"/>
    <n v="5.0333333333333332"/>
    <n v="0.81333333333333335"/>
    <n v="22416.773333333334"/>
    <x v="0"/>
  </r>
  <r>
    <x v="1"/>
    <x v="237"/>
    <s v="Financeiro"/>
    <n v="25546"/>
    <s v="V"/>
    <x v="8"/>
    <x v="1"/>
    <n v="44.62"/>
    <n v="45.936"/>
    <n v="22310"/>
    <n v="12"/>
    <n v="6.13"/>
    <n v="0.81"/>
    <n v="22292.719999999998"/>
    <x v="0"/>
  </r>
  <r>
    <x v="0"/>
    <x v="237"/>
    <s v="Utilidade Pública"/>
    <m/>
    <s v="V"/>
    <x v="17"/>
    <x v="27"/>
    <n v="14.44"/>
    <n v="13.816836734693878"/>
    <n v="25992"/>
    <m/>
    <n v="7.14"/>
    <n v="0.95"/>
    <n v="25986.579999999998"/>
    <x v="0"/>
  </r>
  <r>
    <x v="1"/>
    <x v="238"/>
    <s v="Financeiro"/>
    <n v="11378"/>
    <s v="C"/>
    <x v="8"/>
    <x v="1"/>
    <n v="44.31"/>
    <n v="45.936"/>
    <n v="22155"/>
    <n v="12"/>
    <n v="5.27"/>
    <n v="0.72499999999999998"/>
    <n v="22172.825000000001"/>
    <x v="0"/>
  </r>
  <r>
    <x v="0"/>
    <x v="239"/>
    <s v="Utilidade Pública"/>
    <n v="35105"/>
    <s v="V"/>
    <x v="17"/>
    <x v="3"/>
    <n v="13.82"/>
    <n v="13.816836734693878"/>
    <n v="13820"/>
    <m/>
    <n v="3.8"/>
    <n v="0.52"/>
    <n v="13815.01"/>
    <x v="0"/>
  </r>
  <r>
    <x v="1"/>
    <x v="239"/>
    <s v="Petróleo. Gás e Biocombustíveis"/>
    <n v="4047"/>
    <s v="V"/>
    <x v="33"/>
    <x v="1"/>
    <n v="32.39"/>
    <n v="31.96"/>
    <n v="16195"/>
    <n v="12"/>
    <n v="5.27"/>
    <n v="0.72499999999999998"/>
    <n v="16177.805"/>
    <x v="0"/>
  </r>
  <r>
    <x v="1"/>
    <x v="239"/>
    <s v="Financeiro"/>
    <n v="4047"/>
    <s v="V"/>
    <x v="8"/>
    <x v="1"/>
    <n v="44.31"/>
    <n v="45.936"/>
    <n v="22155"/>
    <n v="12"/>
    <n v="5.27"/>
    <n v="0.72499999999999998"/>
    <n v="22137.805"/>
    <x v="0"/>
  </r>
  <r>
    <x v="1"/>
    <x v="240"/>
    <s v="Financeiro"/>
    <n v="113872"/>
    <s v="C"/>
    <x v="8"/>
    <x v="1"/>
    <n v="44.24"/>
    <n v="45.936"/>
    <n v="22120"/>
    <n v="12"/>
    <n v="6.08"/>
    <n v="0.84"/>
    <n v="22137.940000000002"/>
    <x v="0"/>
  </r>
  <r>
    <x v="1"/>
    <x v="241"/>
    <s v="Financeiro"/>
    <n v="101051"/>
    <s v="C"/>
    <x v="8"/>
    <x v="0"/>
    <n v="46.05"/>
    <n v="46.783999999999999"/>
    <n v="9210"/>
    <n v="12"/>
    <n v="3.2149999999999999"/>
    <n v="0.4425"/>
    <n v="9228.4184999999979"/>
    <x v="0"/>
  </r>
  <r>
    <x v="1"/>
    <x v="241"/>
    <s v="Financeiro"/>
    <n v="101051"/>
    <s v="C"/>
    <x v="8"/>
    <x v="0"/>
    <n v="46.66"/>
    <m/>
    <n v="9332"/>
    <n v="12"/>
    <n v="3.2149999999999999"/>
    <n v="0.4425"/>
    <n v="9350.4184999999979"/>
    <x v="0"/>
  </r>
  <r>
    <x v="1"/>
    <x v="241"/>
    <s v="Financeiro"/>
    <n v="101051"/>
    <s v="C"/>
    <x v="8"/>
    <x v="0"/>
    <n v="46.91"/>
    <m/>
    <n v="9382"/>
    <n v="12"/>
    <n v="3.2149999999999999"/>
    <n v="0.4425"/>
    <n v="9400.4184999999979"/>
    <x v="0"/>
  </r>
  <r>
    <x v="1"/>
    <x v="241"/>
    <s v="Financeiro"/>
    <n v="101051"/>
    <s v="C"/>
    <x v="8"/>
    <x v="7"/>
    <n v="47.15"/>
    <m/>
    <n v="18860"/>
    <n v="12"/>
    <n v="3.2149999999999999"/>
    <n v="0.4425"/>
    <n v="18878.418500000003"/>
    <x v="0"/>
  </r>
  <r>
    <x v="1"/>
    <x v="242"/>
    <s v="Financeiro"/>
    <n v="94199"/>
    <s v="V"/>
    <x v="8"/>
    <x v="1"/>
    <n v="48.78"/>
    <m/>
    <n v="24390"/>
    <n v="12"/>
    <n v="4.6899999999999995"/>
    <n v="0.72799999999999998"/>
    <n v="24371.925999999999"/>
    <x v="0"/>
  </r>
  <r>
    <x v="1"/>
    <x v="242"/>
    <s v="Financeiro"/>
    <n v="94199"/>
    <s v="V"/>
    <x v="8"/>
    <x v="7"/>
    <n v="48.83"/>
    <m/>
    <n v="19532"/>
    <n v="12"/>
    <n v="4.6899999999999995"/>
    <n v="0.72799999999999998"/>
    <n v="19507.132000000001"/>
    <x v="0"/>
  </r>
  <r>
    <x v="1"/>
    <x v="242"/>
    <s v="Financeiro"/>
    <n v="94199"/>
    <s v="V"/>
    <x v="8"/>
    <x v="7"/>
    <n v="48.78"/>
    <m/>
    <n v="19512"/>
    <n v="12"/>
    <n v="4.6899999999999995"/>
    <n v="0.72799999999999998"/>
    <n v="19493.944857142858"/>
    <x v="0"/>
  </r>
  <r>
    <x v="1"/>
    <x v="242"/>
    <s v="Financeiro"/>
    <n v="94199"/>
    <s v="C"/>
    <x v="8"/>
    <x v="7"/>
    <n v="48.55"/>
    <m/>
    <n v="19420"/>
    <n v="12"/>
    <n v="4.6899999999999995"/>
    <n v="0.72799999999999998"/>
    <n v="19438.685142857143"/>
    <x v="0"/>
  </r>
  <r>
    <x v="1"/>
    <x v="242"/>
    <s v="Consumo Cíclico"/>
    <n v="94199"/>
    <s v="C"/>
    <x v="7"/>
    <x v="4"/>
    <n v="43.65"/>
    <n v="43.964903846153845"/>
    <n v="13095"/>
    <n v="12"/>
    <n v="4.6899999999999995"/>
    <n v="0.72799999999999998"/>
    <n v="13113.685142857141"/>
    <x v="0"/>
  </r>
  <r>
    <x v="1"/>
    <x v="243"/>
    <s v="Consumo Cíclico"/>
    <n v="87299"/>
    <s v="V"/>
    <x v="7"/>
    <x v="1"/>
    <n v="44.02"/>
    <n v="44.059375000000003"/>
    <n v="22010"/>
    <n v="12"/>
    <n v="5.665"/>
    <n v="0.78"/>
    <n v="21991.892857142859"/>
    <x v="0"/>
  </r>
  <r>
    <x v="1"/>
    <x v="243"/>
    <s v="Financeiro"/>
    <n v="87299"/>
    <s v="C"/>
    <x v="8"/>
    <x v="7"/>
    <n v="48.03"/>
    <n v="47.966153846153844"/>
    <n v="19212"/>
    <n v="12"/>
    <n v="5.665"/>
    <n v="0.78"/>
    <n v="19230.737142857142"/>
    <x v="0"/>
  </r>
  <r>
    <x v="1"/>
    <x v="244"/>
    <s v="Financeiro"/>
    <n v="80343"/>
    <s v="V"/>
    <x v="8"/>
    <x v="7"/>
    <n v="48.56"/>
    <n v="47.937777777777775"/>
    <n v="19424"/>
    <n v="12"/>
    <n v="5.34"/>
    <n v="1.35"/>
    <n v="19405.322857142859"/>
    <x v="0"/>
  </r>
  <r>
    <x v="0"/>
    <x v="244"/>
    <s v="Utilidade Pública"/>
    <n v="8671213"/>
    <s v="C"/>
    <x v="17"/>
    <x v="3"/>
    <n v="13.35"/>
    <n v="13.816836734693878"/>
    <n v="13350"/>
    <m/>
    <n v="3.67"/>
    <n v="0.5"/>
    <n v="13356.457142857142"/>
    <x v="0"/>
  </r>
  <r>
    <x v="0"/>
    <x v="245"/>
    <s v="Utilidade Pública"/>
    <n v="8610420"/>
    <s v="V"/>
    <x v="17"/>
    <x v="3"/>
    <n v="13.48"/>
    <n v="14.092857142857143"/>
    <n v="13480"/>
    <n v="12"/>
    <n v="3.7"/>
    <n v="0.51"/>
    <n v="13462.993333333334"/>
    <x v="0"/>
  </r>
  <r>
    <x v="1"/>
    <x v="245"/>
    <s v=" Utilidade Pública"/>
    <n v="73879"/>
    <s v="C"/>
    <x v="29"/>
    <x v="1"/>
    <n v="22.37"/>
    <m/>
    <n v="11185"/>
    <n v="12"/>
    <n v="4.4719999999999995"/>
    <n v="0.68399999999999994"/>
    <n v="11202.810666666664"/>
    <x v="0"/>
  </r>
  <r>
    <x v="1"/>
    <x v="245"/>
    <s v="Consumo Cíclico"/>
    <n v="73879"/>
    <s v="C"/>
    <x v="7"/>
    <x v="4"/>
    <n v="42.25"/>
    <n v="44.059375000000003"/>
    <n v="12675"/>
    <n v="12"/>
    <n v="4.4719999999999995"/>
    <n v="0.68399999999999994"/>
    <n v="12692.810666666664"/>
    <x v="0"/>
  </r>
  <r>
    <x v="1"/>
    <x v="245"/>
    <s v="Materiais Básicos"/>
    <n v="73879"/>
    <s v="V"/>
    <x v="27"/>
    <x v="3"/>
    <n v="33.729999999999997"/>
    <n v="33.243333333333332"/>
    <n v="33730"/>
    <n v="12"/>
    <n v="4.4719999999999995"/>
    <n v="0.68399999999999994"/>
    <n v="33712.819333333333"/>
    <x v="0"/>
  </r>
  <r>
    <x v="1"/>
    <x v="245"/>
    <s v="Materiais Básicos"/>
    <n v="73879"/>
    <s v="V"/>
    <x v="27"/>
    <x v="1"/>
    <n v="32.65"/>
    <m/>
    <n v="16325"/>
    <n v="12"/>
    <n v="4.4719999999999995"/>
    <n v="0.68399999999999994"/>
    <n v="16307.819333333335"/>
    <x v="0"/>
  </r>
  <r>
    <x v="1"/>
    <x v="245"/>
    <s v="Materiais Básicos"/>
    <n v="73879"/>
    <s v="C"/>
    <x v="27"/>
    <x v="1"/>
    <n v="32.700000000000003"/>
    <m/>
    <n v="16350.000000000002"/>
    <n v="12"/>
    <n v="4.4719999999999995"/>
    <n v="0.68399999999999994"/>
    <n v="16367.810666666666"/>
    <x v="0"/>
  </r>
  <r>
    <x v="1"/>
    <x v="246"/>
    <s v="Materiais Básicos"/>
    <n v="67190"/>
    <s v="V"/>
    <x v="27"/>
    <x v="1"/>
    <n v="32.78"/>
    <n v="33.243333333333332"/>
    <n v="16390"/>
    <n v="12"/>
    <n v="4.5"/>
    <n v="0.62"/>
    <n v="16372.883333333333"/>
    <x v="0"/>
  </r>
  <r>
    <x v="1"/>
    <x v="247"/>
    <s v="Petróleo. Gás e Biocombustíveis"/>
    <n v="59593"/>
    <s v="C"/>
    <x v="33"/>
    <x v="1"/>
    <n v="31.96"/>
    <n v="31.96"/>
    <n v="15980"/>
    <n v="12"/>
    <n v="4.3899999999999997"/>
    <n v="0.6"/>
    <n v="15997.3375"/>
    <x v="0"/>
  </r>
  <r>
    <x v="1"/>
    <x v="248"/>
    <s v="Petróleo. Gás e Biocombustíveis"/>
    <n v="45199"/>
    <s v="V"/>
    <x v="33"/>
    <x v="6"/>
    <n v="32.479999999999997"/>
    <n v="31.885000000000002"/>
    <n v="19487.999999999996"/>
    <n v="12"/>
    <n v="5.35"/>
    <n v="0.74"/>
    <n v="19471.152499999997"/>
    <x v="0"/>
  </r>
  <r>
    <x v="1"/>
    <x v="249"/>
    <s v="Utilidade Pública"/>
    <n v="39485"/>
    <s v="V"/>
    <x v="34"/>
    <x v="4"/>
    <n v="37.159999999999997"/>
    <n v="37.06"/>
    <n v="11147.999999999998"/>
    <n v="12"/>
    <n v="2.8149999999999999"/>
    <n v="0.38500000000000001"/>
    <n v="11131.507499999998"/>
    <x v="0"/>
  </r>
  <r>
    <x v="1"/>
    <x v="249"/>
    <s v="Financeiro"/>
    <n v="39485"/>
    <s v="C"/>
    <x v="8"/>
    <x v="0"/>
    <n v="46.68"/>
    <n v="47.937777777777775"/>
    <n v="9336"/>
    <n v="12"/>
    <n v="2.8149999999999999"/>
    <n v="0.38500000000000001"/>
    <n v="9353.1224999999995"/>
    <x v="0"/>
  </r>
  <r>
    <x v="1"/>
    <x v="250"/>
    <s v="Petróleo. Gás e Biocombustíveis"/>
    <n v="33726"/>
    <s v="C"/>
    <x v="33"/>
    <x v="4"/>
    <n v="31.89"/>
    <n v="31.885000000000002"/>
    <n v="9567"/>
    <n v="12"/>
    <n v="2.91"/>
    <n v="0.40199999999999997"/>
    <n v="9581.6119999999992"/>
    <x v="0"/>
  </r>
  <r>
    <x v="1"/>
    <x v="250"/>
    <s v="Petróleo. Gás e Biocombustíveis"/>
    <n v="33726"/>
    <s v="C"/>
    <x v="33"/>
    <x v="4"/>
    <n v="31.88"/>
    <m/>
    <n v="9564"/>
    <n v="12"/>
    <n v="2.91"/>
    <n v="0.40199999999999997"/>
    <n v="9579.8486666666668"/>
    <x v="0"/>
  </r>
  <r>
    <x v="1"/>
    <x v="250"/>
    <s v="Financeiro"/>
    <n v="33726"/>
    <s v="C"/>
    <x v="8"/>
    <x v="0"/>
    <n v="47.83"/>
    <m/>
    <n v="9566"/>
    <n v="12"/>
    <n v="2.91"/>
    <n v="0.40199999999999997"/>
    <n v="9581.8486666666668"/>
    <x v="0"/>
  </r>
  <r>
    <x v="1"/>
    <x v="250"/>
    <s v="Financeiro"/>
    <n v="33726"/>
    <s v="C"/>
    <x v="8"/>
    <x v="0"/>
    <n v="48.28"/>
    <m/>
    <n v="9656"/>
    <n v="12"/>
    <n v="2.91"/>
    <n v="0.40199999999999997"/>
    <n v="9671.8486666666668"/>
    <x v="0"/>
  </r>
  <r>
    <x v="1"/>
    <x v="250"/>
    <s v="Financeiro"/>
    <n v="33726"/>
    <s v="C"/>
    <x v="8"/>
    <x v="4"/>
    <n v="48.62"/>
    <m/>
    <n v="14586"/>
    <n v="12"/>
    <n v="2.91"/>
    <n v="0.40199999999999997"/>
    <n v="14603.107454545454"/>
    <x v="0"/>
  </r>
  <r>
    <x v="0"/>
    <x v="251"/>
    <s v="Utilidade Pública"/>
    <n v="8175574"/>
    <s v="C"/>
    <x v="17"/>
    <x v="11"/>
    <n v="12.95"/>
    <n v="14.092857142857143"/>
    <n v="10360"/>
    <m/>
    <n v="2.84"/>
    <n v="0.69"/>
    <n v="10365.395454545454"/>
    <x v="0"/>
  </r>
  <r>
    <x v="1"/>
    <x v="251"/>
    <s v="Utilidade Pública"/>
    <n v="27707"/>
    <s v="C"/>
    <x v="34"/>
    <x v="4"/>
    <n v="37.06"/>
    <n v="37.06"/>
    <n v="11118"/>
    <n v="12"/>
    <n v="3.4049999999999998"/>
    <n v="0.47"/>
    <n v="11135.175454545453"/>
    <x v="0"/>
  </r>
  <r>
    <x v="1"/>
    <x v="251"/>
    <s v="Consumo não Cíclico"/>
    <n v="27707"/>
    <s v="C"/>
    <x v="13"/>
    <x v="1"/>
    <n v="27.36"/>
    <n v="29.483333333333334"/>
    <n v="13680"/>
    <n v="12"/>
    <n v="3.4049999999999998"/>
    <n v="0.47"/>
    <n v="13697.175454545453"/>
    <x v="0"/>
  </r>
  <r>
    <x v="1"/>
    <x v="252"/>
    <s v="Consumo não Cíclico"/>
    <n v="21745"/>
    <s v="V"/>
    <x v="13"/>
    <x v="4"/>
    <n v="27.58"/>
    <n v="29.483333333333334"/>
    <n v="8274"/>
    <n v="12"/>
    <n v="2.46"/>
    <n v="0.34"/>
    <n v="8257.5845454545452"/>
    <x v="0"/>
  </r>
  <r>
    <x v="1"/>
    <x v="252"/>
    <s v="Petróleo. Gás e Biocombustíveis"/>
    <n v="21745"/>
    <s v="V"/>
    <x v="33"/>
    <x v="4"/>
    <n v="32.159999999999997"/>
    <m/>
    <n v="9647.9999999999982"/>
    <n v="12"/>
    <n v="2.46"/>
    <n v="0.34"/>
    <n v="9631.5845454545433"/>
    <x v="0"/>
  </r>
  <r>
    <x v="0"/>
    <x v="253"/>
    <s v="Financeiro"/>
    <n v="8060841"/>
    <s v="V"/>
    <x v="8"/>
    <x v="0"/>
    <n v="48.42"/>
    <m/>
    <n v="9684"/>
    <m/>
    <n v="2.66"/>
    <n v="0.36"/>
    <n v="9679.5645454545447"/>
    <x v="0"/>
  </r>
  <r>
    <x v="1"/>
    <x v="253"/>
    <s v="Consumo não Cíclico"/>
    <n v="15461"/>
    <s v="C"/>
    <x v="13"/>
    <x v="4"/>
    <n v="27.4"/>
    <n v="29.483333333333334"/>
    <n v="8220"/>
    <n v="12"/>
    <n v="3.0912500000000001"/>
    <n v="0.44874999999999998"/>
    <n v="8237.1542045454535"/>
    <x v="0"/>
  </r>
  <r>
    <x v="1"/>
    <x v="253"/>
    <s v="Financeiro"/>
    <n v="15461"/>
    <s v="V"/>
    <x v="8"/>
    <x v="6"/>
    <n v="48.81"/>
    <m/>
    <n v="29286"/>
    <n v="12"/>
    <n v="3.0912500000000001"/>
    <n v="0.44874999999999998"/>
    <n v="29269.475795454546"/>
    <x v="0"/>
  </r>
  <r>
    <x v="1"/>
    <x v="253"/>
    <s v="Financeiro"/>
    <n v="15461"/>
    <s v="V"/>
    <x v="8"/>
    <x v="7"/>
    <n v="48.45"/>
    <m/>
    <n v="19380"/>
    <n v="12"/>
    <n v="3.0912500000000001"/>
    <n v="0.44874999999999998"/>
    <n v="19363.475795454546"/>
    <x v="0"/>
  </r>
  <r>
    <x v="1"/>
    <x v="253"/>
    <s v="Petróleo. Gás e Biocombustíveis"/>
    <n v="15461"/>
    <s v="C"/>
    <x v="33"/>
    <x v="4"/>
    <n v="31.17"/>
    <m/>
    <n v="9351"/>
    <n v="12"/>
    <n v="3.0912500000000001"/>
    <n v="0.44874999999999998"/>
    <n v="9368.1542045454535"/>
    <x v="0"/>
  </r>
  <r>
    <x v="1"/>
    <x v="253"/>
    <s v="Materiais Básicos"/>
    <n v="15461"/>
    <s v="V"/>
    <x v="12"/>
    <x v="3"/>
    <n v="8.7100000000000009"/>
    <m/>
    <n v="8710"/>
    <n v="12"/>
    <n v="3.0912500000000001"/>
    <n v="0.44874999999999998"/>
    <n v="8693.9012500000008"/>
    <x v="0"/>
  </r>
  <r>
    <x v="1"/>
    <x v="253"/>
    <s v="Materiais Básicos"/>
    <n v="15461"/>
    <s v="C"/>
    <x v="12"/>
    <x v="3"/>
    <n v="8.69"/>
    <m/>
    <n v="8690"/>
    <n v="12"/>
    <n v="3.0912500000000001"/>
    <n v="0.44874999999999998"/>
    <n v="8707.0120833333312"/>
    <x v="0"/>
  </r>
  <r>
    <x v="1"/>
    <x v="253"/>
    <s v=" Utilidade Pública"/>
    <n v="15461"/>
    <s v="V"/>
    <x v="29"/>
    <x v="1"/>
    <n v="22.14"/>
    <n v="23.477499999999999"/>
    <n v="11070"/>
    <n v="12"/>
    <n v="3.0912500000000001"/>
    <n v="0.44874999999999998"/>
    <n v="11053.617916666668"/>
    <x v="0"/>
  </r>
  <r>
    <x v="1"/>
    <x v="254"/>
    <s v="Consumo não Cíclico"/>
    <n v="3206"/>
    <s v="C"/>
    <x v="13"/>
    <x v="1"/>
    <n v="28.36"/>
    <n v="29.691666666666666"/>
    <n v="14180"/>
    <n v="12"/>
    <n v="3.89"/>
    <n v="0.57999999999999996"/>
    <n v="14197.143333333332"/>
    <x v="0"/>
  </r>
  <r>
    <x v="0"/>
    <x v="255"/>
    <s v="Financeiro"/>
    <n v="7894112"/>
    <s v="C"/>
    <x v="8"/>
    <x v="0"/>
    <n v="47.72"/>
    <n v="47.72"/>
    <n v="9544"/>
    <m/>
    <n v="1.6783333333333335"/>
    <n v="0.3116666666666667"/>
    <n v="9548.8691666666655"/>
    <x v="0"/>
  </r>
  <r>
    <x v="0"/>
    <x v="255"/>
    <e v="#N/A"/>
    <n v="7894112"/>
    <s v="V"/>
    <x v="16"/>
    <x v="1"/>
    <n v="10.35"/>
    <n v="10.37"/>
    <n v="5175"/>
    <m/>
    <n v="1.6783333333333335"/>
    <n v="0.3116666666666667"/>
    <n v="5170.7608333333337"/>
    <x v="0"/>
  </r>
  <r>
    <x v="0"/>
    <x v="255"/>
    <e v="#N/A"/>
    <n v="7894112"/>
    <s v="C"/>
    <x v="16"/>
    <x v="1"/>
    <n v="10.37"/>
    <n v="10.37"/>
    <n v="5185"/>
    <m/>
    <n v="1.6783333333333335"/>
    <n v="0.3116666666666667"/>
    <n v="5189.8691666666664"/>
    <x v="0"/>
  </r>
  <r>
    <x v="0"/>
    <x v="255"/>
    <s v="Consumo não Cíclico"/>
    <n v="7894112"/>
    <s v="V"/>
    <x v="13"/>
    <x v="2"/>
    <n v="29.03"/>
    <n v="30.126666666666665"/>
    <n v="2903"/>
    <m/>
    <n v="1.6783333333333335"/>
    <n v="0.3116666666666667"/>
    <n v="2898.7608333333337"/>
    <x v="0"/>
  </r>
  <r>
    <x v="0"/>
    <x v="255"/>
    <s v="Consumo não Cíclico"/>
    <n v="7894112"/>
    <s v="V"/>
    <x v="13"/>
    <x v="7"/>
    <n v="29.04"/>
    <m/>
    <n v="11616"/>
    <m/>
    <n v="1.6783333333333335"/>
    <n v="0.3116666666666667"/>
    <n v="11611.760833333334"/>
    <x v="0"/>
  </r>
  <r>
    <x v="0"/>
    <x v="255"/>
    <s v="Consumo não Cíclico"/>
    <n v="7894112"/>
    <s v="C"/>
    <x v="13"/>
    <x v="7"/>
    <n v="28.19"/>
    <m/>
    <n v="11276"/>
    <m/>
    <n v="1.6783333333333335"/>
    <n v="0.3116666666666667"/>
    <n v="11282.571666666665"/>
    <x v="0"/>
  </r>
  <r>
    <x v="1"/>
    <x v="255"/>
    <s v="Financeiro"/>
    <n v="103032"/>
    <s v="C"/>
    <x v="8"/>
    <x v="0"/>
    <n v="47.54"/>
    <n v="47.574285714285715"/>
    <n v="9508"/>
    <n v="12"/>
    <n v="3.1199999999999997"/>
    <n v="0.53666666666666663"/>
    <n v="9526.7966666666653"/>
    <x v="0"/>
  </r>
  <r>
    <x v="1"/>
    <x v="255"/>
    <s v="Financeiro"/>
    <n v="103032"/>
    <s v="C"/>
    <x v="8"/>
    <x v="0"/>
    <n v="47.73"/>
    <n v="47.58"/>
    <n v="9546"/>
    <n v="12"/>
    <n v="3.1199999999999997"/>
    <n v="0.53666666666666663"/>
    <n v="9564.7966666666653"/>
    <x v="0"/>
  </r>
  <r>
    <x v="1"/>
    <x v="255"/>
    <s v="Financeiro"/>
    <n v="103032"/>
    <s v="C"/>
    <x v="8"/>
    <x v="0"/>
    <n v="47.87"/>
    <n v="47.55"/>
    <n v="9574"/>
    <n v="12"/>
    <n v="3.1199999999999997"/>
    <n v="0.53666666666666663"/>
    <n v="9592.7966666666653"/>
    <x v="0"/>
  </r>
  <r>
    <x v="1"/>
    <x v="255"/>
    <s v="Consumo não Cíclico"/>
    <n v="103032"/>
    <s v="V"/>
    <x v="13"/>
    <x v="1"/>
    <n v="28.2"/>
    <n v="29.957999999999998"/>
    <n v="14100"/>
    <n v="12"/>
    <n v="3.1199999999999997"/>
    <n v="0.53666666666666663"/>
    <n v="14081.833333333334"/>
    <x v="0"/>
  </r>
  <r>
    <x v="1"/>
    <x v="255"/>
    <s v="Financeiro e Outros"/>
    <n v="103032"/>
    <s v="V"/>
    <x v="9"/>
    <x v="0"/>
    <n v="33.29"/>
    <m/>
    <n v="6658"/>
    <n v="12"/>
    <n v="3.1199999999999997"/>
    <n v="0.53666666666666663"/>
    <n v="6639.833333333333"/>
    <x v="0"/>
  </r>
  <r>
    <x v="1"/>
    <x v="255"/>
    <s v="Consumo não Cíclico"/>
    <n v="103032"/>
    <s v="V"/>
    <x v="13"/>
    <x v="3"/>
    <n v="29.01"/>
    <m/>
    <n v="29010"/>
    <n v="12"/>
    <n v="3.1199999999999997"/>
    <n v="0.53666666666666663"/>
    <n v="28991.833333333332"/>
    <x v="0"/>
  </r>
  <r>
    <x v="1"/>
    <x v="255"/>
    <s v="Consumo não Cíclico"/>
    <n v="103032"/>
    <s v="C"/>
    <x v="13"/>
    <x v="1"/>
    <n v="28.28"/>
    <m/>
    <n v="14140"/>
    <n v="12"/>
    <n v="3.1199999999999997"/>
    <n v="0.53666666666666663"/>
    <n v="14158.796666666665"/>
    <x v="0"/>
  </r>
  <r>
    <x v="1"/>
    <x v="255"/>
    <s v="Consumo não Cíclico"/>
    <n v="103032"/>
    <s v="C"/>
    <x v="13"/>
    <x v="1"/>
    <n v="28.2"/>
    <m/>
    <n v="14100"/>
    <n v="12"/>
    <n v="3.1199999999999997"/>
    <n v="0.53666666666666663"/>
    <n v="14118.796666666665"/>
    <x v="0"/>
  </r>
  <r>
    <x v="1"/>
    <x v="255"/>
    <s v=" Utilidade Pública"/>
    <n v="103032"/>
    <s v="C"/>
    <x v="29"/>
    <x v="1"/>
    <n v="22.19"/>
    <n v="23.477499999999999"/>
    <n v="11095"/>
    <n v="12"/>
    <n v="3.1199999999999997"/>
    <n v="0.53666666666666663"/>
    <n v="11111.188095238094"/>
    <x v="0"/>
  </r>
  <r>
    <x v="1"/>
    <x v="256"/>
    <s v="Financeiro"/>
    <n v="98112"/>
    <s v="V"/>
    <x v="8"/>
    <x v="7"/>
    <n v="47.89"/>
    <n v="47.47"/>
    <n v="19156"/>
    <n v="12"/>
    <n v="5.26"/>
    <n v="0.78"/>
    <n v="19140.198571428573"/>
    <x v="0"/>
  </r>
  <r>
    <x v="1"/>
    <x v="257"/>
    <s v="Consumo não Cíclico"/>
    <n v="88212"/>
    <s v="C"/>
    <x v="13"/>
    <x v="1"/>
    <n v="27.02"/>
    <n v="29.957999999999998"/>
    <n v="13510"/>
    <n v="12"/>
    <n v="2.5920000000000001"/>
    <n v="0.38600000000000001"/>
    <n v="13526.037428571428"/>
    <x v="0"/>
  </r>
  <r>
    <x v="1"/>
    <x v="257"/>
    <s v="Financeiro"/>
    <n v="88212"/>
    <s v="C"/>
    <x v="8"/>
    <x v="0"/>
    <n v="46.21"/>
    <n v="47.47"/>
    <n v="9242"/>
    <n v="12"/>
    <n v="2.5920000000000001"/>
    <n v="0.38600000000000001"/>
    <n v="9258.0374285714279"/>
    <x v="0"/>
  </r>
  <r>
    <x v="1"/>
    <x v="257"/>
    <s v="Financeiro"/>
    <n v="88212"/>
    <s v="C"/>
    <x v="8"/>
    <x v="0"/>
    <n v="47.04"/>
    <n v="47.89"/>
    <n v="9408"/>
    <n v="12"/>
    <n v="2.5920000000000001"/>
    <n v="0.38600000000000001"/>
    <n v="9424.0374285714279"/>
    <x v="0"/>
  </r>
  <r>
    <x v="1"/>
    <x v="257"/>
    <s v="Financeiro e Outros"/>
    <n v="88212"/>
    <s v="C"/>
    <x v="9"/>
    <x v="0"/>
    <n v="33.270000000000003"/>
    <n v="33.270000000000003"/>
    <n v="6654.0000000000009"/>
    <n v="12"/>
    <n v="2.5920000000000001"/>
    <n v="0.38600000000000001"/>
    <n v="6670.0374285714297"/>
    <x v="0"/>
  </r>
  <r>
    <x v="1"/>
    <x v="257"/>
    <s v="Consumo Cíclico"/>
    <n v="88212"/>
    <s v="C"/>
    <x v="7"/>
    <x v="0"/>
    <n v="41.67"/>
    <n v="45.180833333333332"/>
    <n v="8334"/>
    <n v="12"/>
    <n v="2.5920000000000001"/>
    <n v="0.38600000000000001"/>
    <n v="8350.0374285714279"/>
    <x v="0"/>
  </r>
  <r>
    <x v="1"/>
    <x v="258"/>
    <s v="Bens Industriais"/>
    <n v="82453"/>
    <s v="C"/>
    <x v="35"/>
    <x v="0"/>
    <n v="34.69"/>
    <m/>
    <n v="6938"/>
    <n v="12"/>
    <n v="2.2846153846153845"/>
    <n v="0.40384615384615385"/>
    <n v="6953.3182905982903"/>
    <x v="0"/>
  </r>
  <r>
    <x v="1"/>
    <x v="258"/>
    <s v="Bens Industriais"/>
    <n v="82453"/>
    <s v="V"/>
    <x v="35"/>
    <x v="0"/>
    <n v="34.880000000000003"/>
    <m/>
    <n v="6976.0000000000009"/>
    <n v="12"/>
    <n v="2.2846153846153845"/>
    <n v="0.40384615384615385"/>
    <n v="6961.3117094017107"/>
    <x v="0"/>
  </r>
  <r>
    <x v="1"/>
    <x v="258"/>
    <s v="Bens Industriais"/>
    <n v="82453"/>
    <s v="V"/>
    <x v="35"/>
    <x v="2"/>
    <n v="34.9"/>
    <m/>
    <n v="3490"/>
    <m/>
    <n v="2.2846153846153845"/>
    <n v="0.40384615384615385"/>
    <n v="3487.3117094017093"/>
    <x v="0"/>
  </r>
  <r>
    <x v="1"/>
    <x v="258"/>
    <s v="Bens Industriais"/>
    <n v="82453"/>
    <s v="V"/>
    <x v="35"/>
    <x v="0"/>
    <n v="34.9"/>
    <m/>
    <n v="6980"/>
    <n v="12"/>
    <n v="2.2846153846153845"/>
    <n v="0.40384615384615385"/>
    <n v="6965.3117094017098"/>
    <x v="0"/>
  </r>
  <r>
    <x v="1"/>
    <x v="258"/>
    <s v="Financeiro"/>
    <n v="82453"/>
    <s v="C"/>
    <x v="8"/>
    <x v="0"/>
    <n v="48.04"/>
    <n v="48.314999999999998"/>
    <n v="9608"/>
    <n v="12"/>
    <n v="2.2846153846153845"/>
    <n v="0.40384615384615385"/>
    <n v="9623.3182905982885"/>
    <x v="0"/>
  </r>
  <r>
    <x v="1"/>
    <x v="258"/>
    <s v="Financeiro"/>
    <n v="82453"/>
    <s v="C"/>
    <x v="8"/>
    <x v="0"/>
    <n v="48.59"/>
    <m/>
    <n v="9718"/>
    <n v="12"/>
    <n v="2.2846153846153845"/>
    <n v="0.40384615384615385"/>
    <n v="9733.3182905982885"/>
    <x v="0"/>
  </r>
  <r>
    <x v="1"/>
    <x v="258"/>
    <s v="Financeiro e Outros"/>
    <n v="82453"/>
    <s v="V"/>
    <x v="9"/>
    <x v="4"/>
    <n v="33.79"/>
    <n v="33.299999999999997"/>
    <n v="10137"/>
    <n v="12"/>
    <n v="2.2846153846153845"/>
    <n v="0.40384615384615385"/>
    <n v="10122.311709401711"/>
    <x v="0"/>
  </r>
  <r>
    <x v="1"/>
    <x v="258"/>
    <s v="Materiais Básicos"/>
    <n v="82453"/>
    <s v="V"/>
    <x v="12"/>
    <x v="9"/>
    <n v="8.25"/>
    <n v="8.25"/>
    <n v="16500"/>
    <n v="12"/>
    <n v="2.2846153846153845"/>
    <n v="0.40384615384615385"/>
    <n v="16485.311709401707"/>
    <x v="0"/>
  </r>
  <r>
    <x v="1"/>
    <x v="258"/>
    <s v="Materiais Básicos"/>
    <n v="82453"/>
    <s v="C"/>
    <x v="12"/>
    <x v="9"/>
    <n v="8.25"/>
    <n v="8.25"/>
    <n v="16500"/>
    <n v="12"/>
    <n v="2.2846153846153845"/>
    <n v="0.40384615384615385"/>
    <n v="16515.318290598294"/>
    <x v="0"/>
  </r>
  <r>
    <x v="1"/>
    <x v="258"/>
    <e v="#N/A"/>
    <n v="82453"/>
    <s v="V"/>
    <x v="23"/>
    <x v="1"/>
    <n v="12.47"/>
    <n v="45.881"/>
    <n v="6235"/>
    <n v="12"/>
    <n v="2.2846153846153845"/>
    <n v="0.40384615384615385"/>
    <n v="6217.8261538461538"/>
    <x v="0"/>
  </r>
  <r>
    <x v="1"/>
    <x v="258"/>
    <s v="Consumo Cíclico"/>
    <n v="82453"/>
    <s v="V"/>
    <x v="7"/>
    <x v="4"/>
    <n v="43.85"/>
    <m/>
    <n v="13155"/>
    <n v="12"/>
    <n v="2.2846153846153845"/>
    <n v="0.40384615384615385"/>
    <n v="13141.356153846154"/>
    <x v="0"/>
  </r>
  <r>
    <x v="1"/>
    <x v="258"/>
    <s v="Consumo Cíclico"/>
    <n v="82453"/>
    <s v="C"/>
    <x v="7"/>
    <x v="4"/>
    <n v="43.18"/>
    <m/>
    <n v="12954"/>
    <n v="12"/>
    <n v="2.2846153846153845"/>
    <n v="0.40384615384615385"/>
    <n v="12970.111346153844"/>
    <x v="0"/>
  </r>
  <r>
    <x v="1"/>
    <x v="258"/>
    <s v="Consumo Cíclico"/>
    <n v="82453"/>
    <s v="V"/>
    <x v="7"/>
    <x v="0"/>
    <n v="43.79"/>
    <n v="45.027500000000003"/>
    <n v="8758"/>
    <n v="12"/>
    <n v="2.2846153846153845"/>
    <n v="0.40384615384615385"/>
    <n v="8742.5186538461548"/>
    <x v="0"/>
  </r>
  <r>
    <x v="0"/>
    <x v="258"/>
    <s v="Consumo não Cíclico"/>
    <n v="7699201"/>
    <s v="V"/>
    <x v="36"/>
    <x v="4"/>
    <n v="35.28"/>
    <m/>
    <n v="10584"/>
    <m/>
    <n v="2.91"/>
    <n v="0.43"/>
    <n v="10580.4925"/>
    <x v="0"/>
  </r>
  <r>
    <x v="1"/>
    <x v="259"/>
    <s v="Financeiro e Outros"/>
    <n v="76414"/>
    <s v="C"/>
    <x v="9"/>
    <x v="4"/>
    <n v="33.299999999999997"/>
    <n v="33.299999999999997"/>
    <n v="9990"/>
    <n v="12"/>
    <n v="4.12"/>
    <n v="0.6133333333333334"/>
    <n v="10006.320833333331"/>
    <x v="0"/>
  </r>
  <r>
    <x v="1"/>
    <x v="259"/>
    <s v="Bens Industriais"/>
    <n v="76414"/>
    <s v="C"/>
    <x v="35"/>
    <x v="4"/>
    <n v="34.22"/>
    <n v="34.22"/>
    <n v="10266"/>
    <n v="12"/>
    <n v="4.12"/>
    <n v="0.6133333333333334"/>
    <n v="10282.71111111111"/>
    <x v="0"/>
  </r>
  <r>
    <x v="1"/>
    <x v="259"/>
    <s v="Materiais Básicos"/>
    <n v="76414"/>
    <s v="V"/>
    <x v="12"/>
    <x v="13"/>
    <n v="8.23"/>
    <n v="7.8566666666666665"/>
    <n v="24690"/>
    <n v="12"/>
    <n v="4.12"/>
    <n v="0.6133333333333334"/>
    <n v="24673.918888888889"/>
    <x v="0"/>
  </r>
  <r>
    <x v="1"/>
    <x v="260"/>
    <s v="Bens Industriais"/>
    <n v="70375"/>
    <s v="V"/>
    <x v="35"/>
    <x v="4"/>
    <n v="33.81"/>
    <n v="70375"/>
    <n v="10143"/>
    <n v="12"/>
    <n v="2.78"/>
    <n v="0.41"/>
    <n v="10127.122222222222"/>
    <x v="0"/>
  </r>
  <r>
    <x v="1"/>
    <x v="261"/>
    <s v="Bens Industriais"/>
    <n v="60233"/>
    <s v="C"/>
    <x v="35"/>
    <x v="4"/>
    <n v="34.56"/>
    <n v="34.56"/>
    <n v="10368"/>
    <n v="12"/>
    <n v="2.85"/>
    <n v="0.42"/>
    <n v="10384.517777777777"/>
    <x v="0"/>
  </r>
  <r>
    <x v="0"/>
    <x v="261"/>
    <e v="#N/A"/>
    <m/>
    <s v="V"/>
    <x v="16"/>
    <x v="3"/>
    <n v="10.58"/>
    <n v="10.26"/>
    <n v="10580"/>
    <m/>
    <m/>
    <m/>
    <n v="10576.532222222222"/>
    <x v="0"/>
  </r>
  <r>
    <x v="0"/>
    <x v="261"/>
    <e v="#N/A"/>
    <n v="7548983"/>
    <s v="C"/>
    <x v="16"/>
    <x v="3"/>
    <n v="10.26"/>
    <n v="10.26"/>
    <n v="10260"/>
    <m/>
    <n v="2.82"/>
    <n v="0.42"/>
    <n v="10264.517777777777"/>
    <x v="0"/>
  </r>
  <r>
    <x v="0"/>
    <x v="262"/>
    <s v="Consumo Cíclico"/>
    <n v="7452402"/>
    <s v="V"/>
    <x v="18"/>
    <x v="28"/>
    <n v="7.01"/>
    <m/>
    <n v="28040"/>
    <m/>
    <n v="7.71"/>
    <n v="1.1499999999999999"/>
    <n v="28035.382222222222"/>
    <x v="0"/>
  </r>
  <r>
    <x v="1"/>
    <x v="262"/>
    <s v="Materiais Básicos"/>
    <n v="55135"/>
    <s v="C"/>
    <x v="12"/>
    <x v="3"/>
    <n v="7.71"/>
    <n v="7.8566666666666665"/>
    <n v="7710"/>
    <n v="12"/>
    <n v="4.8"/>
    <n v="0.71499999999999997"/>
    <n v="7726.8127777777781"/>
    <x v="0"/>
  </r>
  <r>
    <x v="1"/>
    <x v="262"/>
    <s v="Bens Industriais"/>
    <n v="55135"/>
    <s v="V"/>
    <x v="35"/>
    <x v="11"/>
    <n v="34.01"/>
    <n v="33.666249999999998"/>
    <n v="27208"/>
    <n v="12"/>
    <n v="4.8"/>
    <n v="0.71499999999999997"/>
    <n v="27191.817222222224"/>
    <x v="0"/>
  </r>
  <r>
    <x v="1"/>
    <x v="263"/>
    <s v=" Utilidade Pública"/>
    <n v="49853"/>
    <s v="V"/>
    <x v="29"/>
    <x v="1"/>
    <n v="22.49"/>
    <n v="24.2"/>
    <n v="11245"/>
    <n v="12"/>
    <n v="3.09"/>
    <n v="0.46"/>
    <n v="11229.666666666668"/>
    <x v="0"/>
  </r>
  <r>
    <x v="1"/>
    <x v="263"/>
    <s v="Consumo Cíclico"/>
    <n v="43859"/>
    <s v="C"/>
    <x v="7"/>
    <x v="0"/>
    <n v="40.76"/>
    <n v="45.027500000000003"/>
    <n v="8152"/>
    <n v="12"/>
    <n v="2.8857142857142857"/>
    <n v="0.51571428571428568"/>
    <n v="8168.0190476190473"/>
    <x v="0"/>
  </r>
  <r>
    <x v="1"/>
    <x v="263"/>
    <s v="Financeiro"/>
    <n v="43859"/>
    <s v="V"/>
    <x v="14"/>
    <x v="4"/>
    <n v="46.56"/>
    <m/>
    <n v="13968"/>
    <n v="12"/>
    <n v="2.8857142857142857"/>
    <n v="0.51571428571428568"/>
    <n v="13952.610952380952"/>
    <x v="0"/>
  </r>
  <r>
    <x v="1"/>
    <x v="263"/>
    <s v="Financeiro"/>
    <n v="43859"/>
    <s v="C"/>
    <x v="14"/>
    <x v="4"/>
    <n v="46.63"/>
    <m/>
    <n v="13989"/>
    <n v="12"/>
    <n v="2.8857142857142857"/>
    <n v="0.51571428571428568"/>
    <n v="14005.655714285715"/>
    <x v="0"/>
  </r>
  <r>
    <x v="1"/>
    <x v="263"/>
    <s v="Consumo Cíclico"/>
    <n v="43859"/>
    <s v="V"/>
    <x v="7"/>
    <x v="4"/>
    <n v="41.5"/>
    <m/>
    <n v="12450"/>
    <n v="12"/>
    <n v="2.8857142857142857"/>
    <n v="0.51571428571428568"/>
    <n v="12433.974285714285"/>
    <x v="0"/>
  </r>
  <r>
    <x v="1"/>
    <x v="263"/>
    <s v="Consumo Cíclico"/>
    <n v="43859"/>
    <s v="C"/>
    <x v="7"/>
    <x v="4"/>
    <n v="41.37"/>
    <m/>
    <n v="12411"/>
    <n v="12"/>
    <n v="2.8857142857142857"/>
    <n v="0.51571428571428568"/>
    <n v="12427.655714285715"/>
    <x v="0"/>
  </r>
  <r>
    <x v="1"/>
    <x v="263"/>
    <s v="Bens Industriais"/>
    <n v="43859"/>
    <s v="C"/>
    <x v="35"/>
    <x v="4"/>
    <n v="33.21"/>
    <n v="33.666249999999998"/>
    <n v="9963"/>
    <n v="12"/>
    <n v="2.8857142857142857"/>
    <n v="0.51571428571428568"/>
    <n v="9979.6557142857146"/>
    <x v="0"/>
  </r>
  <r>
    <x v="1"/>
    <x v="263"/>
    <s v="Bens Industriais"/>
    <n v="43859"/>
    <s v="C"/>
    <x v="35"/>
    <x v="1"/>
    <n v="33.94"/>
    <n v="33.94"/>
    <n v="16970"/>
    <n v="12"/>
    <n v="2.8857142857142857"/>
    <n v="0.51571428571428568"/>
    <n v="16986.655714285713"/>
    <x v="0"/>
  </r>
  <r>
    <x v="1"/>
    <x v="264"/>
    <s v="Consumo não Cíclico"/>
    <n v="38946"/>
    <s v="V"/>
    <x v="36"/>
    <x v="5"/>
    <n v="34.76"/>
    <n v="53.767142857142858"/>
    <n v="24332"/>
    <n v="12"/>
    <n v="4.952"/>
    <n v="0.74"/>
    <n v="24315.75"/>
    <x v="0"/>
  </r>
  <r>
    <x v="1"/>
    <x v="264"/>
    <s v="Consumo Cíclico"/>
    <n v="38946"/>
    <s v="C"/>
    <x v="7"/>
    <x v="4"/>
    <n v="44.35"/>
    <n v="45.881"/>
    <n v="13305"/>
    <n v="12"/>
    <n v="4.952"/>
    <n v="0.74"/>
    <n v="13321.88"/>
    <x v="0"/>
  </r>
  <r>
    <x v="1"/>
    <x v="264"/>
    <e v="#N/A"/>
    <n v="38946"/>
    <s v="V"/>
    <x v="1"/>
    <x v="5"/>
    <n v="36.200000000000003"/>
    <m/>
    <n v="25340.000000000004"/>
    <n v="12"/>
    <n v="4.952"/>
    <n v="0.74"/>
    <n v="25323.750000000004"/>
    <x v="0"/>
  </r>
  <r>
    <x v="1"/>
    <x v="264"/>
    <s v=" Utilidade Pública"/>
    <n v="38946"/>
    <s v="C"/>
    <x v="29"/>
    <x v="1"/>
    <n v="22.4"/>
    <n v="24.2"/>
    <n v="11200"/>
    <n v="12"/>
    <n v="4.952"/>
    <n v="0.74"/>
    <n v="11216.88"/>
    <x v="0"/>
  </r>
  <r>
    <x v="1"/>
    <x v="264"/>
    <s v="Materiais Básicos"/>
    <n v="38946"/>
    <s v="C"/>
    <x v="12"/>
    <x v="9"/>
    <n v="7.93"/>
    <n v="7.93"/>
    <n v="15860"/>
    <n v="12"/>
    <n v="4.952"/>
    <n v="0.74"/>
    <n v="15876.88"/>
    <x v="0"/>
  </r>
  <r>
    <x v="1"/>
    <x v="265"/>
    <s v="Consumo não Cíclico"/>
    <n v="33759"/>
    <s v="C"/>
    <x v="36"/>
    <x v="4"/>
    <n v="34.53"/>
    <n v="34.764285714285712"/>
    <n v="10359"/>
    <n v="12"/>
    <n v="2.9442857142857144"/>
    <n v="0.43285714285714283"/>
    <n v="10375.572857142857"/>
    <x v="0"/>
  </r>
  <r>
    <x v="1"/>
    <x v="265"/>
    <s v="Consumo não Cíclico"/>
    <n v="33759"/>
    <s v="C"/>
    <x v="36"/>
    <x v="7"/>
    <n v="34.94"/>
    <m/>
    <n v="13976"/>
    <n v="12"/>
    <n v="2.9442857142857144"/>
    <n v="0.43285714285714283"/>
    <n v="13992.572857142857"/>
    <x v="0"/>
  </r>
  <r>
    <x v="1"/>
    <x v="265"/>
    <e v="#N/A"/>
    <n v="33759"/>
    <s v="C"/>
    <x v="23"/>
    <x v="1"/>
    <n v="12.39"/>
    <m/>
    <n v="6195"/>
    <n v="12"/>
    <n v="2.9442857142857144"/>
    <n v="0.43285714285714283"/>
    <n v="6211.5728571428572"/>
    <x v="0"/>
  </r>
  <r>
    <x v="1"/>
    <x v="265"/>
    <s v="Consumo Cíclico"/>
    <n v="33759"/>
    <s v="C"/>
    <x v="7"/>
    <x v="0"/>
    <n v="45.61"/>
    <n v="46.537142857142854"/>
    <n v="9122"/>
    <n v="12"/>
    <n v="2.9442857142857144"/>
    <n v="0.43285714285714283"/>
    <n v="9141.4428571428562"/>
    <x v="0"/>
  </r>
  <r>
    <x v="1"/>
    <x v="265"/>
    <s v="Consumo Cíclico"/>
    <n v="33759"/>
    <s v="C"/>
    <x v="7"/>
    <x v="0"/>
    <n v="46.8"/>
    <n v="46.908000000000001"/>
    <n v="9360"/>
    <n v="12"/>
    <n v="2.9442857142857144"/>
    <n v="0.43285714285714283"/>
    <n v="9379.4428571428562"/>
    <x v="0"/>
  </r>
  <r>
    <x v="1"/>
    <x v="265"/>
    <s v="Consumo Cíclico"/>
    <n v="33759"/>
    <s v="C"/>
    <x v="7"/>
    <x v="4"/>
    <n v="46.98"/>
    <m/>
    <n v="14093.999999999998"/>
    <n v="12"/>
    <n v="2.9442857142857144"/>
    <n v="0.43285714285714283"/>
    <n v="14109.552857142855"/>
    <x v="0"/>
  </r>
  <r>
    <x v="1"/>
    <x v="265"/>
    <e v="#N/A"/>
    <n v="33759"/>
    <s v="C"/>
    <x v="1"/>
    <x v="4"/>
    <n v="35.909999999999997"/>
    <n v="36.21857142857143"/>
    <n v="10772.999999999998"/>
    <n v="12"/>
    <n v="2.9442857142857144"/>
    <n v="0.43285714285714283"/>
    <n v="10788.552857142855"/>
    <x v="0"/>
  </r>
  <r>
    <x v="0"/>
    <x v="265"/>
    <s v="Consumo não Cíclico"/>
    <n v="7246041"/>
    <s v="C"/>
    <x v="36"/>
    <x v="4"/>
    <n v="35.15"/>
    <m/>
    <n v="10545"/>
    <m/>
    <n v="2.6842857142857142"/>
    <n v="0.48571428571428571"/>
    <n v="10548.605714285713"/>
    <x v="0"/>
  </r>
  <r>
    <x v="0"/>
    <x v="265"/>
    <s v="Financeiro"/>
    <n v="7246041"/>
    <s v="V"/>
    <x v="14"/>
    <x v="4"/>
    <n v="47.4"/>
    <m/>
    <n v="14220"/>
    <m/>
    <n v="2.6842857142857142"/>
    <n v="0.48571428571428571"/>
    <n v="14216.914285714285"/>
    <x v="0"/>
  </r>
  <r>
    <x v="0"/>
    <x v="265"/>
    <s v="Financeiro"/>
    <n v="7246041"/>
    <s v="C"/>
    <x v="14"/>
    <x v="4"/>
    <n v="46.89"/>
    <m/>
    <n v="14067"/>
    <m/>
    <n v="2.6842857142857142"/>
    <n v="0.48571428571428571"/>
    <n v="14070.715714285714"/>
    <x v="0"/>
  </r>
  <r>
    <x v="0"/>
    <x v="265"/>
    <e v="#N/A"/>
    <n v="7246041"/>
    <s v="C"/>
    <x v="23"/>
    <x v="3"/>
    <n v="12.33"/>
    <m/>
    <n v="12330"/>
    <m/>
    <n v="2.6842857142857142"/>
    <n v="0.48571428571428571"/>
    <n v="12333.715714285714"/>
    <x v="0"/>
  </r>
  <r>
    <x v="0"/>
    <x v="265"/>
    <e v="#N/A"/>
    <n v="7246041"/>
    <s v="V"/>
    <x v="23"/>
    <x v="3"/>
    <n v="12.71"/>
    <m/>
    <n v="12710"/>
    <m/>
    <n v="2.6842857142857142"/>
    <n v="0.48571428571428571"/>
    <n v="12706.914285714285"/>
    <x v="0"/>
  </r>
  <r>
    <x v="0"/>
    <x v="265"/>
    <s v=" Utilidade Pública"/>
    <n v="7246041"/>
    <s v="C"/>
    <x v="29"/>
    <x v="1"/>
    <n v="23.43"/>
    <n v="23.295000000000002"/>
    <n v="11715"/>
    <m/>
    <n v="2.6842857142857142"/>
    <n v="0.48571428571428571"/>
    <n v="11718.715714285714"/>
    <x v="0"/>
  </r>
  <r>
    <x v="0"/>
    <x v="265"/>
    <s v="Consumo Cíclico"/>
    <n v="7246041"/>
    <s v="C"/>
    <x v="18"/>
    <x v="3"/>
    <n v="7.31"/>
    <n v="7.42"/>
    <n v="7310"/>
    <m/>
    <n v="2.6842857142857142"/>
    <n v="0.48571428571428571"/>
    <n v="7314.9457142857145"/>
    <x v="0"/>
  </r>
  <r>
    <x v="0"/>
    <x v="266"/>
    <s v="Materiais Básicos"/>
    <n v="7189068"/>
    <s v="V"/>
    <x v="12"/>
    <x v="28"/>
    <n v="8.25"/>
    <m/>
    <n v="33000"/>
    <m/>
    <n v="9.07"/>
    <n v="1.35"/>
    <n v="32994.82"/>
    <x v="0"/>
  </r>
  <r>
    <x v="1"/>
    <x v="266"/>
    <e v="#N/A"/>
    <n v="28047"/>
    <s v="V"/>
    <x v="23"/>
    <x v="3"/>
    <n v="12.54"/>
    <m/>
    <n v="12540"/>
    <n v="12"/>
    <n v="3.6199999999999997"/>
    <n v="0.54"/>
    <n v="12523.63"/>
    <x v="0"/>
  </r>
  <r>
    <x v="1"/>
    <x v="266"/>
    <e v="#N/A"/>
    <n v="28047"/>
    <s v="C"/>
    <x v="1"/>
    <x v="7"/>
    <n v="36.479999999999997"/>
    <m/>
    <n v="14591.999999999998"/>
    <n v="12"/>
    <n v="3.6199999999999997"/>
    <n v="0.54"/>
    <n v="14608.999999999998"/>
    <x v="0"/>
  </r>
  <r>
    <x v="1"/>
    <x v="266"/>
    <s v="Materiais Básicos"/>
    <n v="28047"/>
    <s v="V"/>
    <x v="12"/>
    <x v="12"/>
    <n v="8.25"/>
    <n v="8.33"/>
    <n v="12375"/>
    <n v="12"/>
    <n v="3.6199999999999997"/>
    <n v="0.54"/>
    <n v="12358.63"/>
    <x v="0"/>
  </r>
  <r>
    <x v="1"/>
    <x v="267"/>
    <s v="Consumo não Cíclico"/>
    <n v="16042"/>
    <s v="C"/>
    <x v="13"/>
    <x v="1"/>
    <n v="28.52"/>
    <n v="30.102499999999999"/>
    <n v="14260"/>
    <n v="12"/>
    <n v="3.92"/>
    <n v="0.57999999999999996"/>
    <n v="14276.009999999998"/>
    <x v="0"/>
  </r>
  <r>
    <x v="0"/>
    <x v="267"/>
    <s v="Consumo não Cíclico"/>
    <n v="7077844"/>
    <s v="C"/>
    <x v="13"/>
    <x v="1"/>
    <n v="28.55"/>
    <n v="30.126666666666665"/>
    <n v="14275"/>
    <m/>
    <n v="3.3566666666666669"/>
    <n v="0.5"/>
    <n v="14281.626923076923"/>
    <x v="0"/>
  </r>
  <r>
    <x v="0"/>
    <x v="267"/>
    <s v="Consumo Cíclico"/>
    <n v="7077844"/>
    <s v="C"/>
    <x v="18"/>
    <x v="3"/>
    <n v="7.41"/>
    <n v="7.456666666666667"/>
    <n v="7410"/>
    <m/>
    <n v="3.3566666666666669"/>
    <n v="0.5"/>
    <n v="7416.626923076923"/>
    <x v="0"/>
  </r>
  <r>
    <x v="0"/>
    <x v="267"/>
    <s v="Consumo Cíclico"/>
    <n v="7077844"/>
    <s v="C"/>
    <x v="18"/>
    <x v="9"/>
    <n v="7.48"/>
    <n v="7.48"/>
    <n v="14960"/>
    <m/>
    <n v="3.3566666666666669"/>
    <n v="0.5"/>
    <n v="14966.626923076923"/>
    <x v="0"/>
  </r>
  <r>
    <x v="0"/>
    <x v="268"/>
    <s v="Consumo Cíclico"/>
    <n v="7018949"/>
    <s v="V"/>
    <x v="18"/>
    <x v="28"/>
    <n v="7.65"/>
    <n v="30.63"/>
    <n v="30600"/>
    <m/>
    <n v="5.1849999999999996"/>
    <n v="0.77500000000000002"/>
    <n v="30593.728076923075"/>
    <x v="0"/>
  </r>
  <r>
    <x v="0"/>
    <x v="268"/>
    <e v="#N/A"/>
    <n v="7018949"/>
    <s v="V"/>
    <x v="37"/>
    <x v="9"/>
    <n v="3.57"/>
    <n v="30.63"/>
    <n v="7140"/>
    <m/>
    <n v="5.1849999999999996"/>
    <n v="0.77500000000000002"/>
    <n v="7133.7280769230774"/>
    <x v="0"/>
  </r>
  <r>
    <x v="1"/>
    <x v="268"/>
    <e v="#N/A"/>
    <n v="9768"/>
    <s v="V"/>
    <x v="37"/>
    <x v="9"/>
    <n v="3.67"/>
    <n v="3.43"/>
    <n v="7340"/>
    <n v="12"/>
    <n v="3.0150000000000001"/>
    <n v="0.45"/>
    <n v="7322.0530769230772"/>
    <x v="0"/>
  </r>
  <r>
    <x v="1"/>
    <x v="268"/>
    <s v="Consumo não Cíclico"/>
    <n v="9768"/>
    <s v="V"/>
    <x v="13"/>
    <x v="1"/>
    <n v="29.22"/>
    <n v="30.63"/>
    <n v="14610"/>
    <n v="12"/>
    <n v="3.0150000000000001"/>
    <n v="0.45"/>
    <n v="14592.053076923075"/>
    <x v="0"/>
  </r>
  <r>
    <x v="1"/>
    <x v="269"/>
    <s v="Consumo não Cíclico"/>
    <n v="3306"/>
    <s v="V"/>
    <x v="31"/>
    <x v="3"/>
    <n v="10.333"/>
    <n v="10.34"/>
    <n v="10333"/>
    <n v="12"/>
    <n v="2.84"/>
    <n v="0.42"/>
    <n v="10315.083076923076"/>
    <x v="0"/>
  </r>
  <r>
    <x v="1"/>
    <x v="270"/>
    <s v="Consumo não Cíclico"/>
    <n v="102951"/>
    <s v="C"/>
    <x v="13"/>
    <x v="1"/>
    <n v="28.27"/>
    <n v="30.63"/>
    <n v="14135"/>
    <n v="12"/>
    <n v="3.88"/>
    <n v="0.57999999999999996"/>
    <n v="14153.706923076923"/>
    <x v="0"/>
  </r>
  <r>
    <x v="1"/>
    <x v="271"/>
    <s v="Consumo não Cíclico"/>
    <n v="93028"/>
    <s v="C"/>
    <x v="31"/>
    <x v="3"/>
    <n v="10.34"/>
    <n v="10.34"/>
    <n v="10340"/>
    <n v="12"/>
    <n v="2.84"/>
    <n v="0.42"/>
    <n v="10358.546923076923"/>
    <x v="0"/>
  </r>
  <r>
    <x v="1"/>
    <x v="272"/>
    <e v="#N/A"/>
    <n v="83883"/>
    <s v="C"/>
    <x v="23"/>
    <x v="3"/>
    <n v="12.2"/>
    <n v="12.2"/>
    <n v="12200"/>
    <m/>
    <n v="3.35"/>
    <n v="0.5"/>
    <n v="12206.626923076923"/>
    <x v="0"/>
  </r>
  <r>
    <x v="0"/>
    <x v="273"/>
    <s v="Consumo não Cíclico"/>
    <n v="6677021"/>
    <s v="C"/>
    <x v="13"/>
    <x v="1"/>
    <n v="29.56"/>
    <n v="30.914999999999999"/>
    <n v="14780"/>
    <m/>
    <n v="4.18"/>
    <n v="0.624"/>
    <n v="14786.750923076923"/>
    <x v="0"/>
  </r>
  <r>
    <x v="0"/>
    <x v="273"/>
    <e v="#N/A"/>
    <n v="6677021"/>
    <s v="V"/>
    <x v="23"/>
    <x v="12"/>
    <n v="12.93"/>
    <m/>
    <n v="19395"/>
    <m/>
    <n v="4.18"/>
    <n v="0.624"/>
    <n v="19388.879076923076"/>
    <x v="0"/>
  </r>
  <r>
    <x v="0"/>
    <x v="273"/>
    <s v=" Utilidade Pública"/>
    <n v="6677021"/>
    <s v="C"/>
    <x v="29"/>
    <x v="1"/>
    <n v="23.16"/>
    <n v="23.16"/>
    <n v="11580"/>
    <m/>
    <n v="4.18"/>
    <n v="0.624"/>
    <n v="11585.159"/>
    <x v="0"/>
  </r>
  <r>
    <x v="0"/>
    <x v="273"/>
    <s v="Consumo Cíclico"/>
    <n v="6677021"/>
    <s v="C"/>
    <x v="18"/>
    <x v="9"/>
    <n v="7.45"/>
    <n v="7.57"/>
    <n v="14900"/>
    <m/>
    <n v="4.18"/>
    <n v="0.624"/>
    <n v="14905.159"/>
    <x v="0"/>
  </r>
  <r>
    <x v="0"/>
    <x v="273"/>
    <s v="Consumo Cíclico"/>
    <n v="6677021"/>
    <s v="C"/>
    <x v="18"/>
    <x v="9"/>
    <n v="7.69"/>
    <m/>
    <n v="15380"/>
    <m/>
    <n v="4.18"/>
    <n v="0.624"/>
    <n v="15384.693333333333"/>
    <x v="0"/>
  </r>
  <r>
    <x v="0"/>
    <x v="274"/>
    <s v="Financeiro"/>
    <n v="6576634"/>
    <s v="V"/>
    <x v="14"/>
    <x v="11"/>
    <n v="47.4"/>
    <m/>
    <n v="37920"/>
    <m/>
    <n v="10.42"/>
    <n v="1.55"/>
    <n v="37915.010666666662"/>
    <x v="0"/>
  </r>
  <r>
    <x v="1"/>
    <x v="274"/>
    <s v="Financeiro"/>
    <n v="68438"/>
    <s v="V"/>
    <x v="14"/>
    <x v="0"/>
    <n v="47.49"/>
    <n v="47.62"/>
    <n v="9498"/>
    <n v="12"/>
    <n v="5.2166666666666668"/>
    <n v="0.77666666666666673"/>
    <n v="9481.7839999999997"/>
    <x v="0"/>
  </r>
  <r>
    <x v="1"/>
    <x v="274"/>
    <s v="Financeiro"/>
    <n v="68438"/>
    <s v="V"/>
    <x v="8"/>
    <x v="0"/>
    <n v="47.4"/>
    <n v="44.389333333333333"/>
    <n v="9480"/>
    <m/>
    <n v="5.2166666666666668"/>
    <n v="0.77666666666666673"/>
    <n v="9475.7839999999997"/>
    <x v="0"/>
  </r>
  <r>
    <x v="1"/>
    <x v="274"/>
    <s v="Financeiro"/>
    <n v="68438"/>
    <s v="V"/>
    <x v="8"/>
    <x v="11"/>
    <n v="47.42"/>
    <n v="44.389333333333333"/>
    <n v="37936"/>
    <n v="12"/>
    <n v="5.2166666666666668"/>
    <n v="0.77666666666666673"/>
    <n v="37919.784"/>
    <x v="0"/>
  </r>
  <r>
    <x v="1"/>
    <x v="275"/>
    <s v="Financeiro"/>
    <n v="56392"/>
    <s v="V"/>
    <x v="8"/>
    <x v="1"/>
    <n v="45.98"/>
    <n v="44.389333333333333"/>
    <n v="22990"/>
    <n v="12"/>
    <n v="6.32"/>
    <n v="0.94"/>
    <n v="22973.620666666669"/>
    <x v="0"/>
  </r>
  <r>
    <x v="1"/>
    <x v="276"/>
    <s v="Financeiro"/>
    <n v="52365"/>
    <s v="C"/>
    <x v="8"/>
    <x v="4"/>
    <n v="44.54"/>
    <n v="44.389333333333333"/>
    <n v="13362"/>
    <n v="12"/>
    <n v="3.0033333333333334"/>
    <n v="0.54333333333333333"/>
    <n v="13378.612666666666"/>
    <x v="0"/>
  </r>
  <r>
    <x v="1"/>
    <x v="276"/>
    <s v="Financeiro"/>
    <n v="52365"/>
    <s v="V"/>
    <x v="8"/>
    <x v="4"/>
    <n v="44.5"/>
    <m/>
    <n v="13350"/>
    <n v="12"/>
    <n v="3.0033333333333334"/>
    <n v="0.54333333333333333"/>
    <n v="13334.017333333333"/>
    <x v="0"/>
  </r>
  <r>
    <x v="1"/>
    <x v="276"/>
    <s v="Financeiro"/>
    <n v="52365"/>
    <s v="C"/>
    <x v="8"/>
    <x v="4"/>
    <n v="44.51"/>
    <m/>
    <n v="13353"/>
    <n v="12"/>
    <n v="3.0033333333333334"/>
    <n v="0.54333333333333333"/>
    <n v="13369.612666666666"/>
    <x v="0"/>
  </r>
  <r>
    <x v="1"/>
    <x v="277"/>
    <s v="Financeiro"/>
    <n v="48117"/>
    <s v="V"/>
    <x v="8"/>
    <x v="6"/>
    <n v="45.51"/>
    <n v="44.351666666666667"/>
    <n v="27306"/>
    <n v="12"/>
    <n v="7.5"/>
    <n v="1.1200000000000001"/>
    <n v="27289.440666666669"/>
    <x v="0"/>
  </r>
  <r>
    <x v="1"/>
    <x v="278"/>
    <s v="Consumo Cíclico"/>
    <n v="34442"/>
    <s v="V"/>
    <x v="18"/>
    <x v="9"/>
    <n v="7.59"/>
    <m/>
    <n v="15180"/>
    <n v="12"/>
    <n v="2.9525000000000001"/>
    <n v="0.60499999999999998"/>
    <n v="15163.955666666667"/>
    <x v="0"/>
  </r>
  <r>
    <x v="1"/>
    <x v="278"/>
    <s v="Consumo Cíclico"/>
    <n v="34442"/>
    <s v="C"/>
    <x v="18"/>
    <x v="9"/>
    <n v="7.56"/>
    <m/>
    <n v="15120"/>
    <n v="12"/>
    <n v="2.9525000000000001"/>
    <n v="0.60499999999999998"/>
    <n v="15136.674333333332"/>
    <x v="0"/>
  </r>
  <r>
    <x v="1"/>
    <x v="278"/>
    <s v="Materiais Básicos"/>
    <n v="34442"/>
    <s v="V"/>
    <x v="25"/>
    <x v="1"/>
    <n v="29.67"/>
    <m/>
    <n v="14835"/>
    <n v="12"/>
    <n v="2.9525000000000001"/>
    <n v="0.60499999999999998"/>
    <n v="14818.955666666667"/>
    <x v="0"/>
  </r>
  <r>
    <x v="1"/>
    <x v="278"/>
    <s v="Materiais Básicos"/>
    <n v="34442"/>
    <s v="C"/>
    <x v="25"/>
    <x v="1"/>
    <n v="29.92"/>
    <m/>
    <n v="14960"/>
    <n v="12"/>
    <n v="2.9525000000000001"/>
    <n v="0.60499999999999998"/>
    <n v="14976.674333333332"/>
    <x v="0"/>
  </r>
  <r>
    <x v="1"/>
    <x v="279"/>
    <e v="#N/A"/>
    <n v="30711"/>
    <s v="V"/>
    <x v="1"/>
    <x v="1"/>
    <n v="35.65"/>
    <m/>
    <n v="17825"/>
    <n v="12"/>
    <n v="4.5599999999999996"/>
    <n v="0.68"/>
    <n v="17808.880666666668"/>
    <x v="0"/>
  </r>
  <r>
    <x v="1"/>
    <x v="279"/>
    <s v="Consumo não Cíclico"/>
    <n v="30711"/>
    <s v="C"/>
    <x v="13"/>
    <x v="1"/>
    <n v="29.33"/>
    <n v="31.416666666666668"/>
    <n v="14665"/>
    <n v="12"/>
    <n v="4.5599999999999996"/>
    <n v="0.68"/>
    <n v="14684.866"/>
    <x v="0"/>
  </r>
  <r>
    <x v="1"/>
    <x v="279"/>
    <s v="Petróleo. Gás e Biocombustíveis"/>
    <n v="30711"/>
    <s v="V"/>
    <x v="33"/>
    <x v="6"/>
    <n v="28.76"/>
    <n v="28.45"/>
    <n v="17256"/>
    <n v="12"/>
    <n v="4.5599999999999996"/>
    <n v="0.68"/>
    <n v="17236.763999999999"/>
    <x v="0"/>
  </r>
  <r>
    <x v="1"/>
    <x v="280"/>
    <e v="#N/A"/>
    <n v="22711"/>
    <s v="C"/>
    <x v="1"/>
    <x v="4"/>
    <n v="35.44"/>
    <n v="35.450000000000003"/>
    <n v="10632"/>
    <n v="12"/>
    <n v="3.0700000000000003"/>
    <n v="0.45666666666666672"/>
    <n v="10651.642666666667"/>
    <x v="0"/>
  </r>
  <r>
    <x v="1"/>
    <x v="280"/>
    <e v="#N/A"/>
    <n v="22711"/>
    <s v="C"/>
    <x v="1"/>
    <x v="0"/>
    <n v="35.46"/>
    <m/>
    <n v="7092"/>
    <n v="12"/>
    <n v="3.0700000000000003"/>
    <n v="0.45666666666666672"/>
    <n v="7111.6426666666666"/>
    <x v="0"/>
  </r>
  <r>
    <x v="1"/>
    <x v="280"/>
    <s v="Consumo Cíclico"/>
    <n v="22711"/>
    <s v="V"/>
    <x v="18"/>
    <x v="9"/>
    <n v="7.89"/>
    <m/>
    <n v="15780"/>
    <n v="12"/>
    <n v="3.0700000000000003"/>
    <n v="0.45666666666666672"/>
    <n v="15760.987333333333"/>
    <x v="0"/>
  </r>
  <r>
    <x v="1"/>
    <x v="281"/>
    <s v="Petróleo. Gás e Biocombustíveis"/>
    <n v="18444"/>
    <s v="C"/>
    <x v="33"/>
    <x v="4"/>
    <n v="28.46"/>
    <n v="28.45"/>
    <n v="8538"/>
    <n v="12"/>
    <n v="2.605"/>
    <n v="0.46750000000000003"/>
    <n v="8553.8174999999992"/>
    <x v="0"/>
  </r>
  <r>
    <x v="1"/>
    <x v="281"/>
    <s v="Petróleo. Gás e Biocombustíveis"/>
    <n v="18444"/>
    <s v="C"/>
    <x v="33"/>
    <x v="4"/>
    <n v="28.44"/>
    <m/>
    <n v="8532"/>
    <n v="12"/>
    <n v="2.605"/>
    <n v="0.46750000000000003"/>
    <n v="8548.8775000000005"/>
    <x v="0"/>
  </r>
  <r>
    <x v="1"/>
    <x v="281"/>
    <e v="#N/A"/>
    <n v="18444"/>
    <s v="V"/>
    <x v="1"/>
    <x v="7"/>
    <n v="35.79"/>
    <m/>
    <n v="14316"/>
    <n v="12"/>
    <n v="2.605"/>
    <n v="0.46750000000000003"/>
    <n v="14296.720499999999"/>
    <x v="0"/>
  </r>
  <r>
    <x v="1"/>
    <x v="281"/>
    <e v="#N/A"/>
    <n v="18444"/>
    <s v="C"/>
    <x v="1"/>
    <x v="7"/>
    <n v="35.9"/>
    <m/>
    <n v="14360"/>
    <n v="12"/>
    <n v="2.605"/>
    <n v="0.46750000000000003"/>
    <n v="14379.9095"/>
    <x v="0"/>
  </r>
  <r>
    <x v="1"/>
    <x v="282"/>
    <s v="Consumo não Cíclico"/>
    <n v="2780"/>
    <s v="C"/>
    <x v="13"/>
    <x v="1"/>
    <n v="32.5"/>
    <n v="32.465000000000003"/>
    <n v="16250"/>
    <n v="12"/>
    <n v="4.46"/>
    <n v="0.60499999999999998"/>
    <n v="16270.046999999999"/>
    <x v="0"/>
  </r>
  <r>
    <x v="1"/>
    <x v="282"/>
    <s v="Consumo não Cíclico"/>
    <n v="2780"/>
    <s v="C"/>
    <x v="13"/>
    <x v="1"/>
    <n v="32.42"/>
    <m/>
    <n v="16210"/>
    <n v="12"/>
    <n v="4.46"/>
    <n v="0.60499999999999998"/>
    <n v="16230.046999999999"/>
    <x v="0"/>
  </r>
  <r>
    <x v="0"/>
    <x v="283"/>
    <s v="Consumo não Cíclico"/>
    <n v="5855808"/>
    <s v="C"/>
    <x v="13"/>
    <x v="1"/>
    <n v="32.270000000000003"/>
    <n v="32.270000000000003"/>
    <n v="16135.000000000002"/>
    <m/>
    <n v="4.43"/>
    <n v="0.6"/>
    <n v="16143.042000000001"/>
    <x v="0"/>
  </r>
  <r>
    <x v="1"/>
    <x v="283"/>
    <s v="Bens Industriais"/>
    <n v="95519"/>
    <s v="V"/>
    <x v="35"/>
    <x v="4"/>
    <n v="32.22"/>
    <m/>
    <n v="9666"/>
    <n v="12"/>
    <n v="3.5266666666666668"/>
    <n v="0.48"/>
    <n v="9646.7080000000005"/>
    <x v="0"/>
  </r>
  <r>
    <x v="1"/>
    <x v="283"/>
    <s v="Financeiro"/>
    <n v="95519"/>
    <s v="C"/>
    <x v="8"/>
    <x v="4"/>
    <n v="43.71"/>
    <n v="44.351666666666667"/>
    <n v="13113"/>
    <n v="12"/>
    <n v="3.5266666666666668"/>
    <n v="0.48"/>
    <n v="13132.921999999999"/>
    <x v="0"/>
  </r>
  <r>
    <x v="1"/>
    <x v="283"/>
    <s v="Consumo Cíclico"/>
    <n v="95519"/>
    <s v="C"/>
    <x v="18"/>
    <x v="9"/>
    <n v="7.85"/>
    <m/>
    <n v="15700"/>
    <n v="12"/>
    <n v="3.5266666666666668"/>
    <n v="0.48"/>
    <n v="15719.921999999999"/>
    <x v="0"/>
  </r>
  <r>
    <x v="1"/>
    <x v="284"/>
    <s v="Bens Industriais"/>
    <n v="91568"/>
    <s v="C"/>
    <x v="35"/>
    <x v="4"/>
    <n v="31.93"/>
    <m/>
    <n v="9579"/>
    <n v="12"/>
    <n v="3.3066666666666666"/>
    <n v="0.45"/>
    <n v="9598.8919999999998"/>
    <x v="0"/>
  </r>
  <r>
    <x v="1"/>
    <x v="284"/>
    <s v="Financeiro"/>
    <n v="91568"/>
    <s v="C"/>
    <x v="8"/>
    <x v="4"/>
    <n v="43.97"/>
    <n v="44.48"/>
    <n v="13191"/>
    <n v="12"/>
    <n v="3.3066666666666666"/>
    <n v="0.45"/>
    <n v="13210.892"/>
    <x v="0"/>
  </r>
  <r>
    <x v="1"/>
    <x v="284"/>
    <s v="Financeiro"/>
    <n v="91568"/>
    <s v="C"/>
    <x v="8"/>
    <x v="4"/>
    <n v="44.46"/>
    <n v="44.378"/>
    <n v="13338"/>
    <n v="12"/>
    <n v="3.3066666666666666"/>
    <n v="0.45"/>
    <n v="13355.46"/>
    <x v="0"/>
  </r>
  <r>
    <x v="0"/>
    <x v="285"/>
    <s v="Financeiro"/>
    <n v="5776290"/>
    <s v="V"/>
    <x v="8"/>
    <x v="7"/>
    <n v="44.57"/>
    <m/>
    <n v="17828"/>
    <m/>
    <n v="2.7879999999999998"/>
    <n v="0.38"/>
    <n v="17823.239999999998"/>
    <x v="0"/>
  </r>
  <r>
    <x v="0"/>
    <x v="285"/>
    <e v="#N/A"/>
    <n v="5776290"/>
    <s v="C"/>
    <x v="37"/>
    <x v="9"/>
    <n v="3.4"/>
    <m/>
    <n v="6800"/>
    <m/>
    <n v="2.7879999999999998"/>
    <n v="0.38"/>
    <n v="6805.39"/>
    <x v="0"/>
  </r>
  <r>
    <x v="0"/>
    <x v="285"/>
    <s v="Financeiro"/>
    <n v="5776290"/>
    <s v="C"/>
    <x v="14"/>
    <x v="0"/>
    <n v="45.85"/>
    <n v="47.256250000000001"/>
    <n v="9170"/>
    <m/>
    <n v="2.7879999999999998"/>
    <n v="0.38"/>
    <n v="9175.3899999999976"/>
    <x v="0"/>
  </r>
  <r>
    <x v="0"/>
    <x v="285"/>
    <s v="Bens Industriais"/>
    <n v="5776290"/>
    <s v="V"/>
    <x v="35"/>
    <x v="4"/>
    <n v="33.81"/>
    <m/>
    <n v="10143"/>
    <m/>
    <n v="2.7879999999999998"/>
    <n v="0.38"/>
    <n v="10138.820000000002"/>
    <x v="0"/>
  </r>
  <r>
    <x v="0"/>
    <x v="285"/>
    <s v="Bens Industriais"/>
    <n v="5776290"/>
    <s v="V"/>
    <x v="35"/>
    <x v="0"/>
    <n v="33.92"/>
    <m/>
    <n v="6784"/>
    <m/>
    <n v="2.7879999999999998"/>
    <n v="0.38"/>
    <n v="6779.0050000000001"/>
    <x v="0"/>
  </r>
  <r>
    <x v="1"/>
    <x v="285"/>
    <s v="Financeiro"/>
    <n v="87602"/>
    <s v="V"/>
    <x v="8"/>
    <x v="4"/>
    <n v="44.6"/>
    <n v="44.357500000000002"/>
    <n v="13380"/>
    <n v="12"/>
    <n v="5.44"/>
    <n v="0.7400000000000001"/>
    <n v="13362.645"/>
    <x v="0"/>
  </r>
  <r>
    <x v="1"/>
    <x v="285"/>
    <s v=" Utilidade Pública"/>
    <n v="87602"/>
    <s v="C"/>
    <x v="29"/>
    <x v="1"/>
    <n v="24.23"/>
    <n v="24.8"/>
    <n v="12115"/>
    <n v="12"/>
    <n v="5.44"/>
    <n v="0.7400000000000001"/>
    <n v="12137.079999999998"/>
    <x v="0"/>
  </r>
  <r>
    <x v="1"/>
    <x v="285"/>
    <s v="Bens Industriais"/>
    <n v="87602"/>
    <s v="V"/>
    <x v="35"/>
    <x v="3"/>
    <n v="33.86"/>
    <n v="32.69"/>
    <n v="33860"/>
    <n v="12"/>
    <n v="5.44"/>
    <n v="0.7400000000000001"/>
    <n v="33843.021250000005"/>
    <x v="0"/>
  </r>
  <r>
    <x v="1"/>
    <x v="286"/>
    <s v="Materiais Básicos"/>
    <n v="83180"/>
    <s v="V"/>
    <x v="25"/>
    <x v="1"/>
    <n v="32.340000000000003"/>
    <m/>
    <n v="16170.000000000002"/>
    <n v="12"/>
    <n v="4.7016666666666671"/>
    <n v="0.7400000000000001"/>
    <n v="16153.021250000002"/>
    <x v="0"/>
  </r>
  <r>
    <x v="1"/>
    <x v="286"/>
    <s v="Consumo Cíclico"/>
    <n v="83180"/>
    <s v="V"/>
    <x v="18"/>
    <x v="9"/>
    <n v="7.53"/>
    <m/>
    <n v="15060"/>
    <n v="12"/>
    <n v="4.7016666666666671"/>
    <n v="0.7400000000000001"/>
    <n v="15043.02125"/>
    <x v="0"/>
  </r>
  <r>
    <x v="1"/>
    <x v="286"/>
    <s v="Financeiro"/>
    <n v="83180"/>
    <s v="C"/>
    <x v="8"/>
    <x v="4"/>
    <n v="43.46"/>
    <n v="44.357500000000002"/>
    <n v="13038"/>
    <n v="12"/>
    <n v="4.7016666666666671"/>
    <n v="0.7400000000000001"/>
    <n v="13055.608749999999"/>
    <x v="0"/>
  </r>
  <r>
    <x v="1"/>
    <x v="286"/>
    <s v="Bens Industriais"/>
    <n v="83180"/>
    <s v="C"/>
    <x v="35"/>
    <x v="1"/>
    <n v="32.18"/>
    <n v="32.69"/>
    <n v="16090"/>
    <n v="12"/>
    <n v="4.7016666666666671"/>
    <n v="0.7400000000000001"/>
    <n v="16107.608749999999"/>
    <x v="0"/>
  </r>
  <r>
    <x v="1"/>
    <x v="286"/>
    <s v="Consumo Cíclico"/>
    <n v="83180"/>
    <s v="V"/>
    <x v="22"/>
    <x v="11"/>
    <n v="36.35"/>
    <n v="36.28"/>
    <n v="29080"/>
    <n v="12"/>
    <n v="4.7016666666666671"/>
    <n v="0.7400000000000001"/>
    <n v="29063.021249999998"/>
    <x v="0"/>
  </r>
  <r>
    <x v="1"/>
    <x v="286"/>
    <s v="Consumo Cíclico"/>
    <n v="83180"/>
    <s v="C"/>
    <x v="22"/>
    <x v="11"/>
    <n v="36.28"/>
    <n v="36.28"/>
    <n v="29024"/>
    <n v="12"/>
    <n v="4.7016666666666671"/>
    <n v="0.7400000000000001"/>
    <n v="29041.608750000003"/>
    <x v="0"/>
  </r>
  <r>
    <x v="0"/>
    <x v="287"/>
    <s v="Materiais Básicos"/>
    <n v="5687602"/>
    <s v="C"/>
    <x v="12"/>
    <x v="3"/>
    <n v="7.89"/>
    <n v="8.9137500000000003"/>
    <n v="7890"/>
    <m/>
    <n v="3.28"/>
    <n v="0.44666666666666671"/>
    <n v="7895.3154166666673"/>
    <x v="0"/>
  </r>
  <r>
    <x v="0"/>
    <x v="287"/>
    <s v="Financeiro"/>
    <n v="5687602"/>
    <s v="C"/>
    <x v="8"/>
    <x v="4"/>
    <n v="44.29"/>
    <n v="44.354999999999997"/>
    <n v="13287"/>
    <m/>
    <n v="3.28"/>
    <n v="0.44666666666666671"/>
    <n v="13291.826666666666"/>
    <x v="0"/>
  </r>
  <r>
    <x v="0"/>
    <x v="287"/>
    <s v="Consumo Cíclico"/>
    <n v="5687602"/>
    <s v="V"/>
    <x v="22"/>
    <x v="1"/>
    <n v="36.630000000000003"/>
    <m/>
    <n v="18315"/>
    <m/>
    <n v="3.28"/>
    <n v="0.44666666666666671"/>
    <n v="18309.576666666668"/>
    <x v="0"/>
  </r>
  <r>
    <x v="0"/>
    <x v="287"/>
    <e v="#N/A"/>
    <n v="5687602"/>
    <s v="C"/>
    <x v="23"/>
    <x v="1"/>
    <n v="13.76"/>
    <n v="14.193333333333333"/>
    <n v="6880"/>
    <m/>
    <n v="3.28"/>
    <n v="0.44666666666666671"/>
    <n v="6886.0533333333333"/>
    <x v="0"/>
  </r>
  <r>
    <x v="0"/>
    <x v="287"/>
    <s v="Financeiro"/>
    <n v="5687602"/>
    <s v="C"/>
    <x v="14"/>
    <x v="0"/>
    <n v="46.34"/>
    <n v="47.725000000000001"/>
    <n v="9268"/>
    <m/>
    <n v="3.28"/>
    <n v="0.44666666666666671"/>
    <n v="9274.0533333333333"/>
    <x v="0"/>
  </r>
  <r>
    <x v="0"/>
    <x v="287"/>
    <s v="Consumo não Cíclico"/>
    <n v="5687602"/>
    <s v="V"/>
    <x v="13"/>
    <x v="1"/>
    <n v="31.88"/>
    <m/>
    <n v="15940"/>
    <m/>
    <n v="3.28"/>
    <n v="0.44666666666666671"/>
    <n v="15934.576666666666"/>
    <x v="0"/>
  </r>
  <r>
    <x v="1"/>
    <x v="287"/>
    <s v="Materiais Básicos"/>
    <n v="78214"/>
    <s v="C"/>
    <x v="25"/>
    <x v="1"/>
    <n v="32.229999999999997"/>
    <m/>
    <n v="16114.999999999998"/>
    <n v="12"/>
    <n v="3.6033333333333335"/>
    <n v="0.54300000000000004"/>
    <n v="16133.149666666664"/>
    <x v="0"/>
  </r>
  <r>
    <x v="1"/>
    <x v="287"/>
    <s v="Materiais Básicos"/>
    <n v="78214"/>
    <s v="V"/>
    <x v="25"/>
    <x v="1"/>
    <n v="32.92"/>
    <m/>
    <n v="16460"/>
    <m/>
    <n v="3.6033333333333335"/>
    <n v="0.54300000000000004"/>
    <n v="16454.480333333333"/>
    <x v="0"/>
  </r>
  <r>
    <x v="1"/>
    <x v="287"/>
    <s v="Materiais Básicos"/>
    <n v="78214"/>
    <s v="V"/>
    <x v="25"/>
    <x v="4"/>
    <n v="32.979999999999997"/>
    <m/>
    <n v="9893.9999999999982"/>
    <n v="12"/>
    <n v="3.6033333333333335"/>
    <n v="0.54300000000000004"/>
    <n v="9879.516999999998"/>
    <x v="0"/>
  </r>
  <r>
    <x v="1"/>
    <x v="287"/>
    <s v="Financeiro"/>
    <n v="78214"/>
    <s v="C"/>
    <x v="8"/>
    <x v="1"/>
    <n v="44.51"/>
    <n v="44.656666666666666"/>
    <n v="22255"/>
    <n v="12"/>
    <n v="3.6033333333333335"/>
    <n v="0.54300000000000004"/>
    <n v="22270.113000000001"/>
    <x v="0"/>
  </r>
  <r>
    <x v="1"/>
    <x v="287"/>
    <e v="#N/A"/>
    <n v="78214"/>
    <s v="C"/>
    <x v="37"/>
    <x v="9"/>
    <n v="3.43"/>
    <n v="3.43"/>
    <n v="6860"/>
    <n v="12"/>
    <n v="3.6033333333333335"/>
    <n v="0.54300000000000004"/>
    <n v="6880.0460769230767"/>
    <x v="0"/>
  </r>
  <r>
    <x v="1"/>
    <x v="287"/>
    <s v="Consumo não Cíclico"/>
    <n v="78214"/>
    <s v="V"/>
    <x v="13"/>
    <x v="1"/>
    <n v="31.98"/>
    <m/>
    <n v="15990"/>
    <n v="12"/>
    <n v="3.6033333333333335"/>
    <n v="0.54300000000000004"/>
    <n v="15970.583923076923"/>
    <x v="0"/>
  </r>
  <r>
    <x v="0"/>
    <x v="288"/>
    <s v="Financeiro"/>
    <n v="5645174"/>
    <s v="C"/>
    <x v="8"/>
    <x v="2"/>
    <n v="44.55"/>
    <m/>
    <n v="4455"/>
    <m/>
    <n v="3.4566666666666666"/>
    <n v="0.47"/>
    <n v="4462.9730769230773"/>
    <x v="0"/>
  </r>
  <r>
    <x v="0"/>
    <x v="288"/>
    <s v="Consumo Cíclico"/>
    <n v="5645174"/>
    <s v="C"/>
    <x v="22"/>
    <x v="1"/>
    <n v="35.909999999999997"/>
    <m/>
    <n v="17955"/>
    <m/>
    <n v="3.4566666666666666"/>
    <n v="0.47"/>
    <n v="17962.973076923077"/>
    <x v="0"/>
  </r>
  <r>
    <x v="0"/>
    <x v="288"/>
    <s v="Consumo não Cíclico"/>
    <n v="5645174"/>
    <s v="C"/>
    <x v="13"/>
    <x v="1"/>
    <n v="30.63"/>
    <m/>
    <n v="15315"/>
    <m/>
    <n v="3.4566666666666666"/>
    <n v="0.47"/>
    <n v="15322.973076923075"/>
    <x v="0"/>
  </r>
  <r>
    <x v="1"/>
    <x v="288"/>
    <s v="Consumo não Cíclico"/>
    <n v="74050"/>
    <s v="C"/>
    <x v="13"/>
    <x v="1"/>
    <n v="30.72"/>
    <m/>
    <n v="15360"/>
    <n v="12"/>
    <n v="4.04"/>
    <n v="0.55199999999999994"/>
    <n v="15380.055076923076"/>
    <x v="0"/>
  </r>
  <r>
    <x v="1"/>
    <x v="288"/>
    <s v="Materiais Básicos"/>
    <n v="74050"/>
    <s v="C"/>
    <x v="25"/>
    <x v="4"/>
    <n v="31.44"/>
    <n v="31.502500000000001"/>
    <n v="9432"/>
    <n v="12"/>
    <n v="4.04"/>
    <n v="0.55199999999999994"/>
    <n v="9452.0550769230758"/>
    <x v="0"/>
  </r>
  <r>
    <x v="1"/>
    <x v="288"/>
    <s v="Materiais Básicos"/>
    <n v="74050"/>
    <s v="C"/>
    <x v="25"/>
    <x v="1"/>
    <n v="31.54"/>
    <m/>
    <n v="15770"/>
    <n v="12"/>
    <n v="4.04"/>
    <n v="0.55199999999999994"/>
    <n v="15790.055076923076"/>
    <x v="0"/>
  </r>
  <r>
    <x v="1"/>
    <x v="288"/>
    <s v="Financeiro"/>
    <n v="74050"/>
    <s v="C"/>
    <x v="8"/>
    <x v="7"/>
    <n v="44.84"/>
    <n v="44.84"/>
    <n v="17936"/>
    <n v="12"/>
    <n v="4.04"/>
    <n v="0.55199999999999994"/>
    <n v="17956.055076923076"/>
    <x v="0"/>
  </r>
  <r>
    <x v="1"/>
    <x v="288"/>
    <s v="Consumo Cíclico"/>
    <n v="74050"/>
    <s v="C"/>
    <x v="18"/>
    <x v="9"/>
    <n v="7.47"/>
    <n v="7.47"/>
    <n v="14940"/>
    <n v="12"/>
    <n v="4.04"/>
    <n v="0.55199999999999994"/>
    <n v="14960.055076923076"/>
    <x v="0"/>
  </r>
  <r>
    <x v="0"/>
    <x v="289"/>
    <s v="Bens Industriais"/>
    <n v="5604255"/>
    <s v="C"/>
    <x v="35"/>
    <x v="0"/>
    <n v="32.6"/>
    <n v="32.798000000000002"/>
    <n v="6520"/>
    <m/>
    <n v="4.82"/>
    <n v="0.65749999999999997"/>
    <n v="6528.1605769230773"/>
    <x v="0"/>
  </r>
  <r>
    <x v="0"/>
    <x v="289"/>
    <s v="Bens Industriais"/>
    <n v="5604255"/>
    <s v="C"/>
    <x v="35"/>
    <x v="4"/>
    <n v="32.93"/>
    <n v="32.93"/>
    <n v="9879"/>
    <m/>
    <n v="4.82"/>
    <n v="0.65749999999999997"/>
    <n v="9887.1605769230755"/>
    <x v="0"/>
  </r>
  <r>
    <x v="0"/>
    <x v="289"/>
    <s v="Financeiro"/>
    <n v="5604255"/>
    <s v="V"/>
    <x v="8"/>
    <x v="1"/>
    <n v="45.29"/>
    <m/>
    <n v="22645"/>
    <m/>
    <n v="4.82"/>
    <n v="0.65749999999999997"/>
    <n v="22637.469423076924"/>
    <x v="0"/>
  </r>
  <r>
    <x v="0"/>
    <x v="289"/>
    <s v="Consumo não Cíclico"/>
    <n v="5604255"/>
    <s v="V"/>
    <x v="13"/>
    <x v="3"/>
    <n v="31.07"/>
    <n v="29.883333333333333"/>
    <n v="31070"/>
    <m/>
    <n v="4.82"/>
    <n v="0.65749999999999997"/>
    <n v="31064.3645"/>
    <x v="0"/>
  </r>
  <r>
    <x v="1"/>
    <x v="289"/>
    <s v="Bens Industriais"/>
    <n v="69606"/>
    <s v="C"/>
    <x v="35"/>
    <x v="1"/>
    <n v="33.200000000000003"/>
    <n v="33.200000000000003"/>
    <n v="16600"/>
    <n v="12"/>
    <n v="3.5166666666666671"/>
    <n v="0.52500000000000002"/>
    <n v="16618.133000000002"/>
    <x v="0"/>
  </r>
  <r>
    <x v="1"/>
    <x v="289"/>
    <s v=" Utilidade Pública"/>
    <n v="69606"/>
    <s v="C"/>
    <x v="29"/>
    <x v="1"/>
    <n v="25.09"/>
    <n v="25.085000000000001"/>
    <n v="12545"/>
    <n v="12"/>
    <n v="3.5166666666666671"/>
    <n v="0.52500000000000002"/>
    <n v="12563.132999999998"/>
    <x v="0"/>
  </r>
  <r>
    <x v="1"/>
    <x v="289"/>
    <s v=" Utilidade Pública"/>
    <n v="69606"/>
    <s v="C"/>
    <x v="29"/>
    <x v="1"/>
    <n v="25.08"/>
    <m/>
    <n v="12540"/>
    <n v="12"/>
    <n v="3.5166666666666671"/>
    <n v="0.52500000000000002"/>
    <n v="12558.132999999998"/>
    <x v="0"/>
  </r>
  <r>
    <x v="1"/>
    <x v="289"/>
    <s v="Consumo não Cíclico"/>
    <n v="69606"/>
    <s v="V"/>
    <x v="13"/>
    <x v="1"/>
    <n v="31"/>
    <m/>
    <n v="15500"/>
    <n v="12"/>
    <n v="3.5166666666666671"/>
    <n v="0.52500000000000002"/>
    <n v="15482.497000000001"/>
    <x v="0"/>
  </r>
  <r>
    <x v="1"/>
    <x v="289"/>
    <s v="Financeiro"/>
    <n v="69606"/>
    <s v="V"/>
    <x v="8"/>
    <x v="4"/>
    <n v="45.18"/>
    <m/>
    <n v="13554"/>
    <n v="12"/>
    <n v="3.5166666666666671"/>
    <n v="0.52500000000000002"/>
    <n v="13536.497000000001"/>
    <x v="0"/>
  </r>
  <r>
    <x v="1"/>
    <x v="289"/>
    <s v="Financeiro"/>
    <n v="69606"/>
    <s v="C"/>
    <x v="8"/>
    <x v="4"/>
    <n v="44.55"/>
    <m/>
    <n v="13365"/>
    <n v="12"/>
    <n v="3.5166666666666671"/>
    <n v="0.52500000000000002"/>
    <n v="13383.132999999998"/>
    <x v="0"/>
  </r>
  <r>
    <x v="0"/>
    <x v="290"/>
    <s v="Financeiro"/>
    <n v="5558671"/>
    <s v="C"/>
    <x v="8"/>
    <x v="0"/>
    <n v="45.25"/>
    <n v="45.316000000000003"/>
    <n v="9050"/>
    <m/>
    <n v="3.78"/>
    <n v="0.51500000000000001"/>
    <n v="9056.1229999999978"/>
    <x v="0"/>
  </r>
  <r>
    <x v="0"/>
    <x v="290"/>
    <s v="Financeiro"/>
    <n v="5558671"/>
    <s v="C"/>
    <x v="8"/>
    <x v="4"/>
    <n v="45.36"/>
    <m/>
    <n v="13608"/>
    <m/>
    <n v="3.78"/>
    <n v="0.51500000000000001"/>
    <n v="13614.122999999998"/>
    <x v="0"/>
  </r>
  <r>
    <x v="0"/>
    <x v="290"/>
    <e v="#N/A"/>
    <n v="5558671"/>
    <s v="C"/>
    <x v="23"/>
    <x v="3"/>
    <n v="14.41"/>
    <m/>
    <n v="14410"/>
    <m/>
    <n v="3.78"/>
    <n v="0.51500000000000001"/>
    <n v="14416.122999999998"/>
    <x v="0"/>
  </r>
  <r>
    <x v="0"/>
    <x v="290"/>
    <s v="Consumo Cíclico"/>
    <n v="5558671"/>
    <s v="V"/>
    <x v="22"/>
    <x v="1"/>
    <n v="35.869999999999997"/>
    <m/>
    <n v="17935"/>
    <m/>
    <n v="3.78"/>
    <n v="0.51500000000000001"/>
    <n v="17930.584999999999"/>
    <x v="0"/>
  </r>
  <r>
    <x v="1"/>
    <x v="290"/>
    <s v="Consumo Cíclico"/>
    <n v="64909"/>
    <s v="V"/>
    <x v="22"/>
    <x v="1"/>
    <n v="36.200000000000003"/>
    <n v="34.295000000000002"/>
    <n v="18100"/>
    <n v="12"/>
    <n v="4.8988888888888891"/>
    <n v="0.69888888888888889"/>
    <n v="18071.701111111113"/>
    <x v="0"/>
  </r>
  <r>
    <x v="1"/>
    <x v="290"/>
    <s v="Consumo Cíclico"/>
    <n v="64909"/>
    <s v="V"/>
    <x v="22"/>
    <x v="1"/>
    <n v="35.97"/>
    <n v="34.295000000000002"/>
    <n v="17985"/>
    <n v="12"/>
    <n v="4.8988888888888891"/>
    <n v="0.69888888888888889"/>
    <n v="17968.372777777779"/>
    <x v="0"/>
  </r>
  <r>
    <x v="1"/>
    <x v="290"/>
    <s v="Bens Industriais"/>
    <n v="64909"/>
    <s v="V"/>
    <x v="35"/>
    <x v="1"/>
    <n v="34.15"/>
    <n v="25.06"/>
    <n v="17075"/>
    <n v="12"/>
    <n v="4.8988888888888891"/>
    <n v="0.69888888888888889"/>
    <n v="17058.372777777779"/>
    <x v="0"/>
  </r>
  <r>
    <x v="1"/>
    <x v="290"/>
    <s v=" Utilidade Pública"/>
    <n v="64909"/>
    <s v="V"/>
    <x v="29"/>
    <x v="1"/>
    <n v="25.45"/>
    <n v="25.06"/>
    <n v="12725"/>
    <n v="12"/>
    <n v="4.8988888888888891"/>
    <n v="0.69888888888888889"/>
    <n v="12708.372777777779"/>
    <x v="0"/>
  </r>
  <r>
    <x v="1"/>
    <x v="290"/>
    <s v="Consumo Cíclico"/>
    <n v="64909"/>
    <s v="V"/>
    <x v="18"/>
    <x v="9"/>
    <n v="7.38"/>
    <n v="7.1924999999999999"/>
    <n v="14760"/>
    <n v="12"/>
    <n v="4.8988888888888891"/>
    <n v="0.69888888888888889"/>
    <n v="14743.372777777779"/>
    <x v="0"/>
  </r>
  <r>
    <x v="1"/>
    <x v="290"/>
    <s v="Consumo Cíclico"/>
    <n v="64909"/>
    <s v="V"/>
    <x v="18"/>
    <x v="9"/>
    <n v="7.29"/>
    <n v="7.1924999999999999"/>
    <n v="14580"/>
    <n v="12"/>
    <n v="4.8988888888888891"/>
    <n v="0.69888888888888889"/>
    <n v="14563.372777777779"/>
    <x v="0"/>
  </r>
  <r>
    <x v="1"/>
    <x v="290"/>
    <s v="Financeiro"/>
    <n v="64909"/>
    <s v="V"/>
    <x v="8"/>
    <x v="4"/>
    <n v="44.62"/>
    <m/>
    <n v="13386"/>
    <n v="12"/>
    <n v="4.8988888888888891"/>
    <n v="0.69888888888888889"/>
    <n v="13369.372777777779"/>
    <x v="0"/>
  </r>
  <r>
    <x v="1"/>
    <x v="290"/>
    <s v="Financeiro"/>
    <n v="64909"/>
    <s v="C"/>
    <x v="8"/>
    <x v="4"/>
    <n v="44.72"/>
    <m/>
    <n v="13416"/>
    <n v="12"/>
    <n v="4.8988888888888891"/>
    <n v="0.69888888888888889"/>
    <n v="13433.257222222221"/>
    <x v="0"/>
  </r>
  <r>
    <x v="1"/>
    <x v="290"/>
    <s v="Financeiro"/>
    <n v="64909"/>
    <s v="V"/>
    <x v="8"/>
    <x v="3"/>
    <n v="45.73"/>
    <n v="43.148571428571429"/>
    <n v="45730"/>
    <n v="12"/>
    <n v="4.8988888888888891"/>
    <n v="0.69888888888888889"/>
    <n v="45713.372777777775"/>
    <x v="0"/>
  </r>
  <r>
    <x v="1"/>
    <x v="291"/>
    <s v="Materiais Básicos"/>
    <n v="60599"/>
    <s v="V"/>
    <x v="25"/>
    <x v="1"/>
    <n v="31.23"/>
    <m/>
    <n v="15615"/>
    <n v="12"/>
    <n v="3.6199999999999997"/>
    <n v="0.6"/>
    <n v="15598.471666666666"/>
    <x v="0"/>
  </r>
  <r>
    <x v="1"/>
    <x v="291"/>
    <s v="Materiais Básicos"/>
    <n v="60599"/>
    <s v="C"/>
    <x v="25"/>
    <x v="1"/>
    <n v="31.12"/>
    <m/>
    <n v="15560"/>
    <n v="12"/>
    <n v="3.6199999999999997"/>
    <n v="0.6"/>
    <n v="15577.158333333333"/>
    <x v="0"/>
  </r>
  <r>
    <x v="1"/>
    <x v="291"/>
    <s v="Bens Industriais"/>
    <n v="60599"/>
    <s v="C"/>
    <x v="35"/>
    <x v="1"/>
    <n v="33.700000000000003"/>
    <m/>
    <n v="16850"/>
    <n v="12"/>
    <n v="3.6199999999999997"/>
    <n v="0.6"/>
    <n v="16867.158333333333"/>
    <x v="0"/>
  </r>
  <r>
    <x v="0"/>
    <x v="292"/>
    <s v="Bens Industriais"/>
    <n v="5470531"/>
    <s v="V"/>
    <x v="35"/>
    <x v="4"/>
    <n v="33.36"/>
    <m/>
    <n v="10008"/>
    <m/>
    <n v="1.9950000000000001"/>
    <n v="0.375"/>
    <n v="10003.696666666667"/>
    <x v="0"/>
  </r>
  <r>
    <x v="0"/>
    <x v="292"/>
    <s v="Bens Industriais"/>
    <n v="5470531"/>
    <s v="C"/>
    <x v="35"/>
    <x v="4"/>
    <n v="33.229999999999997"/>
    <m/>
    <n v="9968.9999999999982"/>
    <m/>
    <n v="1.9950000000000001"/>
    <n v="0.375"/>
    <n v="9973.3027777777752"/>
    <x v="0"/>
  </r>
  <r>
    <x v="1"/>
    <x v="292"/>
    <s v="Bens Industriais"/>
    <n v="56554"/>
    <s v="V"/>
    <x v="35"/>
    <x v="1"/>
    <n v="33.6"/>
    <m/>
    <n v="16800"/>
    <n v="12"/>
    <n v="3.32"/>
    <n v="0.62"/>
    <n v="16784.082222222223"/>
    <x v="0"/>
  </r>
  <r>
    <x v="1"/>
    <x v="292"/>
    <s v="Bens Industriais"/>
    <n v="56554"/>
    <s v="C"/>
    <x v="35"/>
    <x v="1"/>
    <n v="32.89"/>
    <m/>
    <n v="16445"/>
    <n v="12"/>
    <n v="3.32"/>
    <n v="0.62"/>
    <n v="16461.547777777778"/>
    <x v="0"/>
  </r>
  <r>
    <x v="0"/>
    <x v="293"/>
    <s v="Consumo não Cíclico"/>
    <n v="5424924"/>
    <s v="C"/>
    <x v="13"/>
    <x v="0"/>
    <n v="30.09"/>
    <m/>
    <n v="6018"/>
    <m/>
    <n v="2.4500000000000002"/>
    <n v="0.45999999999999996"/>
    <n v="6022.387777777778"/>
    <x v="0"/>
  </r>
  <r>
    <x v="0"/>
    <x v="293"/>
    <s v="Consumo não Cíclico"/>
    <n v="5424924"/>
    <s v="C"/>
    <x v="13"/>
    <x v="4"/>
    <n v="30.23"/>
    <m/>
    <n v="9069"/>
    <m/>
    <n v="2.4500000000000002"/>
    <n v="0.45999999999999996"/>
    <n v="9073.3877777777761"/>
    <x v="0"/>
  </r>
  <r>
    <x v="0"/>
    <x v="293"/>
    <s v="Consumo não Cíclico"/>
    <n v="5424924"/>
    <s v="C"/>
    <x v="13"/>
    <x v="1"/>
    <n v="30.6"/>
    <m/>
    <n v="15300"/>
    <m/>
    <n v="2.4500000000000002"/>
    <n v="0.45999999999999996"/>
    <n v="15304.387777777776"/>
    <x v="0"/>
  </r>
  <r>
    <x v="0"/>
    <x v="293"/>
    <s v="Consumo não Cíclico"/>
    <n v="5424924"/>
    <s v="V"/>
    <x v="13"/>
    <x v="1"/>
    <n v="30.87"/>
    <m/>
    <n v="15435"/>
    <m/>
    <n v="2.4500000000000002"/>
    <n v="0.45999999999999996"/>
    <n v="15431.242222222223"/>
    <x v="0"/>
  </r>
  <r>
    <x v="0"/>
    <x v="293"/>
    <s v="Consumo não Cíclico"/>
    <n v="5424924"/>
    <s v="V"/>
    <x v="13"/>
    <x v="1"/>
    <n v="30.87"/>
    <m/>
    <n v="15435"/>
    <m/>
    <n v="2.4500000000000002"/>
    <n v="0.45999999999999996"/>
    <n v="15431.242222222223"/>
    <x v="0"/>
  </r>
  <r>
    <x v="1"/>
    <x v="293"/>
    <s v="Consumo não Cíclico"/>
    <n v="51605"/>
    <s v="C"/>
    <x v="13"/>
    <x v="0"/>
    <n v="29.46"/>
    <n v="29.616"/>
    <n v="5892"/>
    <n v="12"/>
    <n v="2.5499999999999998"/>
    <n v="0.43"/>
    <n v="5905.06"/>
    <x v="0"/>
  </r>
  <r>
    <x v="1"/>
    <x v="293"/>
    <s v="Consumo não Cíclico"/>
    <n v="51605"/>
    <s v="C"/>
    <x v="13"/>
    <x v="4"/>
    <n v="29.72"/>
    <m/>
    <n v="8916"/>
    <n v="12"/>
    <n v="2.5499999999999998"/>
    <n v="0.43"/>
    <n v="8932.3577777777773"/>
    <x v="0"/>
  </r>
  <r>
    <x v="1"/>
    <x v="293"/>
    <s v="Bens Industriais"/>
    <n v="51605"/>
    <s v="V"/>
    <x v="35"/>
    <x v="4"/>
    <n v="32.21"/>
    <m/>
    <n v="9663"/>
    <n v="12"/>
    <n v="2.5499999999999998"/>
    <n v="0.43"/>
    <n v="9647.4842857142849"/>
    <x v="0"/>
  </r>
  <r>
    <x v="1"/>
    <x v="293"/>
    <s v="Bens Industriais"/>
    <n v="51605"/>
    <s v="C"/>
    <x v="35"/>
    <x v="4"/>
    <n v="32.22"/>
    <m/>
    <n v="9666"/>
    <n v="12"/>
    <n v="2.5499999999999998"/>
    <n v="0.43"/>
    <n v="9682.1457142857143"/>
    <x v="0"/>
  </r>
  <r>
    <x v="1"/>
    <x v="293"/>
    <s v="Petróleo. Gás e Biocombustíveis"/>
    <n v="51605"/>
    <s v="V"/>
    <x v="33"/>
    <x v="1"/>
    <n v="31.24"/>
    <m/>
    <n v="15620"/>
    <n v="12"/>
    <n v="2.5499999999999998"/>
    <n v="0.43"/>
    <n v="15604.484285714285"/>
    <x v="0"/>
  </r>
  <r>
    <x v="1"/>
    <x v="293"/>
    <s v="Consumo Cíclico"/>
    <n v="51605"/>
    <s v="C"/>
    <x v="22"/>
    <x v="0"/>
    <n v="33.22"/>
    <n v="34.295000000000002"/>
    <n v="6644"/>
    <n v="12"/>
    <n v="2.5499999999999998"/>
    <n v="0.43"/>
    <n v="6660.1457142857143"/>
    <x v="0"/>
  </r>
  <r>
    <x v="1"/>
    <x v="293"/>
    <s v="Consumo não Cíclico"/>
    <n v="51605"/>
    <s v="V"/>
    <x v="13"/>
    <x v="1"/>
    <n v="30.9"/>
    <m/>
    <n v="15450"/>
    <n v="12"/>
    <n v="2.5499999999999998"/>
    <n v="0.43"/>
    <n v="15434.484285714285"/>
    <x v="0"/>
  </r>
  <r>
    <x v="1"/>
    <x v="293"/>
    <s v="Consumo não Cíclico"/>
    <n v="51605"/>
    <s v="C"/>
    <x v="13"/>
    <x v="1"/>
    <n v="29.42"/>
    <m/>
    <n v="14710"/>
    <n v="12"/>
    <n v="2.5499999999999998"/>
    <n v="0.43"/>
    <n v="14726.145714285714"/>
    <x v="0"/>
  </r>
  <r>
    <x v="1"/>
    <x v="293"/>
    <s v="Petróleo. Gás e Biocombustíveis"/>
    <n v="51605"/>
    <s v="C"/>
    <x v="33"/>
    <x v="1"/>
    <n v="30.64"/>
    <m/>
    <n v="15320"/>
    <n v="12"/>
    <n v="2.5499999999999998"/>
    <n v="0.43"/>
    <n v="15344.003333333332"/>
    <x v="0"/>
  </r>
  <r>
    <x v="1"/>
    <x v="293"/>
    <s v="Financeiro"/>
    <n v="51605"/>
    <s v="C"/>
    <x v="8"/>
    <x v="4"/>
    <n v="42.78"/>
    <m/>
    <n v="12834"/>
    <n v="12"/>
    <n v="2.5499999999999998"/>
    <n v="0.43"/>
    <n v="12858.003333333332"/>
    <x v="0"/>
  </r>
  <r>
    <x v="0"/>
    <x v="294"/>
    <s v="Utilidade Pública"/>
    <n v="5374345"/>
    <s v="C"/>
    <x v="17"/>
    <x v="1"/>
    <n v="14.44"/>
    <n v="14.55"/>
    <n v="7220"/>
    <m/>
    <n v="2.5640000000000001"/>
    <n v="0.35"/>
    <n v="7231.9233333333341"/>
    <x v="0"/>
  </r>
  <r>
    <x v="0"/>
    <x v="294"/>
    <s v="Utilidade Pública"/>
    <n v="5374345"/>
    <s v="C"/>
    <x v="17"/>
    <x v="1"/>
    <n v="14.34"/>
    <n v="14.586666666666666"/>
    <n v="7170"/>
    <m/>
    <n v="2.5640000000000001"/>
    <n v="0.35"/>
    <n v="7175.2400000000007"/>
    <x v="0"/>
  </r>
  <r>
    <x v="0"/>
    <x v="294"/>
    <s v="Consumo Cíclico"/>
    <n v="5374345"/>
    <s v="C"/>
    <x v="22"/>
    <x v="0"/>
    <n v="34.82"/>
    <m/>
    <n v="6964"/>
    <m/>
    <n v="2.5640000000000001"/>
    <n v="0.35"/>
    <n v="6969.2400000000007"/>
    <x v="0"/>
  </r>
  <r>
    <x v="0"/>
    <x v="294"/>
    <s v="Consumo Cíclico"/>
    <n v="5374345"/>
    <s v="C"/>
    <x v="22"/>
    <x v="4"/>
    <n v="34.96"/>
    <n v="34.96"/>
    <n v="10488"/>
    <m/>
    <n v="2.5640000000000001"/>
    <n v="0.35"/>
    <n v="10492.9"/>
    <x v="0"/>
  </r>
  <r>
    <x v="0"/>
    <x v="294"/>
    <s v="Consumo não Cíclico"/>
    <n v="5374345"/>
    <s v="V"/>
    <x v="13"/>
    <x v="1"/>
    <n v="29.62"/>
    <n v="29.883333333333333"/>
    <n v="14810"/>
    <m/>
    <n v="2.5640000000000001"/>
    <n v="0.35"/>
    <n v="14805.73"/>
    <x v="0"/>
  </r>
  <r>
    <x v="1"/>
    <x v="294"/>
    <s v=" Utilidade Pública"/>
    <n v="46404"/>
    <s v="C"/>
    <x v="29"/>
    <x v="1"/>
    <n v="25.06"/>
    <m/>
    <n v="12530"/>
    <n v="12"/>
    <n v="3.85"/>
    <n v="0.62785714285714278"/>
    <n v="12547.177857142857"/>
    <x v="0"/>
  </r>
  <r>
    <x v="1"/>
    <x v="294"/>
    <s v="Consumo Cíclico"/>
    <n v="46404"/>
    <s v="C"/>
    <x v="22"/>
    <x v="4"/>
    <n v="34.22"/>
    <m/>
    <n v="10266"/>
    <n v="12"/>
    <n v="3.85"/>
    <n v="0.62785714285714278"/>
    <n v="10283.177857142857"/>
    <x v="0"/>
  </r>
  <r>
    <x v="1"/>
    <x v="294"/>
    <s v="Financeiro"/>
    <n v="46404"/>
    <s v="C"/>
    <x v="8"/>
    <x v="0"/>
    <n v="43.07"/>
    <n v="43.148571428571429"/>
    <n v="8614"/>
    <n v="12"/>
    <n v="3.85"/>
    <n v="0.62785714285714278"/>
    <n v="8631.1778571428567"/>
    <x v="0"/>
  </r>
  <r>
    <x v="1"/>
    <x v="294"/>
    <s v="Financeiro"/>
    <n v="46404"/>
    <s v="C"/>
    <x v="8"/>
    <x v="1"/>
    <n v="43.18"/>
    <m/>
    <n v="21590"/>
    <n v="12"/>
    <n v="3.85"/>
    <n v="0.62785714285714278"/>
    <n v="21607.177857142855"/>
    <x v="0"/>
  </r>
  <r>
    <x v="1"/>
    <x v="294"/>
    <s v="Financeiro"/>
    <n v="46404"/>
    <s v="V"/>
    <x v="8"/>
    <x v="11"/>
    <n v="43.88"/>
    <m/>
    <n v="35104"/>
    <n v="12"/>
    <n v="3.85"/>
    <n v="0.62785714285714278"/>
    <n v="35087.452142857146"/>
    <x v="0"/>
  </r>
  <r>
    <x v="1"/>
    <x v="294"/>
    <s v="Bens Industriais"/>
    <n v="46404"/>
    <s v="V"/>
    <x v="35"/>
    <x v="7"/>
    <n v="35.21"/>
    <m/>
    <n v="14084"/>
    <n v="12"/>
    <n v="3.85"/>
    <n v="0.62785714285714278"/>
    <n v="14068.172142857142"/>
    <x v="0"/>
  </r>
  <r>
    <x v="1"/>
    <x v="294"/>
    <s v="Bens Industriais"/>
    <n v="46404"/>
    <s v="V"/>
    <x v="35"/>
    <x v="2"/>
    <n v="35.31"/>
    <m/>
    <n v="3531"/>
    <n v="12"/>
    <n v="3.85"/>
    <n v="0.62785714285714278"/>
    <n v="3515.1721428571432"/>
    <x v="0"/>
  </r>
  <r>
    <x v="1"/>
    <x v="294"/>
    <s v="Bens Industriais"/>
    <n v="46404"/>
    <s v="C"/>
    <x v="35"/>
    <x v="1"/>
    <n v="34.99"/>
    <m/>
    <n v="17495"/>
    <n v="12"/>
    <n v="3.85"/>
    <n v="0.62785714285714278"/>
    <n v="17511.457857142857"/>
    <x v="0"/>
  </r>
  <r>
    <x v="1"/>
    <x v="294"/>
    <s v="Bens Industriais"/>
    <n v="46404"/>
    <s v="V"/>
    <x v="35"/>
    <x v="1"/>
    <n v="34.909999999999997"/>
    <m/>
    <n v="17455"/>
    <n v="12"/>
    <n v="3.85"/>
    <n v="0.62785714285714278"/>
    <n v="17439.172142857144"/>
    <x v="0"/>
  </r>
  <r>
    <x v="1"/>
    <x v="294"/>
    <s v="Bens Industriais"/>
    <n v="46404"/>
    <s v="C"/>
    <x v="35"/>
    <x v="1"/>
    <n v="34.729999999999997"/>
    <m/>
    <n v="17365"/>
    <n v="12"/>
    <n v="3.85"/>
    <n v="0.62785714285714278"/>
    <n v="17382.467857142856"/>
    <x v="0"/>
  </r>
  <r>
    <x v="1"/>
    <x v="294"/>
    <s v="Consumo Cíclico"/>
    <n v="46404"/>
    <s v="C"/>
    <x v="22"/>
    <x v="1"/>
    <n v="34.770000000000003"/>
    <m/>
    <n v="17385"/>
    <n v="12"/>
    <n v="3.85"/>
    <n v="0.62785714285714278"/>
    <n v="17402.467857142856"/>
    <x v="0"/>
  </r>
  <r>
    <x v="1"/>
    <x v="294"/>
    <s v="Financeiro"/>
    <n v="46404"/>
    <s v="C"/>
    <x v="8"/>
    <x v="4"/>
    <n v="43.82"/>
    <m/>
    <n v="13146"/>
    <n v="12"/>
    <n v="3.85"/>
    <n v="0.62785714285714278"/>
    <n v="13163.467857142856"/>
    <x v="0"/>
  </r>
  <r>
    <x v="1"/>
    <x v="294"/>
    <s v="Financeiro"/>
    <n v="46404"/>
    <s v="C"/>
    <x v="8"/>
    <x v="1"/>
    <n v="43.98"/>
    <m/>
    <n v="21990"/>
    <n v="12"/>
    <n v="3.85"/>
    <n v="0.62785714285714278"/>
    <n v="22007.467857142856"/>
    <x v="0"/>
  </r>
  <r>
    <x v="1"/>
    <x v="294"/>
    <s v="Consumo não Cíclico"/>
    <n v="46404"/>
    <s v="V"/>
    <x v="13"/>
    <x v="11"/>
    <n v="29.65"/>
    <m/>
    <n v="23720"/>
    <n v="12"/>
    <n v="3.85"/>
    <n v="0.62785714285714278"/>
    <n v="23703.162142857145"/>
    <x v="0"/>
  </r>
  <r>
    <x v="0"/>
    <x v="295"/>
    <s v="Financeiro"/>
    <n v="5325887"/>
    <s v="V"/>
    <x v="8"/>
    <x v="5"/>
    <n v="44.75"/>
    <m/>
    <n v="31325"/>
    <m/>
    <n v="3.0881818181818179"/>
    <n v="0.5763636363636363"/>
    <n v="31320.213636363638"/>
    <x v="0"/>
  </r>
  <r>
    <x v="0"/>
    <x v="295"/>
    <s v="Financeiro"/>
    <n v="5325887"/>
    <s v="V"/>
    <x v="8"/>
    <x v="2"/>
    <n v="44.59"/>
    <m/>
    <n v="4459"/>
    <m/>
    <n v="3.0881818181818179"/>
    <n v="0.5763636363636363"/>
    <n v="4454.2136363636364"/>
    <x v="0"/>
  </r>
  <r>
    <x v="0"/>
    <x v="295"/>
    <s v="Financeiro"/>
    <n v="5325887"/>
    <s v="C"/>
    <x v="8"/>
    <x v="0"/>
    <n v="44.45"/>
    <m/>
    <n v="8890"/>
    <m/>
    <n v="3.0881818181818179"/>
    <n v="0.5763636363636363"/>
    <n v="8895.4163636363628"/>
    <x v="0"/>
  </r>
  <r>
    <x v="0"/>
    <x v="295"/>
    <s v="Financeiro"/>
    <n v="5325887"/>
    <s v="C"/>
    <x v="8"/>
    <x v="1"/>
    <n v="44.52"/>
    <m/>
    <n v="22260"/>
    <m/>
    <n v="3.0881818181818179"/>
    <n v="0.5763636363636363"/>
    <n v="22265.416363636363"/>
    <x v="0"/>
  </r>
  <r>
    <x v="0"/>
    <x v="295"/>
    <s v="Financeiro"/>
    <n v="5325887"/>
    <s v="C"/>
    <x v="8"/>
    <x v="2"/>
    <n v="44.35"/>
    <m/>
    <n v="4435"/>
    <m/>
    <n v="3.0881818181818179"/>
    <n v="0.5763636363636363"/>
    <n v="4439.6613636363636"/>
    <x v="0"/>
  </r>
  <r>
    <x v="0"/>
    <x v="295"/>
    <s v="Financeiro"/>
    <n v="5325887"/>
    <s v="V"/>
    <x v="8"/>
    <x v="7"/>
    <n v="44.84"/>
    <m/>
    <n v="17936"/>
    <m/>
    <n v="3.0881818181818179"/>
    <n v="0.5763636363636363"/>
    <n v="17931.968636363636"/>
    <x v="0"/>
  </r>
  <r>
    <x v="0"/>
    <x v="295"/>
    <s v="Financeiro"/>
    <n v="5325887"/>
    <s v="C"/>
    <x v="8"/>
    <x v="7"/>
    <n v="44.6"/>
    <m/>
    <n v="17840"/>
    <m/>
    <n v="3.0881818181818179"/>
    <n v="0.5763636363636363"/>
    <n v="17844.661363636365"/>
    <x v="0"/>
  </r>
  <r>
    <x v="0"/>
    <x v="295"/>
    <s v="Utilidade Pública"/>
    <n v="5325887"/>
    <s v="C"/>
    <x v="17"/>
    <x v="3"/>
    <n v="14.71"/>
    <m/>
    <n v="14710"/>
    <m/>
    <n v="3.0881818181818179"/>
    <n v="0.5763636363636363"/>
    <n v="14714.661363636364"/>
    <x v="0"/>
  </r>
  <r>
    <x v="0"/>
    <x v="295"/>
    <s v="Utilidade Pública"/>
    <n v="5325887"/>
    <s v="V"/>
    <x v="17"/>
    <x v="11"/>
    <n v="14.91"/>
    <m/>
    <n v="11928"/>
    <m/>
    <n v="3.0881818181818179"/>
    <n v="0.5763636363636363"/>
    <n v="11923.353636363636"/>
    <x v="0"/>
  </r>
  <r>
    <x v="0"/>
    <x v="295"/>
    <s v="Bens Industriais"/>
    <n v="5325887"/>
    <s v="V"/>
    <x v="35"/>
    <x v="1"/>
    <n v="35.11"/>
    <m/>
    <n v="17555"/>
    <m/>
    <n v="3.0881818181818179"/>
    <n v="0.5763636363636363"/>
    <n v="17550.250303030305"/>
    <x v="0"/>
  </r>
  <r>
    <x v="0"/>
    <x v="295"/>
    <s v="Bens Industriais"/>
    <n v="5325887"/>
    <s v="C"/>
    <x v="35"/>
    <x v="1"/>
    <n v="34.99"/>
    <m/>
    <n v="17495"/>
    <m/>
    <n v="3.0881818181818179"/>
    <n v="0.5763636363636363"/>
    <n v="17500.379696969696"/>
    <x v="0"/>
  </r>
  <r>
    <x v="1"/>
    <x v="295"/>
    <s v="Consumo Cíclico"/>
    <n v="41764"/>
    <s v="V"/>
    <x v="22"/>
    <x v="6"/>
    <n v="35.26"/>
    <n v="34.064297520661157"/>
    <n v="21156"/>
    <n v="12"/>
    <n v="3.8354545454545454"/>
    <n v="0.57545454545454544"/>
    <n v="21139.251212121213"/>
    <x v="0"/>
  </r>
  <r>
    <x v="1"/>
    <x v="295"/>
    <s v="Consumo Cíclico"/>
    <n v="41764"/>
    <s v="V"/>
    <x v="22"/>
    <x v="1"/>
    <n v="35.26"/>
    <n v="34.064297520661157"/>
    <n v="17630"/>
    <n v="12"/>
    <n v="3.8354545454545454"/>
    <n v="0.57545454545454544"/>
    <n v="17614.124545454546"/>
    <x v="0"/>
  </r>
  <r>
    <x v="1"/>
    <x v="295"/>
    <s v="Consumo Cíclico"/>
    <n v="41764"/>
    <s v="C"/>
    <x v="22"/>
    <x v="1"/>
    <n v="34.46"/>
    <n v="34.064297520661157"/>
    <n v="17230"/>
    <n v="12"/>
    <n v="3.8354545454545454"/>
    <n v="0.57545454545454544"/>
    <n v="17248.762121212123"/>
    <x v="0"/>
  </r>
  <r>
    <x v="1"/>
    <x v="295"/>
    <s v="Materiais Básicos"/>
    <n v="41764"/>
    <s v="C"/>
    <x v="27"/>
    <x v="1"/>
    <n v="31.95"/>
    <n v="33.243333333333332"/>
    <n v="15975"/>
    <n v="12"/>
    <n v="3.8354545454545454"/>
    <n v="0.57545454545454544"/>
    <n v="15992.295454545454"/>
    <x v="0"/>
  </r>
  <r>
    <x v="1"/>
    <x v="295"/>
    <s v="Bens Industriais"/>
    <n v="41764"/>
    <s v="V"/>
    <x v="35"/>
    <x v="4"/>
    <n v="34.92"/>
    <m/>
    <n v="10476"/>
    <n v="12"/>
    <n v="3.8354545454545454"/>
    <n v="0.57545454545454544"/>
    <n v="10457.867878787878"/>
    <x v="0"/>
  </r>
  <r>
    <x v="1"/>
    <x v="295"/>
    <s v="Bens Industriais"/>
    <n v="41764"/>
    <s v="C"/>
    <x v="35"/>
    <x v="4"/>
    <n v="34.46"/>
    <m/>
    <n v="10338"/>
    <n v="12"/>
    <n v="3.8354545454545454"/>
    <n v="0.57545454545454544"/>
    <n v="10356.762121212121"/>
    <x v="0"/>
  </r>
  <r>
    <x v="1"/>
    <x v="295"/>
    <s v="Financeiro"/>
    <n v="41764"/>
    <s v="C"/>
    <x v="14"/>
    <x v="0"/>
    <n v="47.62"/>
    <m/>
    <n v="9524"/>
    <m/>
    <n v="3.8354545454545454"/>
    <n v="0.57545454545454544"/>
    <n v="9528.750454545454"/>
    <x v="0"/>
  </r>
  <r>
    <x v="1"/>
    <x v="295"/>
    <s v=" Utilidade Pública"/>
    <n v="41764"/>
    <s v="V"/>
    <x v="29"/>
    <x v="3"/>
    <n v="25.41"/>
    <m/>
    <n v="25410"/>
    <n v="12"/>
    <n v="3.8354545454545454"/>
    <n v="0.57545454545454544"/>
    <n v="25393.879545454547"/>
    <x v="0"/>
  </r>
  <r>
    <x v="1"/>
    <x v="295"/>
    <s v="Utilidade Pública"/>
    <n v="41764"/>
    <s v="V"/>
    <x v="17"/>
    <x v="3"/>
    <n v="14.87"/>
    <m/>
    <n v="14870"/>
    <n v="12"/>
    <n v="3.8354545454545454"/>
    <n v="0.57545454545454544"/>
    <n v="14854.314545454545"/>
    <x v="0"/>
  </r>
  <r>
    <x v="1"/>
    <x v="295"/>
    <s v="Financeiro"/>
    <n v="41764"/>
    <s v="V"/>
    <x v="8"/>
    <x v="4"/>
    <n v="45.09"/>
    <m/>
    <n v="13527.000000000002"/>
    <n v="12"/>
    <n v="3.8354545454545454"/>
    <n v="0.57545454545454544"/>
    <n v="13511.314545454547"/>
    <x v="0"/>
  </r>
  <r>
    <x v="1"/>
    <x v="295"/>
    <s v="Materiais Básicos"/>
    <n v="41764"/>
    <s v="C"/>
    <x v="12"/>
    <x v="12"/>
    <n v="8.33"/>
    <m/>
    <n v="12495"/>
    <n v="12"/>
    <n v="3.8354545454545454"/>
    <n v="0.57545454545454544"/>
    <n v="12511.315454545454"/>
    <x v="0"/>
  </r>
  <r>
    <x v="0"/>
    <x v="296"/>
    <s v="Consumo Cíclico"/>
    <n v="5280336"/>
    <s v="V"/>
    <x v="22"/>
    <x v="7"/>
    <n v="33.799999999999997"/>
    <m/>
    <n v="13519.999999999998"/>
    <m/>
    <n v="3.42"/>
    <n v="0.53500000000000003"/>
    <n v="13514.584999999999"/>
    <x v="0"/>
  </r>
  <r>
    <x v="0"/>
    <x v="296"/>
    <s v="Bens Industriais"/>
    <n v="5280336"/>
    <s v="V"/>
    <x v="35"/>
    <x v="11"/>
    <n v="34.049999999999997"/>
    <n v="33.549999999999997"/>
    <n v="27239.999999999996"/>
    <m/>
    <n v="3.42"/>
    <n v="0.53500000000000003"/>
    <n v="27236.354999999996"/>
    <x v="0"/>
  </r>
  <r>
    <x v="0"/>
    <x v="296"/>
    <s v="Financeiro"/>
    <n v="5280336"/>
    <s v="C"/>
    <x v="14"/>
    <x v="4"/>
    <n v="48.44"/>
    <n v="48.417499999999997"/>
    <n v="14532"/>
    <m/>
    <n v="3.42"/>
    <n v="0.53500000000000003"/>
    <n v="14536.035"/>
    <x v="0"/>
  </r>
  <r>
    <x v="0"/>
    <x v="296"/>
    <s v="Financeiro"/>
    <n v="5280336"/>
    <s v="C"/>
    <x v="14"/>
    <x v="2"/>
    <n v="48.35"/>
    <n v="48.35"/>
    <n v="4835"/>
    <m/>
    <n v="3.42"/>
    <n v="0.53500000000000003"/>
    <n v="4839.0349999999999"/>
    <x v="0"/>
  </r>
  <r>
    <x v="0"/>
    <x v="296"/>
    <s v="Consumo Cíclico"/>
    <n v="5280336"/>
    <s v="C"/>
    <x v="22"/>
    <x v="7"/>
    <n v="33.700000000000003"/>
    <m/>
    <n v="13480.000000000002"/>
    <m/>
    <n v="3.42"/>
    <n v="0.53500000000000003"/>
    <n v="13484.035000000002"/>
    <x v="0"/>
  </r>
  <r>
    <x v="0"/>
    <x v="296"/>
    <s v="Consumo Cíclico"/>
    <n v="5280336"/>
    <s v="V"/>
    <x v="22"/>
    <x v="7"/>
    <n v="33.72"/>
    <m/>
    <n v="13488"/>
    <m/>
    <n v="3.42"/>
    <n v="0.53500000000000003"/>
    <n v="13483.174999999999"/>
    <x v="0"/>
  </r>
  <r>
    <x v="0"/>
    <x v="296"/>
    <s v="Consumo Cíclico"/>
    <n v="5280336"/>
    <s v="C"/>
    <x v="22"/>
    <x v="7"/>
    <n v="33.71"/>
    <m/>
    <n v="13484"/>
    <m/>
    <n v="3.42"/>
    <n v="0.53500000000000003"/>
    <n v="13487.214999999998"/>
    <x v="0"/>
  </r>
  <r>
    <x v="0"/>
    <x v="296"/>
    <s v="Financeiro"/>
    <n v="5280336"/>
    <s v="V"/>
    <x v="8"/>
    <x v="4"/>
    <n v="45.58"/>
    <n v="44.43"/>
    <n v="13674"/>
    <m/>
    <n v="3.42"/>
    <n v="0.53500000000000003"/>
    <n v="13673.465"/>
    <x v="0"/>
  </r>
  <r>
    <x v="1"/>
    <x v="296"/>
    <s v="Financeiro"/>
    <n v="36347"/>
    <s v="C"/>
    <x v="8"/>
    <x v="4"/>
    <n v="44.18"/>
    <n v="44.18"/>
    <n v="13254"/>
    <n v="12"/>
    <n v="4.0914285714285716"/>
    <n v="0.64714285714285713"/>
    <n v="13267.277142857141"/>
    <x v="0"/>
  </r>
  <r>
    <x v="1"/>
    <x v="296"/>
    <s v="Financeiro"/>
    <n v="36347"/>
    <s v="V"/>
    <x v="8"/>
    <x v="4"/>
    <n v="45.03"/>
    <n v="43.938000000000002"/>
    <n v="13509"/>
    <n v="12"/>
    <n v="4.0914285714285716"/>
    <n v="0.64714285714285713"/>
    <n v="13488.402857142857"/>
    <x v="0"/>
  </r>
  <r>
    <x v="1"/>
    <x v="296"/>
    <s v="Bens Industriais"/>
    <n v="36347"/>
    <s v="V"/>
    <x v="35"/>
    <x v="3"/>
    <n v="34.049999999999997"/>
    <n v="33.18"/>
    <n v="34050"/>
    <n v="12"/>
    <n v="4.0914285714285716"/>
    <n v="0.64714285714285713"/>
    <n v="34033.095714285708"/>
    <x v="0"/>
  </r>
  <r>
    <x v="1"/>
    <x v="296"/>
    <s v="Financeiro"/>
    <n v="36347"/>
    <s v="V"/>
    <x v="8"/>
    <x v="0"/>
    <n v="45.03"/>
    <n v="43.938000000000002"/>
    <n v="9006"/>
    <m/>
    <n v="4.0914285714285716"/>
    <n v="0.64714285714285713"/>
    <n v="9001.0957142857151"/>
    <x v="0"/>
  </r>
  <r>
    <x v="1"/>
    <x v="296"/>
    <s v="Consumo Cíclico"/>
    <n v="36347"/>
    <s v="V"/>
    <x v="22"/>
    <x v="1"/>
    <n v="33.96"/>
    <n v="33.734545454545454"/>
    <n v="16980"/>
    <n v="12"/>
    <n v="4.0914285714285716"/>
    <n v="0.64714285714285713"/>
    <n v="16963.095714285715"/>
    <x v="0"/>
  </r>
  <r>
    <x v="1"/>
    <x v="296"/>
    <s v="Consumo Cíclico"/>
    <n v="36347"/>
    <s v="V"/>
    <x v="22"/>
    <x v="1"/>
    <n v="33.96"/>
    <m/>
    <n v="16980"/>
    <m/>
    <n v="4.0914285714285716"/>
    <n v="0.64714285714285713"/>
    <n v="16975.095714285715"/>
    <x v="0"/>
  </r>
  <r>
    <x v="1"/>
    <x v="296"/>
    <s v="Consumo Cíclico"/>
    <n v="36347"/>
    <s v="C"/>
    <x v="22"/>
    <x v="1"/>
    <n v="33.96"/>
    <m/>
    <n v="16980"/>
    <n v="12"/>
    <n v="4.0914285714285716"/>
    <n v="0.64714285714285713"/>
    <n v="16997.534285714286"/>
    <x v="0"/>
  </r>
  <r>
    <x v="1"/>
    <x v="297"/>
    <s v="Bens Industriais"/>
    <n v="31288"/>
    <s v="C"/>
    <x v="35"/>
    <x v="1"/>
    <n v="32.33"/>
    <n v="33.18"/>
    <n v="16165"/>
    <n v="12"/>
    <n v="3.3299999999999996"/>
    <n v="0.45400000000000001"/>
    <n v="16182.341142857142"/>
    <x v="0"/>
  </r>
  <r>
    <x v="1"/>
    <x v="297"/>
    <s v="Financeiro"/>
    <n v="31288"/>
    <s v="C"/>
    <x v="8"/>
    <x v="4"/>
    <n v="43.27"/>
    <n v="43.938000000000002"/>
    <n v="12981.000000000002"/>
    <n v="12"/>
    <n v="3.3299999999999996"/>
    <n v="0.45400000000000001"/>
    <n v="12998.341142857143"/>
    <x v="0"/>
  </r>
  <r>
    <x v="1"/>
    <x v="297"/>
    <s v="Consumo não Cíclico"/>
    <n v="31288"/>
    <s v="C"/>
    <x v="13"/>
    <x v="4"/>
    <n v="28.332000000000001"/>
    <n v="29.068249999999999"/>
    <n v="8499.6"/>
    <n v="12"/>
    <n v="3.3299999999999996"/>
    <n v="0.45400000000000001"/>
    <n v="8516.9439999999995"/>
    <x v="0"/>
  </r>
  <r>
    <x v="1"/>
    <x v="297"/>
    <s v="Consumo Cíclico"/>
    <n v="31288"/>
    <s v="C"/>
    <x v="18"/>
    <x v="3"/>
    <n v="6.73"/>
    <n v="7.1924999999999999"/>
    <n v="6730"/>
    <n v="12"/>
    <n v="3.3299999999999996"/>
    <n v="0.45400000000000001"/>
    <n v="6746.3540000000003"/>
    <x v="0"/>
  </r>
  <r>
    <x v="1"/>
    <x v="297"/>
    <s v="Consumo Cíclico"/>
    <n v="31288"/>
    <s v="C"/>
    <x v="22"/>
    <x v="1"/>
    <n v="32.36"/>
    <n v="33.734545454545454"/>
    <n v="16180"/>
    <n v="12"/>
    <n v="3.3299999999999996"/>
    <n v="0.45400000000000001"/>
    <n v="16198.864"/>
    <x v="0"/>
  </r>
  <r>
    <x v="1"/>
    <x v="298"/>
    <s v="Financeiro"/>
    <n v="26063"/>
    <s v="C"/>
    <x v="8"/>
    <x v="0"/>
    <n v="44.94"/>
    <n v="44.94"/>
    <n v="8988"/>
    <n v="12"/>
    <n v="4.47"/>
    <n v="0.61"/>
    <n v="9007.02"/>
    <x v="0"/>
  </r>
  <r>
    <x v="1"/>
    <x v="298"/>
    <s v="Consumo Cíclico"/>
    <n v="26063"/>
    <s v="C"/>
    <x v="18"/>
    <x v="3"/>
    <n v="7.14"/>
    <n v="7.3466666666666667"/>
    <n v="7140"/>
    <n v="12"/>
    <n v="4.47"/>
    <n v="0.61"/>
    <n v="7156.8679999999995"/>
    <x v="0"/>
  </r>
  <r>
    <x v="1"/>
    <x v="298"/>
    <s v="Consumo não Cíclico"/>
    <n v="26063"/>
    <s v="C"/>
    <x v="13"/>
    <x v="1"/>
    <n v="29.51"/>
    <n v="29.51"/>
    <n v="14755"/>
    <n v="12"/>
    <n v="4.47"/>
    <n v="0.61"/>
    <n v="14771.868"/>
    <x v="0"/>
  </r>
  <r>
    <x v="1"/>
    <x v="298"/>
    <s v="Consumo Cíclico"/>
    <n v="26063"/>
    <s v="C"/>
    <x v="22"/>
    <x v="4"/>
    <n v="34.36"/>
    <n v="34.880000000000003"/>
    <n v="10308"/>
    <n v="12"/>
    <n v="4.47"/>
    <n v="0.61"/>
    <n v="10324.868"/>
    <x v="0"/>
  </r>
  <r>
    <x v="1"/>
    <x v="298"/>
    <s v="Consumo Cíclico"/>
    <n v="26063"/>
    <s v="C"/>
    <x v="22"/>
    <x v="4"/>
    <n v="35.4"/>
    <n v="35.4"/>
    <n v="10620"/>
    <n v="12"/>
    <n v="4.47"/>
    <n v="0.61"/>
    <n v="10636.868"/>
    <x v="0"/>
  </r>
  <r>
    <x v="1"/>
    <x v="298"/>
    <e v="#N/A"/>
    <n v="26063"/>
    <s v="V"/>
    <x v="1"/>
    <x v="7"/>
    <n v="103.74"/>
    <n v="102.33"/>
    <n v="41496"/>
    <n v="12"/>
    <n v="4.47"/>
    <n v="0.61"/>
    <n v="41479.762000000002"/>
    <x v="0"/>
  </r>
  <r>
    <x v="1"/>
    <x v="298"/>
    <e v="#N/A"/>
    <n v="26063"/>
    <s v="V"/>
    <x v="1"/>
    <x v="0"/>
    <n v="102.47"/>
    <n v="102.33"/>
    <n v="20494"/>
    <n v="12"/>
    <n v="4.47"/>
    <n v="0.61"/>
    <n v="20475.61"/>
    <x v="0"/>
  </r>
  <r>
    <x v="0"/>
    <x v="298"/>
    <s v="Materiais Básicos"/>
    <n v="5180710"/>
    <s v="V"/>
    <x v="12"/>
    <x v="12"/>
    <n v="8.16"/>
    <n v="8.8188062962962945"/>
    <n v="12240"/>
    <m/>
    <n v="5.3460000000000001"/>
    <n v="0.73"/>
    <n v="12236.23"/>
    <x v="0"/>
  </r>
  <r>
    <x v="0"/>
    <x v="298"/>
    <s v="Consumo não Cíclico"/>
    <n v="5180710"/>
    <s v="C"/>
    <x v="13"/>
    <x v="1"/>
    <n v="29.03"/>
    <n v="29.883333333333333"/>
    <n v="14515"/>
    <m/>
    <n v="5.3460000000000001"/>
    <n v="0.73"/>
    <n v="14516.359999999999"/>
    <x v="0"/>
  </r>
  <r>
    <x v="0"/>
    <x v="298"/>
    <s v="Financeiro"/>
    <n v="5180710"/>
    <s v="C"/>
    <x v="8"/>
    <x v="4"/>
    <n v="44.43"/>
    <n v="44.43"/>
    <n v="13329"/>
    <m/>
    <n v="5.3460000000000001"/>
    <n v="0.73"/>
    <n v="13330.359999999999"/>
    <x v="0"/>
  </r>
  <r>
    <x v="0"/>
    <x v="298"/>
    <s v="Bens Industriais"/>
    <n v="5180710"/>
    <s v="C"/>
    <x v="35"/>
    <x v="11"/>
    <n v="33.549999999999997"/>
    <n v="33.549999999999997"/>
    <n v="26839.999999999996"/>
    <m/>
    <n v="5.3460000000000001"/>
    <n v="0.73"/>
    <n v="26843.012499999997"/>
    <x v="0"/>
  </r>
  <r>
    <x v="0"/>
    <x v="298"/>
    <s v="Consumo não Cíclico"/>
    <n v="5180710"/>
    <s v="C"/>
    <x v="13"/>
    <x v="3"/>
    <n v="30.31"/>
    <n v="30.31"/>
    <n v="30310"/>
    <m/>
    <n v="5.3460000000000001"/>
    <n v="0.73"/>
    <n v="30313.012500000001"/>
    <x v="0"/>
  </r>
  <r>
    <x v="0"/>
    <x v="299"/>
    <s v="Financeiro"/>
    <n v="5131210"/>
    <s v="V"/>
    <x v="14"/>
    <x v="19"/>
    <n v="49.08"/>
    <n v="50.363333333333337"/>
    <n v="44172"/>
    <m/>
    <n v="12.14"/>
    <n v="1.65"/>
    <n v="44168.697500000002"/>
    <x v="0"/>
  </r>
  <r>
    <x v="1"/>
    <x v="299"/>
    <s v="Bens Industriais"/>
    <n v="21314"/>
    <s v="C"/>
    <x v="35"/>
    <x v="1"/>
    <n v="34.020000000000003"/>
    <n v="34.020000000000003"/>
    <n v="17010"/>
    <n v="12"/>
    <n v="5.3271428571428574"/>
    <n v="0.81571428571428573"/>
    <n v="17025.098214285714"/>
    <x v="0"/>
  </r>
  <r>
    <x v="1"/>
    <x v="299"/>
    <s v="Utilidade Pública"/>
    <n v="21314"/>
    <s v="C"/>
    <x v="17"/>
    <x v="3"/>
    <n v="14.55"/>
    <n v="14.55"/>
    <n v="14550"/>
    <n v="12"/>
    <n v="5.3271428571428574"/>
    <n v="0.81571428571428573"/>
    <n v="14565.558214285713"/>
    <x v="0"/>
  </r>
  <r>
    <x v="1"/>
    <x v="299"/>
    <s v="Consumo Cíclico"/>
    <n v="21314"/>
    <s v="C"/>
    <x v="18"/>
    <x v="9"/>
    <n v="7.45"/>
    <n v="7.45"/>
    <n v="14900"/>
    <n v="12"/>
    <n v="5.3271428571428574"/>
    <n v="0.81571428571428573"/>
    <n v="14915.558214285713"/>
    <x v="0"/>
  </r>
  <r>
    <x v="1"/>
    <x v="299"/>
    <s v=" Utilidade Pública"/>
    <n v="21314"/>
    <s v="C"/>
    <x v="29"/>
    <x v="3"/>
    <n v="24.88"/>
    <n v="24.88"/>
    <n v="24880"/>
    <n v="12"/>
    <n v="5.3271428571428574"/>
    <n v="0.81571428571428573"/>
    <n v="24895.558214285713"/>
    <x v="0"/>
  </r>
  <r>
    <x v="1"/>
    <x v="299"/>
    <s v="Consumo não Cíclico"/>
    <n v="21314"/>
    <s v="V"/>
    <x v="13"/>
    <x v="3"/>
    <n v="30.62"/>
    <n v="29.91"/>
    <n v="30620"/>
    <n v="12"/>
    <n v="5.3271428571428574"/>
    <n v="0.81571428571428573"/>
    <n v="30605.071785714288"/>
    <x v="0"/>
  </r>
  <r>
    <x v="1"/>
    <x v="299"/>
    <s v="Consumo não Cíclico"/>
    <n v="21314"/>
    <s v="C"/>
    <x v="13"/>
    <x v="3"/>
    <n v="29.9"/>
    <n v="29.91"/>
    <n v="29900"/>
    <n v="12"/>
    <n v="5.3271428571428574"/>
    <n v="0.81571428571428573"/>
    <n v="29918.945714285714"/>
    <x v="0"/>
  </r>
  <r>
    <x v="1"/>
    <x v="299"/>
    <e v="#N/A"/>
    <n v="21314"/>
    <s v="C"/>
    <x v="1"/>
    <x v="0"/>
    <n v="101.45"/>
    <n v="102.33333333333333"/>
    <n v="20290"/>
    <n v="12"/>
    <n v="5.3271428571428574"/>
    <n v="0.81571428571428573"/>
    <n v="20305.279047619046"/>
    <x v="0"/>
  </r>
  <r>
    <x v="1"/>
    <x v="300"/>
    <s v="Bens Industriais"/>
    <n v="16911"/>
    <s v="V"/>
    <x v="35"/>
    <x v="4"/>
    <n v="33.56"/>
    <m/>
    <n v="10068"/>
    <n v="12"/>
    <n v="4.496666666666667"/>
    <n v="0.69"/>
    <n v="10053.476666666666"/>
    <x v="0"/>
  </r>
  <r>
    <x v="1"/>
    <x v="300"/>
    <s v=" Utilidade Pública"/>
    <n v="16911"/>
    <s v="V"/>
    <x v="29"/>
    <x v="1"/>
    <n v="25.09"/>
    <m/>
    <n v="12545"/>
    <n v="12"/>
    <n v="4.496666666666667"/>
    <n v="0.69"/>
    <n v="12530.476666666666"/>
    <x v="0"/>
  </r>
  <r>
    <x v="1"/>
    <x v="300"/>
    <s v="Consumo não Cíclico"/>
    <n v="16911"/>
    <s v="V"/>
    <x v="13"/>
    <x v="1"/>
    <n v="30.45"/>
    <m/>
    <n v="15225"/>
    <n v="12"/>
    <n v="4.496666666666667"/>
    <n v="0.69"/>
    <n v="15210.476666666666"/>
    <x v="0"/>
  </r>
  <r>
    <x v="1"/>
    <x v="300"/>
    <s v="Financeiro"/>
    <n v="16911"/>
    <s v="V"/>
    <x v="8"/>
    <x v="1"/>
    <n v="45.43"/>
    <m/>
    <n v="22715"/>
    <n v="12"/>
    <n v="4.496666666666667"/>
    <n v="0.69"/>
    <n v="22700.476666666669"/>
    <x v="0"/>
  </r>
  <r>
    <x v="1"/>
    <x v="300"/>
    <s v="Financeiro"/>
    <n v="16911"/>
    <s v="V"/>
    <x v="8"/>
    <x v="2"/>
    <n v="45.36"/>
    <m/>
    <n v="4536"/>
    <m/>
    <n v="4.496666666666667"/>
    <n v="0.69"/>
    <n v="4533.4766666666674"/>
    <x v="0"/>
  </r>
  <r>
    <x v="1"/>
    <x v="300"/>
    <s v="Financeiro"/>
    <n v="16911"/>
    <s v="C"/>
    <x v="8"/>
    <x v="1"/>
    <n v="45.59"/>
    <m/>
    <n v="22795"/>
    <n v="12"/>
    <n v="4.496666666666667"/>
    <n v="0.69"/>
    <n v="22810.153333333332"/>
    <x v="0"/>
  </r>
  <r>
    <x v="1"/>
    <x v="300"/>
    <s v="Financeiro"/>
    <n v="16911"/>
    <s v="V"/>
    <x v="8"/>
    <x v="1"/>
    <n v="45.36"/>
    <m/>
    <n v="22680"/>
    <n v="12"/>
    <n v="4.496666666666667"/>
    <n v="0.69"/>
    <n v="22665.476666666669"/>
    <x v="0"/>
  </r>
  <r>
    <x v="0"/>
    <x v="300"/>
    <s v="Financeiro"/>
    <n v="5087995"/>
    <s v="V"/>
    <x v="14"/>
    <x v="4"/>
    <n v="47.5"/>
    <n v="50.363333333333337"/>
    <n v="14250"/>
    <m/>
    <n v="4.1074999999999999"/>
    <n v="0.56000000000000005"/>
    <n v="14247.606666666667"/>
    <x v="0"/>
  </r>
  <r>
    <x v="0"/>
    <x v="300"/>
    <s v="Bens Industriais"/>
    <n v="5087995"/>
    <s v="V"/>
    <x v="35"/>
    <x v="1"/>
    <n v="33.450000000000003"/>
    <m/>
    <n v="16725"/>
    <m/>
    <n v="4.1074999999999999"/>
    <n v="0.56000000000000005"/>
    <n v="16720.296666666665"/>
    <x v="0"/>
  </r>
  <r>
    <x v="0"/>
    <x v="300"/>
    <s v="Consumo não Cíclico"/>
    <n v="5087995"/>
    <s v="V"/>
    <x v="13"/>
    <x v="1"/>
    <n v="30.44"/>
    <m/>
    <n v="15220"/>
    <m/>
    <n v="4.1074999999999999"/>
    <n v="0.56000000000000005"/>
    <n v="15215.296666666667"/>
    <x v="0"/>
  </r>
  <r>
    <x v="0"/>
    <x v="300"/>
    <s v="Financeiro"/>
    <n v="5087995"/>
    <s v="V"/>
    <x v="8"/>
    <x v="4"/>
    <n v="45.28"/>
    <m/>
    <n v="13584"/>
    <m/>
    <n v="4.1074999999999999"/>
    <n v="0.56000000000000005"/>
    <n v="13579.296666666667"/>
    <x v="0"/>
  </r>
  <r>
    <x v="0"/>
    <x v="301"/>
    <s v="Petróleo. Gás e Biocombustíveis"/>
    <n v="5043294"/>
    <s v="V"/>
    <x v="33"/>
    <x v="0"/>
    <n v="28.86"/>
    <m/>
    <n v="5772"/>
    <m/>
    <n v="1.58"/>
    <n v="0.21"/>
    <n v="5767.9475000000002"/>
    <x v="0"/>
  </r>
  <r>
    <x v="0"/>
    <x v="301"/>
    <s v="Utilidade Pública"/>
    <n v="4999039"/>
    <s v="V"/>
    <x v="17"/>
    <x v="11"/>
    <n v="14.91"/>
    <n v="15.07"/>
    <n v="11928"/>
    <m/>
    <n v="2.8166666666666664"/>
    <n v="0.3833333333333333"/>
    <n v="11923.774166666666"/>
    <x v="0"/>
  </r>
  <r>
    <x v="0"/>
    <x v="301"/>
    <s v="Financeiro"/>
    <n v="4999039"/>
    <s v="C"/>
    <x v="8"/>
    <x v="4"/>
    <n v="44.31"/>
    <m/>
    <n v="13293"/>
    <m/>
    <n v="2.8166666666666664"/>
    <n v="0.3833333333333333"/>
    <n v="13297.855833333333"/>
    <x v="0"/>
  </r>
  <r>
    <x v="0"/>
    <x v="301"/>
    <s v="Petróleo. Gás e Biocombustíveis"/>
    <n v="4999039"/>
    <s v="C"/>
    <x v="33"/>
    <x v="0"/>
    <n v="27.68"/>
    <m/>
    <n v="5536"/>
    <m/>
    <n v="2.8166666666666664"/>
    <n v="0.3833333333333333"/>
    <n v="5540.8558333333331"/>
    <x v="0"/>
  </r>
  <r>
    <x v="1"/>
    <x v="301"/>
    <e v="#N/A"/>
    <n v="7519"/>
    <s v="C"/>
    <x v="1"/>
    <x v="0"/>
    <n v="102.77"/>
    <n v="102.77"/>
    <n v="20554"/>
    <n v="12"/>
    <n v="4.0754545454545452"/>
    <n v="0.63363636363636366"/>
    <n v="20571.093636363639"/>
    <x v="0"/>
  </r>
  <r>
    <x v="1"/>
    <x v="301"/>
    <e v="#N/A"/>
    <n v="7519"/>
    <s v="C"/>
    <x v="1"/>
    <x v="0"/>
    <n v="102.78"/>
    <n v="102.78"/>
    <n v="20556"/>
    <n v="12"/>
    <n v="4.0754545454545452"/>
    <n v="0.63363636363636366"/>
    <n v="20573.059469696971"/>
    <x v="0"/>
  </r>
  <r>
    <x v="1"/>
    <x v="301"/>
    <s v="Bens Industriais"/>
    <n v="7519"/>
    <s v="C"/>
    <x v="35"/>
    <x v="4"/>
    <n v="32.31"/>
    <n v="32.741250000000001"/>
    <n v="9693"/>
    <n v="12"/>
    <n v="4.0754545454545452"/>
    <n v="0.63363636363636366"/>
    <n v="9710.0594696969692"/>
    <x v="0"/>
  </r>
  <r>
    <x v="1"/>
    <x v="301"/>
    <s v="Financeiro"/>
    <n v="7519"/>
    <s v="C"/>
    <x v="8"/>
    <x v="4"/>
    <n v="43.81"/>
    <m/>
    <n v="13143"/>
    <n v="12"/>
    <n v="4.0754545454545452"/>
    <n v="0.63363636363636366"/>
    <n v="13160.059469696969"/>
    <x v="0"/>
  </r>
  <r>
    <x v="1"/>
    <x v="301"/>
    <e v="#N/A"/>
    <n v="7519"/>
    <s v="V"/>
    <x v="1"/>
    <x v="4"/>
    <n v="104.62"/>
    <m/>
    <n v="31386"/>
    <n v="12"/>
    <n v="4.0754545454545452"/>
    <n v="0.63363636363636366"/>
    <n v="31369.57053030303"/>
    <x v="0"/>
  </r>
  <r>
    <x v="1"/>
    <x v="301"/>
    <s v="Utilidade Pública"/>
    <n v="7519"/>
    <s v="V"/>
    <x v="17"/>
    <x v="11"/>
    <n v="14.9"/>
    <n v="14.724444444444444"/>
    <n v="11920"/>
    <n v="12"/>
    <n v="4.0754545454545452"/>
    <n v="0.63363636363636366"/>
    <n v="11903.57053030303"/>
    <x v="0"/>
  </r>
  <r>
    <x v="1"/>
    <x v="301"/>
    <s v="Consumo não Cíclico"/>
    <n v="7519"/>
    <s v="C"/>
    <x v="13"/>
    <x v="1"/>
    <n v="28.58"/>
    <m/>
    <n v="14290"/>
    <n v="12"/>
    <n v="4.0754545454545452"/>
    <n v="0.63363636363636366"/>
    <n v="14307.059469696969"/>
    <x v="0"/>
  </r>
  <r>
    <x v="1"/>
    <x v="301"/>
    <e v="#N/A"/>
    <n v="7519"/>
    <s v="C"/>
    <x v="1"/>
    <x v="4"/>
    <n v="103.3"/>
    <m/>
    <n v="30990"/>
    <n v="12"/>
    <n v="4.0754545454545452"/>
    <n v="0.63363636363636366"/>
    <n v="31007.059469696971"/>
    <x v="0"/>
  </r>
  <r>
    <x v="1"/>
    <x v="301"/>
    <e v="#N/A"/>
    <n v="7519"/>
    <s v="V"/>
    <x v="1"/>
    <x v="2"/>
    <n v="104.41"/>
    <m/>
    <n v="10441"/>
    <n v="12"/>
    <n v="4.0754545454545452"/>
    <n v="0.63363636363636366"/>
    <n v="10424.57053030303"/>
    <x v="0"/>
  </r>
  <r>
    <x v="1"/>
    <x v="301"/>
    <e v="#N/A"/>
    <n v="7519"/>
    <s v="C"/>
    <x v="1"/>
    <x v="2"/>
    <n v="105.23"/>
    <m/>
    <n v="10523"/>
    <n v="12"/>
    <n v="4.0754545454545452"/>
    <n v="0.63363636363636366"/>
    <n v="10540.059469696969"/>
    <x v="0"/>
  </r>
  <r>
    <x v="1"/>
    <x v="301"/>
    <s v=" Utilidade Pública"/>
    <n v="7519"/>
    <s v="C"/>
    <x v="29"/>
    <x v="1"/>
    <n v="24.63"/>
    <m/>
    <n v="12315"/>
    <n v="12"/>
    <n v="4.0754545454545452"/>
    <n v="0.63363636363636366"/>
    <n v="12332.059469696969"/>
    <x v="0"/>
  </r>
  <r>
    <x v="1"/>
    <x v="302"/>
    <s v="Financeiro"/>
    <n v="2638"/>
    <s v="C"/>
    <x v="8"/>
    <x v="4"/>
    <n v="44.27"/>
    <m/>
    <n v="13281.000000000002"/>
    <n v="12"/>
    <n v="3.65"/>
    <n v="0.54"/>
    <n v="13297.965833333335"/>
    <x v="0"/>
  </r>
  <r>
    <x v="0"/>
    <x v="302"/>
    <s v="Consumo não Cíclico"/>
    <n v="4950725"/>
    <s v="C"/>
    <x v="13"/>
    <x v="1"/>
    <n v="29.06"/>
    <n v="29.06"/>
    <n v="14530"/>
    <m/>
    <n v="3.9333333333333336"/>
    <n v="0.58666666666666667"/>
    <n v="14535.012499999999"/>
    <x v="0"/>
  </r>
  <r>
    <x v="0"/>
    <x v="302"/>
    <s v="Materiais Básicos"/>
    <n v="4950725"/>
    <s v="C"/>
    <x v="12"/>
    <x v="12"/>
    <n v="7.94"/>
    <n v="8.8188062962962945"/>
    <n v="11910"/>
    <m/>
    <n v="3.9333333333333336"/>
    <n v="0.58666666666666667"/>
    <n v="11916.846666666665"/>
    <x v="0"/>
  </r>
  <r>
    <x v="0"/>
    <x v="302"/>
    <s v="Bens Industriais"/>
    <n v="4950725"/>
    <s v="C"/>
    <x v="35"/>
    <x v="1"/>
    <n v="33"/>
    <m/>
    <n v="16500"/>
    <m/>
    <n v="3.9333333333333336"/>
    <n v="0.58666666666666667"/>
    <n v="16506.846666666668"/>
    <x v="0"/>
  </r>
  <r>
    <x v="1"/>
    <x v="303"/>
    <e v="#N/A"/>
    <n v="113113"/>
    <s v="V"/>
    <x v="37"/>
    <x v="9"/>
    <n v="3.35"/>
    <m/>
    <n v="6700"/>
    <m/>
    <n v="3.9275000000000002"/>
    <n v="0.66"/>
    <n v="6693.71"/>
    <x v="0"/>
  </r>
  <r>
    <x v="1"/>
    <x v="303"/>
    <s v="Financeiro"/>
    <n v="113113"/>
    <s v="V"/>
    <x v="8"/>
    <x v="1"/>
    <n v="45.07"/>
    <m/>
    <n v="22535"/>
    <n v="12"/>
    <n v="3.9275000000000002"/>
    <n v="0.66"/>
    <n v="22516.71"/>
    <x v="0"/>
  </r>
  <r>
    <x v="1"/>
    <x v="303"/>
    <s v="Financeiro"/>
    <n v="113113"/>
    <s v="V"/>
    <x v="8"/>
    <x v="4"/>
    <n v="45.07"/>
    <m/>
    <n v="13521"/>
    <n v="12"/>
    <n v="3.9275000000000002"/>
    <n v="0.66"/>
    <n v="13502.710000000001"/>
    <x v="0"/>
  </r>
  <r>
    <x v="1"/>
    <x v="303"/>
    <s v="Petróleo. Gás e Biocombustíveis"/>
    <n v="113113"/>
    <s v="V"/>
    <x v="33"/>
    <x v="4"/>
    <n v="27.99"/>
    <m/>
    <n v="8397"/>
    <n v="12"/>
    <n v="3.9275000000000002"/>
    <n v="0.66"/>
    <n v="8381.0557142857142"/>
    <x v="0"/>
  </r>
  <r>
    <x v="1"/>
    <x v="303"/>
    <s v="Financeiro"/>
    <n v="113113"/>
    <s v="C"/>
    <x v="8"/>
    <x v="4"/>
    <n v="44.55"/>
    <m/>
    <n v="13365"/>
    <n v="12"/>
    <n v="3.9275000000000002"/>
    <n v="0.66"/>
    <n v="13381.574285714285"/>
    <x v="0"/>
  </r>
  <r>
    <x v="1"/>
    <x v="304"/>
    <s v="Utilidade Pública"/>
    <n v="108570"/>
    <s v="V"/>
    <x v="17"/>
    <x v="3"/>
    <n v="14.32"/>
    <n v="14.724444444444444"/>
    <n v="14320"/>
    <n v="12"/>
    <n v="5.63"/>
    <n v="0.94666666666666666"/>
    <n v="14303.769047619047"/>
    <x v="0"/>
  </r>
  <r>
    <x v="1"/>
    <x v="304"/>
    <s v="Materiais Básicos"/>
    <n v="108570"/>
    <s v="V"/>
    <x v="12"/>
    <x v="3"/>
    <n v="7.58"/>
    <n v="7.3442607999999989"/>
    <n v="7580"/>
    <n v="12"/>
    <n v="5.63"/>
    <n v="0.94666666666666666"/>
    <n v="7563.7690476190473"/>
    <x v="0"/>
  </r>
  <r>
    <x v="1"/>
    <x v="304"/>
    <s v="Financeiro"/>
    <n v="108570"/>
    <s v="V"/>
    <x v="8"/>
    <x v="1"/>
    <n v="44.47"/>
    <n v="43.83"/>
    <n v="22235"/>
    <n v="12"/>
    <n v="5.63"/>
    <n v="0.94666666666666666"/>
    <n v="22218.769047619047"/>
    <x v="0"/>
  </r>
  <r>
    <x v="1"/>
    <x v="304"/>
    <s v=" Utilidade Pública"/>
    <n v="108570"/>
    <s v="V"/>
    <x v="29"/>
    <x v="8"/>
    <n v="24.09"/>
    <n v="23.876000000000001"/>
    <n v="60225"/>
    <n v="12"/>
    <n v="5.63"/>
    <n v="0.94666666666666666"/>
    <n v="60208.769047619055"/>
    <x v="0"/>
  </r>
  <r>
    <x v="1"/>
    <x v="304"/>
    <s v="Materiais Básicos"/>
    <n v="108570"/>
    <s v="V"/>
    <x v="12"/>
    <x v="12"/>
    <n v="7.45"/>
    <n v="7.3442607999999989"/>
    <n v="11175"/>
    <n v="12"/>
    <n v="5.63"/>
    <n v="0.94666666666666666"/>
    <n v="11158.769047619047"/>
    <x v="0"/>
  </r>
  <r>
    <x v="1"/>
    <x v="304"/>
    <s v="Financeiro"/>
    <n v="108570"/>
    <s v="C"/>
    <x v="8"/>
    <x v="1"/>
    <n v="43.78"/>
    <m/>
    <n v="21890"/>
    <n v="12"/>
    <n v="5.63"/>
    <n v="0.94666666666666666"/>
    <n v="21907.033809523811"/>
    <x v="0"/>
  </r>
  <r>
    <x v="1"/>
    <x v="304"/>
    <e v="#N/A"/>
    <n v="108570"/>
    <s v="V"/>
    <x v="1"/>
    <x v="0"/>
    <n v="102.69"/>
    <m/>
    <n v="20538"/>
    <n v="12"/>
    <n v="5.63"/>
    <n v="0.94666666666666666"/>
    <n v="20521.59619047619"/>
    <x v="0"/>
  </r>
  <r>
    <x v="1"/>
    <x v="304"/>
    <s v="Consumo não Cíclico"/>
    <n v="108570"/>
    <s v="V"/>
    <x v="13"/>
    <x v="3"/>
    <n v="29.33"/>
    <n v="29.274999999999999"/>
    <n v="29330"/>
    <n v="12"/>
    <n v="5.63"/>
    <n v="0.94666666666666666"/>
    <n v="29313.59619047619"/>
    <x v="0"/>
  </r>
  <r>
    <x v="1"/>
    <x v="304"/>
    <e v="#N/A"/>
    <n v="108570"/>
    <s v="C"/>
    <x v="1"/>
    <x v="0"/>
    <n v="100.41"/>
    <m/>
    <n v="20082"/>
    <n v="12"/>
    <n v="5.63"/>
    <n v="0.94666666666666666"/>
    <n v="20099.033809523811"/>
    <x v="0"/>
  </r>
  <r>
    <x v="1"/>
    <x v="305"/>
    <e v="#N/A"/>
    <n v="104402"/>
    <s v="C"/>
    <x v="37"/>
    <x v="9"/>
    <n v="3.24"/>
    <m/>
    <n v="6480"/>
    <n v="12"/>
    <n v="3.0214285714285714"/>
    <n v="0.49428571428571427"/>
    <n v="6496.5814285714287"/>
    <x v="0"/>
  </r>
  <r>
    <x v="1"/>
    <x v="305"/>
    <s v="Consumo Cíclico"/>
    <n v="104402"/>
    <s v="V"/>
    <x v="22"/>
    <x v="7"/>
    <n v="34.04"/>
    <m/>
    <n v="13616"/>
    <n v="12"/>
    <n v="3.0214285714285714"/>
    <n v="0.49428571428571427"/>
    <n v="13600.048571428571"/>
    <x v="0"/>
  </r>
  <r>
    <x v="1"/>
    <x v="305"/>
    <s v="Utilidade Pública"/>
    <n v="104402"/>
    <s v="C"/>
    <x v="17"/>
    <x v="3"/>
    <n v="14.36"/>
    <n v="14.724444444444444"/>
    <n v="14360"/>
    <n v="12"/>
    <n v="3.0214285714285714"/>
    <n v="0.49428571428571427"/>
    <n v="14376.581428571428"/>
    <x v="0"/>
  </r>
  <r>
    <x v="1"/>
    <x v="305"/>
    <s v="Materiais Básicos"/>
    <n v="104402"/>
    <s v="V"/>
    <x v="27"/>
    <x v="4"/>
    <n v="28.72"/>
    <n v="33.89"/>
    <n v="8616"/>
    <n v="12"/>
    <n v="3.0214285714285714"/>
    <n v="0.49428571428571427"/>
    <n v="8599.4673809523811"/>
    <x v="0"/>
  </r>
  <r>
    <x v="1"/>
    <x v="305"/>
    <s v="Consumo Cíclico"/>
    <n v="104402"/>
    <s v="V"/>
    <x v="18"/>
    <x v="9"/>
    <n v="6.97"/>
    <m/>
    <n v="13940"/>
    <n v="12"/>
    <n v="3.0214285714285714"/>
    <n v="0.49428571428571427"/>
    <n v="13927.505714285715"/>
    <x v="0"/>
  </r>
  <r>
    <x v="1"/>
    <x v="305"/>
    <s v="Consumo Cíclico"/>
    <n v="104402"/>
    <s v="C"/>
    <x v="18"/>
    <x v="9"/>
    <n v="6.76"/>
    <m/>
    <n v="13520"/>
    <n v="12"/>
    <n v="3.0214285714285714"/>
    <n v="0.49428571428571427"/>
    <n v="13537.162619047618"/>
    <x v="0"/>
  </r>
  <r>
    <x v="1"/>
    <x v="305"/>
    <s v="Consumo Cíclico"/>
    <n v="104402"/>
    <s v="V"/>
    <x v="18"/>
    <x v="9"/>
    <n v="6.95"/>
    <m/>
    <n v="13900"/>
    <n v="12"/>
    <n v="3.0214285714285714"/>
    <n v="0.49428571428571427"/>
    <n v="13883.467380952381"/>
    <x v="0"/>
  </r>
  <r>
    <x v="1"/>
    <x v="306"/>
    <e v="#N/A"/>
    <n v="100417"/>
    <s v="V"/>
    <x v="1"/>
    <x v="2"/>
    <n v="97.03"/>
    <n v="97.09"/>
    <n v="9703"/>
    <n v="12"/>
    <n v="2.2844444444444445"/>
    <n v="0.43111111111111111"/>
    <n v="9686.5305555555551"/>
    <x v="0"/>
  </r>
  <r>
    <x v="1"/>
    <x v="306"/>
    <e v="#N/A"/>
    <n v="100417"/>
    <s v="C"/>
    <x v="1"/>
    <x v="2"/>
    <n v="97.09"/>
    <n v="97.09"/>
    <n v="9709"/>
    <n v="12"/>
    <n v="2.2844444444444445"/>
    <n v="0.43111111111111111"/>
    <n v="9726.0994444444441"/>
    <x v="0"/>
  </r>
  <r>
    <x v="1"/>
    <x v="306"/>
    <s v="Petróleo. Gás e Biocombustíveis"/>
    <n v="100417"/>
    <s v="C"/>
    <x v="33"/>
    <x v="4"/>
    <n v="26.79"/>
    <n v="26.79"/>
    <n v="8037"/>
    <n v="12"/>
    <n v="2.2844444444444445"/>
    <n v="0.43111111111111111"/>
    <n v="8054.0994444444441"/>
    <x v="0"/>
  </r>
  <r>
    <x v="1"/>
    <x v="306"/>
    <s v="Materiais Básicos"/>
    <n v="100417"/>
    <s v="C"/>
    <x v="12"/>
    <x v="12"/>
    <n v="6.99"/>
    <n v="7.3442607999999989"/>
    <n v="10485"/>
    <n v="12"/>
    <n v="2.2844444444444445"/>
    <n v="0.43111111111111111"/>
    <n v="10501.019111111111"/>
    <x v="0"/>
  </r>
  <r>
    <x v="1"/>
    <x v="306"/>
    <s v="Financeiro"/>
    <n v="100417"/>
    <s v="V"/>
    <x v="8"/>
    <x v="4"/>
    <n v="43.19"/>
    <m/>
    <n v="12957"/>
    <n v="12"/>
    <n v="2.2844444444444445"/>
    <n v="0.43111111111111111"/>
    <n v="12941.610888888888"/>
    <x v="0"/>
  </r>
  <r>
    <x v="1"/>
    <x v="306"/>
    <s v="Financeiro"/>
    <n v="100417"/>
    <s v="C"/>
    <x v="8"/>
    <x v="4"/>
    <n v="42.64"/>
    <m/>
    <n v="12792"/>
    <n v="12"/>
    <n v="2.2844444444444445"/>
    <n v="0.43111111111111111"/>
    <n v="12808.019111111111"/>
    <x v="0"/>
  </r>
  <r>
    <x v="1"/>
    <x v="306"/>
    <s v="Consumo Cíclico"/>
    <n v="100417"/>
    <s v="C"/>
    <x v="22"/>
    <x v="7"/>
    <n v="34.07"/>
    <m/>
    <n v="13628"/>
    <n v="12"/>
    <n v="2.2844444444444445"/>
    <n v="0.43111111111111111"/>
    <n v="13644.019111111111"/>
    <x v="0"/>
  </r>
  <r>
    <x v="1"/>
    <x v="306"/>
    <s v="Consumo Cíclico"/>
    <n v="100417"/>
    <s v="V"/>
    <x v="22"/>
    <x v="7"/>
    <n v="34.58"/>
    <n v="34.07"/>
    <n v="13832"/>
    <n v="12"/>
    <n v="2.2844444444444445"/>
    <n v="0.43111111111111111"/>
    <n v="13816.610888888888"/>
    <x v="0"/>
  </r>
  <r>
    <x v="1"/>
    <x v="306"/>
    <s v="Consumo Cíclico"/>
    <n v="100417"/>
    <s v="V"/>
    <x v="22"/>
    <x v="2"/>
    <n v="34.58"/>
    <n v="34.72"/>
    <n v="3458"/>
    <m/>
    <n v="2.2844444444444445"/>
    <n v="0.43111111111111111"/>
    <n v="3454.6108888888889"/>
    <x v="0"/>
  </r>
  <r>
    <x v="1"/>
    <x v="307"/>
    <s v="Consumo Cíclico"/>
    <n v="95836"/>
    <s v="C"/>
    <x v="22"/>
    <x v="1"/>
    <n v="34.72"/>
    <n v="34.72"/>
    <n v="17360"/>
    <n v="12"/>
    <n v="4.7699999999999996"/>
    <n v="0.71"/>
    <n v="17376.297999999999"/>
    <x v="0"/>
  </r>
  <r>
    <x v="0"/>
    <x v="308"/>
    <s v="Financeiro"/>
    <n v="4697213"/>
    <s v="C"/>
    <x v="14"/>
    <x v="2"/>
    <n v="45.38"/>
    <n v="50.363333333333337"/>
    <n v="4538"/>
    <m/>
    <n v="1.24"/>
    <n v="0.18"/>
    <n v="4541.768"/>
    <x v="0"/>
  </r>
  <r>
    <x v="0"/>
    <x v="309"/>
    <s v="Materiais Básicos"/>
    <n v="4644471"/>
    <s v="V"/>
    <x v="12"/>
    <x v="12"/>
    <n v="7.54"/>
    <n v="8.5299999999999994"/>
    <n v="11310"/>
    <m/>
    <n v="3.0775000000000001"/>
    <n v="0.46"/>
    <n v="11306.582"/>
    <x v="0"/>
  </r>
  <r>
    <x v="0"/>
    <x v="309"/>
    <s v="Financeiro"/>
    <n v="4644471"/>
    <s v="C"/>
    <x v="14"/>
    <x v="0"/>
    <n v="46.72"/>
    <n v="50.816363636363633"/>
    <n v="9344"/>
    <m/>
    <n v="3.0775000000000001"/>
    <n v="0.46"/>
    <n v="9348.0479999999989"/>
    <x v="0"/>
  </r>
  <r>
    <x v="0"/>
    <x v="309"/>
    <s v="Utilidade Pública"/>
    <n v="4644471"/>
    <s v="C"/>
    <x v="17"/>
    <x v="11"/>
    <n v="14.97"/>
    <n v="15.07"/>
    <n v="11976"/>
    <m/>
    <n v="3.0775000000000001"/>
    <n v="0.46"/>
    <n v="11981.096249999999"/>
    <x v="0"/>
  </r>
  <r>
    <x v="0"/>
    <x v="309"/>
    <s v="Utilidade Pública"/>
    <n v="4644471"/>
    <s v="C"/>
    <x v="17"/>
    <x v="11"/>
    <n v="15.17"/>
    <n v="15.17"/>
    <n v="12136"/>
    <m/>
    <n v="3.0775000000000001"/>
    <n v="0.46"/>
    <n v="12141.096249999999"/>
    <x v="0"/>
  </r>
  <r>
    <x v="1"/>
    <x v="309"/>
    <s v="Utilidade Pública"/>
    <n v="84870"/>
    <s v="C"/>
    <x v="17"/>
    <x v="11"/>
    <n v="15.18"/>
    <n v="15.18"/>
    <n v="12144"/>
    <n v="12"/>
    <n v="3.4677777777777781"/>
    <n v="0.69111111111111112"/>
    <n v="12161.327361111111"/>
    <x v="0"/>
  </r>
  <r>
    <x v="1"/>
    <x v="309"/>
    <s v="Consumo Cíclico"/>
    <n v="84870"/>
    <s v="C"/>
    <x v="18"/>
    <x v="9"/>
    <n v="6.96"/>
    <n v="6.96"/>
    <n v="13920"/>
    <n v="12"/>
    <n v="3.4677777777777781"/>
    <n v="0.69111111111111112"/>
    <n v="13937.327361111111"/>
    <x v="0"/>
  </r>
  <r>
    <x v="1"/>
    <x v="309"/>
    <s v="Consumo Cíclico"/>
    <n v="84870"/>
    <s v="V"/>
    <x v="18"/>
    <x v="9"/>
    <n v="7.06"/>
    <n v="7.01"/>
    <n v="14120"/>
    <n v="12"/>
    <n v="3.4677777777777781"/>
    <n v="0.69111111111111112"/>
    <n v="14103.302638888888"/>
    <x v="0"/>
  </r>
  <r>
    <x v="1"/>
    <x v="309"/>
    <s v="Petróleo. Gás e Biocombustíveis"/>
    <n v="84870"/>
    <s v="V"/>
    <x v="33"/>
    <x v="11"/>
    <n v="27.74"/>
    <n v="27.71"/>
    <n v="22192"/>
    <n v="12"/>
    <n v="3.4677777777777781"/>
    <n v="0.69111111111111112"/>
    <n v="22175.30263888889"/>
    <x v="0"/>
  </r>
  <r>
    <x v="1"/>
    <x v="309"/>
    <s v="Petróleo. Gás e Biocombustíveis"/>
    <n v="84870"/>
    <s v="C"/>
    <x v="33"/>
    <x v="11"/>
    <n v="27.7"/>
    <n v="27.7"/>
    <n v="22160"/>
    <n v="12"/>
    <n v="3.4677777777777781"/>
    <n v="0.69111111111111112"/>
    <n v="22177.327361111111"/>
    <x v="0"/>
  </r>
  <r>
    <x v="1"/>
    <x v="309"/>
    <s v="Petróleo. Gás e Biocombustíveis"/>
    <n v="84870"/>
    <s v="V"/>
    <x v="33"/>
    <x v="5"/>
    <n v="27.63"/>
    <m/>
    <n v="19341"/>
    <n v="12"/>
    <n v="3.4677777777777781"/>
    <n v="0.69111111111111112"/>
    <n v="19324.30263888889"/>
    <x v="0"/>
  </r>
  <r>
    <x v="1"/>
    <x v="309"/>
    <s v="Petróleo. Gás e Biocombustíveis"/>
    <n v="84870"/>
    <s v="C"/>
    <x v="33"/>
    <x v="5"/>
    <n v="27.65"/>
    <m/>
    <n v="19355"/>
    <n v="12"/>
    <n v="3.4677777777777781"/>
    <n v="0.69111111111111112"/>
    <n v="19373.386111111111"/>
    <x v="0"/>
  </r>
  <r>
    <x v="1"/>
    <x v="309"/>
    <s v="Consumo Cíclico"/>
    <n v="84870"/>
    <s v="C"/>
    <x v="18"/>
    <x v="9"/>
    <n v="7.01"/>
    <m/>
    <n v="14020"/>
    <n v="12"/>
    <n v="3.4677777777777781"/>
    <n v="0.69111111111111112"/>
    <n v="14038.386111111111"/>
    <x v="0"/>
  </r>
  <r>
    <x v="1"/>
    <x v="309"/>
    <s v="Consumo Cíclico"/>
    <n v="84870"/>
    <s v="V"/>
    <x v="18"/>
    <x v="9"/>
    <n v="7.16"/>
    <m/>
    <n v="14320"/>
    <n v="12"/>
    <n v="3.4677777777777781"/>
    <n v="0.69111111111111112"/>
    <n v="14304.788888888888"/>
    <x v="0"/>
  </r>
  <r>
    <x v="0"/>
    <x v="310"/>
    <s v="Petróleo. Gás e Biocombustíveis"/>
    <n v="4601622"/>
    <s v="V"/>
    <x v="33"/>
    <x v="1"/>
    <n v="28.01"/>
    <m/>
    <n v="14005"/>
    <m/>
    <n v="2.8733333333333331"/>
    <n v="0.51666666666666672"/>
    <n v="14000.893333333333"/>
    <x v="0"/>
  </r>
  <r>
    <x v="0"/>
    <x v="310"/>
    <s v="Utilidade Pública"/>
    <n v="4601622"/>
    <s v="V"/>
    <x v="17"/>
    <x v="11"/>
    <n v="15.17"/>
    <n v="14.7"/>
    <n v="12136"/>
    <m/>
    <n v="2.8733333333333331"/>
    <n v="0.51666666666666672"/>
    <n v="12132.953333333333"/>
    <x v="0"/>
  </r>
  <r>
    <x v="0"/>
    <x v="310"/>
    <s v="Utilidade Pública"/>
    <n v="4601622"/>
    <s v="C"/>
    <x v="17"/>
    <x v="11"/>
    <n v="14.7"/>
    <n v="14.7"/>
    <n v="11760"/>
    <m/>
    <n v="2.8733333333333331"/>
    <n v="0.51666666666666672"/>
    <n v="11763.676666666666"/>
    <x v="0"/>
  </r>
  <r>
    <x v="1"/>
    <x v="310"/>
    <s v="Consumo Cíclico"/>
    <n v="80376"/>
    <s v="V"/>
    <x v="18"/>
    <x v="9"/>
    <n v="7.12"/>
    <m/>
    <n v="14240"/>
    <n v="12"/>
    <n v="3.5100000000000002"/>
    <n v="0.65153846153846162"/>
    <n v="14224.818461538462"/>
    <x v="0"/>
  </r>
  <r>
    <x v="1"/>
    <x v="310"/>
    <s v="Materiais Básicos"/>
    <n v="80376"/>
    <s v="C"/>
    <x v="27"/>
    <x v="4"/>
    <n v="27.8"/>
    <n v="32.484615384615381"/>
    <n v="8340"/>
    <n v="12"/>
    <n v="3.5100000000000002"/>
    <n v="0.65153846153846162"/>
    <n v="8355.8115384615376"/>
    <x v="0"/>
  </r>
  <r>
    <x v="1"/>
    <x v="310"/>
    <s v="Consumo Cíclico"/>
    <n v="80376"/>
    <s v="C"/>
    <x v="18"/>
    <x v="9"/>
    <n v="7.01"/>
    <m/>
    <n v="14020"/>
    <n v="12"/>
    <n v="3.5100000000000002"/>
    <n v="0.65153846153846162"/>
    <n v="14035.669538461538"/>
    <x v="0"/>
  </r>
  <r>
    <x v="1"/>
    <x v="310"/>
    <s v="Consumo Cíclico"/>
    <n v="80376"/>
    <s v="C"/>
    <x v="18"/>
    <x v="9"/>
    <n v="7.01"/>
    <n v="7.01"/>
    <n v="14020"/>
    <n v="12"/>
    <n v="3.5100000000000002"/>
    <n v="0.65153846153846162"/>
    <n v="14035.669538461538"/>
    <x v="0"/>
  </r>
  <r>
    <x v="1"/>
    <x v="310"/>
    <s v="Consumo Cíclico"/>
    <n v="80376"/>
    <s v="V"/>
    <x v="18"/>
    <x v="13"/>
    <n v="7.19"/>
    <n v="6.96"/>
    <n v="21570"/>
    <n v="12"/>
    <n v="3.5100000000000002"/>
    <n v="0.65153846153846162"/>
    <n v="21554.960461538463"/>
    <x v="0"/>
  </r>
  <r>
    <x v="1"/>
    <x v="310"/>
    <s v="Financeiro"/>
    <n v="80376"/>
    <s v="C"/>
    <x v="8"/>
    <x v="0"/>
    <n v="45.42"/>
    <n v="45.497999999999998"/>
    <n v="9084"/>
    <n v="12"/>
    <n v="3.5100000000000002"/>
    <n v="0.65153846153846162"/>
    <n v="9099.6695384615377"/>
    <x v="0"/>
  </r>
  <r>
    <x v="1"/>
    <x v="310"/>
    <s v="Financeiro"/>
    <n v="80376"/>
    <s v="C"/>
    <x v="8"/>
    <x v="4"/>
    <n v="45.55"/>
    <n v="45.55"/>
    <n v="13665"/>
    <n v="12"/>
    <n v="3.5100000000000002"/>
    <n v="0.65153846153846162"/>
    <n v="13680.669538461538"/>
    <x v="0"/>
  </r>
  <r>
    <x v="1"/>
    <x v="310"/>
    <s v="Utilidade Pública"/>
    <n v="80376"/>
    <s v="V"/>
    <x v="17"/>
    <x v="3"/>
    <n v="15.15"/>
    <n v="14.93"/>
    <n v="15150"/>
    <n v="12"/>
    <n v="3.5100000000000002"/>
    <n v="0.65153846153846162"/>
    <n v="15134.960461538461"/>
    <x v="0"/>
  </r>
  <r>
    <x v="1"/>
    <x v="310"/>
    <s v="Utilidade Pública"/>
    <n v="80376"/>
    <s v="C"/>
    <x v="17"/>
    <x v="3"/>
    <n v="14.93"/>
    <m/>
    <n v="14930"/>
    <n v="12"/>
    <n v="3.5100000000000002"/>
    <n v="0.65153846153846162"/>
    <n v="14945.669538461538"/>
    <x v="0"/>
  </r>
  <r>
    <x v="1"/>
    <x v="310"/>
    <e v="#N/A"/>
    <n v="80376"/>
    <s v="V"/>
    <x v="1"/>
    <x v="4"/>
    <n v="101.63"/>
    <m/>
    <n v="30489"/>
    <n v="12"/>
    <n v="3.5100000000000002"/>
    <n v="0.65153846153846162"/>
    <n v="30473.960461538463"/>
    <x v="0"/>
  </r>
  <r>
    <x v="1"/>
    <x v="310"/>
    <e v="#N/A"/>
    <n v="80376"/>
    <s v="C"/>
    <x v="1"/>
    <x v="2"/>
    <n v="101.25"/>
    <m/>
    <n v="10125"/>
    <n v="12"/>
    <n v="3.5100000000000002"/>
    <n v="0.65153846153846162"/>
    <n v="10140.669538461538"/>
    <x v="0"/>
  </r>
  <r>
    <x v="1"/>
    <x v="310"/>
    <e v="#N/A"/>
    <n v="80376"/>
    <s v="C"/>
    <x v="1"/>
    <x v="0"/>
    <n v="101.45"/>
    <m/>
    <n v="20290"/>
    <n v="12"/>
    <n v="3.5100000000000002"/>
    <n v="0.65153846153846162"/>
    <n v="20305.669538461538"/>
    <x v="0"/>
  </r>
  <r>
    <x v="1"/>
    <x v="310"/>
    <e v="#N/A"/>
    <n v="80376"/>
    <s v="V"/>
    <x v="1"/>
    <x v="0"/>
    <n v="101.71"/>
    <n v="101.38"/>
    <n v="20342"/>
    <n v="12"/>
    <n v="3.5100000000000002"/>
    <n v="0.65153846153846162"/>
    <n v="20323.728461538463"/>
    <x v="0"/>
  </r>
  <r>
    <x v="1"/>
    <x v="311"/>
    <e v="#N/A"/>
    <n v="75578"/>
    <s v="C"/>
    <x v="1"/>
    <x v="0"/>
    <n v="101.38"/>
    <n v="101.38"/>
    <n v="20276"/>
    <n v="12"/>
    <n v="6.38"/>
    <n v="0.95499999999999996"/>
    <n v="20295.205000000002"/>
    <x v="0"/>
  </r>
  <r>
    <x v="1"/>
    <x v="311"/>
    <s v="Consumo Cíclico"/>
    <n v="75578"/>
    <s v="V"/>
    <x v="18"/>
    <x v="29"/>
    <n v="6.88"/>
    <n v="6.96"/>
    <n v="26144"/>
    <n v="12"/>
    <n v="6.38"/>
    <n v="0.95499999999999996"/>
    <n v="26129.35125"/>
    <x v="0"/>
  </r>
  <r>
    <x v="0"/>
    <x v="311"/>
    <s v="Utilidade Pública"/>
    <n v="4557909"/>
    <s v="V"/>
    <x v="17"/>
    <x v="11"/>
    <n v="14.86"/>
    <m/>
    <n v="11888"/>
    <m/>
    <n v="2.4899999999999998"/>
    <n v="0.45666666666666672"/>
    <n v="11885.849583333333"/>
    <x v="0"/>
  </r>
  <r>
    <x v="0"/>
    <x v="311"/>
    <s v="Utilidade Pública"/>
    <n v="4557909"/>
    <s v="C"/>
    <x v="17"/>
    <x v="11"/>
    <n v="14.56"/>
    <m/>
    <n v="11648"/>
    <m/>
    <n v="2.4899999999999998"/>
    <n v="0.45666666666666672"/>
    <n v="11650.780416666666"/>
    <x v="0"/>
  </r>
  <r>
    <x v="0"/>
    <x v="311"/>
    <e v="#N/A"/>
    <n v="4557909"/>
    <s v="V"/>
    <x v="1"/>
    <x v="2"/>
    <n v="101"/>
    <m/>
    <n v="10100"/>
    <m/>
    <n v="2.4899999999999998"/>
    <n v="0.45666666666666672"/>
    <n v="10097.849583333333"/>
    <x v="0"/>
  </r>
  <r>
    <x v="0"/>
    <x v="312"/>
    <e v="#N/A"/>
    <n v="4513477"/>
    <s v="C"/>
    <x v="1"/>
    <x v="2"/>
    <n v="101.17"/>
    <m/>
    <n v="10117"/>
    <m/>
    <n v="2.6"/>
    <n v="0.43200000000000005"/>
    <n v="10119.75575"/>
    <x v="0"/>
  </r>
  <r>
    <x v="0"/>
    <x v="312"/>
    <s v="Utilidade Pública"/>
    <n v="4513477"/>
    <s v="V"/>
    <x v="17"/>
    <x v="11"/>
    <n v="14.68"/>
    <m/>
    <n v="11744"/>
    <m/>
    <n v="2.6"/>
    <n v="0.43200000000000005"/>
    <n v="11741.874249999999"/>
    <x v="0"/>
  </r>
  <r>
    <x v="0"/>
    <x v="312"/>
    <s v="Materiais Básicos"/>
    <n v="4513477"/>
    <s v="C"/>
    <x v="12"/>
    <x v="12"/>
    <n v="7.08"/>
    <n v="8.5299999999999994"/>
    <n v="10620"/>
    <m/>
    <n v="2.6"/>
    <n v="0.43200000000000005"/>
    <n v="10622.75575"/>
    <x v="0"/>
  </r>
  <r>
    <x v="0"/>
    <x v="312"/>
    <e v="#N/A"/>
    <n v="4513477"/>
    <s v="V"/>
    <x v="1"/>
    <x v="2"/>
    <n v="101.77500000000001"/>
    <m/>
    <n v="10177.5"/>
    <m/>
    <n v="2.6"/>
    <n v="0.43200000000000005"/>
    <n v="10175.374249999999"/>
    <x v="0"/>
  </r>
  <r>
    <x v="0"/>
    <x v="312"/>
    <e v="#N/A"/>
    <n v="4513477"/>
    <s v="C"/>
    <x v="1"/>
    <x v="2"/>
    <n v="101.95"/>
    <m/>
    <n v="10195"/>
    <m/>
    <n v="2.6"/>
    <n v="0.43200000000000005"/>
    <n v="10199.573818181818"/>
    <x v="0"/>
  </r>
  <r>
    <x v="1"/>
    <x v="312"/>
    <s v="Consumo Cíclico"/>
    <n v="70841"/>
    <s v="C"/>
    <x v="18"/>
    <x v="27"/>
    <n v="6.69"/>
    <n v="6.9635294117647062"/>
    <n v="12042"/>
    <n v="12"/>
    <n v="3.8299999999999996"/>
    <n v="0.66200000000000003"/>
    <n v="12058.803818181817"/>
    <x v="0"/>
  </r>
  <r>
    <x v="1"/>
    <x v="312"/>
    <s v="Utilidade Pública"/>
    <n v="70841"/>
    <s v="V"/>
    <x v="17"/>
    <x v="3"/>
    <n v="14.78"/>
    <m/>
    <n v="14780"/>
    <n v="12"/>
    <n v="3.8299999999999996"/>
    <n v="0.66200000000000003"/>
    <n v="14763.826181818182"/>
    <x v="0"/>
  </r>
  <r>
    <x v="1"/>
    <x v="312"/>
    <s v="Consumo Cíclico"/>
    <n v="70841"/>
    <s v="C"/>
    <x v="18"/>
    <x v="9"/>
    <n v="6.72"/>
    <n v="7.0620000000000003"/>
    <n v="13440"/>
    <n v="12"/>
    <n v="3.8299999999999996"/>
    <n v="0.66200000000000003"/>
    <n v="13456.803818181817"/>
    <x v="0"/>
  </r>
  <r>
    <x v="1"/>
    <x v="312"/>
    <e v="#N/A"/>
    <n v="70841"/>
    <s v="V"/>
    <x v="1"/>
    <x v="0"/>
    <n v="101.29"/>
    <m/>
    <n v="20258"/>
    <n v="12"/>
    <n v="3.8299999999999996"/>
    <n v="0.66200000000000003"/>
    <n v="20241.826181818182"/>
    <x v="0"/>
  </r>
  <r>
    <x v="1"/>
    <x v="312"/>
    <e v="#N/A"/>
    <n v="70841"/>
    <s v="C"/>
    <x v="1"/>
    <x v="0"/>
    <n v="101.15"/>
    <m/>
    <n v="20230"/>
    <n v="12"/>
    <n v="3.8299999999999996"/>
    <n v="0.66200000000000003"/>
    <n v="20246.803818181819"/>
    <x v="0"/>
  </r>
  <r>
    <x v="0"/>
    <x v="313"/>
    <e v="#N/A"/>
    <n v="4467980"/>
    <s v="V"/>
    <x v="1"/>
    <x v="2"/>
    <n v="101.97"/>
    <m/>
    <n v="10197"/>
    <n v="12"/>
    <n v="2.8"/>
    <n v="0.41"/>
    <n v="10181.078181818182"/>
    <x v="0"/>
  </r>
  <r>
    <x v="1"/>
    <x v="313"/>
    <e v="#N/A"/>
    <n v="65768"/>
    <s v="V"/>
    <x v="1"/>
    <x v="0"/>
    <n v="101.31"/>
    <n v="100.97"/>
    <n v="20262"/>
    <n v="12"/>
    <n v="5.4969230769230766"/>
    <n v="0.95153846153846144"/>
    <n v="20245.536643356645"/>
    <x v="0"/>
  </r>
  <r>
    <x v="1"/>
    <x v="313"/>
    <e v="#N/A"/>
    <n v="65768"/>
    <s v="C"/>
    <x v="1"/>
    <x v="0"/>
    <n v="100.97"/>
    <n v="100.97"/>
    <n v="20194"/>
    <n v="12"/>
    <n v="5.4969230769230766"/>
    <n v="0.95153846153846144"/>
    <n v="20211.093356643356"/>
    <x v="0"/>
  </r>
  <r>
    <x v="1"/>
    <x v="313"/>
    <s v="Consumo Cíclico"/>
    <n v="65768"/>
    <s v="C"/>
    <x v="18"/>
    <x v="13"/>
    <n v="7.29"/>
    <n v="7.29"/>
    <n v="21870"/>
    <n v="12"/>
    <n v="5.4969230769230766"/>
    <n v="0.95153846153846144"/>
    <n v="21887.093356643356"/>
    <x v="0"/>
  </r>
  <r>
    <x v="1"/>
    <x v="313"/>
    <e v="#N/A"/>
    <n v="65768"/>
    <s v="V"/>
    <x v="1"/>
    <x v="0"/>
    <n v="101.61"/>
    <m/>
    <n v="20322"/>
    <n v="12"/>
    <n v="5.4969230769230766"/>
    <n v="0.95153846153846144"/>
    <n v="20305.536643356645"/>
    <x v="0"/>
  </r>
  <r>
    <x v="1"/>
    <x v="313"/>
    <e v="#N/A"/>
    <n v="65768"/>
    <s v="V"/>
    <x v="1"/>
    <x v="0"/>
    <n v="100.94"/>
    <m/>
    <n v="20188"/>
    <n v="12"/>
    <n v="5.4969230769230766"/>
    <n v="0.95153846153846144"/>
    <n v="20172.701794871795"/>
    <x v="0"/>
  </r>
  <r>
    <x v="1"/>
    <x v="313"/>
    <e v="#N/A"/>
    <n v="65768"/>
    <s v="C"/>
    <x v="1"/>
    <x v="7"/>
    <n v="100.95"/>
    <m/>
    <n v="40380"/>
    <n v="12"/>
    <n v="5.4969230769230766"/>
    <n v="0.95153846153846144"/>
    <n v="40395.928205128199"/>
    <x v="0"/>
  </r>
  <r>
    <x v="1"/>
    <x v="313"/>
    <e v="#N/A"/>
    <n v="65768"/>
    <s v="V"/>
    <x v="1"/>
    <x v="7"/>
    <n v="101.29"/>
    <m/>
    <n v="40516"/>
    <n v="12"/>
    <n v="5.4969230769230766"/>
    <n v="0.95153846153846144"/>
    <n v="40500.701794871798"/>
    <x v="0"/>
  </r>
  <r>
    <x v="1"/>
    <x v="313"/>
    <s v="Utilidade Pública"/>
    <n v="65768"/>
    <s v="C"/>
    <x v="17"/>
    <x v="3"/>
    <n v="14.51"/>
    <n v="14.51"/>
    <n v="14510"/>
    <n v="12"/>
    <n v="5.4969230769230766"/>
    <n v="0.95153846153846144"/>
    <n v="14525.928205128204"/>
    <x v="0"/>
  </r>
  <r>
    <x v="1"/>
    <x v="313"/>
    <s v="Utilidade Pública"/>
    <n v="65768"/>
    <s v="V"/>
    <x v="17"/>
    <x v="3"/>
    <n v="14.69"/>
    <n v="14.49"/>
    <n v="14690"/>
    <m/>
    <n v="5.4969230769230766"/>
    <n v="0.95153846153846144"/>
    <n v="14686.701794871795"/>
    <x v="0"/>
  </r>
  <r>
    <x v="1"/>
    <x v="313"/>
    <s v="Utilidade Pública"/>
    <n v="65768"/>
    <s v="C"/>
    <x v="17"/>
    <x v="3"/>
    <n v="14.49"/>
    <n v="14.49"/>
    <n v="14490"/>
    <n v="12"/>
    <n v="5.4969230769230766"/>
    <n v="0.95153846153846144"/>
    <n v="14505.928205128204"/>
    <x v="0"/>
  </r>
  <r>
    <x v="1"/>
    <x v="313"/>
    <s v="Consumo não Cíclico"/>
    <n v="65768"/>
    <s v="C"/>
    <x v="13"/>
    <x v="1"/>
    <n v="29.02"/>
    <n v="29.274999999999999"/>
    <n v="14510"/>
    <n v="12"/>
    <n v="5.4969230769230766"/>
    <n v="0.95153846153846144"/>
    <n v="14525.928205128204"/>
    <x v="0"/>
  </r>
  <r>
    <x v="1"/>
    <x v="313"/>
    <s v="Consumo não Cíclico"/>
    <n v="65768"/>
    <s v="C"/>
    <x v="13"/>
    <x v="1"/>
    <n v="29.52"/>
    <n v="29.52"/>
    <n v="14760"/>
    <n v="12"/>
    <n v="5.4969230769230766"/>
    <n v="0.95153846153846144"/>
    <n v="14775.928205128204"/>
    <x v="0"/>
  </r>
  <r>
    <x v="1"/>
    <x v="313"/>
    <s v="Financeiro"/>
    <n v="65768"/>
    <s v="V"/>
    <x v="8"/>
    <x v="3"/>
    <n v="44.24"/>
    <n v="43.58"/>
    <n v="44240"/>
    <n v="12"/>
    <n v="5.4969230769230766"/>
    <n v="0.95153846153846144"/>
    <n v="44224.701794871798"/>
    <x v="0"/>
  </r>
  <r>
    <x v="0"/>
    <x v="314"/>
    <s v="Petróleo. Gás e Biocombustíveis"/>
    <n v="4418467"/>
    <s v="C"/>
    <x v="33"/>
    <x v="1"/>
    <n v="26.92"/>
    <n v="23.93"/>
    <n v="13460"/>
    <m/>
    <n v="3.9049999999999998"/>
    <n v="0.57999999999999996"/>
    <n v="13464.64"/>
    <x v="0"/>
  </r>
  <r>
    <x v="0"/>
    <x v="314"/>
    <s v="Consumo não Cíclico"/>
    <n v="4418467"/>
    <s v="V"/>
    <x v="13"/>
    <x v="1"/>
    <n v="29.88"/>
    <n v="23.88"/>
    <n v="14940"/>
    <m/>
    <n v="3.9049999999999998"/>
    <n v="0.57999999999999996"/>
    <n v="14935.99"/>
    <x v="0"/>
  </r>
  <r>
    <x v="1"/>
    <x v="314"/>
    <s v="Financeiro"/>
    <n v="59920"/>
    <s v="C"/>
    <x v="8"/>
    <x v="1"/>
    <n v="43.52"/>
    <n v="43.58"/>
    <n v="21760"/>
    <n v="12"/>
    <n v="3.4393333333333334"/>
    <n v="0.6273333333333333"/>
    <n v="21774.367333333335"/>
    <x v="0"/>
  </r>
  <r>
    <x v="1"/>
    <x v="314"/>
    <s v="Utilidade Pública"/>
    <n v="59920"/>
    <s v="V"/>
    <x v="17"/>
    <x v="1"/>
    <n v="14.27"/>
    <n v="14.31"/>
    <n v="7135"/>
    <n v="12"/>
    <n v="3.4393333333333334"/>
    <n v="0.6273333333333333"/>
    <n v="7120.6226666666671"/>
    <x v="0"/>
  </r>
  <r>
    <x v="1"/>
    <x v="314"/>
    <s v="Utilidade Pública"/>
    <n v="59920"/>
    <s v="C"/>
    <x v="17"/>
    <x v="1"/>
    <n v="14.31"/>
    <n v="14.31"/>
    <n v="7155"/>
    <n v="12"/>
    <n v="3.4393333333333334"/>
    <n v="0.6273333333333333"/>
    <n v="7170.007333333333"/>
    <x v="0"/>
  </r>
  <r>
    <x v="1"/>
    <x v="314"/>
    <s v="Financeiro"/>
    <n v="59920"/>
    <s v="V"/>
    <x v="8"/>
    <x v="1"/>
    <n v="43.61"/>
    <m/>
    <n v="21805"/>
    <n v="12"/>
    <n v="3.4393333333333334"/>
    <n v="0.6273333333333333"/>
    <n v="21790.622666666666"/>
    <x v="0"/>
  </r>
  <r>
    <x v="1"/>
    <x v="314"/>
    <s v="Financeiro"/>
    <n v="59920"/>
    <s v="V"/>
    <x v="8"/>
    <x v="7"/>
    <n v="43.62"/>
    <m/>
    <n v="17448"/>
    <n v="12"/>
    <n v="3.4393333333333334"/>
    <n v="0.6273333333333333"/>
    <n v="17433.622666666666"/>
    <x v="0"/>
  </r>
  <r>
    <x v="1"/>
    <x v="314"/>
    <s v="Financeiro"/>
    <n v="59920"/>
    <s v="C"/>
    <x v="8"/>
    <x v="1"/>
    <n v="43.66"/>
    <m/>
    <n v="21830"/>
    <n v="12"/>
    <n v="3.4393333333333334"/>
    <n v="0.6273333333333333"/>
    <n v="21845.567333333336"/>
    <x v="0"/>
  </r>
  <r>
    <x v="1"/>
    <x v="314"/>
    <s v="Financeiro"/>
    <n v="59920"/>
    <s v="C"/>
    <x v="8"/>
    <x v="7"/>
    <n v="43.65"/>
    <m/>
    <n v="17460"/>
    <m/>
    <n v="3.4393333333333334"/>
    <n v="0.6273333333333333"/>
    <n v="17463.567333333336"/>
    <x v="0"/>
  </r>
  <r>
    <x v="1"/>
    <x v="314"/>
    <s v=" Utilidade Pública"/>
    <n v="59920"/>
    <s v="C"/>
    <x v="29"/>
    <x v="1"/>
    <n v="24.22"/>
    <n v="23.876000000000001"/>
    <n v="12110"/>
    <n v="12"/>
    <n v="3.4393333333333334"/>
    <n v="0.6273333333333333"/>
    <n v="12125.567333333332"/>
    <x v="0"/>
  </r>
  <r>
    <x v="1"/>
    <x v="314"/>
    <s v="Consumo não Cíclico"/>
    <n v="59920"/>
    <s v="V"/>
    <x v="13"/>
    <x v="1"/>
    <n v="29.5"/>
    <m/>
    <n v="14750"/>
    <m/>
    <n v="3.4393333333333334"/>
    <n v="0.6273333333333333"/>
    <n v="14746.102666666666"/>
    <x v="0"/>
  </r>
  <r>
    <x v="1"/>
    <x v="314"/>
    <s v="Consumo não Cíclico"/>
    <n v="59920"/>
    <s v="V"/>
    <x v="13"/>
    <x v="1"/>
    <n v="29.97"/>
    <m/>
    <n v="14985"/>
    <n v="12"/>
    <n v="3.4393333333333334"/>
    <n v="0.6273333333333333"/>
    <n v="14969.197666666667"/>
    <x v="0"/>
  </r>
  <r>
    <x v="1"/>
    <x v="314"/>
    <s v="Consumo não Cíclico"/>
    <n v="59920"/>
    <s v="C"/>
    <x v="13"/>
    <x v="1"/>
    <n v="28.59"/>
    <m/>
    <n v="14295"/>
    <n v="12"/>
    <n v="3.4393333333333334"/>
    <n v="0.6273333333333333"/>
    <n v="14311.432333333332"/>
    <x v="0"/>
  </r>
  <r>
    <x v="1"/>
    <x v="314"/>
    <s v="Consumo não Cíclico"/>
    <n v="59920"/>
    <s v="C"/>
    <x v="13"/>
    <x v="1"/>
    <n v="29.03"/>
    <m/>
    <n v="14515"/>
    <n v="12"/>
    <n v="3.4393333333333334"/>
    <n v="0.6273333333333333"/>
    <n v="14532.147333333332"/>
    <x v="0"/>
  </r>
  <r>
    <x v="1"/>
    <x v="314"/>
    <s v="Consumo não Cíclico"/>
    <n v="59920"/>
    <s v="V"/>
    <x v="13"/>
    <x v="1"/>
    <n v="28.13"/>
    <n v="28.6"/>
    <n v="14065"/>
    <n v="12"/>
    <n v="3.4393333333333334"/>
    <n v="0.6273333333333333"/>
    <n v="14049.712666666666"/>
    <x v="0"/>
  </r>
  <r>
    <x v="1"/>
    <x v="314"/>
    <s v="Consumo não Cíclico"/>
    <n v="59920"/>
    <s v="V"/>
    <x v="13"/>
    <x v="1"/>
    <n v="29.25"/>
    <n v="28.07"/>
    <n v="14625"/>
    <n v="12"/>
    <n v="3.4393333333333334"/>
    <n v="0.6273333333333333"/>
    <n v="14609.902666666667"/>
    <x v="0"/>
  </r>
  <r>
    <x v="1"/>
    <x v="314"/>
    <s v="Consumo não Cíclico"/>
    <n v="59920"/>
    <s v="V"/>
    <x v="13"/>
    <x v="1"/>
    <n v="29.97"/>
    <n v="28.07"/>
    <n v="14985"/>
    <n v="12"/>
    <n v="3.4393333333333334"/>
    <n v="0.6273333333333333"/>
    <n v="14969.902666666667"/>
    <x v="0"/>
  </r>
  <r>
    <x v="1"/>
    <x v="315"/>
    <s v="Financeiro"/>
    <n v="53601"/>
    <s v="C"/>
    <x v="8"/>
    <x v="1"/>
    <n v="43.64"/>
    <n v="43.64"/>
    <n v="21820"/>
    <n v="12"/>
    <n v="6.556"/>
    <n v="0.98000000000000009"/>
    <n v="21836.080000000002"/>
    <x v="0"/>
  </r>
  <r>
    <x v="1"/>
    <x v="315"/>
    <e v="#N/A"/>
    <n v="53601"/>
    <s v="V"/>
    <x v="38"/>
    <x v="30"/>
    <n v="151.1"/>
    <n v="150.49"/>
    <n v="22665"/>
    <n v="12"/>
    <n v="6.556"/>
    <n v="0.98000000000000009"/>
    <n v="22649.576666666668"/>
    <x v="0"/>
  </r>
  <r>
    <x v="1"/>
    <x v="315"/>
    <s v="Materiais Básicos"/>
    <n v="53601"/>
    <s v="C"/>
    <x v="12"/>
    <x v="3"/>
    <n v="7.84"/>
    <n v="7.84"/>
    <n v="7840"/>
    <n v="12"/>
    <n v="6.556"/>
    <n v="0.98000000000000009"/>
    <n v="7856.0533333333333"/>
    <x v="0"/>
  </r>
  <r>
    <x v="1"/>
    <x v="315"/>
    <s v="Materiais Básicos"/>
    <n v="53601"/>
    <s v="V"/>
    <x v="27"/>
    <x v="19"/>
    <n v="30.2"/>
    <n v="33.89"/>
    <n v="27180"/>
    <n v="12"/>
    <n v="6.556"/>
    <n v="0.98000000000000009"/>
    <n v="27164.576666666668"/>
    <x v="0"/>
  </r>
  <r>
    <x v="1"/>
    <x v="315"/>
    <e v="#N/A"/>
    <n v="53601"/>
    <s v="C"/>
    <x v="1"/>
    <x v="7"/>
    <n v="99.31"/>
    <n v="99.31"/>
    <n v="39724"/>
    <n v="12"/>
    <n v="6.556"/>
    <n v="0.98000000000000009"/>
    <n v="39740.481428571431"/>
    <x v="0"/>
  </r>
  <r>
    <x v="0"/>
    <x v="315"/>
    <e v="#N/A"/>
    <n v="4359817"/>
    <s v="C"/>
    <x v="1"/>
    <x v="2"/>
    <n v="99.19"/>
    <n v="99.19"/>
    <n v="9919"/>
    <m/>
    <n v="2.72"/>
    <n v="0.4"/>
    <n v="9922.9014285714275"/>
    <x v="0"/>
  </r>
  <r>
    <x v="0"/>
    <x v="316"/>
    <e v="#N/A"/>
    <n v="4303194"/>
    <s v="V"/>
    <x v="37"/>
    <x v="28"/>
    <n v="3.44"/>
    <n v="3.46"/>
    <n v="13760"/>
    <m/>
    <n v="3.78"/>
    <n v="0.56000000000000005"/>
    <n v="13756.568571428572"/>
    <x v="0"/>
  </r>
  <r>
    <x v="1"/>
    <x v="316"/>
    <e v="#N/A"/>
    <n v="47795"/>
    <s v="V"/>
    <x v="1"/>
    <x v="7"/>
    <n v="100.35"/>
    <n v="97.65"/>
    <n v="40140"/>
    <n v="12"/>
    <n v="6.8120000000000003"/>
    <n v="1.264"/>
    <n v="40123.864571428567"/>
    <x v="0"/>
  </r>
  <r>
    <x v="1"/>
    <x v="316"/>
    <e v="#N/A"/>
    <n v="47795"/>
    <s v="C"/>
    <x v="1"/>
    <x v="7"/>
    <n v="100.21"/>
    <m/>
    <n v="40084"/>
    <n v="12"/>
    <n v="6.8120000000000003"/>
    <n v="1.264"/>
    <n v="40100.765428571431"/>
    <x v="0"/>
  </r>
  <r>
    <x v="1"/>
    <x v="316"/>
    <e v="#N/A"/>
    <n v="47795"/>
    <s v="V"/>
    <x v="1"/>
    <x v="7"/>
    <n v="100.09"/>
    <n v="97.65"/>
    <n v="40036"/>
    <n v="12"/>
    <n v="6.8120000000000003"/>
    <n v="1.264"/>
    <n v="40019.864571428567"/>
    <x v="0"/>
  </r>
  <r>
    <x v="1"/>
    <x v="316"/>
    <s v=" Utilidade Pública"/>
    <n v="47795"/>
    <s v="C"/>
    <x v="29"/>
    <x v="9"/>
    <n v="24.89"/>
    <n v="24.69"/>
    <n v="49780"/>
    <n v="12"/>
    <n v="6.8120000000000003"/>
    <n v="1.264"/>
    <n v="49796.765428571431"/>
    <x v="0"/>
  </r>
  <r>
    <x v="1"/>
    <x v="316"/>
    <e v="#N/A"/>
    <n v="47795"/>
    <s v="V"/>
    <x v="1"/>
    <x v="0"/>
    <n v="99.71"/>
    <n v="97.65"/>
    <n v="19942"/>
    <n v="12"/>
    <n v="6.8120000000000003"/>
    <n v="1.264"/>
    <n v="19926.234888888888"/>
    <x v="0"/>
  </r>
  <r>
    <x v="1"/>
    <x v="316"/>
    <e v="#N/A"/>
    <n v="47795"/>
    <s v="C"/>
    <x v="1"/>
    <x v="0"/>
    <n v="99.37"/>
    <n v="97.65"/>
    <n v="19874"/>
    <n v="12"/>
    <n v="6.8120000000000003"/>
    <n v="1.264"/>
    <n v="19890.395111111113"/>
    <x v="0"/>
  </r>
  <r>
    <x v="1"/>
    <x v="316"/>
    <e v="#N/A"/>
    <n v="47795"/>
    <s v="V"/>
    <x v="1"/>
    <x v="0"/>
    <n v="99.77"/>
    <n v="97.65"/>
    <n v="19954"/>
    <n v="12"/>
    <n v="6.8120000000000003"/>
    <n v="1.264"/>
    <n v="19938.234888888888"/>
    <x v="0"/>
  </r>
  <r>
    <x v="1"/>
    <x v="316"/>
    <s v="Consumo não Cíclico"/>
    <n v="47795"/>
    <s v="C"/>
    <x v="13"/>
    <x v="1"/>
    <n v="28.28"/>
    <n v="28.07"/>
    <n v="14140"/>
    <n v="12"/>
    <n v="6.8120000000000003"/>
    <n v="1.264"/>
    <n v="14156.395111111109"/>
    <x v="0"/>
  </r>
  <r>
    <x v="1"/>
    <x v="316"/>
    <s v="Consumo não Cíclico"/>
    <n v="47795"/>
    <s v="C"/>
    <x v="13"/>
    <x v="1"/>
    <n v="28.31"/>
    <n v="27.965"/>
    <n v="14155"/>
    <n v="12"/>
    <n v="6.8120000000000003"/>
    <n v="1.264"/>
    <n v="14171.395111111109"/>
    <x v="0"/>
  </r>
  <r>
    <x v="1"/>
    <x v="316"/>
    <s v=" Utilidade Pública"/>
    <n v="47795"/>
    <s v="V"/>
    <x v="29"/>
    <x v="9"/>
    <n v="24.69"/>
    <n v="23.79"/>
    <n v="49380"/>
    <n v="12"/>
    <n v="6.8120000000000003"/>
    <n v="1.264"/>
    <n v="49364.234888888888"/>
    <x v="0"/>
  </r>
  <r>
    <x v="1"/>
    <x v="317"/>
    <e v="#N/A"/>
    <n v="41958"/>
    <s v="C"/>
    <x v="1"/>
    <x v="0"/>
    <n v="97.91"/>
    <n v="97.65"/>
    <n v="19582"/>
    <n v="12"/>
    <n v="4.38"/>
    <n v="0.76249999999999996"/>
    <n v="19597.893611111114"/>
    <x v="0"/>
  </r>
  <r>
    <x v="1"/>
    <x v="317"/>
    <s v="Materiais Básicos"/>
    <n v="41958"/>
    <s v="C"/>
    <x v="27"/>
    <x v="1"/>
    <n v="31.26"/>
    <n v="33.890526315789472"/>
    <n v="15630"/>
    <n v="12"/>
    <n v="4.38"/>
    <n v="0.76249999999999996"/>
    <n v="15645.893611111111"/>
    <x v="0"/>
  </r>
  <r>
    <x v="1"/>
    <x v="317"/>
    <e v="#N/A"/>
    <n v="41958"/>
    <s v="V"/>
    <x v="1"/>
    <x v="0"/>
    <n v="98.64"/>
    <n v="97.5"/>
    <n v="19728"/>
    <n v="12"/>
    <n v="4.38"/>
    <n v="0.76249999999999996"/>
    <n v="19712.736388888887"/>
    <x v="0"/>
  </r>
  <r>
    <x v="1"/>
    <x v="317"/>
    <e v="#N/A"/>
    <n v="41958"/>
    <s v="C"/>
    <x v="1"/>
    <x v="0"/>
    <n v="97.46"/>
    <n v="97.5"/>
    <n v="19492"/>
    <n v="12"/>
    <n v="4.38"/>
    <n v="0.76249999999999996"/>
    <n v="19508.48916666667"/>
    <x v="0"/>
  </r>
  <r>
    <x v="0"/>
    <x v="318"/>
    <s v="Consumo não Cíclico"/>
    <n v="4205886"/>
    <s v="C"/>
    <x v="13"/>
    <x v="1"/>
    <n v="27.68"/>
    <n v="27.68"/>
    <n v="13840"/>
    <m/>
    <n v="3.8"/>
    <n v="0.56000000000000005"/>
    <n v="13844.286666666665"/>
    <x v="0"/>
  </r>
  <r>
    <x v="1"/>
    <x v="318"/>
    <s v="Consumo não Cíclico"/>
    <n v="36697"/>
    <s v="C"/>
    <x v="13"/>
    <x v="1"/>
    <n v="27.62"/>
    <n v="27.64"/>
    <n v="13810"/>
    <n v="12"/>
    <n v="4.6150000000000002"/>
    <n v="0.69"/>
    <n v="13826.416666666666"/>
    <x v="0"/>
  </r>
  <r>
    <x v="1"/>
    <x v="318"/>
    <e v="#N/A"/>
    <n v="36697"/>
    <s v="V"/>
    <x v="1"/>
    <x v="0"/>
    <n v="98.86"/>
    <n v="97.523333333333326"/>
    <n v="19772"/>
    <n v="12"/>
    <n v="4.6150000000000002"/>
    <n v="0.69"/>
    <n v="19756.600000000002"/>
    <x v="0"/>
  </r>
  <r>
    <x v="0"/>
    <x v="319"/>
    <s v="Financeiro e Outros"/>
    <n v="4155388"/>
    <s v="V"/>
    <x v="9"/>
    <x v="19"/>
    <n v="35.21"/>
    <n v="35.409999999999997"/>
    <n v="31689"/>
    <m/>
    <n v="8.7100000000000009"/>
    <n v="1.3"/>
    <n v="31684.98"/>
    <x v="0"/>
  </r>
  <r>
    <x v="1"/>
    <x v="319"/>
    <s v="Financeiro e Outros"/>
    <n v="31315"/>
    <s v="V"/>
    <x v="9"/>
    <x v="1"/>
    <n v="35.159999999999997"/>
    <n v="34.61"/>
    <n v="17580"/>
    <n v="12"/>
    <n v="4.2387499999999996"/>
    <n v="0.68874999999999997"/>
    <n v="17562.794583333332"/>
    <x v="0"/>
  </r>
  <r>
    <x v="1"/>
    <x v="319"/>
    <e v="#N/A"/>
    <n v="31315"/>
    <s v="V"/>
    <x v="1"/>
    <x v="0"/>
    <n v="98.81"/>
    <m/>
    <n v="19762"/>
    <n v="12"/>
    <n v="4.2387499999999996"/>
    <n v="0.68874999999999997"/>
    <n v="19744.794583333332"/>
    <x v="0"/>
  </r>
  <r>
    <x v="1"/>
    <x v="319"/>
    <e v="#N/A"/>
    <n v="31315"/>
    <s v="C"/>
    <x v="1"/>
    <x v="0"/>
    <n v="99.71"/>
    <m/>
    <n v="19942"/>
    <n v="12"/>
    <n v="4.2387499999999996"/>
    <n v="0.68874999999999997"/>
    <n v="19959.835416666669"/>
    <x v="0"/>
  </r>
  <r>
    <x v="1"/>
    <x v="319"/>
    <e v="#N/A"/>
    <n v="31315"/>
    <s v="C"/>
    <x v="1"/>
    <x v="0"/>
    <n v="96.48"/>
    <n v="97.523333333333326"/>
    <n v="19296"/>
    <n v="12"/>
    <n v="4.2387499999999996"/>
    <n v="0.68874999999999997"/>
    <n v="19314.673750000002"/>
    <x v="0"/>
  </r>
  <r>
    <x v="1"/>
    <x v="319"/>
    <e v="#N/A"/>
    <n v="31315"/>
    <s v="C"/>
    <x v="1"/>
    <x v="0"/>
    <n v="97.42"/>
    <m/>
    <n v="19484"/>
    <n v="12"/>
    <n v="4.2387499999999996"/>
    <n v="0.68874999999999997"/>
    <n v="19502.673750000002"/>
    <x v="0"/>
  </r>
  <r>
    <x v="1"/>
    <x v="319"/>
    <e v="#N/A"/>
    <n v="31315"/>
    <s v="C"/>
    <x v="1"/>
    <x v="0"/>
    <n v="98.67"/>
    <n v="98.67"/>
    <n v="19734"/>
    <n v="12"/>
    <n v="4.2387499999999996"/>
    <n v="0.68874999999999997"/>
    <n v="19752.673750000002"/>
    <x v="0"/>
  </r>
  <r>
    <x v="1"/>
    <x v="319"/>
    <e v="#N/A"/>
    <n v="31315"/>
    <s v="V"/>
    <x v="37"/>
    <x v="13"/>
    <n v="3.35"/>
    <n v="3.29"/>
    <n v="10050"/>
    <n v="12"/>
    <n v="4.2387499999999996"/>
    <n v="0.68874999999999997"/>
    <n v="10036.241250000001"/>
    <x v="0"/>
  </r>
  <r>
    <x v="1"/>
    <x v="319"/>
    <s v="Materiais Básicos"/>
    <n v="31315"/>
    <s v="V"/>
    <x v="12"/>
    <x v="3"/>
    <n v="8.31"/>
    <n v="8.6999999999999993"/>
    <n v="8310"/>
    <n v="12"/>
    <n v="4.2387499999999996"/>
    <n v="0.68874999999999997"/>
    <n v="8292.625"/>
    <x v="0"/>
  </r>
  <r>
    <x v="0"/>
    <x v="320"/>
    <s v="Financeiro e Outros"/>
    <n v="4106805"/>
    <s v="C"/>
    <x v="9"/>
    <x v="7"/>
    <n v="34.11"/>
    <n v="34.832222222222221"/>
    <n v="13644"/>
    <m/>
    <n v="3.75"/>
    <n v="0.56000000000000005"/>
    <n v="13649.876249999999"/>
    <x v="0"/>
  </r>
  <r>
    <x v="1"/>
    <x v="320"/>
    <e v="#N/A"/>
    <n v="26142"/>
    <s v="C"/>
    <x v="38"/>
    <x v="30"/>
    <n v="150.49"/>
    <n v="150.49"/>
    <n v="22573.5"/>
    <n v="12"/>
    <n v="4.9766666666666666"/>
    <n v="0.96333333333333337"/>
    <n v="22591.779583333333"/>
    <x v="0"/>
  </r>
  <r>
    <x v="1"/>
    <x v="320"/>
    <e v="#N/A"/>
    <n v="26142"/>
    <s v="V"/>
    <x v="1"/>
    <x v="4"/>
    <n v="98.99"/>
    <n v="98.966666666666669"/>
    <n v="29697"/>
    <n v="12"/>
    <n v="4.9766666666666666"/>
    <n v="0.96333333333333337"/>
    <n v="29679.350416666668"/>
    <x v="0"/>
  </r>
  <r>
    <x v="1"/>
    <x v="320"/>
    <e v="#N/A"/>
    <n v="26142"/>
    <s v="C"/>
    <x v="1"/>
    <x v="0"/>
    <n v="99.08"/>
    <n v="98.966666666666669"/>
    <n v="19816"/>
    <n v="12"/>
    <n v="4.9766666666666666"/>
    <n v="0.96333333333333337"/>
    <n v="19834.279583333333"/>
    <x v="0"/>
  </r>
  <r>
    <x v="1"/>
    <x v="320"/>
    <e v="#N/A"/>
    <n v="26142"/>
    <s v="C"/>
    <x v="1"/>
    <x v="2"/>
    <n v="98.86"/>
    <n v="98.86"/>
    <n v="9886"/>
    <n v="12"/>
    <n v="4.9766666666666666"/>
    <n v="0.96333333333333337"/>
    <n v="9904.279583333333"/>
    <x v="0"/>
  </r>
  <r>
    <x v="1"/>
    <x v="320"/>
    <e v="#N/A"/>
    <n v="26142"/>
    <s v="V"/>
    <x v="1"/>
    <x v="4"/>
    <n v="99.15"/>
    <n v="97.27"/>
    <n v="29745"/>
    <n v="12"/>
    <n v="4.9766666666666666"/>
    <n v="0.96333333333333337"/>
    <n v="29727.350416666668"/>
    <x v="0"/>
  </r>
  <r>
    <x v="1"/>
    <x v="320"/>
    <e v="#N/A"/>
    <n v="26142"/>
    <s v="C"/>
    <x v="1"/>
    <x v="4"/>
    <n v="97.27"/>
    <n v="97.27"/>
    <n v="29181"/>
    <n v="12"/>
    <n v="4.9766666666666666"/>
    <n v="0.96333333333333337"/>
    <n v="29199.279583333333"/>
    <x v="0"/>
  </r>
  <r>
    <x v="0"/>
    <x v="321"/>
    <s v="Financeiro"/>
    <n v="4059911"/>
    <s v="V"/>
    <x v="21"/>
    <x v="0"/>
    <n v="35.26"/>
    <n v="35.85"/>
    <n v="7052"/>
    <m/>
    <n v="1.94"/>
    <n v="0.28999999999999998"/>
    <n v="7050.61"/>
    <x v="0"/>
  </r>
  <r>
    <x v="0"/>
    <x v="321"/>
    <s v="Financeiro"/>
    <n v="4059911"/>
    <s v="V"/>
    <x v="21"/>
    <x v="0"/>
    <n v="35.36"/>
    <n v="35.85"/>
    <n v="7072"/>
    <m/>
    <n v="1.94"/>
    <n v="0.28999999999999998"/>
    <n v="7068.6033333333335"/>
    <x v="0"/>
  </r>
  <r>
    <x v="1"/>
    <x v="321"/>
    <s v="Financeiro"/>
    <n v="20829"/>
    <s v="V"/>
    <x v="21"/>
    <x v="6"/>
    <n v="35.380000000000003"/>
    <n v="35.15"/>
    <n v="21228"/>
    <n v="12"/>
    <n v="6.8730769230769226"/>
    <n v="1.3730769230769231"/>
    <n v="21211.520256410258"/>
    <x v="0"/>
  </r>
  <r>
    <x v="1"/>
    <x v="321"/>
    <s v=" Utilidade Pública"/>
    <n v="20829"/>
    <s v="V"/>
    <x v="29"/>
    <x v="9"/>
    <n v="23.99"/>
    <n v="23.79"/>
    <n v="47980"/>
    <n v="12"/>
    <n v="6.8730769230769226"/>
    <n v="1.3730769230769231"/>
    <n v="47963.520256410258"/>
    <x v="0"/>
  </r>
  <r>
    <x v="1"/>
    <x v="321"/>
    <s v=" Utilidade Pública"/>
    <n v="20829"/>
    <s v="V"/>
    <x v="29"/>
    <x v="9"/>
    <n v="24.09"/>
    <n v="24.04"/>
    <n v="48180"/>
    <n v="12"/>
    <n v="6.8730769230769226"/>
    <n v="1.3730769230769231"/>
    <n v="48164.026923076926"/>
    <x v="0"/>
  </r>
  <r>
    <x v="1"/>
    <x v="321"/>
    <s v=" Utilidade Pública"/>
    <n v="20829"/>
    <s v="C"/>
    <x v="29"/>
    <x v="27"/>
    <n v="24.04"/>
    <n v="24.044"/>
    <n v="43272"/>
    <n v="12"/>
    <n v="6.8730769230769226"/>
    <n v="1.3730769230769231"/>
    <n v="43288.208076923074"/>
    <x v="0"/>
  </r>
  <r>
    <x v="1"/>
    <x v="321"/>
    <s v=" Utilidade Pública"/>
    <n v="20829"/>
    <s v="C"/>
    <x v="29"/>
    <x v="0"/>
    <n v="24.08"/>
    <n v="24.08"/>
    <n v="4816"/>
    <n v="12"/>
    <n v="6.8730769230769226"/>
    <n v="1.3730769230769231"/>
    <n v="4832.208076923077"/>
    <x v="0"/>
  </r>
  <r>
    <x v="1"/>
    <x v="321"/>
    <s v=" Utilidade Pública"/>
    <n v="20829"/>
    <s v="C"/>
    <x v="29"/>
    <x v="9"/>
    <n v="24.12"/>
    <n v="24.12"/>
    <n v="48240"/>
    <n v="12"/>
    <n v="6.8730769230769226"/>
    <n v="1.3730769230769231"/>
    <n v="48256.603076923071"/>
    <x v="0"/>
  </r>
  <r>
    <x v="1"/>
    <x v="321"/>
    <e v="#N/A"/>
    <n v="20829"/>
    <s v="V"/>
    <x v="1"/>
    <x v="4"/>
    <n v="96.3"/>
    <n v="96.49"/>
    <n v="28890"/>
    <n v="12"/>
    <n v="6.8730769230769226"/>
    <n v="1.3730769230769231"/>
    <n v="28873.756923076926"/>
    <x v="0"/>
  </r>
  <r>
    <x v="1"/>
    <x v="321"/>
    <e v="#N/A"/>
    <n v="20829"/>
    <s v="V"/>
    <x v="1"/>
    <x v="4"/>
    <n v="96.25"/>
    <n v="96.16"/>
    <n v="28875"/>
    <n v="12"/>
    <n v="6.8730769230769226"/>
    <n v="1.3730769230769231"/>
    <n v="28858.756923076926"/>
    <x v="0"/>
  </r>
  <r>
    <x v="1"/>
    <x v="321"/>
    <e v="#N/A"/>
    <n v="20829"/>
    <s v="V"/>
    <x v="1"/>
    <x v="4"/>
    <n v="96.3"/>
    <n v="95.51"/>
    <n v="28890"/>
    <n v="12"/>
    <n v="6.8730769230769226"/>
    <n v="1.3730769230769231"/>
    <n v="28874.036923076925"/>
    <x v="0"/>
  </r>
  <r>
    <x v="1"/>
    <x v="321"/>
    <e v="#N/A"/>
    <n v="20829"/>
    <s v="V"/>
    <x v="1"/>
    <x v="7"/>
    <n v="94.73"/>
    <n v="91.9"/>
    <n v="37892"/>
    <n v="12"/>
    <n v="6.8730769230769226"/>
    <n v="1.3730769230769231"/>
    <n v="37876.296923076923"/>
    <x v="0"/>
  </r>
  <r>
    <x v="1"/>
    <x v="321"/>
    <e v="#N/A"/>
    <n v="20829"/>
    <s v="C"/>
    <x v="1"/>
    <x v="4"/>
    <n v="95.59"/>
    <n v="95.59"/>
    <n v="28677"/>
    <n v="12"/>
    <n v="6.8730769230769226"/>
    <n v="1.3730769230769231"/>
    <n v="28693.333076923078"/>
    <x v="0"/>
  </r>
  <r>
    <x v="1"/>
    <x v="321"/>
    <e v="#N/A"/>
    <n v="20829"/>
    <s v="C"/>
    <x v="1"/>
    <x v="4"/>
    <n v="96.16"/>
    <n v="96.16"/>
    <n v="28848"/>
    <n v="12"/>
    <n v="6.8730769230769226"/>
    <n v="1.3730769230769231"/>
    <n v="28864.333076923078"/>
    <x v="0"/>
  </r>
  <r>
    <x v="1"/>
    <x v="321"/>
    <e v="#N/A"/>
    <n v="20829"/>
    <s v="C"/>
    <x v="1"/>
    <x v="4"/>
    <n v="95.51"/>
    <n v="95.51"/>
    <n v="28653"/>
    <n v="12"/>
    <n v="6.8730769230769226"/>
    <n v="1.3730769230769231"/>
    <n v="28669.41021978022"/>
    <x v="0"/>
  </r>
  <r>
    <x v="1"/>
    <x v="322"/>
    <e v="#N/A"/>
    <n v="15446"/>
    <s v="V"/>
    <x v="1"/>
    <x v="0"/>
    <n v="90.38"/>
    <n v="91.406666666666666"/>
    <n v="18076"/>
    <m/>
    <n v="4.9779999999999998"/>
    <n v="0.90800000000000003"/>
    <n v="18072.684857142856"/>
    <x v="0"/>
  </r>
  <r>
    <x v="1"/>
    <x v="322"/>
    <e v="#N/A"/>
    <n v="15446"/>
    <s v="C"/>
    <x v="1"/>
    <x v="0"/>
    <n v="90.42"/>
    <n v="91.406666666666666"/>
    <n v="18084"/>
    <n v="12"/>
    <n v="4.9779999999999998"/>
    <n v="0.90800000000000003"/>
    <n v="18099.945142857145"/>
    <x v="0"/>
  </r>
  <r>
    <x v="1"/>
    <x v="322"/>
    <e v="#N/A"/>
    <n v="15446"/>
    <s v="V"/>
    <x v="1"/>
    <x v="0"/>
    <n v="91.3"/>
    <m/>
    <n v="18260"/>
    <n v="12"/>
    <n v="4.9779999999999998"/>
    <n v="0.90800000000000003"/>
    <n v="18244.684857142856"/>
    <x v="0"/>
  </r>
  <r>
    <x v="1"/>
    <x v="322"/>
    <e v="#N/A"/>
    <n v="15446"/>
    <s v="C"/>
    <x v="1"/>
    <x v="0"/>
    <n v="91.31"/>
    <m/>
    <n v="18262"/>
    <n v="12"/>
    <n v="4.9779999999999998"/>
    <n v="0.90800000000000003"/>
    <n v="18277.945142857145"/>
    <x v="0"/>
  </r>
  <r>
    <x v="1"/>
    <x v="322"/>
    <e v="#N/A"/>
    <n v="15446"/>
    <s v="C"/>
    <x v="1"/>
    <x v="7"/>
    <n v="91.9"/>
    <n v="91.9"/>
    <n v="36760"/>
    <n v="12"/>
    <n v="4.9779999999999998"/>
    <n v="0.90800000000000003"/>
    <n v="36775.945142857141"/>
    <x v="0"/>
  </r>
  <r>
    <x v="1"/>
    <x v="322"/>
    <e v="#N/A"/>
    <n v="15446"/>
    <s v="V"/>
    <x v="1"/>
    <x v="2"/>
    <n v="91.61"/>
    <m/>
    <n v="9161"/>
    <n v="12"/>
    <n v="4.9779999999999998"/>
    <n v="0.90800000000000003"/>
    <n v="9145.6848571428582"/>
    <x v="0"/>
  </r>
  <r>
    <x v="1"/>
    <x v="322"/>
    <e v="#N/A"/>
    <n v="15446"/>
    <s v="V"/>
    <x v="1"/>
    <x v="4"/>
    <n v="91.61"/>
    <m/>
    <n v="27483"/>
    <n v="12"/>
    <n v="4.9779999999999998"/>
    <n v="0.90800000000000003"/>
    <n v="27465.832000000002"/>
    <x v="0"/>
  </r>
  <r>
    <x v="1"/>
    <x v="322"/>
    <e v="#N/A"/>
    <n v="15446"/>
    <s v="C"/>
    <x v="1"/>
    <x v="2"/>
    <n v="91.53"/>
    <m/>
    <n v="9153"/>
    <n v="12"/>
    <n v="4.9779999999999998"/>
    <n v="0.90800000000000003"/>
    <n v="9168.6002222222214"/>
    <x v="0"/>
  </r>
  <r>
    <x v="1"/>
    <x v="322"/>
    <s v=" Utilidade Pública"/>
    <n v="15446"/>
    <s v="C"/>
    <x v="29"/>
    <x v="9"/>
    <n v="23.79"/>
    <n v="23.79"/>
    <n v="47580"/>
    <n v="12"/>
    <n v="4.9779999999999998"/>
    <n v="0.90800000000000003"/>
    <n v="47595.600222222223"/>
    <x v="0"/>
  </r>
  <r>
    <x v="1"/>
    <x v="322"/>
    <e v="#N/A"/>
    <n v="15446"/>
    <s v="C"/>
    <x v="1"/>
    <x v="0"/>
    <n v="90.62"/>
    <m/>
    <n v="18124"/>
    <n v="12"/>
    <n v="4.9779999999999998"/>
    <n v="0.90800000000000003"/>
    <n v="18139.600222222223"/>
    <x v="0"/>
  </r>
  <r>
    <x v="1"/>
    <x v="323"/>
    <e v="#N/A"/>
    <n v="9883"/>
    <s v="C"/>
    <x v="1"/>
    <x v="2"/>
    <n v="91.4"/>
    <m/>
    <n v="9140"/>
    <n v="12"/>
    <n v="3.9"/>
    <n v="0.58200000000000007"/>
    <n v="9155.2742222222223"/>
    <x v="0"/>
  </r>
  <r>
    <x v="1"/>
    <x v="323"/>
    <s v=" Utilidade Pública"/>
    <n v="9883"/>
    <s v="V"/>
    <x v="29"/>
    <x v="8"/>
    <n v="24.72"/>
    <m/>
    <n v="61800"/>
    <n v="12"/>
    <n v="15.6"/>
    <n v="2.3280000000000003"/>
    <n v="61783.609777777776"/>
    <x v="0"/>
  </r>
  <r>
    <x v="1"/>
    <x v="324"/>
    <e v="#N/A"/>
    <n v="4106"/>
    <s v="V"/>
    <x v="38"/>
    <x v="31"/>
    <n v="155.04"/>
    <m/>
    <n v="465.12"/>
    <n v="12"/>
    <n v="3.9283333333333332"/>
    <n v="0.79083333333333339"/>
    <n v="450.26694444444445"/>
    <x v="0"/>
  </r>
  <r>
    <x v="1"/>
    <x v="324"/>
    <e v="#N/A"/>
    <n v="4106"/>
    <s v="V"/>
    <x v="38"/>
    <x v="32"/>
    <n v="154.94999999999999"/>
    <m/>
    <n v="38272.649999999994"/>
    <n v="24"/>
    <n v="3.9283333333333332"/>
    <n v="0.79083333333333339"/>
    <n v="38245.796944444439"/>
    <x v="0"/>
  </r>
  <r>
    <x v="1"/>
    <x v="324"/>
    <e v="#N/A"/>
    <n v="4106"/>
    <s v="C"/>
    <x v="38"/>
    <x v="33"/>
    <n v="155.13"/>
    <m/>
    <n v="38782.5"/>
    <n v="24"/>
    <n v="3.9283333333333332"/>
    <n v="0.79083333333333339"/>
    <n v="38809.983055555553"/>
    <x v="0"/>
  </r>
  <r>
    <x v="1"/>
    <x v="324"/>
    <e v="#N/A"/>
    <n v="4106"/>
    <s v="V"/>
    <x v="38"/>
    <x v="0"/>
    <n v="154.29"/>
    <m/>
    <n v="30858"/>
    <n v="12"/>
    <n v="3.9283333333333332"/>
    <n v="0.79083333333333339"/>
    <n v="30841.666666666668"/>
    <x v="0"/>
  </r>
  <r>
    <x v="1"/>
    <x v="324"/>
    <e v="#N/A"/>
    <n v="4106"/>
    <s v="C"/>
    <x v="38"/>
    <x v="2"/>
    <n v="154.03"/>
    <m/>
    <n v="15403"/>
    <n v="12"/>
    <n v="3.9283333333333332"/>
    <n v="0.79083333333333339"/>
    <n v="15419.963333333331"/>
    <x v="0"/>
  </r>
  <r>
    <x v="1"/>
    <x v="324"/>
    <e v="#N/A"/>
    <n v="4106"/>
    <s v="C"/>
    <x v="38"/>
    <x v="2"/>
    <n v="152.5"/>
    <m/>
    <n v="15250"/>
    <n v="12"/>
    <n v="3.9283333333333332"/>
    <n v="0.79083333333333339"/>
    <n v="15266.963333333331"/>
    <x v="0"/>
  </r>
  <r>
    <x v="1"/>
    <x v="324"/>
    <e v="#N/A"/>
    <n v="4106"/>
    <s v="V"/>
    <x v="39"/>
    <x v="21"/>
    <n v="119.5"/>
    <m/>
    <n v="4063"/>
    <n v="12"/>
    <n v="3.9283333333333332"/>
    <n v="0.79083333333333339"/>
    <n v="4046.6666666666665"/>
    <x v="0"/>
  </r>
  <r>
    <x v="1"/>
    <x v="324"/>
    <s v="Financeiro e Outros"/>
    <n v="4106"/>
    <s v="V"/>
    <x v="9"/>
    <x v="1"/>
    <n v="35.200000000000003"/>
    <m/>
    <n v="17600"/>
    <n v="12"/>
    <n v="3.9283333333333332"/>
    <n v="0.79083333333333339"/>
    <n v="17585.289166666669"/>
    <x v="0"/>
  </r>
  <r>
    <x v="1"/>
    <x v="324"/>
    <s v="Financeiro e Outros"/>
    <n v="4106"/>
    <s v="C"/>
    <x v="9"/>
    <x v="1"/>
    <n v="34.4"/>
    <m/>
    <n v="17200"/>
    <n v="12"/>
    <n v="3.9283333333333332"/>
    <n v="0.79083333333333339"/>
    <n v="17217.300833333335"/>
    <x v="0"/>
  </r>
  <r>
    <x v="1"/>
    <x v="324"/>
    <s v="Financeiro"/>
    <n v="4106"/>
    <s v="V"/>
    <x v="21"/>
    <x v="7"/>
    <n v="35.69"/>
    <m/>
    <n v="14276"/>
    <n v="12"/>
    <n v="3.9283333333333332"/>
    <n v="0.79083333333333339"/>
    <n v="14260.124166666668"/>
    <x v="0"/>
  </r>
  <r>
    <x v="1"/>
    <x v="324"/>
    <s v="Financeiro"/>
    <n v="4106"/>
    <s v="C"/>
    <x v="21"/>
    <x v="6"/>
    <n v="35.33"/>
    <m/>
    <n v="21198"/>
    <n v="12"/>
    <n v="3.9283333333333332"/>
    <n v="0.79083333333333339"/>
    <n v="21214.505833333333"/>
    <x v="0"/>
  </r>
  <r>
    <x v="1"/>
    <x v="324"/>
    <s v="Materiais Básicos"/>
    <n v="4106"/>
    <s v="C"/>
    <x v="27"/>
    <x v="7"/>
    <n v="33.15"/>
    <n v="34.828571428571429"/>
    <n v="13260"/>
    <n v="12"/>
    <n v="3.9283333333333332"/>
    <n v="0.79083333333333339"/>
    <n v="13276.505833333331"/>
    <x v="0"/>
  </r>
  <r>
    <x v="1"/>
    <x v="325"/>
    <s v="Financeiro e Outros"/>
    <n v="108459"/>
    <s v="C"/>
    <x v="9"/>
    <x v="1"/>
    <n v="34.61"/>
    <n v="34.61"/>
    <n v="17305"/>
    <n v="12"/>
    <n v="3.2977777777777777"/>
    <n v="0.59"/>
    <n v="17321.305"/>
    <x v="0"/>
  </r>
  <r>
    <x v="1"/>
    <x v="325"/>
    <e v="#N/A"/>
    <n v="108459"/>
    <s v="C"/>
    <x v="37"/>
    <x v="13"/>
    <n v="3.29"/>
    <m/>
    <n v="9870"/>
    <n v="12"/>
    <n v="3.2977777777777777"/>
    <n v="0.59"/>
    <n v="9886.3049999999985"/>
    <x v="0"/>
  </r>
  <r>
    <x v="1"/>
    <x v="325"/>
    <s v="Financeiro"/>
    <n v="108459"/>
    <s v="C"/>
    <x v="21"/>
    <x v="7"/>
    <n v="35.06"/>
    <n v="35.06"/>
    <n v="14024"/>
    <n v="12"/>
    <n v="3.2977777777777777"/>
    <n v="0.59"/>
    <n v="14040.304999999998"/>
    <x v="0"/>
  </r>
  <r>
    <x v="1"/>
    <x v="325"/>
    <s v="Financeiro"/>
    <n v="108459"/>
    <s v="V"/>
    <x v="21"/>
    <x v="1"/>
    <n v="35.15"/>
    <m/>
    <n v="17575"/>
    <n v="12"/>
    <n v="3.2977777777777777"/>
    <n v="0.59"/>
    <n v="17559.608"/>
    <x v="0"/>
  </r>
  <r>
    <x v="1"/>
    <x v="325"/>
    <s v="Financeiro e Outros"/>
    <n v="108459"/>
    <s v="V"/>
    <x v="9"/>
    <x v="1"/>
    <n v="34.82"/>
    <n v="34.79"/>
    <n v="17410"/>
    <n v="12"/>
    <n v="3.2977777777777777"/>
    <n v="0.59"/>
    <n v="17394.608"/>
    <x v="0"/>
  </r>
  <r>
    <x v="1"/>
    <x v="325"/>
    <s v=" Utilidade Pública"/>
    <n v="108459"/>
    <s v="C"/>
    <x v="29"/>
    <x v="1"/>
    <n v="24.19"/>
    <n v="24.326000000000001"/>
    <n v="12095"/>
    <n v="12"/>
    <n v="3.2977777777777777"/>
    <n v="0.59"/>
    <n v="12111.021999999999"/>
    <x v="0"/>
  </r>
  <r>
    <x v="1"/>
    <x v="325"/>
    <s v="Financeiro e Outros"/>
    <n v="108459"/>
    <s v="C"/>
    <x v="9"/>
    <x v="1"/>
    <n v="34.79"/>
    <m/>
    <n v="17395"/>
    <n v="12"/>
    <n v="3.2977777777777777"/>
    <n v="0.59"/>
    <n v="17411.022000000001"/>
    <x v="0"/>
  </r>
  <r>
    <x v="1"/>
    <x v="325"/>
    <s v="Financeiro"/>
    <n v="108459"/>
    <s v="C"/>
    <x v="21"/>
    <x v="1"/>
    <n v="35.11"/>
    <m/>
    <n v="17555"/>
    <n v="12"/>
    <n v="3.2977777777777777"/>
    <n v="0.59"/>
    <n v="17571.022000000001"/>
    <x v="0"/>
  </r>
  <r>
    <x v="1"/>
    <x v="325"/>
    <e v="#N/A"/>
    <n v="108459"/>
    <s v="C"/>
    <x v="39"/>
    <x v="34"/>
    <n v="112.55"/>
    <m/>
    <n v="2138.4499999999998"/>
    <m/>
    <m/>
    <m/>
    <n v="2139.08"/>
    <x v="0"/>
  </r>
  <r>
    <x v="1"/>
    <x v="325"/>
    <e v="#N/A"/>
    <n v="108459"/>
    <s v="C"/>
    <x v="39"/>
    <x v="35"/>
    <n v="112.65"/>
    <m/>
    <n v="1689.75"/>
    <n v="12"/>
    <n v="3.2977777777777777"/>
    <n v="0.59"/>
    <n v="1706.55"/>
    <x v="0"/>
  </r>
  <r>
    <x v="0"/>
    <x v="326"/>
    <s v="Financeiro e Outros"/>
    <n v="3813819"/>
    <s v="C"/>
    <x v="9"/>
    <x v="1"/>
    <n v="35.409999999999997"/>
    <m/>
    <n v="17705"/>
    <m/>
    <n v="3.0857142857142859"/>
    <n v="0.57285714285714284"/>
    <n v="17709.536190476188"/>
    <x v="0"/>
  </r>
  <r>
    <x v="0"/>
    <x v="326"/>
    <s v="Financeiro e Outros"/>
    <n v="3813819"/>
    <s v="V"/>
    <x v="9"/>
    <x v="1"/>
    <n v="35.31"/>
    <m/>
    <n v="17655"/>
    <m/>
    <n v="3.0857142857142859"/>
    <n v="0.57285714285714284"/>
    <n v="17651.093809523813"/>
    <x v="0"/>
  </r>
  <r>
    <x v="0"/>
    <x v="326"/>
    <s v="Financeiro e Outros"/>
    <n v="3813819"/>
    <s v="C"/>
    <x v="9"/>
    <x v="1"/>
    <n v="35.17"/>
    <m/>
    <n v="17585"/>
    <m/>
    <n v="3.0857142857142859"/>
    <n v="0.57285714285714284"/>
    <n v="17589.536190476188"/>
    <x v="0"/>
  </r>
  <r>
    <x v="0"/>
    <x v="326"/>
    <s v="Financeiro"/>
    <n v="3813819"/>
    <s v="C"/>
    <x v="21"/>
    <x v="7"/>
    <n v="35.85"/>
    <m/>
    <n v="14340"/>
    <m/>
    <n v="3.0857142857142859"/>
    <n v="0.57285714285714284"/>
    <n v="14346.312857142857"/>
    <x v="0"/>
  </r>
  <r>
    <x v="0"/>
    <x v="326"/>
    <s v="Financeiro"/>
    <n v="3813819"/>
    <s v="C"/>
    <x v="21"/>
    <x v="7"/>
    <n v="35.869999999999997"/>
    <m/>
    <n v="14347.999999999998"/>
    <m/>
    <n v="3.0857142857142859"/>
    <n v="0.57285714285714284"/>
    <n v="14349.232857142855"/>
    <x v="0"/>
  </r>
  <r>
    <x v="0"/>
    <x v="326"/>
    <s v="Financeiro"/>
    <n v="3813819"/>
    <s v="V"/>
    <x v="21"/>
    <x v="7"/>
    <n v="35.92"/>
    <m/>
    <n v="14368"/>
    <m/>
    <n v="3.0857142857142859"/>
    <n v="0.57285714285714284"/>
    <n v="14365.397142857142"/>
    <x v="0"/>
  </r>
  <r>
    <x v="1"/>
    <x v="327"/>
    <s v=" Utilidade Pública"/>
    <n v="99064"/>
    <s v="C"/>
    <x v="29"/>
    <x v="9"/>
    <n v="24.36"/>
    <n v="24.36"/>
    <n v="48720"/>
    <n v="12"/>
    <n v="10.943333333333333"/>
    <n v="2.0366666666666666"/>
    <n v="48737.381666666661"/>
    <x v="0"/>
  </r>
  <r>
    <x v="1"/>
    <x v="327"/>
    <s v=" Utilidade Pública"/>
    <n v="99064"/>
    <s v="V"/>
    <x v="29"/>
    <x v="9"/>
    <n v="24.37"/>
    <n v="24.25"/>
    <n v="48740"/>
    <n v="12"/>
    <n v="10.943333333333333"/>
    <n v="2.0366666666666666"/>
    <n v="48723.248333333337"/>
    <x v="0"/>
  </r>
  <r>
    <x v="1"/>
    <x v="327"/>
    <s v=" Utilidade Pública"/>
    <n v="99064"/>
    <s v="C"/>
    <x v="29"/>
    <x v="9"/>
    <n v="24.25"/>
    <n v="24.25"/>
    <n v="48500"/>
    <n v="12"/>
    <n v="10.943333333333333"/>
    <n v="2.0366666666666666"/>
    <n v="48516.072666666667"/>
    <x v="0"/>
  </r>
  <r>
    <x v="0"/>
    <x v="327"/>
    <s v=" Utilidade Pública"/>
    <n v="3735388"/>
    <s v="V"/>
    <x v="29"/>
    <x v="1"/>
    <n v="24.99"/>
    <n v="25.99"/>
    <n v="12495"/>
    <n v="0"/>
    <n v="4.26"/>
    <n v="0.64500000000000002"/>
    <n v="12492.948999999999"/>
    <x v="0"/>
  </r>
  <r>
    <x v="0"/>
    <x v="328"/>
    <s v="Financeiro"/>
    <n v="3735388"/>
    <s v="V"/>
    <x v="21"/>
    <x v="1"/>
    <n v="36.979999999999997"/>
    <n v="37.26"/>
    <n v="18490"/>
    <n v="0"/>
    <n v="4.26"/>
    <n v="0.64500000000000002"/>
    <n v="18487.949000000001"/>
    <x v="0"/>
  </r>
  <r>
    <x v="1"/>
    <x v="328"/>
    <s v=" Utilidade Pública"/>
    <n v="94945"/>
    <s v="V"/>
    <x v="29"/>
    <x v="12"/>
    <n v="24.89"/>
    <n v="24.4"/>
    <n v="37335"/>
    <n v="12"/>
    <n v="3.9200000000000004"/>
    <n v="0.63571428571428579"/>
    <n v="37320.958285714281"/>
    <x v="0"/>
  </r>
  <r>
    <x v="1"/>
    <x v="328"/>
    <s v="Financeiro"/>
    <n v="94945"/>
    <s v="V"/>
    <x v="21"/>
    <x v="4"/>
    <n v="36.950000000000003"/>
    <n v="36.31"/>
    <n v="11085"/>
    <n v="12"/>
    <n v="3.9200000000000004"/>
    <n v="0.63571428571428579"/>
    <n v="11070.958285714285"/>
    <x v="0"/>
  </r>
  <r>
    <x v="1"/>
    <x v="328"/>
    <s v="Consumo Cíclico"/>
    <n v="94945"/>
    <s v="V"/>
    <x v="7"/>
    <x v="4"/>
    <n v="48.18"/>
    <n v="46.76"/>
    <n v="14454"/>
    <n v="12"/>
    <n v="3.9200000000000004"/>
    <n v="0.63571428571428579"/>
    <n v="14440.069285714286"/>
    <x v="0"/>
  </r>
  <r>
    <x v="1"/>
    <x v="328"/>
    <s v="Materiais Básicos"/>
    <n v="94945"/>
    <s v="C"/>
    <x v="12"/>
    <x v="3"/>
    <n v="8.6999999999999993"/>
    <n v="8.6999999999999993"/>
    <n v="8700"/>
    <n v="12"/>
    <n v="3.9200000000000004"/>
    <n v="0.63571428571428579"/>
    <n v="8714.5607142857134"/>
    <x v="0"/>
  </r>
  <r>
    <x v="1"/>
    <x v="328"/>
    <s v="Materiais Básicos"/>
    <n v="94945"/>
    <s v="C"/>
    <x v="27"/>
    <x v="1"/>
    <n v="34.17"/>
    <n v="34.835000000000001"/>
    <n v="17085"/>
    <n v="12"/>
    <n v="3.9200000000000004"/>
    <n v="0.63571428571428579"/>
    <n v="17099.560714285715"/>
    <x v="0"/>
  </r>
  <r>
    <x v="1"/>
    <x v="328"/>
    <s v="Consumo Cíclico"/>
    <n v="94945"/>
    <s v="C"/>
    <x v="7"/>
    <x v="4"/>
    <n v="46.76"/>
    <n v="46.76"/>
    <n v="14028"/>
    <n v="12"/>
    <n v="3.9200000000000004"/>
    <n v="0.63571428571428579"/>
    <n v="14042.560714285713"/>
    <x v="0"/>
  </r>
  <r>
    <x v="1"/>
    <x v="328"/>
    <s v="Financeiro"/>
    <n v="94945"/>
    <s v="C"/>
    <x v="21"/>
    <x v="4"/>
    <n v="36.31"/>
    <n v="36.31"/>
    <n v="10893"/>
    <n v="12"/>
    <n v="3.9200000000000004"/>
    <n v="0.63571428571428579"/>
    <n v="10910.290714285713"/>
    <x v="0"/>
  </r>
  <r>
    <x v="0"/>
    <x v="329"/>
    <s v="Financeiro"/>
    <n v="3698583"/>
    <s v="C"/>
    <x v="14"/>
    <x v="0"/>
    <n v="50.78"/>
    <n v="51.726666666666667"/>
    <n v="10156"/>
    <n v="0"/>
    <n v="3.2"/>
    <n v="0.48749999999999999"/>
    <n v="10161.142499999998"/>
    <x v="0"/>
  </r>
  <r>
    <x v="0"/>
    <x v="329"/>
    <s v="Financeiro"/>
    <n v="3698583"/>
    <s v="C"/>
    <x v="14"/>
    <x v="0"/>
    <n v="51.47"/>
    <n v="51.997142857142855"/>
    <n v="10294"/>
    <n v="0"/>
    <n v="3.2"/>
    <n v="0.48749999999999999"/>
    <n v="10296.970833333331"/>
    <x v="0"/>
  </r>
  <r>
    <x v="0"/>
    <x v="329"/>
    <s v="Financeiro"/>
    <n v="3698583"/>
    <s v="C"/>
    <x v="14"/>
    <x v="0"/>
    <n v="51.86"/>
    <n v="52.207999999999998"/>
    <n v="10372"/>
    <n v="0"/>
    <n v="3.2"/>
    <n v="0.48749999999999999"/>
    <n v="10374.970833333331"/>
    <x v="0"/>
  </r>
  <r>
    <x v="0"/>
    <x v="329"/>
    <s v="Financeiro"/>
    <n v="3698583"/>
    <s v="C"/>
    <x v="14"/>
    <x v="4"/>
    <n v="52.44"/>
    <n v="52.44"/>
    <n v="15732"/>
    <n v="0"/>
    <n v="3.2"/>
    <n v="0.48749999999999999"/>
    <n v="15734.970833333331"/>
    <x v="0"/>
  </r>
  <r>
    <x v="0"/>
    <x v="330"/>
    <s v=" Utilidade Pública"/>
    <n v="3656755"/>
    <s v="C"/>
    <x v="29"/>
    <x v="1"/>
    <n v="25.99"/>
    <n v="25.99"/>
    <n v="12995"/>
    <n v="0"/>
    <n v="4.21"/>
    <n v="0.75222222222222213"/>
    <n v="13002.722222222221"/>
    <x v="0"/>
  </r>
  <r>
    <x v="0"/>
    <x v="330"/>
    <s v="Consumo Cíclico"/>
    <n v="3656755"/>
    <s v="V"/>
    <x v="7"/>
    <x v="4"/>
    <n v="46.75"/>
    <n v="51.61"/>
    <n v="14025"/>
    <n v="0"/>
    <n v="4.21"/>
    <n v="0.75222222222222213"/>
    <n v="14017.907777777778"/>
    <x v="0"/>
  </r>
  <r>
    <x v="0"/>
    <x v="330"/>
    <s v="Financeiro"/>
    <n v="3656755"/>
    <s v="V"/>
    <x v="14"/>
    <x v="1"/>
    <n v="52.38"/>
    <n v="51.61"/>
    <n v="26190"/>
    <n v="0"/>
    <n v="4.21"/>
    <n v="0.75222222222222213"/>
    <n v="26186.524444444447"/>
    <x v="0"/>
  </r>
  <r>
    <x v="0"/>
    <x v="330"/>
    <s v="Financeiro"/>
    <n v="3656755"/>
    <s v="C"/>
    <x v="14"/>
    <x v="1"/>
    <n v="52.44"/>
    <n v="51.61"/>
    <n v="26220"/>
    <n v="0"/>
    <n v="4.21"/>
    <n v="0.75222222222222213"/>
    <n v="26224.105555555554"/>
    <x v="0"/>
  </r>
  <r>
    <x v="0"/>
    <x v="330"/>
    <s v="Financeiro"/>
    <n v="3656755"/>
    <s v="V"/>
    <x v="14"/>
    <x v="5"/>
    <n v="52.3"/>
    <n v="51.61"/>
    <n v="36610"/>
    <n v="0"/>
    <n v="4.21"/>
    <n v="0.75222222222222213"/>
    <n v="36606.52444444444"/>
    <x v="0"/>
  </r>
  <r>
    <x v="0"/>
    <x v="330"/>
    <s v="Financeiro"/>
    <n v="3656755"/>
    <s v="C"/>
    <x v="21"/>
    <x v="1"/>
    <n v="37.26"/>
    <n v="37.26"/>
    <n v="18630"/>
    <n v="0"/>
    <n v="4.21"/>
    <n v="0.75222222222222213"/>
    <n v="18634.187222222223"/>
    <x v="0"/>
  </r>
  <r>
    <x v="0"/>
    <x v="330"/>
    <s v="Financeiro"/>
    <n v="3656755"/>
    <s v="V"/>
    <x v="21"/>
    <x v="2"/>
    <n v="37.479999999999997"/>
    <n v="37.159999999999997"/>
    <n v="3747.9999999999995"/>
    <n v="0"/>
    <n v="4.21"/>
    <n v="0.75222222222222213"/>
    <n v="3744.4427777777773"/>
    <x v="0"/>
  </r>
  <r>
    <x v="0"/>
    <x v="330"/>
    <s v="Consumo Cíclico"/>
    <n v="3656755"/>
    <s v="C"/>
    <x v="7"/>
    <x v="4"/>
    <n v="46.52"/>
    <n v="46.4"/>
    <n v="13956.000000000002"/>
    <n v="0"/>
    <n v="4.21"/>
    <n v="0.75222222222222213"/>
    <n v="13960.187222222223"/>
    <x v="0"/>
  </r>
  <r>
    <x v="0"/>
    <x v="330"/>
    <s v="Consumo Cíclico"/>
    <n v="3656755"/>
    <s v="V"/>
    <x v="7"/>
    <x v="0"/>
    <n v="47.03"/>
    <n v="46.52"/>
    <n v="9406"/>
    <n v="0"/>
    <n v="4.21"/>
    <n v="0.75222222222222213"/>
    <n v="9402.4427777777782"/>
    <x v="0"/>
  </r>
  <r>
    <x v="0"/>
    <x v="331"/>
    <s v="Financeiro"/>
    <n v="3618951"/>
    <s v="C"/>
    <x v="14"/>
    <x v="0"/>
    <n v="51.54"/>
    <n v="51.607142857142854"/>
    <n v="10308"/>
    <n v="0"/>
    <n v="3.4550000000000001"/>
    <n v="0.52500000000000002"/>
    <n v="10311.399444444443"/>
    <x v="0"/>
  </r>
  <r>
    <x v="0"/>
    <x v="331"/>
    <s v="Materiais Básicos"/>
    <n v="3618951"/>
    <s v="V"/>
    <x v="27"/>
    <x v="1"/>
    <n v="34.06"/>
    <n v="35.229999999999997"/>
    <n v="17030"/>
    <m/>
    <n v="3.4550000000000001"/>
    <n v="0.52500000000000002"/>
    <n v="17027.230555555554"/>
    <x v="0"/>
  </r>
  <r>
    <x v="0"/>
    <x v="331"/>
    <s v="Materiais Básicos"/>
    <n v="3618951"/>
    <s v="C"/>
    <x v="12"/>
    <x v="12"/>
    <n v="9.1199999999999992"/>
    <n v="9.2550000000000008"/>
    <n v="13679.999999999998"/>
    <n v="0"/>
    <n v="3.4550000000000001"/>
    <n v="0.52500000000000002"/>
    <n v="13683.399444444442"/>
    <x v="0"/>
  </r>
  <r>
    <x v="0"/>
    <x v="331"/>
    <s v="Consumo Cíclico"/>
    <n v="3618951"/>
    <s v="C"/>
    <x v="7"/>
    <x v="0"/>
    <n v="46.34"/>
    <n v="46.34"/>
    <n v="9268"/>
    <n v="0"/>
    <n v="3.4550000000000001"/>
    <n v="0.52500000000000002"/>
    <n v="9271.3994444444434"/>
    <x v="0"/>
  </r>
  <r>
    <x v="0"/>
    <x v="332"/>
    <s v="Financeiro"/>
    <n v="3584863"/>
    <s v="V"/>
    <x v="21"/>
    <x v="7"/>
    <n v="37.020000000000003"/>
    <n v="37.159999999999997"/>
    <n v="14808.000000000002"/>
    <n v="0"/>
    <n v="4.07"/>
    <n v="1.03"/>
    <n v="14804.725555555557"/>
    <x v="0"/>
  </r>
  <r>
    <x v="0"/>
    <x v="333"/>
    <s v="Financeiro"/>
    <n v="3547632"/>
    <s v="C"/>
    <x v="21"/>
    <x v="1"/>
    <n v="37.159999999999997"/>
    <m/>
    <n v="18580"/>
    <n v="0"/>
    <n v="4.1733333333333329"/>
    <n v="0.77333333333333332"/>
    <n v="18583.64777777778"/>
    <x v="0"/>
  </r>
  <r>
    <x v="0"/>
    <x v="333"/>
    <s v="Financeiro"/>
    <n v="3547632"/>
    <s v="C"/>
    <x v="21"/>
    <x v="1"/>
    <n v="37.119999999999997"/>
    <m/>
    <n v="18560"/>
    <n v="0"/>
    <n v="4.1733333333333329"/>
    <n v="0.77333333333333332"/>
    <n v="18563.64777777778"/>
    <x v="0"/>
  </r>
  <r>
    <x v="0"/>
    <x v="333"/>
    <s v="Financeiro"/>
    <n v="3547632"/>
    <s v="V"/>
    <x v="21"/>
    <x v="1"/>
    <n v="37.119999999999997"/>
    <m/>
    <n v="18560"/>
    <n v="0"/>
    <n v="4.1733333333333329"/>
    <n v="0.77333333333333332"/>
    <n v="18556.982222222221"/>
    <x v="0"/>
  </r>
  <r>
    <x v="0"/>
    <x v="334"/>
    <s v="Utilidade Pública"/>
    <n v="3471027"/>
    <s v="C"/>
    <x v="17"/>
    <x v="11"/>
    <n v="15.01"/>
    <m/>
    <n v="12008"/>
    <n v="0"/>
    <n v="3.3"/>
    <n v="0.5"/>
    <n v="12011.374444444444"/>
    <x v="0"/>
  </r>
  <r>
    <x v="0"/>
    <x v="335"/>
    <s v="Materiais Básicos"/>
    <n v="3430754"/>
    <s v="V"/>
    <x v="40"/>
    <x v="6"/>
    <n v="53.33"/>
    <m/>
    <n v="31998"/>
    <n v="0"/>
    <n v="5.5566666666666675"/>
    <n v="0.84333333333333327"/>
    <n v="31993.75"/>
    <x v="0"/>
  </r>
  <r>
    <x v="0"/>
    <x v="335"/>
    <s v="Financeiro"/>
    <n v="3509703"/>
    <s v="V"/>
    <x v="21"/>
    <x v="7"/>
    <n v="37.229999999999997"/>
    <n v="36.340000000000003"/>
    <n v="14891.999999999998"/>
    <n v="0"/>
    <n v="4.09"/>
    <n v="0.62"/>
    <n v="14887.973333333332"/>
    <x v="0"/>
  </r>
  <r>
    <x v="0"/>
    <x v="335"/>
    <s v="Financeiro"/>
    <n v="3430754"/>
    <s v="C"/>
    <x v="21"/>
    <x v="7"/>
    <n v="36.340000000000003"/>
    <n v="36.340000000000003"/>
    <n v="14536.000000000002"/>
    <n v="0"/>
    <n v="5.5566666666666675"/>
    <n v="0.84333333333333327"/>
    <n v="14540.880000000001"/>
    <x v="0"/>
  </r>
  <r>
    <x v="0"/>
    <x v="335"/>
    <s v="Materiais Básicos"/>
    <n v="3430754"/>
    <s v="C"/>
    <x v="12"/>
    <x v="12"/>
    <n v="9.39"/>
    <n v="9.39"/>
    <n v="14085"/>
    <n v="0"/>
    <n v="5.5566666666666675"/>
    <n v="0.84333333333333327"/>
    <n v="14091.613333333333"/>
    <x v="0"/>
  </r>
  <r>
    <x v="0"/>
    <x v="336"/>
    <s v="Financeiro"/>
    <n v="3388545"/>
    <s v="C"/>
    <x v="14"/>
    <x v="0"/>
    <n v="51.31"/>
    <n v="51.634"/>
    <n v="10262"/>
    <n v="0"/>
    <n v="3.5449999999999999"/>
    <n v="0.54"/>
    <n v="10268.31"/>
    <x v="0"/>
  </r>
  <r>
    <x v="0"/>
    <x v="336"/>
    <s v="Financeiro"/>
    <n v="3388545"/>
    <s v="C"/>
    <x v="14"/>
    <x v="4"/>
    <n v="51.85"/>
    <n v="51.85"/>
    <n v="15555"/>
    <n v="0"/>
    <n v="3.5449999999999999"/>
    <n v="0.54"/>
    <n v="15558.82"/>
    <x v="0"/>
  </r>
  <r>
    <x v="0"/>
    <x v="337"/>
    <s v="Materiais Básicos"/>
    <n v="3345628"/>
    <s v="C"/>
    <x v="27"/>
    <x v="1"/>
    <n v="35.229999999999997"/>
    <n v="35.229999999999997"/>
    <n v="17615"/>
    <m/>
    <n v="3.11"/>
    <n v="0.47249999999999998"/>
    <n v="17618.002500000002"/>
    <x v="0"/>
  </r>
  <r>
    <x v="0"/>
    <x v="337"/>
    <e v="#N/A"/>
    <n v="3345628"/>
    <s v="C"/>
    <x v="37"/>
    <x v="9"/>
    <n v="3.45"/>
    <n v="3.46"/>
    <n v="6900"/>
    <n v="0"/>
    <n v="3.11"/>
    <n v="0.47249999999999998"/>
    <n v="6903.0024999999996"/>
    <x v="0"/>
  </r>
  <r>
    <x v="0"/>
    <x v="337"/>
    <e v="#N/A"/>
    <n v="3345628"/>
    <s v="C"/>
    <x v="37"/>
    <x v="9"/>
    <n v="3.47"/>
    <n v="3.47"/>
    <n v="6940"/>
    <n v="0"/>
    <n v="3.11"/>
    <n v="0.47249999999999998"/>
    <n v="6943.0024999999996"/>
    <x v="0"/>
  </r>
  <r>
    <x v="1"/>
    <x v="337"/>
    <s v="Materiais Básicos"/>
    <n v="49508"/>
    <s v="C"/>
    <x v="27"/>
    <x v="1"/>
    <n v="35.5"/>
    <n v="8.36"/>
    <n v="17750"/>
    <n v="12"/>
    <n v="4.88"/>
    <n v="0.74"/>
    <n v="17765.170000000002"/>
    <x v="0"/>
  </r>
  <r>
    <x v="0"/>
    <x v="337"/>
    <s v="Consumo não Cíclico"/>
    <n v="3345628"/>
    <s v="V"/>
    <x v="31"/>
    <x v="36"/>
    <n v="8.6300000000000008"/>
    <n v="8.36"/>
    <n v="13808.000000000002"/>
    <n v="0"/>
    <n v="3.11"/>
    <n v="0.47249999999999998"/>
    <n v="13805.117500000002"/>
    <x v="0"/>
  </r>
  <r>
    <x v="0"/>
    <x v="338"/>
    <e v="#N/A"/>
    <n v="3302626"/>
    <s v="V"/>
    <x v="37"/>
    <x v="13"/>
    <n v="3.56"/>
    <n v="3.65"/>
    <n v="10680"/>
    <n v="0"/>
    <n v="2.8699999999999997"/>
    <n v="0.51666666666666672"/>
    <n v="10677.073333333334"/>
    <x v="0"/>
  </r>
  <r>
    <x v="0"/>
    <x v="338"/>
    <e v="#N/A"/>
    <n v="3302626"/>
    <s v="C"/>
    <x v="37"/>
    <x v="13"/>
    <n v="3.65"/>
    <n v="3.65"/>
    <n v="10950"/>
    <n v="0"/>
    <n v="2.8699999999999997"/>
    <n v="0.51666666666666672"/>
    <n v="10953.216666666665"/>
    <x v="0"/>
  </r>
  <r>
    <x v="0"/>
    <x v="338"/>
    <s v="Materiais Básicos"/>
    <n v="3302626"/>
    <s v="V"/>
    <x v="40"/>
    <x v="4"/>
    <n v="52.04"/>
    <n v="53.02"/>
    <n v="15612"/>
    <n v="0"/>
    <n v="2.8699999999999997"/>
    <n v="0.51666666666666672"/>
    <n v="15609.413333333334"/>
    <x v="0"/>
  </r>
  <r>
    <x v="1"/>
    <x v="338"/>
    <s v="Materiais Básicos"/>
    <n v="43817"/>
    <s v="V"/>
    <x v="40"/>
    <x v="4"/>
    <n v="52.01"/>
    <n v="52.06"/>
    <n v="15603"/>
    <n v="12"/>
    <n v="4.29"/>
    <n v="0.65"/>
    <n v="15587.4"/>
    <x v="0"/>
  </r>
  <r>
    <x v="0"/>
    <x v="339"/>
    <e v="#N/A"/>
    <n v="3253823"/>
    <s v="V"/>
    <x v="37"/>
    <x v="9"/>
    <n v="3.74"/>
    <n v="3.38"/>
    <n v="7480"/>
    <n v="0"/>
    <n v="2.0499999999999998"/>
    <n v="0.31"/>
    <n v="7478.0455555555554"/>
    <x v="0"/>
  </r>
  <r>
    <x v="0"/>
    <x v="340"/>
    <s v="Consumo não Cíclico"/>
    <m/>
    <s v="C"/>
    <x v="31"/>
    <x v="11"/>
    <n v="8.36"/>
    <n v="8.36"/>
    <n v="6688"/>
    <n v="0"/>
    <n v="0"/>
    <n v="0"/>
    <n v="6690.2744444444443"/>
    <x v="0"/>
  </r>
  <r>
    <x v="0"/>
    <x v="340"/>
    <s v="Materiais Básicos"/>
    <m/>
    <s v="V"/>
    <x v="0"/>
    <x v="3"/>
    <n v="32.94"/>
    <n v="32.92"/>
    <n v="32940"/>
    <n v="0"/>
    <n v="0"/>
    <n v="0"/>
    <n v="32938.355555555558"/>
    <x v="0"/>
  </r>
  <r>
    <x v="1"/>
    <x v="340"/>
    <e v="#N/A"/>
    <n v="24679"/>
    <s v="V"/>
    <x v="1"/>
    <x v="4"/>
    <n v="96.45"/>
    <n v="99.59"/>
    <n v="28935"/>
    <n v="12"/>
    <n v="7.95"/>
    <n v="1.21"/>
    <n v="28920.145555555555"/>
    <x v="0"/>
  </r>
  <r>
    <x v="0"/>
    <x v="341"/>
    <s v="Financeiro"/>
    <n v="3105420"/>
    <s v="V"/>
    <x v="21"/>
    <x v="1"/>
    <n v="37.14"/>
    <n v="35.92"/>
    <n v="18570"/>
    <n v="0"/>
    <n v="4.2571428571428571"/>
    <n v="0.3671428571428571"/>
    <n v="18567.988412698411"/>
    <x v="0"/>
  </r>
  <r>
    <x v="0"/>
    <x v="341"/>
    <e v="#N/A"/>
    <n v="3105420"/>
    <s v="V"/>
    <x v="41"/>
    <x v="7"/>
    <n v="47.83"/>
    <n v="47.72"/>
    <n v="19132"/>
    <n v="0"/>
    <n v="4.2571428571428571"/>
    <n v="0.3671428571428571"/>
    <n v="19129.988412698411"/>
    <x v="0"/>
  </r>
  <r>
    <x v="0"/>
    <x v="341"/>
    <s v="Consumo não Cíclico"/>
    <n v="3105420"/>
    <s v="C"/>
    <x v="31"/>
    <x v="11"/>
    <n v="8.36"/>
    <n v="8.36"/>
    <n v="6688"/>
    <n v="0"/>
    <n v="4.2571428571428571"/>
    <n v="0.3671428571428571"/>
    <n v="6690.6415873015867"/>
    <x v="0"/>
  </r>
  <r>
    <x v="0"/>
    <x v="341"/>
    <e v="#N/A"/>
    <n v="3105420"/>
    <s v="C"/>
    <x v="37"/>
    <x v="9"/>
    <n v="3.38"/>
    <n v="3.38"/>
    <n v="6760"/>
    <n v="0"/>
    <n v="4.2571428571428571"/>
    <n v="0.3671428571428571"/>
    <n v="6762.6415873015867"/>
    <x v="0"/>
  </r>
  <r>
    <x v="0"/>
    <x v="341"/>
    <s v="Consumo Cíclico"/>
    <n v="3105420"/>
    <s v="V"/>
    <x v="42"/>
    <x v="3"/>
    <n v="32.950000000000003"/>
    <n v="32.799999999999997"/>
    <n v="32950"/>
    <n v="0"/>
    <n v="4.2571428571428571"/>
    <n v="0.3671428571428571"/>
    <n v="32947.988412698418"/>
    <x v="0"/>
  </r>
  <r>
    <x v="0"/>
    <x v="341"/>
    <e v="#N/A"/>
    <n v="3105420"/>
    <s v="C"/>
    <x v="41"/>
    <x v="7"/>
    <n v="47.72"/>
    <n v="47.72"/>
    <n v="19088"/>
    <n v="0"/>
    <n v="4.2571428571428571"/>
    <n v="0.3671428571428571"/>
    <n v="19090.027142857143"/>
    <x v="0"/>
  </r>
  <r>
    <x v="0"/>
    <x v="341"/>
    <s v="Materiais Básicos"/>
    <n v="3105420"/>
    <s v="C"/>
    <x v="0"/>
    <x v="1"/>
    <n v="31.25"/>
    <n v="32.914999999999999"/>
    <n v="15625"/>
    <n v="0"/>
    <n v="4.2571428571428571"/>
    <n v="0.3671428571428571"/>
    <n v="15628.107142857143"/>
    <x v="0"/>
  </r>
  <r>
    <x v="0"/>
    <x v="342"/>
    <s v="Materiais Básicos"/>
    <n v="3057901"/>
    <s v="C"/>
    <x v="40"/>
    <x v="4"/>
    <n v="51.66"/>
    <n v="53.024444444444434"/>
    <n v="15497.999999999998"/>
    <n v="0"/>
    <n v="4.26"/>
    <n v="0.64"/>
    <n v="15501.379999999997"/>
    <x v="0"/>
  </r>
  <r>
    <x v="1"/>
    <x v="342"/>
    <s v=" Utilidade Pública"/>
    <n v="12942"/>
    <s v="C"/>
    <x v="29"/>
    <x v="1"/>
    <n v="23.83"/>
    <n v="24.21"/>
    <n v="11915"/>
    <n v="12"/>
    <n v="3.27"/>
    <n v="0.49"/>
    <n v="11930.23"/>
    <x v="0"/>
  </r>
  <r>
    <x v="1"/>
    <x v="343"/>
    <s v="Materiais Básicos"/>
    <n v="7731"/>
    <s v="C"/>
    <x v="40"/>
    <x v="4"/>
    <n v="52.06"/>
    <n v="52.06"/>
    <n v="15618"/>
    <n v="12"/>
    <n v="5.78"/>
    <n v="0.88"/>
    <n v="15633.3"/>
    <x v="0"/>
  </r>
  <r>
    <x v="1"/>
    <x v="343"/>
    <s v="Consumo Cíclico"/>
    <n v="7731"/>
    <s v="V"/>
    <x v="18"/>
    <x v="37"/>
    <n v="5.37"/>
    <n v="5.0599999999999996"/>
    <n v="37590"/>
    <n v="12"/>
    <n v="5.78"/>
    <n v="0.88"/>
    <n v="37575.33"/>
    <x v="0"/>
  </r>
  <r>
    <x v="0"/>
    <x v="343"/>
    <s v="Consumo Cíclico"/>
    <n v="3017702"/>
    <s v="C"/>
    <x v="42"/>
    <x v="0"/>
    <n v="31.66"/>
    <n v="32.804000000000002"/>
    <n v="6332"/>
    <n v="0"/>
    <n v="3.6280000000000001"/>
    <n v="0.55199999999999994"/>
    <n v="6334.9719999999998"/>
    <x v="0"/>
  </r>
  <r>
    <x v="0"/>
    <x v="343"/>
    <s v="Consumo Cíclico"/>
    <n v="3017702"/>
    <s v="C"/>
    <x v="42"/>
    <x v="4"/>
    <n v="31.55"/>
    <n v="33.087499999999999"/>
    <n v="9465"/>
    <n v="0"/>
    <n v="3.6280000000000001"/>
    <n v="0.55199999999999994"/>
    <n v="9468.141999999998"/>
    <x v="0"/>
  </r>
  <r>
    <x v="0"/>
    <x v="343"/>
    <s v="Financeiro"/>
    <n v="3017702"/>
    <s v="C"/>
    <x v="21"/>
    <x v="1"/>
    <n v="35.92"/>
    <n v="35.92"/>
    <n v="17960"/>
    <n v="0"/>
    <n v="3.6280000000000001"/>
    <n v="0.55199999999999994"/>
    <n v="17963.142"/>
    <x v="0"/>
  </r>
  <r>
    <x v="0"/>
    <x v="343"/>
    <s v="Materiais Básicos"/>
    <n v="3017702"/>
    <s v="C"/>
    <x v="40"/>
    <x v="0"/>
    <n v="53.32"/>
    <n v="53.706666666666663"/>
    <n v="10664"/>
    <n v="0"/>
    <n v="3.6280000000000001"/>
    <n v="0.55199999999999994"/>
    <n v="10667.048666666666"/>
    <x v="0"/>
  </r>
  <r>
    <x v="0"/>
    <x v="343"/>
    <s v="Materiais Básicos"/>
    <n v="3017702"/>
    <s v="C"/>
    <x v="40"/>
    <x v="7"/>
    <n v="53.9"/>
    <n v="53.9"/>
    <n v="21560"/>
    <n v="0"/>
    <n v="3.6280000000000001"/>
    <n v="0.55199999999999994"/>
    <n v="21563.048666666666"/>
    <x v="0"/>
  </r>
  <r>
    <x v="1"/>
    <x v="343"/>
    <e v="#N/A"/>
    <n v="7731"/>
    <s v="C"/>
    <x v="1"/>
    <x v="2"/>
    <n v="98.71"/>
    <n v="99.59"/>
    <n v="9871"/>
    <n v="12"/>
    <n v="5.78"/>
    <n v="0.88"/>
    <n v="9886.3766666666652"/>
    <x v="0"/>
  </r>
  <r>
    <x v="0"/>
    <x v="344"/>
    <s v="Consumo não Cíclico"/>
    <n v="2976057"/>
    <s v="V"/>
    <x v="13"/>
    <x v="1"/>
    <n v="22.11"/>
    <m/>
    <n v="11055"/>
    <n v="0"/>
    <n v="3.04"/>
    <n v="0.46"/>
    <n v="11051.800000000001"/>
    <x v="0"/>
  </r>
  <r>
    <x v="1"/>
    <x v="344"/>
    <s v="Materiais Básicos"/>
    <n v="2893"/>
    <s v="V"/>
    <x v="40"/>
    <x v="7"/>
    <n v="53.42"/>
    <n v="17.170000000000002"/>
    <n v="21368"/>
    <n v="12"/>
    <n v="0"/>
    <n v="0"/>
    <n v="21356"/>
    <x v="0"/>
  </r>
  <r>
    <x v="1"/>
    <x v="344"/>
    <e v="#N/A"/>
    <m/>
    <s v="V"/>
    <x v="23"/>
    <x v="10"/>
    <n v="17.05"/>
    <n v="17.170000000000002"/>
    <n v="20460"/>
    <n v="12"/>
    <n v="0"/>
    <n v="0"/>
    <n v="20445.395"/>
    <x v="0"/>
  </r>
  <r>
    <x v="0"/>
    <x v="345"/>
    <s v="Consumo não Cíclico"/>
    <n v="2936672"/>
    <s v="C"/>
    <x v="13"/>
    <x v="1"/>
    <n v="21.23"/>
    <m/>
    <n v="10615"/>
    <n v="0"/>
    <n v="1.6525000000000001"/>
    <n v="0.255"/>
    <n v="10618.489999999998"/>
    <x v="0"/>
  </r>
  <r>
    <x v="0"/>
    <x v="345"/>
    <s v="Materiais Básicos"/>
    <n v="2936672"/>
    <s v="V"/>
    <x v="12"/>
    <x v="7"/>
    <n v="8.9499999999999993"/>
    <m/>
    <n v="3579.9999999999995"/>
    <n v="0"/>
    <n v="1.6525000000000001"/>
    <n v="0.255"/>
    <n v="3577.7749999999996"/>
    <x v="0"/>
  </r>
  <r>
    <x v="0"/>
    <x v="345"/>
    <s v="Materiais Básicos"/>
    <n v="2936672"/>
    <s v="V"/>
    <x v="12"/>
    <x v="3"/>
    <n v="8.9499999999999993"/>
    <m/>
    <n v="8950"/>
    <n v="0"/>
    <n v="1.6525000000000001"/>
    <n v="0.255"/>
    <n v="8947.7750000000015"/>
    <x v="0"/>
  </r>
  <r>
    <x v="0"/>
    <x v="345"/>
    <s v="Materiais Básicos"/>
    <n v="2936672"/>
    <s v="V"/>
    <x v="12"/>
    <x v="2"/>
    <n v="8.9499999999999993"/>
    <m/>
    <n v="894.99999999999989"/>
    <n v="0"/>
    <n v="1.6525000000000001"/>
    <n v="0.255"/>
    <n v="891.95499999999993"/>
    <x v="0"/>
  </r>
  <r>
    <x v="0"/>
    <x v="346"/>
    <s v="Consumo Cíclico"/>
    <n v="2874872"/>
    <s v="C"/>
    <x v="42"/>
    <x v="2"/>
    <n v="33.270000000000003"/>
    <m/>
    <n v="3327.0000000000005"/>
    <n v="0"/>
    <n v="2.1124999999999998"/>
    <n v="0.32500000000000001"/>
    <n v="3330.7450000000003"/>
    <x v="0"/>
  </r>
  <r>
    <x v="0"/>
    <x v="346"/>
    <s v="Financeiro"/>
    <n v="2874872"/>
    <s v="V"/>
    <x v="21"/>
    <x v="7"/>
    <n v="36.21"/>
    <m/>
    <n v="14484"/>
    <n v="0"/>
    <n v="2.1124999999999998"/>
    <n v="0.32500000000000001"/>
    <n v="14480.314999999999"/>
    <x v="0"/>
  </r>
  <r>
    <x v="0"/>
    <x v="346"/>
    <s v="Materiais Básicos"/>
    <n v="2874872"/>
    <s v="C"/>
    <x v="12"/>
    <x v="2"/>
    <n v="8.6300000000000008"/>
    <m/>
    <n v="863.00000000000011"/>
    <n v="0"/>
    <n v="2.1124999999999998"/>
    <n v="0.32500000000000001"/>
    <n v="867.70500000000015"/>
    <x v="0"/>
  </r>
  <r>
    <x v="0"/>
    <x v="346"/>
    <s v="Materiais Básicos"/>
    <n v="2874872"/>
    <s v="C"/>
    <x v="12"/>
    <x v="38"/>
    <n v="8.6300000000000008"/>
    <m/>
    <n v="12082.000000000002"/>
    <n v="0"/>
    <n v="2.1124999999999998"/>
    <n v="0.32500000000000001"/>
    <n v="12084.787500000002"/>
    <x v="0"/>
  </r>
  <r>
    <x v="1"/>
    <x v="346"/>
    <e v="#N/A"/>
    <n v="71458"/>
    <s v="C"/>
    <x v="1"/>
    <x v="0"/>
    <n v="100.03"/>
    <n v="100.03"/>
    <n v="20006"/>
    <n v="12"/>
    <n v="5.5"/>
    <n v="0.84"/>
    <n v="20021.302500000002"/>
    <x v="0"/>
  </r>
  <r>
    <x v="0"/>
    <x v="347"/>
    <s v="Consumo Cíclico"/>
    <n v="2846723"/>
    <s v="C"/>
    <x v="42"/>
    <x v="7"/>
    <n v="34.19"/>
    <m/>
    <n v="13676"/>
    <n v="0"/>
    <n v="1.8333333333333333"/>
    <n v="0.30888888888888888"/>
    <n v="13678.771388888888"/>
    <x v="0"/>
  </r>
  <r>
    <x v="0"/>
    <x v="347"/>
    <s v="Consumo Cíclico"/>
    <n v="2846723"/>
    <s v="C"/>
    <x v="42"/>
    <x v="4"/>
    <n v="33.799999999999997"/>
    <m/>
    <n v="10140"/>
    <n v="0"/>
    <n v="1.8333333333333333"/>
    <n v="0.30888888888888888"/>
    <n v="10142.771388888888"/>
    <x v="0"/>
  </r>
  <r>
    <x v="0"/>
    <x v="347"/>
    <s v="Consumo Cíclico"/>
    <n v="2846723"/>
    <s v="V"/>
    <x v="42"/>
    <x v="4"/>
    <n v="33.75"/>
    <m/>
    <n v="10125"/>
    <n v="0"/>
    <n v="1.8333333333333333"/>
    <n v="0.30888888888888888"/>
    <n v="10121.994444444445"/>
    <x v="0"/>
  </r>
  <r>
    <x v="0"/>
    <x v="347"/>
    <s v="Financeiro"/>
    <n v="2846723"/>
    <s v="C"/>
    <x v="21"/>
    <x v="0"/>
    <n v="35.81"/>
    <m/>
    <n v="7162"/>
    <n v="0"/>
    <n v="1.8333333333333333"/>
    <n v="0.30888888888888888"/>
    <n v="7165.6355555555556"/>
    <x v="0"/>
  </r>
  <r>
    <x v="0"/>
    <x v="347"/>
    <s v="Financeiro"/>
    <n v="2846723"/>
    <s v="C"/>
    <x v="21"/>
    <x v="0"/>
    <n v="35.81"/>
    <m/>
    <n v="7162"/>
    <n v="0"/>
    <n v="1.8333333333333333"/>
    <n v="0.30888888888888888"/>
    <n v="7165.6355555555556"/>
    <x v="0"/>
  </r>
  <r>
    <x v="0"/>
    <x v="347"/>
    <s v="Materiais Básicos"/>
    <n v="2846723"/>
    <s v="C"/>
    <x v="0"/>
    <x v="0"/>
    <n v="34.58"/>
    <m/>
    <n v="6916"/>
    <n v="0"/>
    <n v="1.8333333333333333"/>
    <n v="0.30888888888888888"/>
    <n v="6919.528888888889"/>
    <x v="0"/>
  </r>
  <r>
    <x v="0"/>
    <x v="347"/>
    <s v="Materiais Básicos"/>
    <n v="2846723"/>
    <s v="C"/>
    <x v="0"/>
    <x v="2"/>
    <n v="34.58"/>
    <m/>
    <n v="3458"/>
    <n v="0"/>
    <n v="1.8333333333333333"/>
    <n v="0.30888888888888888"/>
    <n v="3461.528888888889"/>
    <x v="0"/>
  </r>
  <r>
    <x v="0"/>
    <x v="347"/>
    <s v="Materiais Básicos"/>
    <n v="2846723"/>
    <s v="C"/>
    <x v="0"/>
    <x v="2"/>
    <n v="34.58"/>
    <m/>
    <n v="3458"/>
    <n v="0"/>
    <n v="1.8333333333333333"/>
    <n v="0.30888888888888888"/>
    <n v="3461.528888888889"/>
    <x v="0"/>
  </r>
  <r>
    <x v="0"/>
    <x v="347"/>
    <s v="Materiais Básicos"/>
    <n v="2846723"/>
    <s v="C"/>
    <x v="0"/>
    <x v="2"/>
    <n v="34.590000000000003"/>
    <m/>
    <n v="3459.0000000000005"/>
    <n v="0"/>
    <n v="1.8333333333333333"/>
    <n v="0.30888888888888888"/>
    <n v="3461.3388888888894"/>
    <x v="0"/>
  </r>
  <r>
    <x v="1"/>
    <x v="347"/>
    <e v="#N/A"/>
    <n v="67532"/>
    <s v="V"/>
    <x v="37"/>
    <x v="13"/>
    <n v="3.32"/>
    <n v="3.21"/>
    <n v="9960"/>
    <n v="12"/>
    <n v="4.1433333333333335"/>
    <n v="0.6366666666666666"/>
    <n v="9944.9558333333334"/>
    <x v="0"/>
  </r>
  <r>
    <x v="1"/>
    <x v="347"/>
    <e v="#N/A"/>
    <n v="67532"/>
    <s v="V"/>
    <x v="1"/>
    <x v="0"/>
    <n v="100.12"/>
    <n v="98.7"/>
    <n v="20024"/>
    <n v="12"/>
    <n v="4.1433333333333335"/>
    <n v="0.6366666666666666"/>
    <n v="20008.955833333333"/>
    <x v="0"/>
  </r>
  <r>
    <x v="1"/>
    <x v="347"/>
    <s v="Consumo Cíclico"/>
    <n v="67532"/>
    <s v="C"/>
    <x v="18"/>
    <x v="13"/>
    <n v="5.08"/>
    <n v="5.0628571428571432"/>
    <n v="15240"/>
    <n v="12"/>
    <n v="4.1433333333333335"/>
    <n v="0.6366666666666666"/>
    <n v="15255.674166666666"/>
    <x v="0"/>
  </r>
  <r>
    <x v="1"/>
    <x v="348"/>
    <s v=" Utilidade Pública"/>
    <n v="62655"/>
    <s v="C"/>
    <x v="29"/>
    <x v="3"/>
    <n v="24.4"/>
    <n v="24.4"/>
    <n v="24400"/>
    <n v="12"/>
    <n v="3.8424999999999998"/>
    <n v="0.59250000000000003"/>
    <n v="24415.63"/>
    <x v="0"/>
  </r>
  <r>
    <x v="1"/>
    <x v="348"/>
    <s v="Materiais Básicos"/>
    <n v="62655"/>
    <s v="V"/>
    <x v="0"/>
    <x v="1"/>
    <n v="34.46"/>
    <n v="34.46"/>
    <n v="17230"/>
    <n v="12"/>
    <n v="3.8424999999999998"/>
    <n v="0.59250000000000003"/>
    <n v="17215.190000000002"/>
    <x v="0"/>
  </r>
  <r>
    <x v="1"/>
    <x v="348"/>
    <s v="Materiais Básicos"/>
    <n v="62655"/>
    <s v="V"/>
    <x v="27"/>
    <x v="0"/>
    <n v="35.590000000000003"/>
    <n v="34.880000000000003"/>
    <n v="7118.0000000000009"/>
    <n v="12"/>
    <n v="3.8424999999999998"/>
    <n v="0.59250000000000003"/>
    <n v="7103.1900000000014"/>
    <x v="0"/>
  </r>
  <r>
    <x v="1"/>
    <x v="348"/>
    <s v="Materiais Básicos"/>
    <n v="62655"/>
    <s v="V"/>
    <x v="27"/>
    <x v="0"/>
    <n v="35.83"/>
    <n v="34.880000000000003"/>
    <n v="7166"/>
    <n v="12"/>
    <n v="3.8424999999999998"/>
    <n v="0.59250000000000003"/>
    <n v="7151.1900000000005"/>
    <x v="0"/>
  </r>
  <r>
    <x v="1"/>
    <x v="349"/>
    <s v="Materiais Básicos"/>
    <n v="58030"/>
    <s v="C"/>
    <x v="27"/>
    <x v="7"/>
    <n v="34.880000000000003"/>
    <n v="34.880000000000003"/>
    <n v="13952.000000000002"/>
    <n v="12"/>
    <n v="3.83"/>
    <n v="0.97"/>
    <n v="13967.817500000001"/>
    <x v="0"/>
  </r>
  <r>
    <x v="1"/>
    <x v="350"/>
    <e v="#N/A"/>
    <n v="53091"/>
    <s v="C"/>
    <x v="37"/>
    <x v="13"/>
    <n v="3.21"/>
    <n v="27.28"/>
    <n v="9630"/>
    <n v="12"/>
    <n v="3.7958333333333329"/>
    <n v="0.64500000000000002"/>
    <n v="9645.0450000000001"/>
    <x v="0"/>
  </r>
  <r>
    <x v="1"/>
    <x v="350"/>
    <s v="Petróleo. Gás e Biocombustíveis"/>
    <n v="53091"/>
    <s v="V"/>
    <x v="10"/>
    <x v="11"/>
    <n v="27.5"/>
    <n v="27.28"/>
    <n v="22000"/>
    <n v="12"/>
    <n v="3.7958333333333329"/>
    <n v="0.64500000000000002"/>
    <n v="21985.584999999999"/>
    <x v="0"/>
  </r>
  <r>
    <x v="1"/>
    <x v="350"/>
    <s v="Financeiro"/>
    <n v="53091"/>
    <s v="V"/>
    <x v="21"/>
    <x v="7"/>
    <n v="35.31"/>
    <n v="34.26"/>
    <n v="14124"/>
    <n v="12"/>
    <n v="3.7958333333333329"/>
    <n v="0.64500000000000002"/>
    <n v="14109.584999999999"/>
    <x v="0"/>
  </r>
  <r>
    <x v="1"/>
    <x v="350"/>
    <s v=" Utilidade Pública"/>
    <n v="53091"/>
    <s v="V"/>
    <x v="29"/>
    <x v="1"/>
    <n v="24.32"/>
    <n v="22.73"/>
    <n v="12160"/>
    <n v="12"/>
    <n v="3.7958333333333329"/>
    <n v="0.64500000000000002"/>
    <n v="12145.945"/>
    <x v="0"/>
  </r>
  <r>
    <x v="1"/>
    <x v="350"/>
    <s v="Consumo Cíclico"/>
    <n v="53091"/>
    <s v="V"/>
    <x v="42"/>
    <x v="4"/>
    <n v="33.130000000000003"/>
    <n v="32.28"/>
    <n v="9939"/>
    <n v="12"/>
    <n v="3.7958333333333329"/>
    <n v="0.64500000000000002"/>
    <n v="9924.5630000000001"/>
    <x v="0"/>
  </r>
  <r>
    <x v="1"/>
    <x v="350"/>
    <s v="Financeiro"/>
    <n v="53091"/>
    <s v="V"/>
    <x v="14"/>
    <x v="1"/>
    <n v="52.19"/>
    <n v="51.35"/>
    <n v="26095"/>
    <n v="12"/>
    <n v="3.7958333333333329"/>
    <n v="0.64500000000000002"/>
    <n v="26080.562999999998"/>
    <x v="0"/>
  </r>
  <r>
    <x v="1"/>
    <x v="350"/>
    <s v="Materiais Básicos"/>
    <n v="53091"/>
    <s v="V"/>
    <x v="27"/>
    <x v="39"/>
    <n v="35.51"/>
    <n v="40.4"/>
    <n v="2343.66"/>
    <n v="12"/>
    <n v="3.7958333333333329"/>
    <n v="0.64500000000000002"/>
    <n v="2329.223"/>
    <x v="0"/>
  </r>
  <r>
    <x v="1"/>
    <x v="350"/>
    <s v="Materiais Básicos"/>
    <n v="53091"/>
    <s v="V"/>
    <x v="27"/>
    <x v="7"/>
    <n v="35.81"/>
    <n v="40.4"/>
    <n v="14324"/>
    <n v="12"/>
    <n v="3.7958333333333329"/>
    <n v="0.64500000000000002"/>
    <n v="14309.563"/>
    <x v="0"/>
  </r>
  <r>
    <x v="1"/>
    <x v="350"/>
    <s v="Consumo Cíclico"/>
    <n v="53091"/>
    <s v="C"/>
    <x v="18"/>
    <x v="28"/>
    <n v="5.05"/>
    <n v="5.05"/>
    <n v="20200"/>
    <n v="12"/>
    <n v="3.7958333333333329"/>
    <n v="0.64500000000000002"/>
    <n v="20215.067000000003"/>
    <x v="0"/>
  </r>
  <r>
    <x v="1"/>
    <x v="350"/>
    <s v="Consumo Cíclico"/>
    <n v="53091"/>
    <s v="C"/>
    <x v="42"/>
    <x v="4"/>
    <n v="32.28"/>
    <n v="32.28"/>
    <n v="9684"/>
    <n v="12"/>
    <n v="3.7958333333333329"/>
    <n v="0.64500000000000002"/>
    <n v="9701.3009999999995"/>
    <x v="0"/>
  </r>
  <r>
    <x v="1"/>
    <x v="350"/>
    <s v="Materiais Básicos"/>
    <n v="53091"/>
    <s v="V"/>
    <x v="40"/>
    <x v="7"/>
    <n v="52.71"/>
    <m/>
    <n v="21084"/>
    <n v="12"/>
    <n v="3.7958333333333329"/>
    <n v="0.64500000000000002"/>
    <n v="21067.328999999998"/>
    <x v="0"/>
  </r>
  <r>
    <x v="1"/>
    <x v="350"/>
    <s v="Materiais Básicos"/>
    <n v="53091"/>
    <s v="C"/>
    <x v="40"/>
    <x v="7"/>
    <n v="52.11"/>
    <m/>
    <n v="20844"/>
    <n v="12"/>
    <n v="3.7958333333333329"/>
    <n v="0.64500000000000002"/>
    <n v="20861.301000000003"/>
    <x v="0"/>
  </r>
  <r>
    <x v="1"/>
    <x v="351"/>
    <s v="Materiais Básicos"/>
    <n v="48886"/>
    <s v="C"/>
    <x v="0"/>
    <x v="1"/>
    <n v="33.26"/>
    <n v="33.26"/>
    <n v="16630"/>
    <n v="12"/>
    <n v="5.63"/>
    <n v="0.86799999999999999"/>
    <n v="16647.524000000001"/>
    <x v="0"/>
  </r>
  <r>
    <x v="1"/>
    <x v="351"/>
    <s v="Materiais Básicos"/>
    <n v="48886"/>
    <s v="C"/>
    <x v="40"/>
    <x v="7"/>
    <n v="52.02"/>
    <n v="52.02"/>
    <n v="20808"/>
    <n v="12"/>
    <n v="5.63"/>
    <n v="0.86799999999999999"/>
    <n v="20825.524000000001"/>
    <x v="0"/>
  </r>
  <r>
    <x v="1"/>
    <x v="351"/>
    <s v="Materiais Básicos"/>
    <n v="48886"/>
    <s v="V"/>
    <x v="12"/>
    <x v="40"/>
    <n v="8.82"/>
    <n v="31.58"/>
    <n v="30870"/>
    <n v="12"/>
    <n v="5.63"/>
    <n v="0.86799999999999999"/>
    <n v="30853.106"/>
    <x v="0"/>
  </r>
  <r>
    <x v="1"/>
    <x v="351"/>
    <s v="Consumo Cíclico"/>
    <n v="48886"/>
    <s v="V"/>
    <x v="42"/>
    <x v="5"/>
    <n v="32.69"/>
    <n v="31.58"/>
    <n v="22883"/>
    <n v="12"/>
    <n v="5.63"/>
    <n v="0.86799999999999999"/>
    <n v="22867.508000000002"/>
    <x v="0"/>
  </r>
  <r>
    <x v="1"/>
    <x v="351"/>
    <s v="Financeiro"/>
    <n v="48886"/>
    <s v="V"/>
    <x v="8"/>
    <x v="4"/>
    <n v="37.31"/>
    <n v="35.840000000000003"/>
    <n v="11193"/>
    <n v="12"/>
    <n v="5.63"/>
    <n v="0.86799999999999999"/>
    <n v="11177.508"/>
    <x v="0"/>
  </r>
  <r>
    <x v="1"/>
    <x v="352"/>
    <s v="Materiais Básicos"/>
    <n v="44949"/>
    <s v="V"/>
    <x v="0"/>
    <x v="4"/>
    <n v="32.97"/>
    <n v="33.01"/>
    <n v="9891"/>
    <n v="12"/>
    <n v="3.2842857142857143"/>
    <n v="0.61285714285714288"/>
    <n v="9875.7631428571422"/>
    <x v="0"/>
  </r>
  <r>
    <x v="1"/>
    <x v="352"/>
    <s v="Materiais Básicos"/>
    <n v="44949"/>
    <s v="C"/>
    <x v="0"/>
    <x v="4"/>
    <n v="33.01"/>
    <n v="33.01"/>
    <n v="9903"/>
    <n v="12"/>
    <n v="3.2842857142857143"/>
    <n v="0.61285714285714288"/>
    <n v="9918.866857142857"/>
    <x v="0"/>
  </r>
  <r>
    <x v="1"/>
    <x v="352"/>
    <s v="Consumo Cíclico"/>
    <n v="44949"/>
    <s v="C"/>
    <x v="42"/>
    <x v="0"/>
    <n v="31.51"/>
    <n v="31.581428571428571"/>
    <n v="6302"/>
    <n v="12"/>
    <n v="3.2842857142857143"/>
    <n v="0.61285714285714288"/>
    <n v="6317.866857142857"/>
    <x v="0"/>
  </r>
  <r>
    <x v="1"/>
    <x v="352"/>
    <s v="Consumo Cíclico"/>
    <n v="44949"/>
    <s v="C"/>
    <x v="42"/>
    <x v="1"/>
    <n v="31.61"/>
    <n v="31.61"/>
    <n v="15805"/>
    <n v="12"/>
    <n v="3.2842857142857143"/>
    <n v="0.61285714285714288"/>
    <n v="15819.792857142857"/>
    <x v="0"/>
  </r>
  <r>
    <x v="1"/>
    <x v="352"/>
    <s v="Consumo Cíclico"/>
    <n v="44949"/>
    <s v="V"/>
    <x v="42"/>
    <x v="5"/>
    <n v="32.07"/>
    <n v="31.51"/>
    <n v="22449"/>
    <n v="12"/>
    <n v="3.2842857142857143"/>
    <n v="0.61285714285714288"/>
    <n v="22434.837142857144"/>
    <x v="0"/>
  </r>
  <r>
    <x v="1"/>
    <x v="352"/>
    <s v="Materiais Básicos"/>
    <n v="44949"/>
    <s v="V"/>
    <x v="0"/>
    <x v="1"/>
    <n v="33.64"/>
    <n v="32.22"/>
    <n v="16820"/>
    <n v="12"/>
    <n v="3.2842857142857143"/>
    <n v="0.61285714285714288"/>
    <n v="16805.837142857144"/>
    <x v="0"/>
  </r>
  <r>
    <x v="1"/>
    <x v="352"/>
    <s v="Consumo Cíclico"/>
    <n v="44949"/>
    <s v="V"/>
    <x v="18"/>
    <x v="28"/>
    <n v="5.01"/>
    <n v="5.01"/>
    <n v="20040"/>
    <n v="12"/>
    <n v="3.2842857142857143"/>
    <n v="0.61285714285714288"/>
    <n v="20025.837142857144"/>
    <x v="0"/>
  </r>
  <r>
    <x v="1"/>
    <x v="353"/>
    <s v="Financeiro"/>
    <n v="41183"/>
    <s v="C"/>
    <x v="8"/>
    <x v="4"/>
    <n v="35.840000000000003"/>
    <n v="35.840000000000003"/>
    <n v="10752.000000000002"/>
    <n v="12"/>
    <n v="3.4571428571428569"/>
    <n v="0.53285714285714281"/>
    <n v="10766.712857142857"/>
    <x v="0"/>
  </r>
  <r>
    <x v="1"/>
    <x v="353"/>
    <e v="#N/A"/>
    <n v="41183"/>
    <s v="C"/>
    <x v="23"/>
    <x v="7"/>
    <n v="16.61"/>
    <n v="17.174166666666668"/>
    <n v="6644"/>
    <n v="12"/>
    <n v="3.4571428571428569"/>
    <n v="0.53285714285714281"/>
    <n v="6658.7128571428575"/>
    <x v="0"/>
  </r>
  <r>
    <x v="1"/>
    <x v="353"/>
    <s v="Consumo Cíclico"/>
    <n v="41183"/>
    <s v="C"/>
    <x v="42"/>
    <x v="4"/>
    <n v="31.21"/>
    <n v="31.507142857142856"/>
    <n v="9363"/>
    <n v="12"/>
    <n v="3.4571428571428569"/>
    <n v="0.53285714285714281"/>
    <n v="9378.602857142856"/>
    <x v="0"/>
  </r>
  <r>
    <x v="1"/>
    <x v="353"/>
    <s v="Financeiro"/>
    <n v="41183"/>
    <s v="C"/>
    <x v="14"/>
    <x v="0"/>
    <n v="50.43"/>
    <n v="51.353999999999999"/>
    <n v="10086"/>
    <n v="12"/>
    <n v="3.4571428571428569"/>
    <n v="0.53285714285714281"/>
    <n v="10101.602857142856"/>
    <x v="0"/>
  </r>
  <r>
    <x v="1"/>
    <x v="353"/>
    <e v="#N/A"/>
    <n v="41183"/>
    <s v="V"/>
    <x v="43"/>
    <x v="11"/>
    <n v="23.07"/>
    <n v="23.02"/>
    <n v="18456"/>
    <n v="12"/>
    <n v="3.4571428571428569"/>
    <n v="0.53285714285714281"/>
    <n v="18440.679642857143"/>
    <x v="0"/>
  </r>
  <r>
    <x v="1"/>
    <x v="353"/>
    <s v="Consumo Cíclico"/>
    <n v="41183"/>
    <s v="C"/>
    <x v="18"/>
    <x v="28"/>
    <n v="5.01"/>
    <n v="5.01"/>
    <n v="20040"/>
    <n v="12"/>
    <n v="3.4571428571428569"/>
    <n v="0.53285714285714281"/>
    <n v="20055.950357142858"/>
    <x v="0"/>
  </r>
  <r>
    <x v="1"/>
    <x v="353"/>
    <s v="Consumo Cíclico"/>
    <n v="41183"/>
    <s v="C"/>
    <x v="42"/>
    <x v="7"/>
    <n v="31.73"/>
    <n v="31.73"/>
    <n v="12692"/>
    <n v="12"/>
    <n v="3.4571428571428569"/>
    <n v="0.53285714285714281"/>
    <n v="12707.950357142856"/>
    <x v="0"/>
  </r>
  <r>
    <x v="1"/>
    <x v="354"/>
    <s v="Consumo Cíclico"/>
    <n v="37123"/>
    <s v="V"/>
    <x v="18"/>
    <x v="28"/>
    <n v="4.93"/>
    <n v="4.8499999999999996"/>
    <n v="19720"/>
    <n v="12"/>
    <n v="4.0383333333333331"/>
    <n v="0.62333333333333341"/>
    <n v="19704.589166666668"/>
    <x v="0"/>
  </r>
  <r>
    <x v="1"/>
    <x v="354"/>
    <s v="Financeiro"/>
    <n v="37123"/>
    <s v="C"/>
    <x v="21"/>
    <x v="0"/>
    <n v="34.159999999999997"/>
    <n v="34.21"/>
    <n v="6831.9999999999991"/>
    <n v="0"/>
    <n v="0"/>
    <n v="0"/>
    <n v="6833.1799999999994"/>
    <x v="0"/>
  </r>
  <r>
    <x v="1"/>
    <x v="354"/>
    <s v="Financeiro"/>
    <n v="37123"/>
    <s v="C"/>
    <x v="21"/>
    <x v="0"/>
    <n v="34.26"/>
    <n v="34.26"/>
    <n v="6852"/>
    <n v="12"/>
    <n v="4.0383333333333331"/>
    <n v="0.62333333333333341"/>
    <n v="6865.9533333333329"/>
    <x v="0"/>
  </r>
  <r>
    <x v="1"/>
    <x v="354"/>
    <s v="Materiais Básicos"/>
    <n v="37123"/>
    <s v="C"/>
    <x v="27"/>
    <x v="7"/>
    <n v="40.39"/>
    <n v="40.39"/>
    <n v="16156"/>
    <n v="12"/>
    <n v="4.0383333333333331"/>
    <n v="0.62333333333333341"/>
    <n v="16172.878333333332"/>
    <x v="0"/>
  </r>
  <r>
    <x v="1"/>
    <x v="354"/>
    <s v="Financeiro"/>
    <n v="37123"/>
    <s v="C"/>
    <x v="14"/>
    <x v="4"/>
    <n v="51.97"/>
    <n v="51.97"/>
    <n v="15591"/>
    <n v="12"/>
    <n v="4.0383333333333331"/>
    <n v="0.62333333333333341"/>
    <n v="15607.878333333332"/>
    <x v="0"/>
  </r>
  <r>
    <x v="1"/>
    <x v="354"/>
    <s v="Consumo Cíclico"/>
    <n v="37123"/>
    <s v="V"/>
    <x v="42"/>
    <x v="1"/>
    <n v="32.79"/>
    <n v="32.869999999999997"/>
    <n v="16395"/>
    <n v="12"/>
    <n v="4.0383333333333331"/>
    <n v="0.62333333333333341"/>
    <n v="16379.156666666668"/>
    <x v="0"/>
  </r>
  <r>
    <x v="1"/>
    <x v="354"/>
    <s v="Consumo Cíclico"/>
    <n v="37123"/>
    <s v="V"/>
    <x v="42"/>
    <x v="0"/>
    <n v="32.86"/>
    <n v="32.869999999999997"/>
    <n v="6572"/>
    <n v="12"/>
    <n v="4.0383333333333331"/>
    <n v="0.62333333333333341"/>
    <n v="6557.4586666666673"/>
    <x v="0"/>
  </r>
  <r>
    <x v="1"/>
    <x v="355"/>
    <s v="Consumo Cíclico"/>
    <n v="31900"/>
    <s v="V"/>
    <x v="42"/>
    <x v="1"/>
    <n v="32.049999999999997"/>
    <m/>
    <n v="16024.999999999998"/>
    <n v="12"/>
    <n v="2.9579999999999997"/>
    <n v="0.49299999999999999"/>
    <n v="16010.588999999998"/>
    <x v="0"/>
  </r>
  <r>
    <x v="1"/>
    <x v="355"/>
    <e v="#N/A"/>
    <n v="31900"/>
    <s v="C"/>
    <x v="23"/>
    <x v="4"/>
    <n v="17.3"/>
    <n v="17.456250000000001"/>
    <n v="5190"/>
    <n v="12"/>
    <n v="2.9579999999999997"/>
    <n v="0.49299999999999999"/>
    <n v="5205.0410000000002"/>
    <x v="0"/>
  </r>
  <r>
    <x v="1"/>
    <x v="355"/>
    <e v="#N/A"/>
    <n v="31900"/>
    <s v="C"/>
    <x v="23"/>
    <x v="1"/>
    <n v="17.55"/>
    <n v="17.55"/>
    <n v="8775"/>
    <n v="12"/>
    <n v="2.9579999999999997"/>
    <n v="0.49299999999999999"/>
    <n v="8790.0409999999993"/>
    <x v="0"/>
  </r>
  <r>
    <x v="1"/>
    <x v="355"/>
    <e v="#N/A"/>
    <n v="31900"/>
    <s v="C"/>
    <x v="43"/>
    <x v="11"/>
    <n v="23.02"/>
    <n v="23.02"/>
    <n v="18416"/>
    <n v="12"/>
    <n v="2.9579999999999997"/>
    <n v="0.49299999999999999"/>
    <n v="18431.041000000001"/>
    <x v="0"/>
  </r>
  <r>
    <x v="1"/>
    <x v="355"/>
    <e v="#N/A"/>
    <n v="31900"/>
    <s v="C"/>
    <x v="1"/>
    <x v="2"/>
    <n v="96.32"/>
    <n v="98.694999999999993"/>
    <n v="9632"/>
    <n v="12"/>
    <n v="2.9579999999999997"/>
    <n v="0.49299999999999999"/>
    <n v="9648.0149999999994"/>
    <x v="0"/>
  </r>
  <r>
    <x v="1"/>
    <x v="355"/>
    <s v="Consumo Cíclico"/>
    <n v="31900"/>
    <s v="C"/>
    <x v="18"/>
    <x v="28"/>
    <n v="4.8499999999999996"/>
    <n v="4.8499999999999996"/>
    <n v="19400"/>
    <n v="12"/>
    <n v="2.9579999999999997"/>
    <n v="0.49299999999999999"/>
    <n v="19416.014999999999"/>
    <x v="0"/>
  </r>
  <r>
    <x v="1"/>
    <x v="355"/>
    <s v="Consumo Cíclico"/>
    <n v="31900"/>
    <s v="C"/>
    <x v="42"/>
    <x v="4"/>
    <n v="32.01"/>
    <n v="32.524999999999999"/>
    <n v="9603"/>
    <n v="12"/>
    <n v="2.9579999999999997"/>
    <n v="0.49299999999999999"/>
    <n v="9619.0149999999994"/>
    <x v="0"/>
  </r>
  <r>
    <x v="1"/>
    <x v="355"/>
    <s v="Consumo Cíclico"/>
    <n v="31900"/>
    <s v="C"/>
    <x v="42"/>
    <x v="0"/>
    <n v="32.08"/>
    <n v="32.696666666666665"/>
    <n v="6416"/>
    <n v="12"/>
    <n v="2.9579999999999997"/>
    <n v="0.49299999999999999"/>
    <n v="6432.0150000000003"/>
    <x v="0"/>
  </r>
  <r>
    <x v="1"/>
    <x v="355"/>
    <s v="Consumo Cíclico"/>
    <n v="31900"/>
    <s v="C"/>
    <x v="42"/>
    <x v="4"/>
    <n v="32.99"/>
    <n v="32.872857142857143"/>
    <n v="9897"/>
    <n v="12"/>
    <n v="2.9579999999999997"/>
    <n v="0.49299999999999999"/>
    <n v="9913.0149999999994"/>
    <x v="0"/>
  </r>
  <r>
    <x v="1"/>
    <x v="355"/>
    <s v="Consumo Cíclico"/>
    <n v="31900"/>
    <s v="C"/>
    <x v="42"/>
    <x v="7"/>
    <n v="32.770000000000003"/>
    <n v="32.770000000000003"/>
    <n v="13108.000000000002"/>
    <n v="12"/>
    <n v="2.9579999999999997"/>
    <n v="0.49299999999999999"/>
    <n v="13123.113000000001"/>
    <x v="0"/>
  </r>
  <r>
    <x v="1"/>
    <x v="356"/>
    <s v="Petróleo. Gás e Biocombustíveis"/>
    <n v="27818"/>
    <s v="C"/>
    <x v="10"/>
    <x v="11"/>
    <n v="27.28"/>
    <n v="27.28"/>
    <n v="21824"/>
    <n v="12"/>
    <n v="4.0062499999999996"/>
    <n v="0.68500000000000005"/>
    <n v="21839.305000000004"/>
    <x v="0"/>
  </r>
  <r>
    <x v="1"/>
    <x v="356"/>
    <s v="Consumo Cíclico"/>
    <n v="27818"/>
    <s v="V"/>
    <x v="42"/>
    <x v="4"/>
    <n v="33.15"/>
    <n v="33.020000000000003"/>
    <n v="9945"/>
    <n v="12"/>
    <n v="4.0062499999999996"/>
    <n v="0.68500000000000005"/>
    <n v="9930.3250000000007"/>
    <x v="0"/>
  </r>
  <r>
    <x v="1"/>
    <x v="356"/>
    <s v="Consumo Cíclico"/>
    <n v="27818"/>
    <s v="C"/>
    <x v="42"/>
    <x v="4"/>
    <n v="33.020000000000003"/>
    <n v="33.020000000000003"/>
    <n v="9906.0000000000018"/>
    <n v="12"/>
    <n v="4.0062499999999996"/>
    <n v="0.68500000000000005"/>
    <n v="9920.6533333333336"/>
    <x v="0"/>
  </r>
  <r>
    <x v="1"/>
    <x v="356"/>
    <s v="Petróleo. Gás e Biocombustíveis"/>
    <n v="27818"/>
    <s v="V"/>
    <x v="10"/>
    <x v="1"/>
    <n v="27.11"/>
    <n v="26.13"/>
    <n v="13555"/>
    <n v="12"/>
    <n v="4.0062499999999996"/>
    <n v="0.68500000000000005"/>
    <n v="13540.976666666667"/>
    <x v="0"/>
  </r>
  <r>
    <x v="1"/>
    <x v="356"/>
    <s v="Financeiro"/>
    <n v="27818"/>
    <s v="V"/>
    <x v="14"/>
    <x v="4"/>
    <n v="52.67"/>
    <n v="52.3"/>
    <n v="15801"/>
    <n v="12"/>
    <n v="4.0062499999999996"/>
    <n v="0.68500000000000005"/>
    <n v="15786.976666666667"/>
    <x v="0"/>
  </r>
  <r>
    <x v="1"/>
    <x v="356"/>
    <s v="Consumo Cíclico"/>
    <n v="27818"/>
    <s v="V"/>
    <x v="42"/>
    <x v="5"/>
    <n v="33.54"/>
    <n v="33.799999999999997"/>
    <n v="23478"/>
    <n v="12"/>
    <n v="4.0062499999999996"/>
    <n v="0.68500000000000005"/>
    <n v="23463.976666666666"/>
    <x v="0"/>
  </r>
  <r>
    <x v="1"/>
    <x v="356"/>
    <s v="Consumo Cíclico"/>
    <n v="27818"/>
    <s v="V"/>
    <x v="42"/>
    <x v="5"/>
    <n v="33.369999999999997"/>
    <n v="33.799999999999997"/>
    <n v="23359"/>
    <n v="12"/>
    <n v="4.0062499999999996"/>
    <n v="0.68500000000000005"/>
    <n v="23344.976666666666"/>
    <x v="0"/>
  </r>
  <r>
    <x v="1"/>
    <x v="356"/>
    <e v="#N/A"/>
    <n v="27818"/>
    <s v="V"/>
    <x v="43"/>
    <x v="1"/>
    <n v="23.08"/>
    <n v="22.53"/>
    <n v="11540"/>
    <n v="12"/>
    <n v="4.0062499999999996"/>
    <n v="0.68500000000000005"/>
    <n v="11525.976666666667"/>
    <x v="0"/>
  </r>
  <r>
    <x v="1"/>
    <x v="357"/>
    <s v="Consumo Cíclico"/>
    <n v="23697"/>
    <s v="V"/>
    <x v="42"/>
    <x v="11"/>
    <n v="32"/>
    <n v="34.51"/>
    <n v="25600"/>
    <n v="12"/>
    <n v="5.0650000000000004"/>
    <n v="0.63"/>
    <n v="25584.871111111112"/>
    <x v="0"/>
  </r>
  <r>
    <x v="1"/>
    <x v="357"/>
    <e v="#N/A"/>
    <n v="23697"/>
    <s v="C"/>
    <x v="43"/>
    <x v="1"/>
    <n v="22.53"/>
    <m/>
    <n v="11265"/>
    <n v="12"/>
    <n v="5.0650000000000004"/>
    <n v="0.63"/>
    <n v="11280.758888888888"/>
    <x v="0"/>
  </r>
  <r>
    <x v="1"/>
    <x v="358"/>
    <e v="#N/A"/>
    <n v="19842"/>
    <s v="V"/>
    <x v="43"/>
    <x v="7"/>
    <n v="22.98"/>
    <m/>
    <n v="9192"/>
    <n v="12"/>
    <n v="2.52"/>
    <n v="0.39"/>
    <n v="9177.1111111111113"/>
    <x v="0"/>
  </r>
  <r>
    <x v="1"/>
    <x v="359"/>
    <s v="Petróleo. Gás e Biocombustíveis"/>
    <n v="15849"/>
    <s v="C"/>
    <x v="10"/>
    <x v="1"/>
    <n v="26.13"/>
    <m/>
    <n v="13065"/>
    <n v="12"/>
    <n v="3.59"/>
    <n v="0.55000000000000004"/>
    <n v="13080.678888888888"/>
    <x v="0"/>
  </r>
  <r>
    <x v="1"/>
    <x v="360"/>
    <s v="Consumo Cíclico"/>
    <n v="11800"/>
    <s v="V"/>
    <x v="18"/>
    <x v="28"/>
    <n v="4.8"/>
    <m/>
    <n v="19200"/>
    <n v="12"/>
    <n v="2.5299999999999998"/>
    <n v="0.5"/>
    <n v="19185.001111111113"/>
    <x v="0"/>
  </r>
  <r>
    <x v="1"/>
    <x v="360"/>
    <e v="#N/A"/>
    <n v="11800"/>
    <s v="C"/>
    <x v="43"/>
    <x v="7"/>
    <n v="22.59"/>
    <m/>
    <n v="9036"/>
    <n v="12"/>
    <n v="2.5299999999999998"/>
    <n v="0.5"/>
    <n v="9051.6288888888885"/>
    <x v="0"/>
  </r>
  <r>
    <x v="1"/>
    <x v="360"/>
    <s v="Consumo Cíclico"/>
    <n v="11800"/>
    <s v="C"/>
    <x v="18"/>
    <x v="9"/>
    <n v="4.76"/>
    <m/>
    <n v="9520"/>
    <n v="12"/>
    <n v="2.5299999999999998"/>
    <n v="0.5"/>
    <n v="9535.6288888888885"/>
    <x v="0"/>
  </r>
  <r>
    <x v="1"/>
    <x v="360"/>
    <s v="Consumo Cíclico"/>
    <n v="11800"/>
    <s v="C"/>
    <x v="18"/>
    <x v="9"/>
    <n v="4.74"/>
    <m/>
    <n v="9480"/>
    <n v="12"/>
    <n v="2.5299999999999998"/>
    <n v="0.5"/>
    <n v="9495.6288888888885"/>
    <x v="0"/>
  </r>
  <r>
    <x v="1"/>
    <x v="361"/>
    <e v="#N/A"/>
    <n v="7542"/>
    <s v="C"/>
    <x v="1"/>
    <x v="2"/>
    <n v="101.07"/>
    <m/>
    <n v="10107"/>
    <n v="12"/>
    <n v="2.3879999999999999"/>
    <n v="6.0999999999999999E-2"/>
    <n v="10122.189888888888"/>
    <x v="0"/>
  </r>
  <r>
    <x v="1"/>
    <x v="361"/>
    <s v="Materiais Básicos"/>
    <n v="7542"/>
    <s v="V"/>
    <x v="25"/>
    <x v="1"/>
    <n v="34.44"/>
    <m/>
    <n v="17220"/>
    <n v="12"/>
    <n v="2.3879999999999999"/>
    <n v="6.0999999999999999E-2"/>
    <n v="17203.788999999997"/>
    <x v="0"/>
  </r>
  <r>
    <x v="1"/>
    <x v="361"/>
    <s v="Materiais Básicos"/>
    <n v="7542"/>
    <s v="C"/>
    <x v="25"/>
    <x v="0"/>
    <n v="34.21"/>
    <m/>
    <n v="6842"/>
    <n v="12"/>
    <n v="2.3879999999999999"/>
    <n v="6.0999999999999999E-2"/>
    <n v="6858.8409999999994"/>
    <x v="0"/>
  </r>
  <r>
    <x v="1"/>
    <x v="361"/>
    <s v="Materiais Básicos"/>
    <n v="7542"/>
    <s v="C"/>
    <x v="25"/>
    <x v="4"/>
    <n v="34.67"/>
    <m/>
    <n v="10401"/>
    <n v="12"/>
    <n v="2.3879999999999999"/>
    <n v="6.0999999999999999E-2"/>
    <n v="10417.840999999999"/>
    <x v="0"/>
  </r>
  <r>
    <x v="1"/>
    <x v="361"/>
    <s v="Materiais Básicos"/>
    <n v="7542"/>
    <s v="V"/>
    <x v="25"/>
    <x v="4"/>
    <n v="34.24"/>
    <m/>
    <n v="10272"/>
    <n v="12"/>
    <n v="2.3879999999999999"/>
    <n v="6.0999999999999999E-2"/>
    <n v="10258.889000000001"/>
    <x v="0"/>
  </r>
  <r>
    <x v="1"/>
    <x v="361"/>
    <s v="Materiais Básicos"/>
    <n v="7542"/>
    <s v="C"/>
    <x v="25"/>
    <x v="4"/>
    <n v="34.22"/>
    <m/>
    <n v="10266"/>
    <n v="12"/>
    <n v="2.3879999999999999"/>
    <n v="6.0999999999999999E-2"/>
    <n v="10279.740999999998"/>
    <x v="0"/>
  </r>
  <r>
    <x v="1"/>
    <x v="361"/>
    <s v="Materiais Básicos"/>
    <n v="7542"/>
    <s v="V"/>
    <x v="25"/>
    <x v="4"/>
    <n v="34.39"/>
    <m/>
    <n v="10317"/>
    <n v="12"/>
    <n v="2.3879999999999999"/>
    <n v="6.0999999999999999E-2"/>
    <n v="10301.894"/>
    <x v="0"/>
  </r>
  <r>
    <x v="1"/>
    <x v="361"/>
    <s v="Materiais Básicos"/>
    <n v="7542"/>
    <s v="C"/>
    <x v="25"/>
    <x v="4"/>
    <n v="34.25"/>
    <m/>
    <n v="10275"/>
    <n v="12"/>
    <n v="2.3879999999999999"/>
    <n v="6.0999999999999999E-2"/>
    <n v="10290.735999999999"/>
    <x v="0"/>
  </r>
  <r>
    <x v="1"/>
    <x v="361"/>
    <s v="Materiais Básicos"/>
    <n v="7542"/>
    <s v="C"/>
    <x v="0"/>
    <x v="0"/>
    <n v="30.57"/>
    <n v="31.56"/>
    <n v="6114"/>
    <n v="12"/>
    <n v="2.3879999999999999"/>
    <n v="6.0999999999999999E-2"/>
    <n v="6132.3850000000002"/>
    <x v="0"/>
  </r>
  <r>
    <x v="1"/>
    <x v="361"/>
    <s v="Financeiro"/>
    <n v="7542"/>
    <s v="C"/>
    <x v="14"/>
    <x v="4"/>
    <n v="52.3"/>
    <n v="52.3"/>
    <n v="15690"/>
    <n v="12"/>
    <n v="2.3879999999999999"/>
    <n v="6.0999999999999999E-2"/>
    <n v="15708.384999999998"/>
    <x v="0"/>
  </r>
  <r>
    <x v="1"/>
    <x v="362"/>
    <s v=" Utilidade Pública"/>
    <n v="2887"/>
    <s v="C"/>
    <x v="29"/>
    <x v="1"/>
    <n v="22.73"/>
    <n v="22.73"/>
    <n v="11365"/>
    <n v="12"/>
    <n v="5.62"/>
    <n v="0.9"/>
    <n v="11384.223999999998"/>
    <x v="0"/>
  </r>
  <r>
    <x v="1"/>
    <x v="362"/>
    <s v="Consumo Cíclico"/>
    <n v="2887"/>
    <s v="V"/>
    <x v="18"/>
    <x v="41"/>
    <n v="4.92"/>
    <n v="4.7699999999999996"/>
    <n v="29520"/>
    <n v="12"/>
    <n v="5.62"/>
    <n v="0.9"/>
    <n v="29501.405999999999"/>
    <x v="0"/>
  </r>
  <r>
    <x v="1"/>
    <x v="363"/>
    <s v="Materiais Básicos"/>
    <n v="88219"/>
    <s v="C"/>
    <x v="0"/>
    <x v="2"/>
    <n v="32.21"/>
    <n v="32.22"/>
    <n v="3221"/>
    <n v="12"/>
    <n v="1.6937500000000001"/>
    <n v="0.29125000000000001"/>
    <n v="3239.6152500000003"/>
    <x v="0"/>
  </r>
  <r>
    <x v="1"/>
    <x v="363"/>
    <s v="Materiais Básicos"/>
    <n v="88219"/>
    <s v="V"/>
    <x v="0"/>
    <x v="0"/>
    <n v="32.979999999999997"/>
    <n v="92.95"/>
    <n v="6595.9999999999991"/>
    <n v="12"/>
    <n v="1.6937500000000001"/>
    <n v="0.29125000000000001"/>
    <n v="6581.3762499999984"/>
    <x v="0"/>
  </r>
  <r>
    <x v="1"/>
    <x v="363"/>
    <s v="Materiais Básicos"/>
    <n v="88219"/>
    <s v="C"/>
    <x v="0"/>
    <x v="0"/>
    <n v="32.950000000000003"/>
    <n v="92.95"/>
    <n v="6590.0000000000009"/>
    <n v="12"/>
    <n v="1.6937500000000001"/>
    <n v="0.29125000000000001"/>
    <n v="6605.2537500000017"/>
    <x v="0"/>
  </r>
  <r>
    <x v="1"/>
    <x v="363"/>
    <s v="Materiais Básicos"/>
    <n v="88219"/>
    <s v="C"/>
    <x v="0"/>
    <x v="0"/>
    <n v="32.22"/>
    <n v="32.22"/>
    <n v="6444"/>
    <n v="12"/>
    <n v="1.6937500000000001"/>
    <n v="0.29125000000000001"/>
    <n v="6459.2537500000008"/>
    <x v="0"/>
  </r>
  <r>
    <x v="1"/>
    <x v="363"/>
    <s v=" Utilidade Pública"/>
    <n v="88219"/>
    <s v="V"/>
    <x v="29"/>
    <x v="0"/>
    <n v="21.94"/>
    <n v="20.78"/>
    <n v="4388"/>
    <n v="12"/>
    <n v="1.6937500000000001"/>
    <n v="0.29125000000000001"/>
    <n v="4373.3762499999993"/>
    <x v="0"/>
  </r>
  <r>
    <x v="1"/>
    <x v="363"/>
    <s v="Consumo Cíclico"/>
    <n v="88219"/>
    <s v="C"/>
    <x v="42"/>
    <x v="0"/>
    <n v="31.96"/>
    <n v="33.795454545454547"/>
    <n v="6392"/>
    <n v="12"/>
    <n v="1.6937500000000001"/>
    <n v="0.29125000000000001"/>
    <n v="6406.8762500000003"/>
    <x v="0"/>
  </r>
  <r>
    <x v="1"/>
    <x v="363"/>
    <s v="Consumo Cíclico"/>
    <n v="88219"/>
    <s v="C"/>
    <x v="42"/>
    <x v="0"/>
    <n v="31.86"/>
    <n v="34.981000000000002"/>
    <n v="6372"/>
    <n v="12"/>
    <n v="1.6937500000000001"/>
    <n v="0.29125000000000001"/>
    <n v="6386.8762500000003"/>
    <x v="0"/>
  </r>
  <r>
    <x v="1"/>
    <x v="363"/>
    <s v="Consumo Cíclico"/>
    <n v="88219"/>
    <s v="C"/>
    <x v="42"/>
    <x v="7"/>
    <n v="32.31"/>
    <n v="35.327777777777776"/>
    <n v="12924"/>
    <n v="12"/>
    <n v="1.6937500000000001"/>
    <n v="0.29125000000000001"/>
    <n v="12938.876249999999"/>
    <x v="0"/>
  </r>
  <r>
    <x v="1"/>
    <x v="364"/>
    <s v="Consumo Cíclico"/>
    <n v="83778"/>
    <s v="V"/>
    <x v="18"/>
    <x v="37"/>
    <n v="4.8099999999999996"/>
    <n v="4.7699999999999996"/>
    <n v="33670"/>
    <n v="12"/>
    <n v="3.5118181818181822"/>
    <n v="0.64727272727272733"/>
    <n v="33655.397727272728"/>
    <x v="0"/>
  </r>
  <r>
    <x v="1"/>
    <x v="364"/>
    <s v="Consumo Cíclico"/>
    <n v="83778"/>
    <s v="V"/>
    <x v="42"/>
    <x v="5"/>
    <n v="32.659999999999997"/>
    <n v="36.19"/>
    <n v="22861.999999999996"/>
    <n v="12"/>
    <n v="3.5118181818181822"/>
    <n v="0.64727272727272733"/>
    <n v="22847.397727272721"/>
    <x v="0"/>
  </r>
  <r>
    <x v="1"/>
    <x v="364"/>
    <s v="Consumo Cíclico"/>
    <n v="83778"/>
    <s v="V"/>
    <x v="42"/>
    <x v="4"/>
    <n v="32.630000000000003"/>
    <n v="36.19"/>
    <n v="9789"/>
    <n v="12"/>
    <n v="3.5118181818181822"/>
    <n v="0.64727272727272733"/>
    <n v="9774.3977272727279"/>
    <x v="0"/>
  </r>
  <r>
    <x v="1"/>
    <x v="364"/>
    <s v="Consumo Cíclico"/>
    <n v="83778"/>
    <s v="C"/>
    <x v="42"/>
    <x v="4"/>
    <n v="32.020000000000003"/>
    <n v="36.19"/>
    <n v="9606.0000000000018"/>
    <n v="12"/>
    <n v="3.5118181818181822"/>
    <n v="0.64727272727272733"/>
    <n v="9621.3712727272723"/>
    <x v="0"/>
  </r>
  <r>
    <x v="1"/>
    <x v="364"/>
    <s v="Consumo Cíclico"/>
    <n v="83778"/>
    <s v="C"/>
    <x v="42"/>
    <x v="0"/>
    <n v="32.39"/>
    <n v="36.19"/>
    <n v="6478"/>
    <n v="12"/>
    <n v="3.5118181818181822"/>
    <n v="0.64727272727272733"/>
    <n v="6493.3712727272732"/>
    <x v="0"/>
  </r>
  <r>
    <x v="1"/>
    <x v="364"/>
    <s v="Consumo Cíclico"/>
    <n v="83778"/>
    <s v="C"/>
    <x v="42"/>
    <x v="1"/>
    <n v="32.43"/>
    <n v="36.19"/>
    <n v="16215"/>
    <n v="24"/>
    <n v="3.5118181818181822"/>
    <n v="0.64727272727272733"/>
    <n v="16242.37127272727"/>
    <x v="0"/>
  </r>
  <r>
    <x v="1"/>
    <x v="364"/>
    <s v="Financeiro"/>
    <n v="83778"/>
    <s v="V"/>
    <x v="14"/>
    <x v="6"/>
    <n v="51.83"/>
    <n v="50.99"/>
    <n v="31098"/>
    <n v="12"/>
    <n v="3.5118181818181822"/>
    <n v="0.64727272727272733"/>
    <n v="31083.258727272725"/>
    <x v="0"/>
  </r>
  <r>
    <x v="1"/>
    <x v="364"/>
    <s v="Consumo Cíclico"/>
    <n v="83778"/>
    <s v="V"/>
    <x v="42"/>
    <x v="0"/>
    <n v="32.93"/>
    <m/>
    <n v="6586"/>
    <n v="12"/>
    <n v="3.5118181818181822"/>
    <n v="0.64727272727272733"/>
    <n v="6571.2587272727269"/>
    <x v="0"/>
  </r>
  <r>
    <x v="1"/>
    <x v="364"/>
    <s v="Consumo Cíclico"/>
    <n v="83778"/>
    <s v="C"/>
    <x v="42"/>
    <x v="0"/>
    <n v="32.869999999999997"/>
    <m/>
    <n v="6573.9999999999991"/>
    <n v="12"/>
    <n v="3.5118181818181822"/>
    <n v="0.64727272727272733"/>
    <n v="6590.4697727272724"/>
    <x v="0"/>
  </r>
  <r>
    <x v="1"/>
    <x v="364"/>
    <s v="Consumo Cíclico"/>
    <n v="83778"/>
    <s v="V"/>
    <x v="42"/>
    <x v="4"/>
    <n v="32.74"/>
    <n v="36.19"/>
    <n v="9822"/>
    <n v="12"/>
    <n v="3.5118181818181822"/>
    <n v="0.64727272727272733"/>
    <n v="9806.1602272727287"/>
    <x v="0"/>
  </r>
  <r>
    <x v="1"/>
    <x v="364"/>
    <e v="#N/A"/>
    <n v="83778"/>
    <s v="V"/>
    <x v="43"/>
    <x v="7"/>
    <n v="22.78"/>
    <n v="21.89"/>
    <n v="9112"/>
    <n v="12"/>
    <n v="3.5118181818181822"/>
    <n v="0.64727272727272733"/>
    <n v="9096.1602272727287"/>
    <x v="0"/>
  </r>
  <r>
    <x v="1"/>
    <x v="365"/>
    <s v="Consumo Cíclico"/>
    <n v="79449"/>
    <s v="C"/>
    <x v="42"/>
    <x v="4"/>
    <n v="32.369999999999997"/>
    <n v="36.194000000000003"/>
    <n v="9711"/>
    <n v="12"/>
    <n v="2.3466666666666667"/>
    <n v="0.51666666666666672"/>
    <n v="9727.3391666666648"/>
    <x v="0"/>
  </r>
  <r>
    <x v="1"/>
    <x v="365"/>
    <s v="Consumo Cíclico"/>
    <n v="79449"/>
    <s v="V"/>
    <x v="42"/>
    <x v="4"/>
    <n v="32.880000000000003"/>
    <n v="37.15"/>
    <n v="9864"/>
    <n v="12"/>
    <n v="2.3466666666666667"/>
    <n v="0.51666666666666672"/>
    <n v="9848.6633333333339"/>
    <x v="0"/>
  </r>
  <r>
    <x v="1"/>
    <x v="365"/>
    <s v="Consumo Cíclico"/>
    <n v="79449"/>
    <s v="C"/>
    <x v="42"/>
    <x v="4"/>
    <n v="32.86"/>
    <n v="37.15"/>
    <n v="9858"/>
    <n v="12"/>
    <n v="2.3466666666666667"/>
    <n v="0.51666666666666672"/>
    <n v="9874.1733333333323"/>
    <x v="0"/>
  </r>
  <r>
    <x v="1"/>
    <x v="365"/>
    <s v="Consumo Cíclico"/>
    <n v="79449"/>
    <s v="V"/>
    <x v="42"/>
    <x v="4"/>
    <n v="33.159999999999997"/>
    <n v="37.15"/>
    <n v="9947.9999999999982"/>
    <n v="12"/>
    <n v="2.3466666666666667"/>
    <n v="0.51666666666666672"/>
    <n v="9932.4566666666651"/>
    <x v="0"/>
  </r>
  <r>
    <x v="1"/>
    <x v="365"/>
    <s v="Consumo Cíclico"/>
    <n v="79449"/>
    <s v="C"/>
    <x v="42"/>
    <x v="4"/>
    <n v="32.94"/>
    <n v="37.15"/>
    <n v="9882"/>
    <n v="12"/>
    <n v="2.3466666666666667"/>
    <n v="0.51666666666666672"/>
    <n v="9898.1733333333323"/>
    <x v="0"/>
  </r>
  <r>
    <x v="1"/>
    <x v="365"/>
    <s v="Consumo Cíclico"/>
    <n v="79449"/>
    <s v="V"/>
    <x v="42"/>
    <x v="1"/>
    <n v="33.08"/>
    <n v="37.15"/>
    <n v="16540"/>
    <n v="12"/>
    <n v="2.3466666666666667"/>
    <n v="0.51666666666666672"/>
    <n v="16523.71"/>
    <x v="0"/>
  </r>
  <r>
    <x v="1"/>
    <x v="365"/>
    <s v="Consumo Cíclico"/>
    <n v="79449"/>
    <s v="C"/>
    <x v="42"/>
    <x v="0"/>
    <n v="33.06"/>
    <n v="37.15"/>
    <n v="6612"/>
    <n v="12"/>
    <n v="2.3466666666666667"/>
    <n v="0.51666666666666672"/>
    <n v="6628.92"/>
    <x v="0"/>
  </r>
  <r>
    <x v="1"/>
    <x v="365"/>
    <s v="Consumo Cíclico"/>
    <n v="79449"/>
    <s v="C"/>
    <x v="42"/>
    <x v="4"/>
    <n v="33.1"/>
    <n v="37.15"/>
    <n v="9930"/>
    <n v="12"/>
    <n v="2.3466666666666667"/>
    <n v="0.51666666666666672"/>
    <n v="9946.9199999999983"/>
    <x v="0"/>
  </r>
  <r>
    <x v="1"/>
    <x v="365"/>
    <s v="Consumo Cíclico"/>
    <n v="79449"/>
    <s v="V"/>
    <x v="42"/>
    <x v="1"/>
    <n v="33.58"/>
    <n v="37.15"/>
    <n v="16790"/>
    <n v="12"/>
    <n v="2.3466666666666667"/>
    <n v="0.51666666666666672"/>
    <n v="16774.543333333335"/>
    <x v="0"/>
  </r>
  <r>
    <x v="1"/>
    <x v="366"/>
    <s v="Consumo Cíclico"/>
    <n v="75340"/>
    <s v="V"/>
    <x v="42"/>
    <x v="1"/>
    <n v="32.44"/>
    <n v="35.81"/>
    <n v="16219.999999999998"/>
    <n v="12"/>
    <n v="3.43"/>
    <n v="0.55000000000000004"/>
    <n v="16204.509999999998"/>
    <x v="0"/>
  </r>
  <r>
    <x v="1"/>
    <x v="366"/>
    <e v="#N/A"/>
    <n v="75340"/>
    <s v="C"/>
    <x v="43"/>
    <x v="7"/>
    <n v="21.89"/>
    <n v="21.89"/>
    <n v="8756"/>
    <n v="12"/>
    <n v="3.43"/>
    <n v="0.55000000000000004"/>
    <n v="8771.0749999999989"/>
    <x v="0"/>
  </r>
  <r>
    <x v="1"/>
    <x v="367"/>
    <s v="Consumo Cíclico"/>
    <n v="74150"/>
    <s v="V"/>
    <x v="18"/>
    <x v="3"/>
    <n v="4.05"/>
    <n v="4.87"/>
    <n v="4050"/>
    <n v="12"/>
    <n v="1.1100000000000001"/>
    <n v="0.16"/>
    <n v="4035.9450000000002"/>
    <x v="0"/>
  </r>
  <r>
    <x v="1"/>
    <x v="368"/>
    <s v="Consumo Cíclico"/>
    <n v="67931"/>
    <s v="C"/>
    <x v="42"/>
    <x v="4"/>
    <n v="31.33"/>
    <n v="35.812272727272727"/>
    <n v="9399"/>
    <n v="12"/>
    <n v="1.75"/>
    <n v="0.28000000000000003"/>
    <n v="9413.8050000000003"/>
    <x v="0"/>
  </r>
  <r>
    <x v="1"/>
    <x v="368"/>
    <s v="Consumo Cíclico"/>
    <n v="67931"/>
    <s v="C"/>
    <x v="42"/>
    <x v="0"/>
    <n v="31.21"/>
    <n v="36.524736842105263"/>
    <n v="6242"/>
    <n v="12"/>
    <n v="1.75"/>
    <n v="0.28000000000000003"/>
    <n v="6256.8050000000003"/>
    <x v="0"/>
  </r>
  <r>
    <x v="1"/>
    <x v="369"/>
    <s v=" Utilidade Pública"/>
    <n v="56435"/>
    <s v="C"/>
    <x v="29"/>
    <x v="0"/>
    <n v="20.78"/>
    <n v="20.78"/>
    <n v="4156"/>
    <n v="12"/>
    <n v="1.75"/>
    <n v="0.28000000000000003"/>
    <n v="4172.2849999999999"/>
    <x v="0"/>
  </r>
  <r>
    <x v="1"/>
    <x v="369"/>
    <s v="Bens Industriais"/>
    <n v="56435"/>
    <s v="V"/>
    <x v="35"/>
    <x v="7"/>
    <n v="21.48"/>
    <n v="21.02"/>
    <n v="8592"/>
    <n v="12"/>
    <n v="1.75"/>
    <n v="0.28000000000000003"/>
    <n v="8576.3449999999993"/>
    <x v="0"/>
  </r>
  <r>
    <x v="1"/>
    <x v="370"/>
    <s v="Bens Industriais"/>
    <n v="52459"/>
    <s v="C"/>
    <x v="35"/>
    <x v="7"/>
    <n v="21.02"/>
    <n v="21.02"/>
    <n v="8408"/>
    <n v="12"/>
    <n v="2.31"/>
    <n v="0.37"/>
    <n v="8423.9533333333329"/>
    <x v="0"/>
  </r>
  <r>
    <x v="1"/>
    <x v="371"/>
    <s v="Consumo Cíclico"/>
    <n v="48687"/>
    <s v="V"/>
    <x v="42"/>
    <x v="0"/>
    <n v="33.75"/>
    <n v="37.15"/>
    <n v="6750"/>
    <n v="12"/>
    <n v="2.31"/>
    <n v="0.37"/>
    <n v="6734.6766666666672"/>
    <x v="0"/>
  </r>
  <r>
    <x v="1"/>
    <x v="371"/>
    <s v="Consumo Cíclico"/>
    <n v="48687"/>
    <s v="V"/>
    <x v="42"/>
    <x v="4"/>
    <n v="33.57"/>
    <n v="37.15"/>
    <n v="10071"/>
    <n v="12"/>
    <n v="2.31"/>
    <n v="0.37"/>
    <n v="10055.676666666666"/>
    <x v="0"/>
  </r>
  <r>
    <x v="1"/>
    <x v="372"/>
    <e v="#N/A"/>
    <n v="44382"/>
    <s v="V"/>
    <x v="23"/>
    <x v="11"/>
    <n v="14.87"/>
    <n v="14.88"/>
    <n v="11896"/>
    <n v="12"/>
    <n v="3.27"/>
    <n v="0.52"/>
    <n v="11881.41"/>
    <x v="0"/>
  </r>
  <r>
    <x v="1"/>
    <x v="373"/>
    <s v="Consumo Cíclico"/>
    <n v="40084"/>
    <s v="C"/>
    <x v="18"/>
    <x v="13"/>
    <n v="4.45"/>
    <n v="4.773076923076923"/>
    <n v="13350"/>
    <n v="12"/>
    <n v="3.1749999999999998"/>
    <n v="0.505"/>
    <n v="13365.144999999999"/>
    <x v="0"/>
  </r>
  <r>
    <x v="1"/>
    <x v="373"/>
    <s v="Financeiro"/>
    <n v="40084"/>
    <s v="V"/>
    <x v="8"/>
    <x v="4"/>
    <n v="32.479999999999997"/>
    <n v="32.270000000000003"/>
    <n v="9743.9999999999982"/>
    <n v="12"/>
    <n v="3.1749999999999998"/>
    <n v="0.505"/>
    <n v="9729.4849999999988"/>
    <x v="0"/>
  </r>
  <r>
    <x v="1"/>
    <x v="374"/>
    <e v="#N/A"/>
    <n v="36088"/>
    <s v="V"/>
    <x v="23"/>
    <x v="3"/>
    <n v="14.17"/>
    <n v="14.88"/>
    <n v="14170"/>
    <n v="12"/>
    <n v="3.89"/>
    <n v="0.62"/>
    <n v="14155.074999999999"/>
    <x v="0"/>
  </r>
  <r>
    <x v="1"/>
    <x v="375"/>
    <s v="Financeiro"/>
    <n v="31935"/>
    <s v="C"/>
    <x v="8"/>
    <x v="4"/>
    <n v="32.270000000000003"/>
    <n v="32.270000000000003"/>
    <n v="9681.0000000000018"/>
    <n v="12"/>
    <n v="2.66"/>
    <n v="0.42"/>
    <n v="9696.3550000000014"/>
    <x v="0"/>
  </r>
  <r>
    <x v="1"/>
    <x v="376"/>
    <s v="Financeiro"/>
    <n v="27456"/>
    <s v="V"/>
    <x v="14"/>
    <x v="0"/>
    <n v="50.5"/>
    <n v="50.99"/>
    <n v="10100"/>
    <n v="12"/>
    <n v="2.4700000000000002"/>
    <n v="0.39333333333333331"/>
    <n v="10085.301666666666"/>
    <x v="0"/>
  </r>
  <r>
    <x v="1"/>
    <x v="376"/>
    <s v="Consumo Cíclico"/>
    <n v="27456"/>
    <s v="C"/>
    <x v="42"/>
    <x v="0"/>
    <n v="33.549999999999997"/>
    <n v="37.151818181818179"/>
    <n v="6709.9999999999991"/>
    <n v="12"/>
    <n v="2.4700000000000002"/>
    <n v="0.39333333333333331"/>
    <n v="6725.3283333333329"/>
    <x v="0"/>
  </r>
  <r>
    <x v="1"/>
    <x v="376"/>
    <s v="Consumo Cíclico"/>
    <n v="27456"/>
    <s v="C"/>
    <x v="42"/>
    <x v="4"/>
    <n v="33.840000000000003"/>
    <n v="37.512"/>
    <n v="10152.000000000002"/>
    <n v="12"/>
    <n v="2.4700000000000002"/>
    <n v="0.39333333333333331"/>
    <n v="10167.328333333335"/>
    <x v="0"/>
  </r>
  <r>
    <x v="1"/>
    <x v="376"/>
    <s v="Consumo Cíclico"/>
    <n v="22217"/>
    <s v="V"/>
    <x v="18"/>
    <x v="13"/>
    <n v="4.4000000000000004"/>
    <m/>
    <n v="13200.000000000002"/>
    <n v="12"/>
    <n v="2.4433333333333334"/>
    <n v="0.49666666666666665"/>
    <n v="13185.198333333336"/>
    <x v="0"/>
  </r>
  <r>
    <x v="1"/>
    <x v="376"/>
    <s v="Consumo Cíclico"/>
    <n v="22217"/>
    <s v="C"/>
    <x v="42"/>
    <x v="0"/>
    <n v="36.380000000000003"/>
    <n v="38.162352941176472"/>
    <n v="7276.0000000000009"/>
    <n v="12"/>
    <n v="2.4433333333333334"/>
    <n v="0.49666666666666665"/>
    <n v="7292.0133333333342"/>
    <x v="0"/>
  </r>
  <r>
    <x v="1"/>
    <x v="376"/>
    <s v="Consumo Cíclico"/>
    <n v="22217"/>
    <s v="C"/>
    <x v="18"/>
    <x v="13"/>
    <n v="4.49"/>
    <m/>
    <n v="13470"/>
    <n v="12"/>
    <n v="2.4433333333333334"/>
    <n v="0.49666666666666665"/>
    <n v="13486.013333333332"/>
    <x v="0"/>
  </r>
  <r>
    <x v="1"/>
    <x v="377"/>
    <s v="Consumo Cíclico"/>
    <n v="17759"/>
    <s v="V"/>
    <x v="18"/>
    <x v="13"/>
    <n v="4.54"/>
    <n v="4.8607692307692307"/>
    <n v="13620"/>
    <n v="12"/>
    <n v="2.8714285714285714"/>
    <n v="0.55571428571428572"/>
    <n v="13604.557619047619"/>
    <x v="0"/>
  </r>
  <r>
    <x v="1"/>
    <x v="377"/>
    <s v="Consumo Cíclico"/>
    <n v="17759"/>
    <s v="C"/>
    <x v="18"/>
    <x v="13"/>
    <n v="4.53"/>
    <n v="4.8607692307692307"/>
    <n v="13590"/>
    <n v="12"/>
    <n v="2.8714285714285714"/>
    <n v="0.55571428571428572"/>
    <n v="13606.639047619046"/>
    <x v="0"/>
  </r>
  <r>
    <x v="1"/>
    <x v="377"/>
    <s v="Consumo Cíclico"/>
    <n v="17759"/>
    <s v="V"/>
    <x v="18"/>
    <x v="13"/>
    <n v="4.83"/>
    <n v="4.8607692307692307"/>
    <n v="14490"/>
    <n v="12"/>
    <n v="2.8714285714285714"/>
    <n v="0.55571428571428572"/>
    <n v="14473.990952380953"/>
    <x v="0"/>
  </r>
  <r>
    <x v="1"/>
    <x v="377"/>
    <s v="Consumo Cíclico"/>
    <n v="17759"/>
    <s v="C"/>
    <x v="18"/>
    <x v="13"/>
    <n v="4.83"/>
    <n v="4.8607692307692307"/>
    <n v="14490"/>
    <n v="12"/>
    <n v="2.8714285714285714"/>
    <n v="0.55571428571428572"/>
    <n v="14506.639047619046"/>
    <x v="0"/>
  </r>
  <r>
    <x v="1"/>
    <x v="377"/>
    <e v="#N/A"/>
    <n v="17759"/>
    <s v="C"/>
    <x v="23"/>
    <x v="3"/>
    <n v="14.44"/>
    <n v="14.875555555555556"/>
    <n v="14440"/>
    <n v="12"/>
    <n v="2.8714285714285714"/>
    <n v="0.55571428571428572"/>
    <n v="14456.538214285714"/>
    <x v="0"/>
  </r>
  <r>
    <x v="1"/>
    <x v="377"/>
    <s v="Consumo Cíclico"/>
    <n v="17759"/>
    <s v="V"/>
    <x v="42"/>
    <x v="0"/>
    <n v="37.81"/>
    <n v="38.4"/>
    <n v="7562"/>
    <n v="12"/>
    <n v="2.8714285714285714"/>
    <n v="0.55571428571428572"/>
    <n v="7546.0917857142858"/>
    <x v="0"/>
  </r>
  <r>
    <x v="1"/>
    <x v="377"/>
    <s v="Financeiro"/>
    <n v="17759"/>
    <s v="V"/>
    <x v="8"/>
    <x v="4"/>
    <n v="34.19"/>
    <n v="33.32"/>
    <n v="10257"/>
    <n v="12"/>
    <n v="2.8714285714285714"/>
    <n v="0.55571428571428572"/>
    <n v="10241.091785714285"/>
    <x v="0"/>
  </r>
  <r>
    <x v="1"/>
    <x v="378"/>
    <s v="Materiais Básicos"/>
    <n v="13539"/>
    <s v="C"/>
    <x v="12"/>
    <x v="3"/>
    <n v="8.5399999999999991"/>
    <n v="8.7685714285714287"/>
    <n v="8540"/>
    <n v="12"/>
    <n v="2.5011111111111113"/>
    <n v="0.48888888888888893"/>
    <n v="8556.4713888888891"/>
    <x v="0"/>
  </r>
  <r>
    <x v="1"/>
    <x v="378"/>
    <s v="Financeiro"/>
    <n v="13539"/>
    <s v="C"/>
    <x v="8"/>
    <x v="4"/>
    <n v="33.270000000000003"/>
    <n v="33.270000000000003"/>
    <n v="9981.0000000000018"/>
    <n v="12"/>
    <n v="2.5011111111111113"/>
    <n v="0.48888888888888893"/>
    <n v="9997.0538888888896"/>
    <x v="0"/>
  </r>
  <r>
    <x v="1"/>
    <x v="378"/>
    <s v="Financeiro"/>
    <n v="13539"/>
    <s v="V"/>
    <x v="8"/>
    <x v="1"/>
    <n v="33.36"/>
    <n v="33.32"/>
    <n v="16680"/>
    <n v="12"/>
    <n v="2.5011111111111113"/>
    <n v="0.48888888888888893"/>
    <n v="16664.57611111111"/>
    <x v="0"/>
  </r>
  <r>
    <x v="1"/>
    <x v="378"/>
    <s v="Financeiro"/>
    <n v="13539"/>
    <s v="C"/>
    <x v="8"/>
    <x v="1"/>
    <n v="33.32"/>
    <n v="33.32"/>
    <n v="16660"/>
    <n v="12"/>
    <n v="2.5011111111111113"/>
    <n v="0.48888888888888893"/>
    <n v="16676.053888888891"/>
    <x v="0"/>
  </r>
  <r>
    <x v="1"/>
    <x v="378"/>
    <s v="Financeiro"/>
    <n v="13539"/>
    <s v="V"/>
    <x v="8"/>
    <x v="1"/>
    <n v="33.6"/>
    <n v="33.06"/>
    <n v="16800"/>
    <n v="12"/>
    <n v="2.5011111111111113"/>
    <n v="0.48888888888888893"/>
    <n v="16784.57611111111"/>
    <x v="0"/>
  </r>
  <r>
    <x v="1"/>
    <x v="378"/>
    <s v="Consumo Cíclico"/>
    <n v="13539"/>
    <s v="C"/>
    <x v="42"/>
    <x v="0"/>
    <n v="36.840000000000003"/>
    <n v="38.4"/>
    <n v="7368.0000000000009"/>
    <n v="12"/>
    <n v="2.5011111111111113"/>
    <n v="0.48888888888888893"/>
    <n v="7384.03388888889"/>
    <x v="0"/>
  </r>
  <r>
    <x v="1"/>
    <x v="378"/>
    <s v="Consumo Cíclico"/>
    <n v="13539"/>
    <s v="C"/>
    <x v="42"/>
    <x v="0"/>
    <n v="37.590000000000003"/>
    <n v="38.543333333333337"/>
    <n v="7518.0000000000009"/>
    <n v="12"/>
    <n v="2.5011111111111113"/>
    <n v="0.48888888888888893"/>
    <n v="7534.03388888889"/>
    <x v="0"/>
  </r>
  <r>
    <x v="1"/>
    <x v="378"/>
    <s v="Financeiro"/>
    <n v="13539"/>
    <s v="C"/>
    <x v="8"/>
    <x v="0"/>
    <n v="33.06"/>
    <n v="33.06"/>
    <n v="6612"/>
    <n v="12"/>
    <n v="2.5011111111111113"/>
    <n v="0.48888888888888893"/>
    <n v="6630.1988888888891"/>
    <x v="0"/>
  </r>
  <r>
    <x v="1"/>
    <x v="378"/>
    <s v="Financeiro"/>
    <n v="13539"/>
    <s v="C"/>
    <x v="8"/>
    <x v="4"/>
    <n v="33.06"/>
    <n v="33.06"/>
    <n v="9918"/>
    <n v="12"/>
    <n v="2.5011111111111113"/>
    <n v="0.48888888888888893"/>
    <n v="9932.3388888888876"/>
    <x v="0"/>
  </r>
  <r>
    <x v="1"/>
    <x v="379"/>
    <s v="Consumo Cíclico"/>
    <n v="9796"/>
    <s v="V"/>
    <x v="18"/>
    <x v="13"/>
    <n v="4.58"/>
    <n v="4.87"/>
    <n v="13740"/>
    <n v="12"/>
    <n v="3.0966666666666662"/>
    <n v="0.60333333333333339"/>
    <n v="13722.464166666667"/>
    <x v="0"/>
  </r>
  <r>
    <x v="1"/>
    <x v="379"/>
    <s v="Consumo Cíclico"/>
    <n v="9796"/>
    <s v="C"/>
    <x v="18"/>
    <x v="13"/>
    <n v="4.5999999999999996"/>
    <n v="4.87"/>
    <n v="13799.999999999998"/>
    <n v="12"/>
    <n v="3.0966666666666662"/>
    <n v="0.60333333333333339"/>
    <n v="13818.165833333331"/>
    <x v="0"/>
  </r>
  <r>
    <x v="1"/>
    <x v="379"/>
    <s v="Consumo Cíclico"/>
    <n v="9796"/>
    <s v="V"/>
    <x v="18"/>
    <x v="13"/>
    <n v="4.6100000000000003"/>
    <n v="4.87"/>
    <n v="13830.000000000002"/>
    <n v="12"/>
    <n v="3.0966666666666662"/>
    <n v="0.60333333333333339"/>
    <n v="13812.464166666668"/>
    <x v="0"/>
  </r>
  <r>
    <x v="1"/>
    <x v="380"/>
    <s v="Financeiro"/>
    <n v="81245"/>
    <s v="C"/>
    <x v="14"/>
    <x v="0"/>
    <n v="49.41"/>
    <n v="50.9925"/>
    <n v="9882"/>
    <n v="12"/>
    <n v="2.71"/>
    <n v="0.4"/>
    <n v="9899.9624999999996"/>
    <x v="0"/>
  </r>
  <r>
    <x v="1"/>
    <x v="380"/>
    <s v="Financeiro"/>
    <n v="77787"/>
    <s v="V"/>
    <x v="14"/>
    <x v="0"/>
    <n v="49.46"/>
    <n v="51.52"/>
    <n v="9892"/>
    <n v="12"/>
    <n v="2.72"/>
    <n v="0.4"/>
    <n v="9877.5950000000012"/>
    <x v="0"/>
  </r>
  <r>
    <x v="1"/>
    <x v="381"/>
    <s v="Financeiro"/>
    <n v="70409"/>
    <s v="C"/>
    <x v="14"/>
    <x v="0"/>
    <n v="48.35"/>
    <n v="51.522500000000001"/>
    <n v="9670"/>
    <n v="12"/>
    <n v="4.5166666666666666"/>
    <n v="0.66999999999999993"/>
    <n v="9685.3049999999985"/>
    <x v="0"/>
  </r>
  <r>
    <x v="1"/>
    <x v="381"/>
    <s v="Consumo Cíclico"/>
    <n v="70409"/>
    <s v="C"/>
    <x v="42"/>
    <x v="4"/>
    <n v="37.81"/>
    <n v="38.690769230769227"/>
    <n v="11343"/>
    <n v="12"/>
    <n v="4.5166666666666666"/>
    <n v="0.66999999999999993"/>
    <n v="11358.304999999998"/>
    <x v="0"/>
  </r>
  <r>
    <x v="1"/>
    <x v="381"/>
    <s v="Consumo Cíclico"/>
    <n v="70409"/>
    <s v="C"/>
    <x v="42"/>
    <x v="1"/>
    <n v="38.729999999999997"/>
    <n v="38.954999999999998"/>
    <n v="19365"/>
    <n v="12"/>
    <n v="4.5166666666666666"/>
    <n v="0.66999999999999993"/>
    <n v="19380.305"/>
    <x v="0"/>
  </r>
  <r>
    <x v="1"/>
    <x v="382"/>
    <s v="Materiais Básicos"/>
    <n v="70409"/>
    <s v="C"/>
    <x v="12"/>
    <x v="3"/>
    <n v="8.91"/>
    <n v="8.8559999999999999"/>
    <n v="8910"/>
    <n v="12"/>
    <n v="5.3550000000000004"/>
    <n v="0.79"/>
    <n v="8926.7525000000005"/>
    <x v="0"/>
  </r>
  <r>
    <x v="1"/>
    <x v="382"/>
    <s v="Financeiro"/>
    <n v="66074"/>
    <s v="V"/>
    <x v="8"/>
    <x v="6"/>
    <n v="32.76"/>
    <n v="30.31"/>
    <n v="19656"/>
    <n v="12"/>
    <n v="5.3550000000000004"/>
    <n v="0.79"/>
    <n v="19639.877499999999"/>
    <x v="0"/>
  </r>
  <r>
    <x v="1"/>
    <x v="382"/>
    <s v="Consumo Cíclico"/>
    <n v="66074"/>
    <s v="V"/>
    <x v="42"/>
    <x v="1"/>
    <n v="38.619999999999997"/>
    <n v="39.18"/>
    <n v="19310"/>
    <n v="12"/>
    <n v="5.3550000000000004"/>
    <n v="0.79"/>
    <n v="19293.877499999999"/>
    <x v="0"/>
  </r>
  <r>
    <x v="1"/>
    <x v="383"/>
    <s v="Consumo Cíclico"/>
    <n v="58555"/>
    <s v="C"/>
    <x v="18"/>
    <x v="3"/>
    <n v="3.92"/>
    <n v="4.8671428571428574"/>
    <n v="3920"/>
    <n v="12"/>
    <n v="1.07"/>
    <n v="0.15"/>
    <n v="3936.1125000000002"/>
    <x v="0"/>
  </r>
  <r>
    <x v="1"/>
    <x v="384"/>
    <e v="#N/A"/>
    <n v="54391"/>
    <s v="C"/>
    <x v="23"/>
    <x v="11"/>
    <n v="15.4"/>
    <n v="15.4"/>
    <n v="12320"/>
    <n v="12"/>
    <n v="4.6862500000000002"/>
    <n v="0.69499999999999995"/>
    <n v="12340.544999999998"/>
    <x v="0"/>
  </r>
  <r>
    <x v="1"/>
    <x v="384"/>
    <s v="Consumo Cíclico"/>
    <n v="54391"/>
    <s v="C"/>
    <x v="42"/>
    <x v="1"/>
    <n v="36.549999999999997"/>
    <n v="39.18"/>
    <n v="18275"/>
    <n v="12"/>
    <n v="4.6862500000000002"/>
    <n v="0.69499999999999995"/>
    <n v="18293.255000000001"/>
    <x v="0"/>
  </r>
  <r>
    <x v="1"/>
    <x v="384"/>
    <s v="Materiais Básicos"/>
    <n v="54391"/>
    <s v="V"/>
    <x v="27"/>
    <x v="42"/>
    <n v="39.119999999999997"/>
    <n v="38.54"/>
    <n v="43032"/>
    <n v="12"/>
    <n v="4.6862500000000002"/>
    <n v="0.69499999999999995"/>
    <n v="43014.375"/>
    <x v="0"/>
  </r>
  <r>
    <x v="1"/>
    <x v="384"/>
    <s v="Materiais Básicos"/>
    <n v="54391"/>
    <s v="V"/>
    <x v="27"/>
    <x v="7"/>
    <n v="39.130000000000003"/>
    <n v="38.54"/>
    <n v="15652.000000000002"/>
    <n v="12"/>
    <n v="4.6862500000000002"/>
    <n v="0.69499999999999995"/>
    <n v="15638.095000000003"/>
    <x v="0"/>
  </r>
  <r>
    <x v="1"/>
    <x v="384"/>
    <s v="Materiais Básicos"/>
    <n v="54391"/>
    <s v="V"/>
    <x v="27"/>
    <x v="2"/>
    <n v="39.14"/>
    <n v="38.54"/>
    <n v="3914"/>
    <n v="0"/>
    <n v="4.6862500000000002"/>
    <n v="0.69499999999999995"/>
    <n v="3910.895"/>
    <x v="0"/>
  </r>
  <r>
    <x v="1"/>
    <x v="384"/>
    <s v="Materiais Básicos"/>
    <n v="54391"/>
    <s v="V"/>
    <x v="27"/>
    <x v="4"/>
    <n v="39.1"/>
    <n v="38.54"/>
    <n v="11730"/>
    <n v="12"/>
    <n v="4.6862500000000002"/>
    <n v="0.69499999999999995"/>
    <n v="11714.915000000001"/>
    <x v="0"/>
  </r>
  <r>
    <x v="1"/>
    <x v="384"/>
    <s v="Materiais Básicos"/>
    <n v="54391"/>
    <s v="C"/>
    <x v="12"/>
    <x v="12"/>
    <n v="8.82"/>
    <n v="8.82"/>
    <n v="13230"/>
    <n v="12"/>
    <n v="4.6862500000000002"/>
    <n v="0.69499999999999995"/>
    <n v="13245.794999999998"/>
    <x v="0"/>
  </r>
  <r>
    <x v="1"/>
    <x v="384"/>
    <s v="Financeiro"/>
    <n v="54391"/>
    <s v="C"/>
    <x v="8"/>
    <x v="6"/>
    <n v="30.31"/>
    <n v="30.31"/>
    <n v="18186"/>
    <n v="12"/>
    <n v="4.6862500000000002"/>
    <n v="0.69499999999999995"/>
    <n v="18202.395"/>
    <x v="0"/>
  </r>
  <r>
    <x v="1"/>
    <x v="385"/>
    <s v="Consumo Cíclico"/>
    <n v="50480"/>
    <s v="C"/>
    <x v="18"/>
    <x v="3"/>
    <n v="4.01"/>
    <n v="4.9430769230769229"/>
    <n v="4010"/>
    <n v="12"/>
    <n v="1.1000000000000001"/>
    <n v="0.16"/>
    <n v="4025.86"/>
    <x v="0"/>
  </r>
  <r>
    <x v="1"/>
    <x v="386"/>
    <s v="Financeiro"/>
    <n v="46219"/>
    <s v="V"/>
    <x v="8"/>
    <x v="6"/>
    <n v="30.91"/>
    <n v="31.78"/>
    <n v="18546"/>
    <n v="12"/>
    <n v="3.1066666666666669"/>
    <n v="0.45999999999999996"/>
    <n v="18529.212"/>
    <x v="0"/>
  </r>
  <r>
    <x v="1"/>
    <x v="386"/>
    <s v="Materiais Básicos"/>
    <n v="46219"/>
    <s v="V"/>
    <x v="27"/>
    <x v="0"/>
    <n v="38.33"/>
    <n v="38.54"/>
    <n v="7666"/>
    <n v="12"/>
    <n v="3.1066666666666669"/>
    <n v="0.45999999999999996"/>
    <n v="7649.2119999999995"/>
    <x v="0"/>
  </r>
  <r>
    <x v="1"/>
    <x v="386"/>
    <s v="Materiais Básicos"/>
    <n v="46219"/>
    <s v="V"/>
    <x v="27"/>
    <x v="0"/>
    <n v="38.46"/>
    <n v="38.54"/>
    <n v="7692"/>
    <n v="12"/>
    <n v="3.1066666666666669"/>
    <n v="0.45999999999999996"/>
    <n v="7675.2119999999995"/>
    <x v="0"/>
  </r>
  <r>
    <x v="1"/>
    <x v="387"/>
    <s v="Materiais Básicos"/>
    <n v="41299"/>
    <s v="V"/>
    <x v="12"/>
    <x v="3"/>
    <n v="9.4600000000000009"/>
    <n v="9.4700000000000006"/>
    <n v="9460"/>
    <n v="12"/>
    <n v="2.6"/>
    <n v="0.38"/>
    <n v="9443.2920000000013"/>
    <x v="0"/>
  </r>
  <r>
    <x v="1"/>
    <x v="388"/>
    <s v="Financeiro"/>
    <n v="35958"/>
    <s v="C"/>
    <x v="8"/>
    <x v="4"/>
    <n v="31.38"/>
    <n v="31.774999999999999"/>
    <n v="9414"/>
    <n v="12"/>
    <n v="2.2050000000000001"/>
    <n v="0.32500000000000001"/>
    <n v="9431.2829999999994"/>
    <x v="0"/>
  </r>
  <r>
    <x v="1"/>
    <x v="388"/>
    <s v="Telecomunicações"/>
    <n v="35958"/>
    <s v="V"/>
    <x v="15"/>
    <x v="28"/>
    <n v="1.66"/>
    <n v="1.53"/>
    <n v="6640"/>
    <n v="12"/>
    <n v="2.2050000000000001"/>
    <n v="0.32500000000000001"/>
    <n v="6627.6350000000002"/>
    <x v="0"/>
  </r>
  <r>
    <x v="1"/>
    <x v="389"/>
    <s v="Materiais Básicos"/>
    <n v="23468"/>
    <s v="C"/>
    <x v="12"/>
    <x v="3"/>
    <n v="9.4700000000000006"/>
    <n v="9.4700000000000006"/>
    <n v="9470"/>
    <n v="12"/>
    <n v="2.6"/>
    <n v="0.38"/>
    <n v="9485.7179999999989"/>
    <x v="0"/>
  </r>
  <r>
    <x v="1"/>
    <x v="389"/>
    <s v="Consumo Cíclico"/>
    <n v="19392"/>
    <s v="C"/>
    <x v="42"/>
    <x v="0"/>
    <n v="41.95"/>
    <n v="41.805999999999997"/>
    <n v="8390"/>
    <n v="12"/>
    <n v="2.87"/>
    <n v="0.42499999999999999"/>
    <n v="8405.762999999999"/>
    <x v="0"/>
  </r>
  <r>
    <x v="1"/>
    <x v="389"/>
    <s v="Consumo Cíclico"/>
    <n v="19392"/>
    <s v="C"/>
    <x v="42"/>
    <x v="4"/>
    <n v="41.71"/>
    <n v="41.71"/>
    <n v="12513"/>
    <n v="12"/>
    <n v="2.87"/>
    <n v="0.42499999999999999"/>
    <n v="12528.762999999999"/>
    <x v="0"/>
  </r>
  <r>
    <x v="1"/>
    <x v="389"/>
    <s v="Financeiro"/>
    <n v="15410"/>
    <s v="V"/>
    <x v="8"/>
    <x v="4"/>
    <n v="32.409999999999997"/>
    <n v="32.17"/>
    <n v="9722.9999999999982"/>
    <n v="12"/>
    <n v="2.59"/>
    <n v="0.39"/>
    <n v="9707.9019999999982"/>
    <x v="0"/>
  </r>
  <r>
    <x v="1"/>
    <x v="390"/>
    <s v="Financeiro"/>
    <n v="11310"/>
    <s v="C"/>
    <x v="8"/>
    <x v="4"/>
    <n v="31.56"/>
    <n v="32.17"/>
    <n v="9468"/>
    <n v="12"/>
    <n v="2.33"/>
    <n v="0.4366666666666667"/>
    <n v="9483.7746666666662"/>
    <x v="0"/>
  </r>
  <r>
    <x v="1"/>
    <x v="390"/>
    <s v="Telecomunicações"/>
    <n v="11310"/>
    <s v="C"/>
    <x v="15"/>
    <x v="28"/>
    <n v="1.53"/>
    <n v="1.53"/>
    <n v="6120"/>
    <n v="12"/>
    <n v="2.33"/>
    <n v="0.4366666666666667"/>
    <n v="6133.1766666666663"/>
    <x v="0"/>
  </r>
  <r>
    <x v="1"/>
    <x v="390"/>
    <s v="Financeiro"/>
    <n v="11310"/>
    <s v="C"/>
    <x v="8"/>
    <x v="4"/>
    <n v="32.78"/>
    <n v="32.78"/>
    <n v="9834"/>
    <n v="12"/>
    <n v="2.33"/>
    <n v="0.4366666666666667"/>
    <n v="9849.6066666666666"/>
    <x v="0"/>
  </r>
  <r>
    <x v="1"/>
    <x v="391"/>
    <s v="Materiais Básicos"/>
    <n v="81126"/>
    <s v="C"/>
    <x v="27"/>
    <x v="2"/>
    <n v="37.619999999999997"/>
    <n v="38.536086956521736"/>
    <n v="3761.9999999999995"/>
    <n v="12"/>
    <n v="2.4071428571428575"/>
    <n v="0.46571428571428569"/>
    <n v="3777.6357142857141"/>
    <x v="0"/>
  </r>
  <r>
    <x v="1"/>
    <x v="391"/>
    <s v="Materiais Básicos"/>
    <n v="81126"/>
    <s v="C"/>
    <x v="27"/>
    <x v="2"/>
    <n v="37.479999999999997"/>
    <n v="38.577727272727273"/>
    <n v="3747.9999999999995"/>
    <n v="12"/>
    <n v="2.4071428571428575"/>
    <n v="0.46571428571428569"/>
    <n v="3763.6357142857141"/>
    <x v="0"/>
  </r>
  <r>
    <x v="1"/>
    <x v="391"/>
    <s v="Financeiro"/>
    <n v="81126"/>
    <s v="V"/>
    <x v="8"/>
    <x v="1"/>
    <n v="32.15"/>
    <n v="31.71"/>
    <n v="16075"/>
    <n v="0"/>
    <n v="2.4071428571428575"/>
    <n v="0.46571428571428569"/>
    <n v="16072.599285714286"/>
    <x v="0"/>
  </r>
  <r>
    <x v="1"/>
    <x v="391"/>
    <s v="Financeiro"/>
    <n v="81126"/>
    <s v="C"/>
    <x v="8"/>
    <x v="1"/>
    <n v="31.71"/>
    <n v="31.71"/>
    <n v="15855"/>
    <n v="12"/>
    <n v="2.4071428571428575"/>
    <n v="0.46571428571428569"/>
    <n v="15870.030714285713"/>
    <x v="0"/>
  </r>
  <r>
    <x v="1"/>
    <x v="391"/>
    <e v="#N/A"/>
    <n v="81126"/>
    <s v="V"/>
    <x v="23"/>
    <x v="1"/>
    <n v="15.83"/>
    <n v="15.8"/>
    <n v="7915"/>
    <n v="12"/>
    <n v="2.4071428571428575"/>
    <n v="0.46571428571428569"/>
    <n v="7900.5992857142855"/>
    <x v="0"/>
  </r>
  <r>
    <x v="1"/>
    <x v="391"/>
    <s v="Financeiro"/>
    <n v="81126"/>
    <s v="V"/>
    <x v="8"/>
    <x v="1"/>
    <n v="31.44"/>
    <n v="30.87"/>
    <n v="15720"/>
    <n v="12"/>
    <n v="2.4071428571428575"/>
    <n v="0.46571428571428569"/>
    <n v="15705.599285714286"/>
    <x v="0"/>
  </r>
  <r>
    <x v="1"/>
    <x v="391"/>
    <s v="Financeiro"/>
    <n v="81126"/>
    <s v="C"/>
    <x v="8"/>
    <x v="1"/>
    <n v="30.89"/>
    <n v="30.87"/>
    <n v="15445"/>
    <n v="12"/>
    <n v="2.4071428571428575"/>
    <n v="0.46571428571428569"/>
    <n v="15458.165714285713"/>
    <x v="0"/>
  </r>
  <r>
    <x v="1"/>
    <x v="392"/>
    <s v="Materiais Básicos"/>
    <n v="72212"/>
    <s v="V"/>
    <x v="27"/>
    <x v="7"/>
    <n v="38.799999999999997"/>
    <n v="38.630000000000003"/>
    <n v="15519.999999999998"/>
    <n v="12"/>
    <n v="4.26"/>
    <n v="0.64"/>
    <n v="15505.597499999998"/>
    <x v="0"/>
  </r>
  <r>
    <x v="1"/>
    <x v="392"/>
    <e v="#N/A"/>
    <n v="56343"/>
    <s v="C"/>
    <x v="23"/>
    <x v="1"/>
    <n v="15.8"/>
    <n v="15.8"/>
    <n v="7900"/>
    <n v="12"/>
    <n v="2.0622222222222222"/>
    <n v="0.4244444444444444"/>
    <n v="7914.8169444444447"/>
    <x v="0"/>
  </r>
  <r>
    <x v="1"/>
    <x v="392"/>
    <s v="Materiais Básicos"/>
    <n v="56343"/>
    <s v="V"/>
    <x v="27"/>
    <x v="4"/>
    <n v="41.61"/>
    <n v="38.630000000000003"/>
    <n v="12483"/>
    <n v="12"/>
    <n v="2.0622222222222222"/>
    <n v="0.4244444444444444"/>
    <n v="12468.813055555554"/>
    <x v="0"/>
  </r>
  <r>
    <x v="1"/>
    <x v="392"/>
    <s v="Materiais Básicos"/>
    <n v="56343"/>
    <s v="V"/>
    <x v="27"/>
    <x v="4"/>
    <n v="41.46"/>
    <n v="38.630000000000003"/>
    <n v="12438"/>
    <n v="12"/>
    <n v="2.0622222222222222"/>
    <n v="0.4244444444444444"/>
    <n v="12423.813055555554"/>
    <x v="0"/>
  </r>
  <r>
    <x v="1"/>
    <x v="392"/>
    <s v="Consumo Cíclico"/>
    <n v="56343"/>
    <s v="V"/>
    <x v="42"/>
    <x v="4"/>
    <n v="46.59"/>
    <n v="46.71"/>
    <n v="13977.000000000002"/>
    <n v="12"/>
    <n v="2.0622222222222222"/>
    <n v="0.4244444444444444"/>
    <n v="13964.525555555558"/>
    <x v="0"/>
  </r>
  <r>
    <x v="1"/>
    <x v="392"/>
    <s v="Consumo Cíclico"/>
    <n v="56343"/>
    <s v="C"/>
    <x v="42"/>
    <x v="4"/>
    <n v="46.71"/>
    <n v="46.71"/>
    <n v="14013"/>
    <n v="12"/>
    <n v="2.0622222222222222"/>
    <n v="0.4244444444444444"/>
    <n v="14029.604444444443"/>
    <x v="0"/>
  </r>
  <r>
    <x v="1"/>
    <x v="392"/>
    <s v="Materiais Básicos"/>
    <n v="56343"/>
    <s v="C"/>
    <x v="27"/>
    <x v="4"/>
    <n v="41.19"/>
    <n v="38.630000000000003"/>
    <n v="12357"/>
    <n v="12"/>
    <n v="2.0622222222222222"/>
    <n v="0.4244444444444444"/>
    <n v="12373.604444444443"/>
    <x v="0"/>
  </r>
  <r>
    <x v="1"/>
    <x v="392"/>
    <s v="Materiais Básicos"/>
    <n v="56343"/>
    <s v="C"/>
    <x v="27"/>
    <x v="4"/>
    <n v="41.85"/>
    <n v="38.630000000000003"/>
    <n v="12555"/>
    <n v="12"/>
    <n v="2.0622222222222222"/>
    <n v="0.4244444444444444"/>
    <n v="12571.604444444443"/>
    <x v="0"/>
  </r>
  <r>
    <x v="1"/>
    <x v="392"/>
    <e v="#N/A"/>
    <n v="56343"/>
    <s v="V"/>
    <x v="23"/>
    <x v="7"/>
    <n v="16.329999999999998"/>
    <n v="15.39"/>
    <n v="6531.9999999999991"/>
    <n v="12"/>
    <n v="2.0622222222222222"/>
    <n v="0.4244444444444444"/>
    <n v="6516.2855555555543"/>
    <x v="0"/>
  </r>
  <r>
    <x v="1"/>
    <x v="393"/>
    <e v="#N/A"/>
    <n v="51161"/>
    <s v="C"/>
    <x v="23"/>
    <x v="7"/>
    <n v="15.39"/>
    <n v="15.39"/>
    <n v="6156"/>
    <n v="12"/>
    <n v="3.5425"/>
    <n v="0.53500000000000003"/>
    <n v="6172.4549999999999"/>
    <x v="0"/>
  </r>
  <r>
    <x v="1"/>
    <x v="393"/>
    <s v="Consumo Cíclico"/>
    <n v="51161"/>
    <s v="C"/>
    <x v="18"/>
    <x v="13"/>
    <n v="4.6100000000000003"/>
    <n v="5.0149999999999997"/>
    <n v="13830.000000000002"/>
    <n v="12"/>
    <n v="3.5425"/>
    <n v="0.53500000000000003"/>
    <n v="13846.125"/>
    <x v="0"/>
  </r>
  <r>
    <x v="1"/>
    <x v="393"/>
    <s v="Financeiro"/>
    <n v="51161"/>
    <s v="C"/>
    <x v="14"/>
    <x v="0"/>
    <n v="52.15"/>
    <n v="52.58"/>
    <n v="10430"/>
    <n v="12"/>
    <n v="3.5425"/>
    <n v="0.53500000000000003"/>
    <n v="10447.115"/>
    <x v="0"/>
  </r>
  <r>
    <x v="1"/>
    <x v="393"/>
    <s v="Financeiro"/>
    <n v="51161"/>
    <s v="C"/>
    <x v="14"/>
    <x v="7"/>
    <n v="52.79"/>
    <n v="52.79"/>
    <n v="21116"/>
    <n v="12"/>
    <n v="3.5425"/>
    <n v="0.53500000000000003"/>
    <n v="21133.115000000002"/>
    <x v="0"/>
  </r>
  <r>
    <x v="1"/>
    <x v="394"/>
    <s v="Consumo Cíclico"/>
    <n v="46031"/>
    <s v="V"/>
    <x v="18"/>
    <x v="12"/>
    <n v="4.66"/>
    <n v="5.15"/>
    <n v="6990"/>
    <n v="12"/>
    <n v="1.92"/>
    <n v="0.28999999999999998"/>
    <n v="6977.64"/>
    <x v="0"/>
  </r>
  <r>
    <x v="1"/>
    <x v="395"/>
    <s v="Consumo Cíclico"/>
    <n v="40956"/>
    <s v="V"/>
    <x v="42"/>
    <x v="4"/>
    <n v="47.15"/>
    <n v="5.1515584415584419"/>
    <n v="14145"/>
    <n v="12"/>
    <n v="3.88"/>
    <n v="0.57999999999999996"/>
    <n v="14132.32"/>
    <x v="0"/>
  </r>
  <r>
    <x v="1"/>
    <x v="396"/>
    <s v="Materiais Básicos"/>
    <n v="36560"/>
    <s v="V"/>
    <x v="27"/>
    <x v="4"/>
    <n v="43.95"/>
    <n v="38.630000000000003"/>
    <n v="13185"/>
    <n v="12"/>
    <n v="3.0850000000000004"/>
    <n v="0.51333333333333331"/>
    <n v="13169.981666666667"/>
    <x v="0"/>
  </r>
  <r>
    <x v="1"/>
    <x v="396"/>
    <s v="Materiais Básicos"/>
    <n v="36560"/>
    <s v="C"/>
    <x v="27"/>
    <x v="4"/>
    <n v="42.64"/>
    <m/>
    <n v="12792"/>
    <n v="12"/>
    <n v="3.0850000000000004"/>
    <n v="0.51333333333333331"/>
    <n v="12807.648333333333"/>
    <x v="0"/>
  </r>
  <r>
    <x v="1"/>
    <x v="396"/>
    <s v="Consumo Cíclico"/>
    <n v="36560"/>
    <s v="C"/>
    <x v="18"/>
    <x v="12"/>
    <n v="4.55"/>
    <n v="5.1515584415584419"/>
    <n v="6825"/>
    <n v="12"/>
    <n v="3.0850000000000004"/>
    <n v="0.51333333333333331"/>
    <n v="6842.8933333333334"/>
    <x v="0"/>
  </r>
  <r>
    <x v="1"/>
    <x v="396"/>
    <s v="Consumo Cíclico"/>
    <n v="36560"/>
    <s v="C"/>
    <x v="42"/>
    <x v="4"/>
    <n v="47.14"/>
    <m/>
    <n v="14142"/>
    <n v="12"/>
    <n v="3.0850000000000004"/>
    <n v="0.51333333333333331"/>
    <n v="14156.908333333333"/>
    <x v="0"/>
  </r>
  <r>
    <x v="1"/>
    <x v="396"/>
    <e v="#N/A"/>
    <n v="36560"/>
    <s v="V"/>
    <x v="44"/>
    <x v="7"/>
    <n v="24.77"/>
    <m/>
    <n v="9908"/>
    <n v="12"/>
    <n v="3.0850000000000004"/>
    <n v="0.51333333333333331"/>
    <n v="9893.7216666666664"/>
    <x v="0"/>
  </r>
  <r>
    <x v="1"/>
    <x v="396"/>
    <s v="Materiais Básicos"/>
    <n v="36560"/>
    <s v="V"/>
    <x v="27"/>
    <x v="7"/>
    <n v="43.95"/>
    <n v="38.630000000000003"/>
    <n v="17580"/>
    <n v="0"/>
    <n v="3.0850000000000004"/>
    <n v="0.51333333333333331"/>
    <n v="17577.721666666668"/>
    <x v="0"/>
  </r>
  <r>
    <x v="1"/>
    <x v="397"/>
    <e v="#N/A"/>
    <n v="32520"/>
    <s v="C"/>
    <x v="44"/>
    <x v="7"/>
    <n v="24.51"/>
    <n v="24.51"/>
    <n v="9804"/>
    <n v="12"/>
    <n v="2.802"/>
    <n v="0.52400000000000002"/>
    <n v="9818.9189999999981"/>
    <x v="0"/>
  </r>
  <r>
    <x v="1"/>
    <x v="397"/>
    <s v="Materiais Básicos"/>
    <n v="32520"/>
    <s v="V"/>
    <x v="27"/>
    <x v="4"/>
    <n v="42.13"/>
    <n v="38.630000000000003"/>
    <n v="12639"/>
    <n v="12"/>
    <n v="2.802"/>
    <n v="0.52400000000000002"/>
    <n v="12625.473142857143"/>
    <x v="0"/>
  </r>
  <r>
    <x v="1"/>
    <x v="397"/>
    <s v="Materiais Básicos"/>
    <n v="32520"/>
    <s v="C"/>
    <x v="27"/>
    <x v="4"/>
    <n v="42.01"/>
    <n v="38.630000000000003"/>
    <n v="12603"/>
    <n v="12"/>
    <n v="2.802"/>
    <n v="0.52400000000000002"/>
    <n v="12617.156857142856"/>
    <x v="0"/>
  </r>
  <r>
    <x v="1"/>
    <x v="397"/>
    <e v="#N/A"/>
    <n v="32520"/>
    <s v="V"/>
    <x v="44"/>
    <x v="6"/>
    <n v="24.69"/>
    <m/>
    <n v="14814"/>
    <n v="12"/>
    <n v="2.802"/>
    <n v="0.52400000000000002"/>
    <n v="14800.473142857143"/>
    <x v="0"/>
  </r>
  <r>
    <x v="1"/>
    <x v="397"/>
    <s v="Financeiro"/>
    <n v="32520"/>
    <s v="V"/>
    <x v="8"/>
    <x v="7"/>
    <n v="33.46"/>
    <m/>
    <n v="13384"/>
    <n v="12"/>
    <n v="2.802"/>
    <n v="0.52400000000000002"/>
    <n v="13370.473142857143"/>
    <x v="0"/>
  </r>
  <r>
    <x v="1"/>
    <x v="398"/>
    <e v="#N/A"/>
    <m/>
    <s v="V"/>
    <x v="45"/>
    <x v="4"/>
    <n v="0"/>
    <m/>
    <n v="0"/>
    <n v="12"/>
    <n v="0"/>
    <n v="0"/>
    <n v="-13.002857142857144"/>
    <x v="0"/>
  </r>
  <r>
    <x v="1"/>
    <x v="398"/>
    <s v="Financeiro"/>
    <n v="23877"/>
    <s v="C"/>
    <x v="8"/>
    <x v="7"/>
    <n v="32.619999999999997"/>
    <n v="32.619999999999997"/>
    <n v="13047.999999999998"/>
    <n v="12"/>
    <n v="3.58"/>
    <n v="0.54"/>
    <n v="13062.172857142856"/>
    <x v="0"/>
  </r>
  <r>
    <x v="1"/>
    <x v="399"/>
    <s v="Financeiro"/>
    <n v="18297"/>
    <s v="V"/>
    <x v="8"/>
    <x v="6"/>
    <n v="32.659999999999997"/>
    <m/>
    <n v="19595.999999999996"/>
    <n v="12"/>
    <n v="3.3333333333333335"/>
    <n v="0.5033333333333333"/>
    <n v="19582.493809523807"/>
    <x v="0"/>
  </r>
  <r>
    <x v="1"/>
    <x v="399"/>
    <e v="#N/A"/>
    <n v="18297"/>
    <s v="C"/>
    <x v="44"/>
    <x v="4"/>
    <n v="24.12"/>
    <n v="24.37"/>
    <n v="7236"/>
    <n v="12"/>
    <n v="3.3333333333333335"/>
    <n v="0.5033333333333333"/>
    <n v="7251.0983333333334"/>
    <x v="0"/>
  </r>
  <r>
    <x v="1"/>
    <x v="399"/>
    <s v="Consumo Cíclico"/>
    <n v="18297"/>
    <s v="V"/>
    <x v="18"/>
    <x v="9"/>
    <n v="4.78"/>
    <n v="5.25"/>
    <n v="9560"/>
    <n v="12"/>
    <n v="3.3333333333333335"/>
    <n v="0.5033333333333333"/>
    <n v="9545.5316666666658"/>
    <x v="0"/>
  </r>
  <r>
    <x v="1"/>
    <x v="400"/>
    <s v="Financeiro"/>
    <n v="13802"/>
    <s v="C"/>
    <x v="8"/>
    <x v="6"/>
    <n v="31"/>
    <n v="31"/>
    <n v="18600"/>
    <n v="12"/>
    <n v="5.1100000000000003"/>
    <n v="0.77"/>
    <n v="18616.18"/>
    <x v="0"/>
  </r>
  <r>
    <x v="1"/>
    <x v="401"/>
    <e v="#N/A"/>
    <n v="81077"/>
    <s v="C"/>
    <x v="45"/>
    <x v="4"/>
    <n v="0.47"/>
    <n v="0.47"/>
    <n v="141"/>
    <n v="12"/>
    <n v="0.03"/>
    <n v="0.05"/>
    <n v="156.46"/>
    <x v="0"/>
  </r>
  <r>
    <x v="1"/>
    <x v="401"/>
    <e v="#N/A"/>
    <n v="81078"/>
    <s v="C"/>
    <x v="44"/>
    <x v="4"/>
    <n v="24.61"/>
    <n v="24.61"/>
    <n v="7383"/>
    <n v="12"/>
    <n v="2.0299999999999998"/>
    <n v="0.28999999999999998"/>
    <n v="7398.15"/>
    <x v="0"/>
  </r>
  <r>
    <x v="1"/>
    <x v="402"/>
    <s v="Consumo Cíclico"/>
    <n v="76973"/>
    <s v="C"/>
    <x v="18"/>
    <x v="9"/>
    <n v="4.9000000000000004"/>
    <n v="5.2518181818181819"/>
    <n v="9800"/>
    <n v="12"/>
    <n v="2.7149999999999999"/>
    <n v="0.39500000000000002"/>
    <n v="9815.2549999999992"/>
    <x v="0"/>
  </r>
  <r>
    <x v="1"/>
    <x v="402"/>
    <s v="Bens Industriais"/>
    <n v="76973"/>
    <s v="V"/>
    <x v="46"/>
    <x v="1"/>
    <n v="19.920000000000002"/>
    <n v="19.690000000000001"/>
    <n v="9960"/>
    <n v="12"/>
    <n v="2.7149999999999999"/>
    <n v="0.39500000000000002"/>
    <n v="9945.0749999999989"/>
    <x v="0"/>
  </r>
  <r>
    <x v="1"/>
    <x v="403"/>
    <s v="Materiais Básicos"/>
    <n v="69314"/>
    <s v="C"/>
    <x v="27"/>
    <x v="2"/>
    <n v="39.42"/>
    <n v="38.654577883472058"/>
    <n v="3942"/>
    <n v="12"/>
    <n v="1.4060000000000001"/>
    <n v="0.22400000000000003"/>
    <n v="3957.3840000000005"/>
    <x v="0"/>
  </r>
  <r>
    <x v="1"/>
    <x v="403"/>
    <s v="Consumo Cíclico"/>
    <n v="69314"/>
    <s v="V"/>
    <x v="18"/>
    <x v="9"/>
    <n v="4.6500000000000004"/>
    <n v="5.33"/>
    <n v="9300"/>
    <n v="12"/>
    <n v="1.4060000000000001"/>
    <n v="0.22400000000000003"/>
    <n v="9285.2459999999992"/>
    <x v="0"/>
  </r>
  <r>
    <x v="1"/>
    <x v="403"/>
    <s v="Consumo Cíclico"/>
    <n v="69314"/>
    <s v="V"/>
    <x v="18"/>
    <x v="3"/>
    <n v="4.5"/>
    <n v="5.33"/>
    <n v="4500"/>
    <n v="12"/>
    <n v="1.4060000000000001"/>
    <n v="0.22400000000000003"/>
    <n v="4485.2460000000001"/>
    <x v="0"/>
  </r>
  <r>
    <x v="1"/>
    <x v="403"/>
    <s v="Bens Industriais"/>
    <n v="69314"/>
    <s v="V"/>
    <x v="46"/>
    <x v="4"/>
    <n v="19.559999999999999"/>
    <n v="19.690000000000001"/>
    <n v="5868"/>
    <n v="12"/>
    <n v="1.4060000000000001"/>
    <n v="0.22400000000000003"/>
    <n v="5853.2460000000001"/>
    <x v="0"/>
  </r>
  <r>
    <x v="1"/>
    <x v="403"/>
    <s v="Consumo Cíclico"/>
    <n v="69314"/>
    <s v="C"/>
    <x v="18"/>
    <x v="3"/>
    <n v="4.41"/>
    <n v="5.33"/>
    <n v="4410"/>
    <n v="12"/>
    <n v="1.4060000000000001"/>
    <n v="0.22400000000000003"/>
    <n v="4425.384"/>
    <x v="0"/>
  </r>
  <r>
    <x v="1"/>
    <x v="404"/>
    <s v="Consumo Cíclico"/>
    <n v="64518"/>
    <s v="C"/>
    <x v="18"/>
    <x v="3"/>
    <n v="4.8099999999999996"/>
    <n v="5.3281818181818181"/>
    <n v="4810"/>
    <n v="12"/>
    <n v="1.2949999999999999"/>
    <n v="0.19"/>
    <n v="4825.3499999999995"/>
    <x v="0"/>
  </r>
  <r>
    <x v="1"/>
    <x v="404"/>
    <s v="Consumo Cíclico"/>
    <n v="64518"/>
    <s v="C"/>
    <x v="18"/>
    <x v="3"/>
    <n v="4.99"/>
    <n v="5.3769999999999998"/>
    <n v="4990"/>
    <n v="12"/>
    <n v="1.2949999999999999"/>
    <n v="0.19"/>
    <n v="5005.4162499999993"/>
    <x v="0"/>
  </r>
  <r>
    <x v="1"/>
    <x v="404"/>
    <s v="Consumo Cíclico"/>
    <n v="64518"/>
    <s v="C"/>
    <x v="18"/>
    <x v="3"/>
    <n v="5.01"/>
    <n v="5.4188888888888886"/>
    <n v="5010"/>
    <n v="12"/>
    <n v="1.2949999999999999"/>
    <n v="0.19"/>
    <n v="5025.4162499999993"/>
    <x v="0"/>
  </r>
  <r>
    <x v="1"/>
    <x v="404"/>
    <s v="Materiais Básicos"/>
    <n v="64518"/>
    <s v="V"/>
    <x v="27"/>
    <x v="2"/>
    <n v="40.54"/>
    <m/>
    <n v="4054"/>
    <n v="12"/>
    <n v="1.2949999999999999"/>
    <n v="0.19"/>
    <n v="4039.2137499999999"/>
    <x v="0"/>
  </r>
  <r>
    <x v="1"/>
    <x v="405"/>
    <s v="Financeiro"/>
    <n v="44718"/>
    <s v="V"/>
    <x v="8"/>
    <x v="6"/>
    <n v="31.37"/>
    <m/>
    <n v="18822"/>
    <n v="12"/>
    <n v="4.0250000000000004"/>
    <n v="0.59"/>
    <n v="18806.813750000001"/>
    <x v="0"/>
  </r>
  <r>
    <x v="1"/>
    <x v="405"/>
    <s v="Consumo Cíclico"/>
    <n v="44718"/>
    <s v="C"/>
    <x v="18"/>
    <x v="9"/>
    <n v="5.24"/>
    <n v="5.4725000000000001"/>
    <n v="10480"/>
    <n v="12"/>
    <n v="4.0250000000000004"/>
    <n v="0.59"/>
    <n v="10495.81625"/>
    <x v="0"/>
  </r>
  <r>
    <x v="1"/>
    <x v="406"/>
    <s v="Consumo Cíclico"/>
    <n v="40427"/>
    <s v="C"/>
    <x v="18"/>
    <x v="36"/>
    <n v="5.45"/>
    <n v="5.5526666666666671"/>
    <n v="8720"/>
    <n v="12"/>
    <n v="1.8533333333333333"/>
    <n v="0.35666666666666669"/>
    <n v="8735.5829166666663"/>
    <x v="0"/>
  </r>
  <r>
    <x v="1"/>
    <x v="406"/>
    <s v="Consumo Cíclico"/>
    <n v="40427"/>
    <s v="C"/>
    <x v="18"/>
    <x v="7"/>
    <n v="5.51"/>
    <n v="5.5918181818181818"/>
    <n v="2204"/>
    <n v="12"/>
    <n v="1.8533333333333333"/>
    <n v="0.35666666666666669"/>
    <n v="2219.5829166666667"/>
    <x v="0"/>
  </r>
  <r>
    <x v="1"/>
    <x v="406"/>
    <s v="Financeiro"/>
    <n v="40427"/>
    <s v="C"/>
    <x v="8"/>
    <x v="4"/>
    <n v="31.1"/>
    <n v="31.35"/>
    <n v="9330"/>
    <n v="12"/>
    <n v="1.8533333333333333"/>
    <n v="0.35666666666666669"/>
    <n v="9345.5829166666663"/>
    <x v="0"/>
  </r>
  <r>
    <x v="1"/>
    <x v="407"/>
    <s v="Petróleo. Gás e Biocombustíveis"/>
    <n v="36118"/>
    <s v="V"/>
    <x v="10"/>
    <x v="3"/>
    <n v="25.82"/>
    <n v="24.66"/>
    <n v="25820"/>
    <n v="12"/>
    <n v="6.34"/>
    <n v="0.92500000000000004"/>
    <n v="25805.299444444445"/>
    <x v="0"/>
  </r>
  <r>
    <x v="1"/>
    <x v="407"/>
    <s v="Petróleo. Gás e Biocombustíveis"/>
    <n v="36118"/>
    <s v="V"/>
    <x v="10"/>
    <x v="11"/>
    <n v="25.38"/>
    <n v="24.66"/>
    <n v="20304"/>
    <n v="12"/>
    <n v="6.34"/>
    <n v="0.92500000000000004"/>
    <n v="20289.299444444445"/>
    <x v="0"/>
  </r>
  <r>
    <x v="1"/>
    <x v="408"/>
    <s v="Consumo Cíclico"/>
    <n v="27543"/>
    <s v="C"/>
    <x v="18"/>
    <x v="9"/>
    <n v="5.63"/>
    <n v="5.5949999999999998"/>
    <n v="11260"/>
    <n v="12"/>
    <n v="2.7233333333333332"/>
    <n v="0.51666666666666672"/>
    <n v="11274.922222222222"/>
    <x v="0"/>
  </r>
  <r>
    <x v="1"/>
    <x v="408"/>
    <s v="Consumo Cíclico"/>
    <n v="27543"/>
    <s v="C"/>
    <x v="18"/>
    <x v="9"/>
    <n v="5.56"/>
    <m/>
    <n v="11120"/>
    <n v="12"/>
    <n v="2.7233333333333332"/>
    <n v="0.51666666666666672"/>
    <n v="11134.922222222222"/>
    <x v="0"/>
  </r>
  <r>
    <x v="1"/>
    <x v="408"/>
    <s v="Consumo Cíclico"/>
    <n v="27543"/>
    <s v="V"/>
    <x v="18"/>
    <x v="13"/>
    <n v="5.47"/>
    <m/>
    <n v="16410"/>
    <n v="12"/>
    <n v="2.7233333333333332"/>
    <n v="0.51666666666666672"/>
    <n v="16395.707777777778"/>
    <x v="0"/>
  </r>
  <r>
    <x v="1"/>
    <x v="409"/>
    <s v="Materiais Básicos"/>
    <n v="23457"/>
    <s v="V"/>
    <x v="12"/>
    <x v="3"/>
    <n v="9.44"/>
    <m/>
    <n v="9440"/>
    <n v="12"/>
    <n v="2.8050000000000002"/>
    <n v="0.41"/>
    <n v="9425.8144444444442"/>
    <x v="0"/>
  </r>
  <r>
    <x v="1"/>
    <x v="409"/>
    <s v="Consumo Cíclico"/>
    <n v="23457"/>
    <s v="V"/>
    <x v="18"/>
    <x v="13"/>
    <n v="5.55"/>
    <n v="5.43"/>
    <n v="16650"/>
    <n v="12"/>
    <n v="2.8050000000000002"/>
    <n v="0.41"/>
    <n v="16635.814444444444"/>
    <x v="0"/>
  </r>
  <r>
    <x v="1"/>
    <x v="409"/>
    <s v="Financeiro"/>
    <n v="23457"/>
    <s v="C"/>
    <x v="8"/>
    <x v="4"/>
    <n v="31.59"/>
    <m/>
    <n v="9477"/>
    <n v="12"/>
    <n v="2.8050000000000002"/>
    <n v="0.41"/>
    <n v="9491.815555555555"/>
    <x v="0"/>
  </r>
  <r>
    <x v="1"/>
    <x v="409"/>
    <e v="#N/A"/>
    <n v="23457"/>
    <s v="V"/>
    <x v="47"/>
    <x v="1"/>
    <n v="10.51"/>
    <m/>
    <n v="5255"/>
    <n v="12"/>
    <n v="2.8050000000000002"/>
    <n v="0.41"/>
    <n v="5240.8144444444442"/>
    <x v="0"/>
  </r>
  <r>
    <x v="1"/>
    <x v="410"/>
    <e v="#N/A"/>
    <n v="18495"/>
    <s v="C"/>
    <x v="47"/>
    <x v="1"/>
    <n v="10.49"/>
    <m/>
    <n v="5245"/>
    <n v="12"/>
    <n v="2.2444444444444445"/>
    <n v="0.37777777777777777"/>
    <n v="5260.7917777777775"/>
    <x v="0"/>
  </r>
  <r>
    <x v="1"/>
    <x v="410"/>
    <s v="Consumo Cíclico"/>
    <n v="18495"/>
    <s v="C"/>
    <x v="18"/>
    <x v="3"/>
    <n v="5.31"/>
    <n v="5.4266666666666667"/>
    <n v="5310"/>
    <n v="12"/>
    <n v="2.2444444444444445"/>
    <n v="0.37777777777777777"/>
    <n v="5325.7917777777775"/>
    <x v="0"/>
  </r>
  <r>
    <x v="1"/>
    <x v="410"/>
    <s v="Consumo Cíclico"/>
    <n v="18495"/>
    <s v="C"/>
    <x v="18"/>
    <x v="9"/>
    <n v="5.36"/>
    <n v="5.45"/>
    <n v="10720"/>
    <n v="12"/>
    <n v="2.2444444444444445"/>
    <n v="0.37777777777777777"/>
    <n v="10735.791777777777"/>
    <x v="0"/>
  </r>
  <r>
    <x v="1"/>
    <x v="410"/>
    <s v="Materiais Básicos"/>
    <n v="18495"/>
    <s v="C"/>
    <x v="12"/>
    <x v="3"/>
    <n v="9.42"/>
    <n v="9.42"/>
    <n v="9420"/>
    <n v="12"/>
    <n v="2.2444444444444445"/>
    <n v="0.37777777777777777"/>
    <n v="9435.7917777777766"/>
    <x v="0"/>
  </r>
  <r>
    <x v="1"/>
    <x v="410"/>
    <s v="Materiais Básicos"/>
    <n v="18495"/>
    <s v="V"/>
    <x v="12"/>
    <x v="3"/>
    <n v="9.69"/>
    <m/>
    <n v="9690"/>
    <n v="12"/>
    <n v="2.2444444444444445"/>
    <n v="0.37777777777777777"/>
    <n v="9674.8382222222226"/>
    <x v="0"/>
  </r>
  <r>
    <x v="1"/>
    <x v="410"/>
    <s v="Bens Industriais"/>
    <n v="18495"/>
    <s v="C"/>
    <x v="46"/>
    <x v="4"/>
    <n v="19.34"/>
    <n v="19.690000000000001"/>
    <n v="5802"/>
    <n v="12"/>
    <n v="2.2444444444444445"/>
    <n v="0.37777777777777777"/>
    <n v="5817.7917777777775"/>
    <x v="0"/>
  </r>
  <r>
    <x v="1"/>
    <x v="410"/>
    <s v="Consumo Cíclico"/>
    <n v="18495"/>
    <s v="C"/>
    <x v="18"/>
    <x v="13"/>
    <n v="5.51"/>
    <m/>
    <n v="16530"/>
    <n v="12"/>
    <n v="2.2444444444444445"/>
    <n v="0.37777777777777777"/>
    <n v="16545.79177777778"/>
    <x v="0"/>
  </r>
  <r>
    <x v="1"/>
    <x v="410"/>
    <s v="Consumo Cíclico"/>
    <n v="18495"/>
    <s v="V"/>
    <x v="18"/>
    <x v="9"/>
    <n v="5.49"/>
    <m/>
    <n v="10980"/>
    <n v="12"/>
    <n v="2.2444444444444445"/>
    <n v="0.37777777777777777"/>
    <n v="10964.838222222223"/>
    <x v="0"/>
  </r>
  <r>
    <x v="1"/>
    <x v="410"/>
    <s v="Consumo Cíclico"/>
    <n v="18495"/>
    <s v="C"/>
    <x v="18"/>
    <x v="9"/>
    <n v="5.5"/>
    <m/>
    <n v="11000"/>
    <n v="12"/>
    <n v="2.2444444444444445"/>
    <n v="0.37777777777777777"/>
    <n v="11015.791777777777"/>
    <x v="0"/>
  </r>
  <r>
    <x v="1"/>
    <x v="411"/>
    <s v="Telecomunicações"/>
    <n v="13145"/>
    <s v="V"/>
    <x v="15"/>
    <x v="13"/>
    <n v="1.41"/>
    <m/>
    <n v="4230"/>
    <n v="12"/>
    <n v="3.4066666666666667"/>
    <n v="0.49666666666666665"/>
    <n v="4214.7193333333335"/>
    <x v="0"/>
  </r>
  <r>
    <x v="1"/>
    <x v="411"/>
    <s v="Materiais Básicos"/>
    <n v="13145"/>
    <s v="C"/>
    <x v="27"/>
    <x v="7"/>
    <n v="39.11"/>
    <n v="38.627241379310348"/>
    <n v="15644"/>
    <n v="12"/>
    <n v="3.4066666666666667"/>
    <n v="0.49666666666666665"/>
    <n v="15660.202666666664"/>
    <x v="0"/>
  </r>
  <r>
    <x v="1"/>
    <x v="411"/>
    <s v="Consumo Cíclico"/>
    <n v="13145"/>
    <s v="V"/>
    <x v="18"/>
    <x v="13"/>
    <n v="5.77"/>
    <n v="5.05"/>
    <n v="17310"/>
    <n v="12"/>
    <n v="3.4066666666666667"/>
    <n v="0.49666666666666665"/>
    <n v="17294.427333333333"/>
    <x v="0"/>
  </r>
  <r>
    <x v="1"/>
    <x v="412"/>
    <s v="Materiais Básicos"/>
    <n v="7754"/>
    <s v="C"/>
    <x v="27"/>
    <x v="1"/>
    <n v="38.85"/>
    <n v="38.545999999999999"/>
    <n v="19425"/>
    <n v="12"/>
    <n v="5.14"/>
    <n v="0.75"/>
    <n v="19441.456000000002"/>
    <x v="0"/>
  </r>
  <r>
    <x v="1"/>
    <x v="412"/>
    <s v="Consumo Cíclico"/>
    <n v="7754"/>
    <s v="V"/>
    <x v="18"/>
    <x v="13"/>
    <n v="5.99"/>
    <n v="5.05"/>
    <n v="17970"/>
    <n v="12"/>
    <n v="5.14"/>
    <n v="0.75"/>
    <n v="17954.173999999999"/>
    <x v="0"/>
  </r>
  <r>
    <x v="1"/>
    <x v="413"/>
    <s v="Materiais Básicos"/>
    <n v="2766"/>
    <s v="C"/>
    <x v="12"/>
    <x v="3"/>
    <n v="9.66"/>
    <n v="9.66"/>
    <n v="9660"/>
    <n v="12"/>
    <n v="2.65"/>
    <n v="0.43"/>
    <n v="9676.1359999999986"/>
    <x v="0"/>
  </r>
  <r>
    <x v="1"/>
    <x v="414"/>
    <s v="Petróleo. Gás e Biocombustíveis"/>
    <n v="84272"/>
    <s v="C"/>
    <x v="10"/>
    <x v="4"/>
    <n v="24.79"/>
    <n v="24.663333333333334"/>
    <n v="7437"/>
    <n v="12"/>
    <n v="1.9000000000000001"/>
    <n v="0.35000000000000003"/>
    <n v="7452.35"/>
    <x v="0"/>
  </r>
  <r>
    <x v="1"/>
    <x v="414"/>
    <s v="Consumo Cíclico"/>
    <n v="84272"/>
    <s v="V"/>
    <x v="18"/>
    <x v="9"/>
    <n v="5.39"/>
    <n v="5.0487500000000001"/>
    <n v="10780"/>
    <n v="12"/>
    <n v="1.9000000000000001"/>
    <n v="0.35000000000000003"/>
    <n v="10765.279999999999"/>
    <x v="0"/>
  </r>
  <r>
    <x v="1"/>
    <x v="414"/>
    <s v="Consumo Cíclico"/>
    <n v="84272"/>
    <s v="C"/>
    <x v="18"/>
    <x v="3"/>
    <n v="5.53"/>
    <n v="5.0487500000000001"/>
    <n v="5530"/>
    <n v="12"/>
    <n v="1.9000000000000001"/>
    <n v="0.35000000000000003"/>
    <n v="5545.35"/>
    <x v="0"/>
  </r>
  <r>
    <x v="1"/>
    <x v="415"/>
    <s v="Consumo Cíclico"/>
    <n v="78212"/>
    <s v="V"/>
    <x v="18"/>
    <x v="10"/>
    <n v="5.46"/>
    <m/>
    <n v="6552"/>
    <n v="12"/>
    <n v="1.8"/>
    <n v="0.28999999999999998"/>
    <n v="6537.34"/>
    <x v="0"/>
  </r>
  <r>
    <x v="1"/>
    <x v="416"/>
    <s v="Petróleo. Gás e Biocombustíveis"/>
    <n v="69839"/>
    <s v="V"/>
    <x v="10"/>
    <x v="4"/>
    <n v="25.27"/>
    <m/>
    <n v="7581"/>
    <n v="12"/>
    <n v="2.41"/>
    <n v="0.39"/>
    <n v="7566.24"/>
    <x v="0"/>
  </r>
  <r>
    <x v="1"/>
    <x v="416"/>
    <s v="Bens Industriais"/>
    <n v="69839"/>
    <s v="C"/>
    <x v="46"/>
    <x v="1"/>
    <n v="19.899999999999999"/>
    <m/>
    <n v="9950"/>
    <n v="12"/>
    <n v="2.41"/>
    <n v="0.39"/>
    <n v="9965.39"/>
    <x v="0"/>
  </r>
  <r>
    <x v="1"/>
    <x v="417"/>
    <s v="Materiais Básicos"/>
    <n v="65155"/>
    <s v="V"/>
    <x v="27"/>
    <x v="0"/>
    <n v="37.82"/>
    <m/>
    <n v="7564"/>
    <n v="12"/>
    <n v="2.0699999999999998"/>
    <n v="0.33500000000000002"/>
    <n v="7549.2950000000001"/>
    <x v="0"/>
  </r>
  <r>
    <x v="1"/>
    <x v="417"/>
    <s v="Materiais Básicos"/>
    <n v="65155"/>
    <s v="V"/>
    <x v="27"/>
    <x v="0"/>
    <n v="37.49"/>
    <m/>
    <n v="7498"/>
    <n v="12"/>
    <n v="2.0699999999999998"/>
    <n v="0.33500000000000002"/>
    <n v="7483.2950000000001"/>
    <x v="0"/>
  </r>
  <r>
    <x v="1"/>
    <x v="418"/>
    <e v="#N/A"/>
    <n v="56018"/>
    <s v="V"/>
    <x v="37"/>
    <x v="9"/>
    <n v="5.37"/>
    <m/>
    <n v="10740"/>
    <n v="12"/>
    <n v="2.95"/>
    <n v="0.48"/>
    <n v="10725.835000000001"/>
    <x v="0"/>
  </r>
  <r>
    <x v="1"/>
    <x v="419"/>
    <e v="#N/A"/>
    <n v="51560"/>
    <s v="C"/>
    <x v="37"/>
    <x v="3"/>
    <n v="5.04"/>
    <m/>
    <n v="5040"/>
    <n v="12"/>
    <n v="1.6444444444444446"/>
    <n v="0.63111111111111107"/>
    <n v="5054.9461111111113"/>
    <x v="0"/>
  </r>
  <r>
    <x v="1"/>
    <x v="419"/>
    <e v="#N/A"/>
    <n v="51560"/>
    <s v="C"/>
    <x v="37"/>
    <x v="3"/>
    <n v="5.26"/>
    <m/>
    <n v="5260"/>
    <n v="12"/>
    <n v="1.6444444444444446"/>
    <n v="0.63111111111111107"/>
    <n v="5274.9461111111113"/>
    <x v="0"/>
  </r>
  <r>
    <x v="1"/>
    <x v="419"/>
    <s v="Consumo Cíclico"/>
    <n v="51560"/>
    <s v="C"/>
    <x v="18"/>
    <x v="9"/>
    <n v="5.07"/>
    <m/>
    <n v="10140"/>
    <n v="12"/>
    <n v="1.6444444444444446"/>
    <n v="0.63111111111111107"/>
    <n v="10154.94611111111"/>
    <x v="0"/>
  </r>
  <r>
    <x v="1"/>
    <x v="419"/>
    <s v="Consumo Cíclico"/>
    <n v="51560"/>
    <s v="V"/>
    <x v="18"/>
    <x v="9"/>
    <n v="5.07"/>
    <m/>
    <n v="10140"/>
    <n v="12"/>
    <n v="1.6444444444444446"/>
    <n v="0.63111111111111107"/>
    <n v="10125.048888888889"/>
    <x v="0"/>
  </r>
  <r>
    <x v="1"/>
    <x v="419"/>
    <e v="#N/A"/>
    <n v="51560"/>
    <s v="V"/>
    <x v="37"/>
    <x v="3"/>
    <n v="5.26"/>
    <m/>
    <n v="5260"/>
    <n v="12"/>
    <n v="1.6444444444444446"/>
    <n v="0.63111111111111107"/>
    <n v="5245.0488888888895"/>
    <x v="0"/>
  </r>
  <r>
    <x v="1"/>
    <x v="419"/>
    <e v="#N/A"/>
    <n v="51560"/>
    <s v="C"/>
    <x v="37"/>
    <x v="3"/>
    <n v="5.21"/>
    <m/>
    <n v="5210"/>
    <n v="12"/>
    <n v="1.6444444444444446"/>
    <n v="0.63111111111111107"/>
    <n v="5225.5811111111107"/>
    <x v="0"/>
  </r>
  <r>
    <x v="1"/>
    <x v="419"/>
    <s v="Consumo Cíclico"/>
    <n v="51560"/>
    <s v="C"/>
    <x v="18"/>
    <x v="3"/>
    <n v="5.04"/>
    <n v="4.980975609756098"/>
    <n v="5040"/>
    <n v="12"/>
    <n v="1.6444444444444446"/>
    <n v="0.63111111111111107"/>
    <n v="5055.5811111111107"/>
    <x v="0"/>
  </r>
  <r>
    <x v="1"/>
    <x v="419"/>
    <s v="Consumo Cíclico"/>
    <n v="51560"/>
    <s v="C"/>
    <x v="18"/>
    <x v="9"/>
    <n v="5.1100000000000003"/>
    <n v="4.972777777777778"/>
    <n v="10220"/>
    <n v="12"/>
    <n v="1.6444444444444446"/>
    <n v="0.63111111111111107"/>
    <n v="10235.833111111111"/>
    <x v="0"/>
  </r>
  <r>
    <x v="1"/>
    <x v="419"/>
    <s v="Consumo Cíclico"/>
    <n v="51560"/>
    <s v="V"/>
    <x v="18"/>
    <x v="8"/>
    <n v="5.17"/>
    <m/>
    <n v="12925"/>
    <n v="12"/>
    <n v="1.6444444444444446"/>
    <n v="0.63111111111111107"/>
    <n v="12909.796888888888"/>
    <x v="0"/>
  </r>
  <r>
    <x v="1"/>
    <x v="420"/>
    <s v="Materiais Básicos"/>
    <n v="46994"/>
    <s v="V"/>
    <x v="27"/>
    <x v="2"/>
    <n v="37.700000000000003"/>
    <m/>
    <n v="3770.0000000000005"/>
    <n v="12"/>
    <n v="1.03"/>
    <n v="0.16"/>
    <n v="3755.2680000000005"/>
    <x v="0"/>
  </r>
  <r>
    <x v="1"/>
    <x v="421"/>
    <s v="Bens Industriais"/>
    <n v="37786"/>
    <s v="V"/>
    <x v="46"/>
    <x v="1"/>
    <n v="22.51"/>
    <m/>
    <n v="11255"/>
    <n v="12"/>
    <n v="2.11"/>
    <n v="0.43333333333333335"/>
    <n v="11239.994666666667"/>
    <x v="0"/>
  </r>
  <r>
    <x v="1"/>
    <x v="421"/>
    <s v="Bens Industriais"/>
    <n v="37786"/>
    <s v="C"/>
    <x v="46"/>
    <x v="1"/>
    <n v="22.35"/>
    <m/>
    <n v="11175"/>
    <n v="12"/>
    <n v="2.11"/>
    <n v="0.43333333333333335"/>
    <n v="11190.635333333332"/>
    <x v="0"/>
  </r>
  <r>
    <x v="1"/>
    <x v="421"/>
    <s v="Consumo Cíclico"/>
    <n v="37786"/>
    <s v="C"/>
    <x v="18"/>
    <x v="12"/>
    <n v="4.5"/>
    <n v="4.9187012987012988"/>
    <n v="6750"/>
    <n v="12"/>
    <n v="2.11"/>
    <n v="0.43333333333333335"/>
    <n v="6766.7453333333333"/>
    <x v="0"/>
  </r>
  <r>
    <x v="1"/>
    <x v="422"/>
    <s v="Consumo Cíclico"/>
    <n v="33245"/>
    <s v="V"/>
    <x v="18"/>
    <x v="13"/>
    <n v="4.29"/>
    <m/>
    <n v="12870"/>
    <n v="12"/>
    <n v="1.79"/>
    <n v="0.34"/>
    <n v="12853.977999999999"/>
    <x v="0"/>
  </r>
  <r>
    <x v="1"/>
    <x v="422"/>
    <s v="Consumo Cíclico"/>
    <n v="33245"/>
    <s v="C"/>
    <x v="18"/>
    <x v="12"/>
    <n v="4.29"/>
    <m/>
    <n v="6435"/>
    <n v="12"/>
    <n v="1.79"/>
    <n v="0.33500000000000002"/>
    <n v="6451.6469999999999"/>
    <x v="0"/>
  </r>
  <r>
    <x v="1"/>
    <x v="422"/>
    <s v="Materiais Básicos"/>
    <n v="33245"/>
    <s v="C"/>
    <x v="27"/>
    <x v="2"/>
    <n v="37.630000000000003"/>
    <n v="38.436399999999999"/>
    <n v="3763.0000000000005"/>
    <n v="12"/>
    <n v="1.79"/>
    <n v="0.33500000000000002"/>
    <n v="3779.6470000000004"/>
    <x v="0"/>
  </r>
  <r>
    <x v="1"/>
    <x v="423"/>
    <s v="Telecomunicações"/>
    <n v="27593"/>
    <s v="C"/>
    <x v="15"/>
    <x v="13"/>
    <n v="1.4"/>
    <n v="1.4"/>
    <n v="4200"/>
    <n v="12"/>
    <n v="1.96"/>
    <n v="0.33500000000000002"/>
    <n v="4216.6469999999999"/>
    <x v="0"/>
  </r>
  <r>
    <x v="1"/>
    <x v="423"/>
    <s v="Petróleo. Gás e Biocombustíveis"/>
    <n v="27593"/>
    <s v="C"/>
    <x v="10"/>
    <x v="7"/>
    <n v="25.22"/>
    <n v="24.636666666666667"/>
    <n v="10088"/>
    <n v="12"/>
    <n v="1.96"/>
    <n v="0.33500000000000002"/>
    <n v="10103.324999999999"/>
    <x v="0"/>
  </r>
  <r>
    <x v="1"/>
    <x v="424"/>
    <s v="Materiais Básicos"/>
    <n v="22947"/>
    <s v="V"/>
    <x v="27"/>
    <x v="43"/>
    <n v="38.229999999999997"/>
    <m/>
    <n v="4167.07"/>
    <n v="12"/>
    <n v="1.8666666666666665"/>
    <n v="0.3066666666666667"/>
    <n v="4152.4033333333336"/>
    <x v="0"/>
  </r>
  <r>
    <x v="1"/>
    <x v="424"/>
    <s v="Consumo Cíclico"/>
    <n v="22947"/>
    <s v="C"/>
    <x v="18"/>
    <x v="12"/>
    <n v="4.08"/>
    <n v="4.8368831168831168"/>
    <n v="6120"/>
    <n v="12"/>
    <n v="1.8666666666666665"/>
    <n v="0.3066666666666667"/>
    <n v="6135.2966666666662"/>
    <x v="0"/>
  </r>
  <r>
    <x v="1"/>
    <x v="424"/>
    <s v="Petróleo. Gás e Biocombustíveis"/>
    <n v="22947"/>
    <s v="C"/>
    <x v="10"/>
    <x v="7"/>
    <n v="25.26"/>
    <n v="24.474285714285713"/>
    <n v="10104"/>
    <n v="12"/>
    <n v="1.8666666666666665"/>
    <n v="0.3066666666666667"/>
    <n v="10119.296666666667"/>
    <x v="0"/>
  </r>
  <r>
    <x v="1"/>
    <x v="425"/>
    <s v="Petróleo. Gás e Biocombustíveis"/>
    <n v="18551"/>
    <s v="V"/>
    <x v="10"/>
    <x v="7"/>
    <n v="24.98"/>
    <n v="24.16"/>
    <n v="9992"/>
    <n v="12"/>
    <n v="2.74"/>
    <n v="0.44"/>
    <n v="9977.3066666666655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3">
  <r>
    <s v="CLEAR"/>
    <d v="2021-07-13T00:00:00"/>
    <s v="Materiais Básicos"/>
    <n v="12694464"/>
    <s v="V"/>
    <x v="0"/>
    <n v="200"/>
    <n v="60.2"/>
    <n v="60.58"/>
    <n v="12040"/>
    <m/>
    <n v="3.74"/>
    <n v="0.90749999999999997"/>
    <n v="12029.712500000001"/>
    <s v="S"/>
    <m/>
    <n v="12029.712500000001"/>
    <m/>
    <n v="0"/>
  </r>
  <r>
    <s v="CLEAR"/>
    <d v="2021-07-13T00:00:00"/>
    <e v="#N/A"/>
    <n v="12694464"/>
    <s v="C"/>
    <x v="1"/>
    <n v="500"/>
    <n v="5.57"/>
    <n v="5.57"/>
    <n v="2785"/>
    <m/>
    <n v="3.74"/>
    <n v="0.90749999999999997"/>
    <n v="2792.946071428571"/>
    <s v="N"/>
    <m/>
    <n v="-2792.946071428571"/>
    <m/>
    <n v="1500"/>
  </r>
  <r>
    <s v="CLEAR"/>
    <d v="2021-07-13T00:00:00"/>
    <s v="Materiais Básicos"/>
    <n v="12694464"/>
    <s v="C"/>
    <x v="2"/>
    <n v="200"/>
    <n v="30.39"/>
    <n v="30.39"/>
    <n v="6078"/>
    <m/>
    <n v="3.74"/>
    <n v="0.90749999999999997"/>
    <n v="6085.9460714285715"/>
    <s v="N"/>
    <m/>
    <n v="-6085.9460714285715"/>
    <m/>
    <n v="600"/>
  </r>
  <r>
    <s v="CLEAR"/>
    <d v="2021-07-13T00:00:00"/>
    <e v="#N/A"/>
    <n v="12694464"/>
    <s v="V"/>
    <x v="3"/>
    <n v="200"/>
    <n v="18.760000000000002"/>
    <n v="18.4253"/>
    <n v="3752.0000000000005"/>
    <m/>
    <n v="3.74"/>
    <n v="0.90749999999999997"/>
    <n v="3744.6839285714295"/>
    <s v="S"/>
    <m/>
    <n v="3744.6839285714295"/>
    <n v="59.623928571429587"/>
    <n v="600"/>
  </r>
  <r>
    <s v="CLEAR"/>
    <d v="2021-07-12T00:00:00"/>
    <e v="#N/A"/>
    <n v="12610837"/>
    <s v="C"/>
    <x v="4"/>
    <n v="100"/>
    <n v="22.41"/>
    <n v="23.297499999999999"/>
    <n v="2241"/>
    <m/>
    <n v="3.2189999999999999"/>
    <n v="0.77699999999999991"/>
    <n v="2248.2945714285715"/>
    <s v="N"/>
    <m/>
    <n v="-2248.2945714285715"/>
    <m/>
    <n v="600"/>
  </r>
  <r>
    <s v="CLEAR"/>
    <d v="2021-07-12T00:00:00"/>
    <e v="#N/A"/>
    <n v="12610837"/>
    <s v="C"/>
    <x v="5"/>
    <n v="100"/>
    <n v="30.6"/>
    <n v="33.373460317460321"/>
    <n v="3060"/>
    <m/>
    <n v="3.2189999999999999"/>
    <n v="0.77699999999999991"/>
    <n v="3067.2945714285715"/>
    <s v="N"/>
    <m/>
    <n v="-3067.2945714285715"/>
    <m/>
    <n v="1400"/>
  </r>
  <r>
    <s v="CLEAR"/>
    <d v="2021-07-12T00:00:00"/>
    <e v="#N/A"/>
    <n v="12610837"/>
    <s v="C"/>
    <x v="3"/>
    <n v="100"/>
    <n v="18.34"/>
    <n v="18.425396825396824"/>
    <n v="1834"/>
    <m/>
    <n v="3.2189999999999999"/>
    <n v="0.77699999999999991"/>
    <n v="1841.2945714285715"/>
    <s v="N"/>
    <m/>
    <n v="-1841.2945714285715"/>
    <m/>
    <n v="800"/>
  </r>
  <r>
    <s v="CLEAR"/>
    <d v="2021-07-12T00:00:00"/>
    <s v="Materiais Básicos"/>
    <n v="12610837"/>
    <s v="C"/>
    <x v="0"/>
    <n v="200"/>
    <n v="60.58"/>
    <n v="60.58"/>
    <n v="12116"/>
    <m/>
    <n v="3.2189999999999999"/>
    <n v="0.77699999999999991"/>
    <n v="12123.294571428571"/>
    <s v="N"/>
    <m/>
    <n v="-12123.294571428571"/>
    <m/>
    <n v="200"/>
  </r>
  <r>
    <s v="CLEAR"/>
    <d v="2021-07-12T00:00:00"/>
    <e v="#N/A"/>
    <n v="12610837"/>
    <s v="C"/>
    <x v="6"/>
    <n v="1000"/>
    <n v="12.59"/>
    <n v="12.59"/>
    <n v="12590"/>
    <m/>
    <n v="3.2189999999999999"/>
    <n v="0.77699999999999991"/>
    <n v="12597.759333333332"/>
    <s v="N"/>
    <m/>
    <n v="-12597.759333333332"/>
    <m/>
    <n v="1000"/>
  </r>
  <r>
    <s v="CLEAR"/>
    <d v="2021-07-12T00:00:00"/>
    <s v="Consumo Cíclico"/>
    <n v="12610837"/>
    <s v="V"/>
    <x v="7"/>
    <n v="300"/>
    <n v="25.91"/>
    <n v="25.58"/>
    <n v="7773"/>
    <m/>
    <n v="3.2189999999999999"/>
    <n v="0.77699999999999991"/>
    <n v="7765.8706666666667"/>
    <s v="S"/>
    <m/>
    <n v="7765.8706666666667"/>
    <n v="91.870666666667603"/>
    <n v="0"/>
  </r>
  <r>
    <s v="CLEAR"/>
    <d v="2021-07-12T00:00:00"/>
    <s v="Financeiro"/>
    <n v="12610837"/>
    <s v="V"/>
    <x v="8"/>
    <n v="700"/>
    <n v="16.45"/>
    <n v="16.69142857142857"/>
    <n v="11515"/>
    <m/>
    <n v="3.2189999999999999"/>
    <n v="0.77699999999999991"/>
    <n v="11507.870666666668"/>
    <s v="S"/>
    <m/>
    <n v="11507.870666666668"/>
    <n v="-176.1293333333324"/>
    <n v="0"/>
  </r>
  <r>
    <s v="CLEAR"/>
    <d v="2021-07-12T00:00:00"/>
    <s v="Financeiro e Outros"/>
    <n v="12610837"/>
    <s v="V"/>
    <x v="9"/>
    <n v="500"/>
    <n v="25.17"/>
    <n v="25.175999999999998"/>
    <n v="12585"/>
    <m/>
    <n v="3.2189999999999999"/>
    <n v="0.77699999999999991"/>
    <n v="12573.468000000001"/>
    <s v="S"/>
    <m/>
    <n v="12573.468000000001"/>
    <n v="0"/>
    <n v="0"/>
  </r>
  <r>
    <s v="CLEAR"/>
    <d v="2021-07-12T00:00:00"/>
    <e v="#N/A"/>
    <n v="12610837"/>
    <s v="V"/>
    <x v="3"/>
    <n v="300"/>
    <n v="19.16"/>
    <m/>
    <n v="5748"/>
    <m/>
    <n v="3.2189999999999999"/>
    <n v="0.77699999999999991"/>
    <n v="5736.4679999999998"/>
    <s v="S"/>
    <m/>
    <n v="5736.4679999999998"/>
    <n v="324.30599999999959"/>
    <s v="x"/>
  </r>
  <r>
    <s v="CLEAR"/>
    <d v="2021-07-12T00:00:00"/>
    <e v="#N/A"/>
    <n v="12610837"/>
    <s v="C"/>
    <x v="3"/>
    <n v="300"/>
    <n v="18"/>
    <m/>
    <n v="5400"/>
    <m/>
    <n v="3.2189999999999999"/>
    <n v="0.77699999999999991"/>
    <n v="5412.1620000000003"/>
    <s v="S"/>
    <m/>
    <n v="-5412.1620000000003"/>
    <m/>
    <s v="x"/>
  </r>
  <r>
    <s v="CLEAR"/>
    <d v="2021-07-08T00:00:00"/>
    <e v="#N/A"/>
    <n v="12530857"/>
    <s v="C"/>
    <x v="3"/>
    <n v="500"/>
    <n v="18.32"/>
    <n v="18.425396825396824"/>
    <n v="9160"/>
    <m/>
    <n v="0.39100000000000001"/>
    <n v="0.81400000000000006"/>
    <n v="9169.3709999999992"/>
    <s v="S"/>
    <m/>
    <n v="-9169.3709999999992"/>
    <m/>
    <n v="700"/>
  </r>
  <r>
    <s v="CLEAR"/>
    <d v="2021-07-08T00:00:00"/>
    <e v="#N/A"/>
    <n v="12530857"/>
    <s v="V"/>
    <x v="3"/>
    <n v="200"/>
    <n v="18.79"/>
    <m/>
    <n v="3758"/>
    <m/>
    <n v="0.39100000000000001"/>
    <n v="0.81400000000000006"/>
    <n v="3749.259"/>
    <s v="S"/>
    <m/>
    <n v="3749.259"/>
    <n v="98.963999999999942"/>
    <s v="x"/>
  </r>
  <r>
    <s v="CLEAR"/>
    <d v="2021-07-08T00:00:00"/>
    <e v="#N/A"/>
    <n v="12530857"/>
    <s v="C"/>
    <x v="3"/>
    <n v="200"/>
    <n v="18.22"/>
    <m/>
    <n v="3644"/>
    <m/>
    <n v="0.39100000000000001"/>
    <n v="0.81400000000000006"/>
    <n v="3650.2950000000001"/>
    <s v="S"/>
    <m/>
    <n v="-3650.2950000000001"/>
    <m/>
    <s v="x"/>
  </r>
  <r>
    <s v="CLEAR"/>
    <d v="2021-07-08T00:00:00"/>
    <s v="Consumo Cíclico"/>
    <n v="12530857"/>
    <s v="V"/>
    <x v="7"/>
    <n v="300"/>
    <n v="25.4"/>
    <m/>
    <n v="7620"/>
    <m/>
    <n v="0.39100000000000001"/>
    <n v="0.81400000000000006"/>
    <n v="7614.335"/>
    <s v="S"/>
    <m/>
    <n v="7614.335"/>
    <n v="108.03999999999996"/>
    <s v="x"/>
  </r>
  <r>
    <s v="CLEAR"/>
    <d v="2021-07-08T00:00:00"/>
    <s v="Consumo Cíclico"/>
    <n v="12530857"/>
    <s v="C"/>
    <x v="7"/>
    <n v="300"/>
    <n v="25"/>
    <m/>
    <n v="7500"/>
    <m/>
    <n v="0.39100000000000001"/>
    <n v="0.81400000000000006"/>
    <n v="7506.2950000000001"/>
    <s v="S"/>
    <m/>
    <n v="-7506.2950000000001"/>
    <m/>
    <s v="x"/>
  </r>
  <r>
    <s v="CLEAR"/>
    <d v="2021-07-08T00:00:00"/>
    <s v="Consumo Cíclico"/>
    <n v="12530857"/>
    <s v="C"/>
    <x v="7"/>
    <n v="300"/>
    <n v="25.58"/>
    <m/>
    <n v="7673.9999999999991"/>
    <m/>
    <n v="0.39100000000000001"/>
    <n v="0.81400000000000006"/>
    <n v="7679.7849999999989"/>
    <s v="N"/>
    <m/>
    <n v="-7679.7849999999989"/>
    <m/>
    <n v="300"/>
  </r>
  <r>
    <s v="CLEAR"/>
    <d v="2021-07-08T00:00:00"/>
    <e v="#N/A"/>
    <n v="12530857"/>
    <s v="C"/>
    <x v="5"/>
    <n v="300"/>
    <n v="31.4"/>
    <n v="33.58680341880342"/>
    <n v="9420"/>
    <m/>
    <n v="0.39100000000000001"/>
    <n v="0.81400000000000006"/>
    <n v="9423.7849999999999"/>
    <s v="N"/>
    <m/>
    <n v="-9423.7849999999999"/>
    <m/>
    <n v="1300"/>
  </r>
  <r>
    <s v="CLEAR"/>
    <d v="2021-07-08T00:00:00"/>
    <e v="#N/A"/>
    <n v="12530857"/>
    <s v="C"/>
    <x v="4"/>
    <n v="100"/>
    <n v="22.69"/>
    <n v="23.318000000000001"/>
    <n v="2269"/>
    <m/>
    <n v="0.39100000000000001"/>
    <n v="0.81400000000000006"/>
    <n v="2272.7849999999999"/>
    <s v="N"/>
    <m/>
    <n v="-2272.7849999999999"/>
    <m/>
    <n v="500"/>
  </r>
  <r>
    <s v="CLEAR"/>
    <d v="2021-07-08T00:00:00"/>
    <s v="Financeiro e Outros"/>
    <n v="12530857"/>
    <s v="C"/>
    <x v="9"/>
    <n v="100"/>
    <n v="24.26"/>
    <n v="25.175999999999998"/>
    <n v="2426"/>
    <m/>
    <n v="0.39100000000000001"/>
    <n v="0.81400000000000006"/>
    <n v="2427.835"/>
    <s v="N"/>
    <m/>
    <n v="-2427.835"/>
    <m/>
    <n v="1000"/>
  </r>
  <r>
    <s v="CLEAR"/>
    <d v="2021-07-08T00:00:00"/>
    <e v="#N/A"/>
    <n v="12530857"/>
    <s v="C"/>
    <x v="1"/>
    <n v="1000"/>
    <n v="5.57"/>
    <n v="5.57"/>
    <n v="5570"/>
    <m/>
    <n v="0.39100000000000001"/>
    <n v="0.81400000000000006"/>
    <n v="5578.1949999999997"/>
    <s v="N"/>
    <m/>
    <n v="-5578.1949999999997"/>
    <m/>
    <n v="1000"/>
  </r>
  <r>
    <s v="CLEAR"/>
    <d v="2021-07-07T00:00:00"/>
    <e v="#N/A"/>
    <n v="12364729"/>
    <s v="C"/>
    <x v="4"/>
    <n v="200"/>
    <n v="23.14"/>
    <n v="23.475000000000001"/>
    <n v="4628"/>
    <m/>
    <n v="3.1744444444444446"/>
    <n v="0.82444444444444442"/>
    <n v="4635.2288888888897"/>
    <s v="N"/>
    <m/>
    <n v="-4635.2288888888897"/>
    <m/>
    <n v="200"/>
  </r>
  <r>
    <s v="CLEAR"/>
    <d v="2021-07-07T00:00:00"/>
    <e v="#N/A"/>
    <n v="12364729"/>
    <s v="V"/>
    <x v="5"/>
    <n v="300"/>
    <n v="33.31"/>
    <n v="34.242844444444444"/>
    <n v="9993"/>
    <m/>
    <n v="3.1744444444444446"/>
    <n v="0.82444444444444442"/>
    <n v="9986.4111111111106"/>
    <s v="S"/>
    <m/>
    <n v="9986.4111111111106"/>
    <n v="-286.44222222222197"/>
    <n v="1000"/>
  </r>
  <r>
    <s v="CLEAR"/>
    <d v="2021-07-07T00:00:00"/>
    <e v="#N/A"/>
    <n v="12364729"/>
    <s v="V"/>
    <x v="3"/>
    <n v="200"/>
    <n v="19.350000000000001"/>
    <m/>
    <n v="3870.0000000000005"/>
    <m/>
    <n v="3.1744444444444446"/>
    <n v="0.82444444444444442"/>
    <n v="3863.7561111111117"/>
    <s v="S"/>
    <m/>
    <n v="3863.7561111111117"/>
    <n v="136.88222222222248"/>
    <s v="x"/>
  </r>
  <r>
    <s v="CLEAR"/>
    <d v="2021-07-07T00:00:00"/>
    <e v="#N/A"/>
    <n v="12364729"/>
    <s v="C"/>
    <x v="3"/>
    <n v="200"/>
    <n v="18.600000000000001"/>
    <m/>
    <n v="3720.0000000000005"/>
    <m/>
    <n v="3.1744444444444446"/>
    <n v="0.82444444444444442"/>
    <n v="3726.8738888888893"/>
    <s v="S"/>
    <m/>
    <n v="-3726.8738888888893"/>
    <m/>
    <s v="x"/>
  </r>
  <r>
    <s v="CLEAR"/>
    <d v="2021-07-07T00:00:00"/>
    <s v="Consumo Cíclico"/>
    <n v="12364729"/>
    <s v="V"/>
    <x v="7"/>
    <n v="300"/>
    <n v="26.14"/>
    <m/>
    <n v="7842"/>
    <m/>
    <n v="3.1744444444444446"/>
    <n v="0.82444444444444442"/>
    <n v="7835.7261111111111"/>
    <s v="S"/>
    <m/>
    <n v="7835.7261111111111"/>
    <n v="148.82222222222208"/>
    <s v="x"/>
  </r>
  <r>
    <s v="CLEAR"/>
    <d v="2021-07-07T00:00:00"/>
    <s v="Consumo Cíclico"/>
    <n v="12364729"/>
    <s v="C"/>
    <x v="7"/>
    <n v="300"/>
    <n v="25.6"/>
    <m/>
    <n v="7680"/>
    <m/>
    <n v="3.1744444444444446"/>
    <n v="0.82444444444444442"/>
    <n v="7686.903888888889"/>
    <s v="S"/>
    <m/>
    <n v="-7686.903888888889"/>
    <m/>
    <s v="x"/>
  </r>
  <r>
    <s v="CLEAR"/>
    <d v="2021-07-07T00:00:00"/>
    <s v="Materiais Básicos"/>
    <n v="12364729"/>
    <s v="V"/>
    <x v="0"/>
    <n v="300"/>
    <n v="60.98"/>
    <m/>
    <n v="18294"/>
    <m/>
    <n v="3.1744444444444446"/>
    <n v="0.82444444444444442"/>
    <n v="18286.231111111112"/>
    <s v="S"/>
    <m/>
    <n v="18286.231111111112"/>
    <n v="277.83222222222321"/>
    <s v="x"/>
  </r>
  <r>
    <s v="CLEAR"/>
    <d v="2021-07-07T00:00:00"/>
    <s v="Materiais Básicos"/>
    <n v="12364729"/>
    <s v="C"/>
    <x v="0"/>
    <n v="300"/>
    <n v="60"/>
    <m/>
    <n v="18000"/>
    <m/>
    <n v="3.1744444444444446"/>
    <n v="0.82444444444444442"/>
    <n v="18008.398888888889"/>
    <s v="S"/>
    <m/>
    <n v="-18008.398888888889"/>
    <m/>
    <s v="x"/>
  </r>
  <r>
    <s v="CLEAR"/>
    <d v="2021-07-07T00:00:00"/>
    <e v="#N/A"/>
    <n v="12364729"/>
    <s v="V"/>
    <x v="3"/>
    <n v="600"/>
    <n v="19.190000000000001"/>
    <n v="18.68888888888889"/>
    <n v="11514"/>
    <m/>
    <n v="3.1744444444444446"/>
    <n v="0.82444444444444442"/>
    <n v="11508.46111111111"/>
    <s v="S"/>
    <m/>
    <n v="11508.46111111111"/>
    <n v="295.12777777777592"/>
    <n v="200"/>
  </r>
  <r>
    <s v="CLEAR"/>
    <d v="2021-07-06T00:00:00"/>
    <s v="Petróleo. Gás e Biocombustíveis"/>
    <n v="12364729"/>
    <s v="C"/>
    <x v="10"/>
    <n v="100"/>
    <n v="27.73"/>
    <n v="28.75"/>
    <n v="2773"/>
    <m/>
    <n v="2.0750000000000002"/>
    <n v="0.50249999999999995"/>
    <n v="2777.7474999999999"/>
    <s v="N"/>
    <m/>
    <n v="-2777.7474999999999"/>
    <m/>
    <n v="900"/>
  </r>
  <r>
    <s v="CLEAR"/>
    <d v="2021-07-06T00:00:00"/>
    <s v="Petróleo. Gás e Biocombustíveis"/>
    <n v="12364729"/>
    <s v="C"/>
    <x v="10"/>
    <n v="200"/>
    <n v="28.44"/>
    <n v="28.877500000000001"/>
    <n v="5688"/>
    <m/>
    <n v="2.0750000000000002"/>
    <n v="0.50249999999999995"/>
    <n v="5692.7474999999995"/>
    <s v="N"/>
    <m/>
    <n v="-5692.7474999999995"/>
    <m/>
    <n v="800"/>
  </r>
  <r>
    <s v="CLEAR"/>
    <d v="2021-07-06T00:00:00"/>
    <e v="#N/A"/>
    <n v="12364729"/>
    <s v="V"/>
    <x v="3"/>
    <n v="100"/>
    <n v="18.760000000000002"/>
    <n v="18.68888888888889"/>
    <n v="1876.0000000000002"/>
    <m/>
    <n v="2.0750000000000002"/>
    <n v="0.50249999999999995"/>
    <n v="1871.8825000000002"/>
    <s v="S"/>
    <m/>
    <n v="1871.8825000000002"/>
    <n v="2.9936111111112496"/>
    <n v="800"/>
  </r>
  <r>
    <s v="CLEAR"/>
    <d v="2021-07-06T00:00:00"/>
    <e v="#N/A"/>
    <n v="12364729"/>
    <s v="C"/>
    <x v="4"/>
    <n v="200"/>
    <n v="23.81"/>
    <n v="23.81"/>
    <n v="4762"/>
    <m/>
    <n v="2.0750000000000002"/>
    <n v="0.50249999999999995"/>
    <n v="4766.7474999999995"/>
    <s v="N"/>
    <m/>
    <n v="-4766.7474999999995"/>
    <m/>
    <n v="200"/>
  </r>
  <r>
    <s v="ITAÚ"/>
    <d v="2021-07-06T00:00:00"/>
    <e v="#N/A"/>
    <n v="31278"/>
    <s v="V"/>
    <x v="5"/>
    <n v="200"/>
    <n v="32.42"/>
    <n v="29.67"/>
    <n v="6484"/>
    <n v="4.9000000000000004"/>
    <n v="1.62"/>
    <n v="0.32"/>
    <n v="6475.6200000000008"/>
    <s v="S"/>
    <m/>
    <n v="6475.6200000000008"/>
    <n v="541.6200000000008"/>
    <n v="0"/>
  </r>
  <r>
    <s v="CLEAR"/>
    <d v="2021-07-05T00:00:00"/>
    <s v="Petróleo. Gás e Biocombustíveis"/>
    <n v="12281274"/>
    <s v="C"/>
    <x v="10"/>
    <n v="200"/>
    <n v="28.97"/>
    <n v="29.023333333333333"/>
    <n v="5794"/>
    <m/>
    <n v="1.9888888888888887"/>
    <n v="0.39777777777777779"/>
    <n v="5798.5566666666673"/>
    <s v="N"/>
    <m/>
    <n v="-5798.5566666666673"/>
    <m/>
    <n v="600"/>
  </r>
  <r>
    <s v="CLEAR"/>
    <d v="2021-07-05T00:00:00"/>
    <s v="Petróleo. Gás e Biocombustíveis"/>
    <n v="12281274"/>
    <s v="C"/>
    <x v="10"/>
    <n v="400"/>
    <n v="29.05"/>
    <m/>
    <n v="11620"/>
    <m/>
    <n v="1.9888888888888887"/>
    <n v="0.39777777777777779"/>
    <n v="11623.726666666666"/>
    <s v="N"/>
    <m/>
    <n v="-11623.726666666666"/>
    <m/>
    <n v="400"/>
  </r>
  <r>
    <s v="CLEAR"/>
    <d v="2021-07-05T00:00:00"/>
    <e v="#N/A"/>
    <n v="12281274"/>
    <s v="C"/>
    <x v="3"/>
    <n v="400"/>
    <n v="18.5"/>
    <n v="18.68888888888889"/>
    <n v="7400"/>
    <m/>
    <n v="1.9888888888888887"/>
    <n v="0.39777777777777779"/>
    <n v="7411.0166666666673"/>
    <s v="S"/>
    <m/>
    <n v="-7411.0166666666673"/>
    <m/>
    <n v="900"/>
  </r>
  <r>
    <s v="CLEAR"/>
    <d v="2021-07-05T00:00:00"/>
    <s v="Materiais Básicos"/>
    <n v="12281274"/>
    <s v="V"/>
    <x v="0"/>
    <n v="300"/>
    <n v="59.81"/>
    <n v="59.68333333333333"/>
    <n v="17943"/>
    <m/>
    <n v="1.9888888888888887"/>
    <n v="0.39777777777777779"/>
    <n v="17932.613333333335"/>
    <s v="S"/>
    <m/>
    <n v="17932.613333333335"/>
    <n v="27.613333333334594"/>
    <n v="0"/>
  </r>
  <r>
    <s v="CLEAR"/>
    <d v="2021-07-05T00:00:00"/>
    <e v="#N/A"/>
    <n v="12281274"/>
    <s v="V"/>
    <x v="1"/>
    <n v="2500"/>
    <n v="5.71"/>
    <n v="5.71"/>
    <n v="14275"/>
    <m/>
    <n v="1.9888888888888887"/>
    <n v="0.39777777777777779"/>
    <n v="14268.083333333332"/>
    <s v="S"/>
    <m/>
    <n v="14268.083333333332"/>
    <n v="-6.9166666666678793"/>
    <n v="0"/>
  </r>
  <r>
    <s v="CLEAR"/>
    <d v="2021-07-05T00:00:00"/>
    <e v="#N/A"/>
    <n v="12281274"/>
    <s v="V"/>
    <x v="5"/>
    <n v="200"/>
    <n v="31.56"/>
    <n v="34.242844444444444"/>
    <n v="6312"/>
    <m/>
    <n v="1.9888888888888887"/>
    <n v="0.39777777777777779"/>
    <n v="6305.083333333333"/>
    <s v="S"/>
    <m/>
    <n v="6305.083333333333"/>
    <n v="-543.48555555555595"/>
    <n v="1300"/>
  </r>
  <r>
    <s v="CLEAR"/>
    <d v="2021-07-05T00:00:00"/>
    <s v="Financeiro e Outros"/>
    <n v="12281274"/>
    <s v="C"/>
    <x v="9"/>
    <n v="100"/>
    <n v="25.28"/>
    <n v="25.405000000000001"/>
    <n v="2528"/>
    <m/>
    <n v="1.9888888888888887"/>
    <n v="0.39777777777777779"/>
    <n v="2533.3446666666669"/>
    <s v="N"/>
    <m/>
    <n v="-2533.3446666666669"/>
    <m/>
    <n v="400"/>
  </r>
  <r>
    <s v="CLEAR"/>
    <d v="2021-07-05T00:00:00"/>
    <s v="Financeiro e Outros"/>
    <n v="12281274"/>
    <s v="C"/>
    <x v="9"/>
    <n v="100"/>
    <n v="25.09"/>
    <n v="25.51"/>
    <n v="2509"/>
    <m/>
    <n v="1.9888888888888887"/>
    <n v="0.39777777777777779"/>
    <n v="2514.3446666666669"/>
    <s v="N"/>
    <m/>
    <n v="-2514.3446666666669"/>
    <m/>
    <n v="300"/>
  </r>
  <r>
    <s v="CLEAR"/>
    <d v="2021-07-05T00:00:00"/>
    <s v="Financeiro"/>
    <n v="12281274"/>
    <s v="C"/>
    <x v="8"/>
    <n v="200"/>
    <n v="16.28"/>
    <n v="16.69142857142857"/>
    <n v="3256"/>
    <m/>
    <n v="1.9888888888888887"/>
    <n v="0.39777777777777779"/>
    <n v="3261.3446666666669"/>
    <s v="N"/>
    <m/>
    <n v="-3261.3446666666669"/>
    <m/>
    <n v="700"/>
  </r>
  <r>
    <s v="CLEAR"/>
    <d v="2021-07-02T00:00:00"/>
    <e v="#N/A"/>
    <n v="12201378"/>
    <s v="C"/>
    <x v="3"/>
    <n v="500"/>
    <n v="18.84"/>
    <n v="18.84"/>
    <n v="9420"/>
    <m/>
    <n v="2.0300000000000002"/>
    <n v="0.45199999999999996"/>
    <n v="9425.4399999999987"/>
    <s v="S"/>
    <m/>
    <n v="-9425.4399999999987"/>
    <m/>
    <n v="300"/>
  </r>
  <r>
    <s v="CLEAR"/>
    <d v="2021-07-02T00:00:00"/>
    <s v="Materiais Básicos"/>
    <n v="12201378"/>
    <s v="C"/>
    <x v="0"/>
    <n v="100"/>
    <n v="58.83"/>
    <n v="59.68333333333333"/>
    <n v="5883"/>
    <m/>
    <n v="2.0300000000000002"/>
    <n v="0.45199999999999996"/>
    <n v="5888.4400000000005"/>
    <s v="S"/>
    <m/>
    <n v="-5888.4400000000005"/>
    <m/>
    <n v="300"/>
  </r>
  <r>
    <s v="CLEAR"/>
    <d v="2021-07-02T00:00:00"/>
    <e v="#N/A"/>
    <n v="12201378"/>
    <s v="C"/>
    <x v="1"/>
    <n v="500"/>
    <n v="5.71"/>
    <n v="5.71"/>
    <n v="2855"/>
    <m/>
    <n v="2.0300000000000002"/>
    <n v="0.45199999999999996"/>
    <n v="2859.8920000000007"/>
    <s v="S"/>
    <m/>
    <n v="-2859.8920000000007"/>
    <m/>
    <n v="2500"/>
  </r>
  <r>
    <s v="CLEAR"/>
    <d v="2021-07-02T00:00:00"/>
    <s v="Materiais Básicos"/>
    <n v="12201378"/>
    <s v="V"/>
    <x v="2"/>
    <n v="300"/>
    <n v="29.14"/>
    <n v="29.27"/>
    <n v="8742"/>
    <m/>
    <n v="2.0300000000000002"/>
    <n v="0.45199999999999996"/>
    <n v="8736.1579999999994"/>
    <s v="S"/>
    <m/>
    <n v="8736.1579999999994"/>
    <n v="-44.842000000000553"/>
    <n v="0"/>
  </r>
  <r>
    <s v="CLEAR"/>
    <d v="2021-07-02T00:00:00"/>
    <s v="Financeiro e Outros"/>
    <n v="12201378"/>
    <s v="V"/>
    <x v="9"/>
    <n v="200"/>
    <n v="25.68"/>
    <n v="25.72"/>
    <n v="5136"/>
    <m/>
    <n v="2.0300000000000002"/>
    <n v="0.45199999999999996"/>
    <n v="5130.1580000000004"/>
    <s v="N"/>
    <m/>
    <n v="5130.1580000000004"/>
    <n v="-13.841999999999643"/>
    <n v="200"/>
  </r>
  <r>
    <s v="CLEAR"/>
    <d v="2021-07-01T00:00:00"/>
    <s v="Utilidade Pública"/>
    <n v="12114140"/>
    <s v="V"/>
    <x v="11"/>
    <n v="300"/>
    <n v="43.37"/>
    <n v="44.343333333333334"/>
    <n v="13011"/>
    <m/>
    <n v="8.84"/>
    <n v="2.2250000000000001"/>
    <n v="12996.574999999999"/>
    <s v="S"/>
    <m/>
    <n v="12996.574999999999"/>
    <n v="-306.42500000000109"/>
    <n v="0"/>
  </r>
  <r>
    <s v="CLEAR"/>
    <d v="2021-07-01T00:00:00"/>
    <s v="Financeiro e Outros"/>
    <n v="12114140"/>
    <s v="C"/>
    <x v="9"/>
    <n v="100"/>
    <n v="25.42"/>
    <n v="25.72"/>
    <n v="2542"/>
    <m/>
    <m/>
    <m/>
    <n v="2545.9900000000002"/>
    <s v="N"/>
    <m/>
    <n v="-2545.9900000000002"/>
    <m/>
    <n v="300"/>
  </r>
  <r>
    <s v="CLEAR"/>
    <d v="2021-07-01T00:00:00"/>
    <s v="Materiais Básicos"/>
    <n v="12114140"/>
    <s v="C"/>
    <x v="2"/>
    <n v="300"/>
    <n v="29.27"/>
    <m/>
    <n v="8781"/>
    <m/>
    <m/>
    <m/>
    <n v="8783.2749999999996"/>
    <s v="S"/>
    <m/>
    <n v="-8783.2749999999996"/>
    <m/>
    <n v="300"/>
  </r>
  <r>
    <s v="CLEAR"/>
    <d v="2021-07-01T00:00:00"/>
    <e v="#N/A"/>
    <n v="12114140"/>
    <s v="C"/>
    <x v="5"/>
    <n v="100"/>
    <n v="30.2"/>
    <n v="34.242844444444444"/>
    <n v="3020"/>
    <m/>
    <m/>
    <m/>
    <n v="3022.2750000000001"/>
    <s v="S"/>
    <m/>
    <n v="-3022.2750000000001"/>
    <m/>
    <n v="1500"/>
  </r>
  <r>
    <s v="CLEAR"/>
    <d v="2021-07-01T00:00:00"/>
    <e v="#N/A"/>
    <n v="12114140"/>
    <s v="C"/>
    <x v="1"/>
    <n v="2000"/>
    <n v="5.71"/>
    <n v="7.71"/>
    <n v="11420"/>
    <m/>
    <m/>
    <m/>
    <n v="11422.883333333333"/>
    <s v="S"/>
    <m/>
    <n v="-11422.883333333333"/>
    <m/>
    <n v="2000"/>
  </r>
  <r>
    <s v="CLEAR"/>
    <d v="2021-07-01T00:00:00"/>
    <s v="Materiais Básicos"/>
    <n v="12114140"/>
    <s v="V"/>
    <x v="0"/>
    <n v="100"/>
    <n v="60.29"/>
    <n v="60.11"/>
    <n v="6029"/>
    <m/>
    <n v="8.84"/>
    <n v="2.2250000000000001"/>
    <n v="6015.6816666666664"/>
    <s v="S"/>
    <m/>
    <n v="6015.6816666666664"/>
    <n v="4.6816666666663878"/>
    <n v="200"/>
  </r>
  <r>
    <s v="CLEAR"/>
    <d v="2021-07-01T00:00:00"/>
    <s v="Materiais Básicos"/>
    <n v="12114140"/>
    <s v="V"/>
    <x v="12"/>
    <n v="400"/>
    <n v="19.420000000000002"/>
    <n v="18.96"/>
    <n v="7768.0000000000009"/>
    <m/>
    <n v="8.84"/>
    <n v="2.2250000000000001"/>
    <n v="7754.6816666666673"/>
    <s v="S"/>
    <m/>
    <n v="7754.6816666666673"/>
    <n v="163.92023809523835"/>
    <n v="0"/>
  </r>
  <r>
    <s v="CLEAR"/>
    <d v="2021-07-01T00:00:00"/>
    <s v="Utilidade Pública"/>
    <n v="12114140"/>
    <s v="V"/>
    <x v="11"/>
    <n v="300"/>
    <n v="45"/>
    <m/>
    <n v="13500"/>
    <m/>
    <n v="8.84"/>
    <n v="2.2250000000000001"/>
    <n v="13487.305"/>
    <s v="S"/>
    <m/>
    <n v="13487.305"/>
    <n v="285.04500000000189"/>
    <s v="x"/>
  </r>
  <r>
    <s v="CLEAR"/>
    <d v="2021-07-01T00:00:00"/>
    <s v="Utilidade Pública"/>
    <n v="12114140"/>
    <s v="C"/>
    <x v="11"/>
    <n v="300"/>
    <n v="44"/>
    <m/>
    <n v="13200"/>
    <m/>
    <m/>
    <m/>
    <n v="13202.259999999998"/>
    <s v="S"/>
    <m/>
    <n v="-13202.259999999998"/>
    <m/>
    <s v="x"/>
  </r>
  <r>
    <s v="ITAÚ"/>
    <d v="2021-06-30T00:00:00"/>
    <s v="Consumo não Cíclico"/>
    <n v="206228"/>
    <s v="C"/>
    <x v="13"/>
    <n v="300"/>
    <n v="29.17"/>
    <n v="32.006094674556209"/>
    <n v="8751"/>
    <m/>
    <n v="2.1800000000000002"/>
    <n v="0.43"/>
    <n v="8754.99"/>
    <s v="N"/>
    <m/>
    <n v="-8754.99"/>
    <m/>
    <n v="1300"/>
  </r>
  <r>
    <s v="CLEAR"/>
    <d v="2021-06-30T00:00:00"/>
    <s v="Materiais Básicos"/>
    <n v="12026926"/>
    <s v="C"/>
    <x v="12"/>
    <n v="400"/>
    <n v="18.96"/>
    <m/>
    <n v="7584"/>
    <m/>
    <n v="4.3971428571428577"/>
    <n v="0.98428571428571421"/>
    <n v="7590.761428571429"/>
    <s v="S"/>
    <m/>
    <n v="-7590.761428571429"/>
    <m/>
    <n v="400"/>
  </r>
  <r>
    <s v="CLEAR"/>
    <d v="2021-06-30T00:00:00"/>
    <s v="Consumo não Cíclico"/>
    <n v="12026926"/>
    <s v="C"/>
    <x v="13"/>
    <n v="200"/>
    <n v="29.17"/>
    <n v="30.983743749999999"/>
    <n v="5834"/>
    <m/>
    <n v="4.3971428571428577"/>
    <n v="0.98428571428571421"/>
    <n v="5864.7314285714292"/>
    <s v="N"/>
    <m/>
    <n v="-5864.7314285714292"/>
    <m/>
    <n v="1600"/>
  </r>
  <r>
    <s v="CLEAR"/>
    <d v="2021-06-30T00:00:00"/>
    <e v="#N/A"/>
    <n v="12026926"/>
    <s v="C"/>
    <x v="5"/>
    <n v="100"/>
    <n v="30.67"/>
    <n v="34.531619047619046"/>
    <n v="3067"/>
    <m/>
    <n v="4.3971428571428577"/>
    <n v="0.98428571428571421"/>
    <n v="3077.661428571429"/>
    <s v="S"/>
    <m/>
    <n v="-3077.661428571429"/>
    <m/>
    <n v="1400"/>
  </r>
  <r>
    <s v="CLEAR"/>
    <d v="2021-06-30T00:00:00"/>
    <s v="Materiais Básicos"/>
    <n v="12026926"/>
    <s v="C"/>
    <x v="0"/>
    <n v="300"/>
    <n v="60.11"/>
    <m/>
    <n v="18033"/>
    <m/>
    <n v="4.3971428571428577"/>
    <n v="0.98428571428571421"/>
    <n v="18040.151428571429"/>
    <s v="S"/>
    <m/>
    <n v="-18040.151428571429"/>
    <m/>
    <n v="300"/>
  </r>
  <r>
    <s v="CLEAR"/>
    <d v="2021-06-30T00:00:00"/>
    <s v="Financeiro e Outros"/>
    <n v="12026926"/>
    <s v="C"/>
    <x v="9"/>
    <n v="300"/>
    <n v="25.82"/>
    <m/>
    <n v="7746"/>
    <m/>
    <n v="4.3971428571428577"/>
    <n v="0.98428571428571421"/>
    <n v="7756.9614285714288"/>
    <s v="N"/>
    <m/>
    <n v="-7756.9614285714288"/>
    <m/>
    <n v="300"/>
  </r>
  <r>
    <s v="CLEAR"/>
    <d v="2021-06-30T00:00:00"/>
    <s v="Petróleo. Gás e Biocombustíveis"/>
    <n v="12026926"/>
    <s v="V"/>
    <x v="10"/>
    <n v="700"/>
    <n v="29.23"/>
    <n v="27.655079365079363"/>
    <n v="20461"/>
    <m/>
    <n v="4.3971428571428577"/>
    <n v="0.98428571428571421"/>
    <n v="20454.518571428573"/>
    <s v="S"/>
    <m/>
    <n v="20454.518571428573"/>
    <n v="1095.9630158730179"/>
    <n v="0"/>
  </r>
  <r>
    <s v="CLEAR"/>
    <d v="2021-06-30T00:00:00"/>
    <e v="#N/A"/>
    <n v="12026926"/>
    <s v="V"/>
    <x v="3"/>
    <n v="1200"/>
    <n v="18.22"/>
    <n v="17.649642857142858"/>
    <n v="21864"/>
    <m/>
    <n v="4.3971428571428577"/>
    <n v="0.98428571428571421"/>
    <n v="21856.98857142857"/>
    <s v="S"/>
    <m/>
    <n v="21856.98857142857"/>
    <m/>
    <n v="0"/>
  </r>
  <r>
    <s v="CLEAR"/>
    <d v="2021-06-29T00:00:00"/>
    <s v="Financeiro"/>
    <n v="11945924"/>
    <s v="C"/>
    <x v="14"/>
    <n v="100"/>
    <n v="32.299999999999997"/>
    <n v="34.813749999999999"/>
    <n v="3229.9999999999995"/>
    <m/>
    <n v="3.5042857142857144"/>
    <n v="0.91142857142857137"/>
    <n v="3236.6757142857141"/>
    <s v="N"/>
    <m/>
    <n v="-3236.6757142857141"/>
    <m/>
    <n v="800"/>
  </r>
  <r>
    <s v="CLEAR"/>
    <d v="2021-06-29T00:00:00"/>
    <s v="Utilidade Pública"/>
    <n v="11945924"/>
    <s v="C"/>
    <x v="11"/>
    <n v="100"/>
    <n v="43.93"/>
    <n v="44.343333333333334"/>
    <n v="4393"/>
    <m/>
    <n v="3.5042857142857144"/>
    <n v="0.91142857142857137"/>
    <n v="4399.1357142857141"/>
    <s v="S"/>
    <m/>
    <n v="-4399.1357142857141"/>
    <m/>
    <n v="300"/>
  </r>
  <r>
    <s v="CLEAR"/>
    <d v="2021-06-29T00:00:00"/>
    <s v="Utilidade Pública"/>
    <n v="11945924"/>
    <s v="C"/>
    <x v="11"/>
    <n v="200"/>
    <n v="44.55"/>
    <m/>
    <n v="8910"/>
    <m/>
    <n v="3.5042857142857144"/>
    <n v="0.91142857142857137"/>
    <n v="8916.7257142857125"/>
    <s v="S"/>
    <m/>
    <n v="-8916.7257142857125"/>
    <m/>
    <n v="200"/>
  </r>
  <r>
    <s v="CLEAR"/>
    <d v="2021-06-29T00:00:00"/>
    <s v="Telecomunicações"/>
    <n v="11945924"/>
    <s v="C"/>
    <x v="15"/>
    <n v="1000"/>
    <n v="1.53"/>
    <n v="1.6166666666666667"/>
    <n v="1530"/>
    <m/>
    <n v="3.5042857142857144"/>
    <n v="0.91142857142857137"/>
    <n v="1536.7257142857145"/>
    <s v="N"/>
    <m/>
    <n v="-1536.7257142857145"/>
    <m/>
    <n v="3000"/>
  </r>
  <r>
    <s v="CLEAR"/>
    <d v="2021-06-29T00:00:00"/>
    <e v="#N/A"/>
    <n v="11945924"/>
    <s v="V"/>
    <x v="3"/>
    <n v="200"/>
    <n v="17.64"/>
    <n v="17.649642857142858"/>
    <n v="3528"/>
    <m/>
    <n v="3.5042857142857144"/>
    <n v="0.91142857142857137"/>
    <n v="3521.9042857142858"/>
    <s v="S"/>
    <m/>
    <n v="3521.9042857142858"/>
    <n v="-8.0242857142857247"/>
    <n v="1200"/>
  </r>
  <r>
    <s v="CLEAR"/>
    <d v="2021-06-29T00:00:00"/>
    <s v="Materiais Básicos"/>
    <n v="11945924"/>
    <s v="V"/>
    <x v="0"/>
    <n v="200"/>
    <n v="60.5"/>
    <m/>
    <n v="12100"/>
    <m/>
    <n v="3.5042857142857144"/>
    <n v="0.91142857142857137"/>
    <n v="12094.484285714287"/>
    <s v="S"/>
    <m/>
    <n v="12094.484285714287"/>
    <n v="288.0685714285737"/>
    <s v="x"/>
  </r>
  <r>
    <s v="CLEAR"/>
    <d v="2021-06-29T00:00:00"/>
    <s v="Materiais Básicos"/>
    <n v="11945924"/>
    <s v="C"/>
    <x v="0"/>
    <n v="200"/>
    <n v="59"/>
    <m/>
    <n v="11800"/>
    <m/>
    <n v="3.5042857142857144"/>
    <n v="0.91142857142857137"/>
    <n v="11806.415714285713"/>
    <s v="S"/>
    <m/>
    <n v="-11806.415714285713"/>
    <m/>
    <s v="x"/>
  </r>
  <r>
    <s v="CLEAR"/>
    <d v="2021-06-28T00:00:00"/>
    <e v="#N/A"/>
    <n v="11864070"/>
    <s v="C"/>
    <x v="3"/>
    <n v="200"/>
    <n v="16.84"/>
    <n v="17.649642857142858"/>
    <n v="3368"/>
    <m/>
    <n v="4.387142857142857"/>
    <n v="1.1342857142857143"/>
    <n v="3375.5214285714287"/>
    <s v="S"/>
    <m/>
    <n v="-3375.5214285714287"/>
    <m/>
    <n v="1400"/>
  </r>
  <r>
    <s v="CLEAR"/>
    <d v="2021-06-28T00:00:00"/>
    <e v="#N/A"/>
    <n v="11864070"/>
    <s v="C"/>
    <x v="3"/>
    <n v="300"/>
    <n v="17.149999999999999"/>
    <n v="17.784583333333334"/>
    <n v="5145"/>
    <m/>
    <n v="4.387142857142857"/>
    <n v="1.1342857142857143"/>
    <n v="5156.6914285714283"/>
    <s v="S"/>
    <m/>
    <n v="-5156.6914285714283"/>
    <m/>
    <n v="1200"/>
  </r>
  <r>
    <s v="CLEAR"/>
    <d v="2021-06-28T00:00:00"/>
    <s v="Financeiro"/>
    <n v="11864070"/>
    <s v="C"/>
    <x v="14"/>
    <n v="200"/>
    <n v="32.43"/>
    <n v="35.17285714285714"/>
    <n v="6486"/>
    <m/>
    <n v="4.387142857142857"/>
    <n v="1.1342857142857143"/>
    <n v="6493.511428571428"/>
    <s v="N"/>
    <m/>
    <n v="-6493.511428571428"/>
    <m/>
    <n v="700"/>
  </r>
  <r>
    <s v="CLEAR"/>
    <d v="2021-06-28T00:00:00"/>
    <s v="Petróleo. Gás e Biocombustíveis"/>
    <n v="11864070"/>
    <s v="C"/>
    <x v="10"/>
    <n v="300"/>
    <n v="28.95"/>
    <n v="27.655079365079363"/>
    <n v="8685"/>
    <m/>
    <n v="4.387142857142857"/>
    <n v="1.1342857142857143"/>
    <n v="8692.6264285714278"/>
    <s v="S"/>
    <m/>
    <n v="-8692.6264285714278"/>
    <m/>
    <n v="700"/>
  </r>
  <r>
    <s v="CLEAR"/>
    <d v="2021-06-28T00:00:00"/>
    <e v="#N/A"/>
    <n v="11864070"/>
    <s v="V"/>
    <x v="5"/>
    <n v="200"/>
    <n v="30.44"/>
    <n v="34.828666666666663"/>
    <n v="6088"/>
    <m/>
    <n v="4.387142857142857"/>
    <n v="1.1342857142857143"/>
    <n v="6081.0035714285714"/>
    <s v="S"/>
    <m/>
    <n v="6081.0035714285714"/>
    <m/>
    <n v="1300"/>
  </r>
  <r>
    <s v="CLEAR"/>
    <d v="2021-06-28T00:00:00"/>
    <s v="Utilidade Pública"/>
    <n v="11864070"/>
    <s v="V"/>
    <x v="11"/>
    <n v="300"/>
    <n v="45.2"/>
    <m/>
    <n v="13560"/>
    <m/>
    <n v="4.387142857142857"/>
    <n v="1.1342857142857143"/>
    <n v="13552.338571428572"/>
    <s v="S"/>
    <m/>
    <n v="13552.338571428572"/>
    <n v="343.97714285714574"/>
    <s v="x"/>
  </r>
  <r>
    <s v="CLEAR"/>
    <d v="2021-06-28T00:00:00"/>
    <s v="Utilidade Pública"/>
    <n v="11864070"/>
    <s v="C"/>
    <x v="11"/>
    <n v="300"/>
    <n v="44"/>
    <m/>
    <n v="13200"/>
    <m/>
    <n v="4.387142857142857"/>
    <n v="1.1342857142857143"/>
    <n v="13208.361428571427"/>
    <s v="S"/>
    <m/>
    <n v="-13208.361428571427"/>
    <m/>
    <s v="x"/>
  </r>
  <r>
    <s v="CLEAR"/>
    <d v="2021-06-25T00:00:00"/>
    <e v="#N/A"/>
    <n v="11769717"/>
    <s v="C"/>
    <x v="5"/>
    <n v="100"/>
    <n v="28.06"/>
    <n v="34.828666666666663"/>
    <n v="2806"/>
    <m/>
    <m/>
    <m/>
    <n v="2808.84"/>
    <s v="S"/>
    <m/>
    <n v="-2808.84"/>
    <m/>
    <n v="1500"/>
  </r>
  <r>
    <s v="CLEAR"/>
    <d v="2021-06-25T00:00:00"/>
    <e v="#N/A"/>
    <n v="11769717"/>
    <s v="C"/>
    <x v="5"/>
    <n v="100"/>
    <n v="27.63"/>
    <n v="35.312142857142859"/>
    <n v="2763"/>
    <m/>
    <m/>
    <m/>
    <n v="2765.3666666666668"/>
    <s v="S"/>
    <m/>
    <n v="-2765.3666666666668"/>
    <m/>
    <n v="1400"/>
  </r>
  <r>
    <s v="CLEAR"/>
    <d v="2021-06-25T00:00:00"/>
    <s v="Petróleo. Gás e Biocombustíveis"/>
    <n v="11769717"/>
    <s v="V"/>
    <x v="10"/>
    <n v="500"/>
    <n v="29.68"/>
    <n v="26.683888888888887"/>
    <n v="14840"/>
    <m/>
    <n v="37.119999999999997"/>
    <n v="9.91"/>
    <n v="14791.233333333334"/>
    <s v="S"/>
    <m/>
    <n v="14791.233333333334"/>
    <n v="1449.2888888888901"/>
    <n v="400"/>
  </r>
  <r>
    <s v="CLEAR"/>
    <d v="2021-06-24T00:00:00"/>
    <s v="Materiais Básicos"/>
    <n v="11677669"/>
    <s v="V"/>
    <x v="0"/>
    <n v="200"/>
    <n v="58.86"/>
    <m/>
    <n v="11772"/>
    <m/>
    <n v="24.27"/>
    <n v="6.47"/>
    <n v="11739.523333333334"/>
    <s v="S"/>
    <m/>
    <n v="11739.523333333334"/>
    <n v="108.69"/>
    <n v="1000"/>
  </r>
  <r>
    <s v="ITAÚ"/>
    <d v="2021-06-23T00:00:00"/>
    <s v="Consumo não Cíclico"/>
    <n v="158499"/>
    <s v="V"/>
    <x v="13"/>
    <n v="300"/>
    <n v="28.47"/>
    <n v="32.856923076923074"/>
    <n v="8541"/>
    <n v="4.9000000000000004"/>
    <n v="2.8849999999999998"/>
    <n v="0.57499999999999996"/>
    <n v="8529.8799999999992"/>
    <s v="S"/>
    <m/>
    <n v="8529.8799999999992"/>
    <n v="-1327.1969230769228"/>
    <n v="1000"/>
  </r>
  <r>
    <s v="ITAÚ"/>
    <d v="2021-06-23T00:00:00"/>
    <s v="Consumo Cíclico"/>
    <n v="158499"/>
    <s v="V"/>
    <x v="7"/>
    <n v="500"/>
    <n v="29.11"/>
    <n v="24.763033417415194"/>
    <n v="14555"/>
    <n v="4.9000000000000004"/>
    <n v="2.8849999999999998"/>
    <n v="0.57499999999999996"/>
    <n v="14543.789999999999"/>
    <s v="S"/>
    <m/>
    <n v="14543.789999999999"/>
    <n v="2162.2732912924021"/>
    <n v="0"/>
  </r>
  <r>
    <s v="CLEAR"/>
    <d v="2021-06-23T00:00:00"/>
    <s v="Materiais Básicos"/>
    <n v="11580071"/>
    <s v="C"/>
    <x v="0"/>
    <n v="200"/>
    <n v="58.09"/>
    <m/>
    <n v="11618"/>
    <m/>
    <n v="8.3833333333333329"/>
    <n v="2.12"/>
    <n v="11630.833333333334"/>
    <s v="S"/>
    <m/>
    <n v="-11630.833333333334"/>
    <m/>
    <n v="200"/>
  </r>
  <r>
    <s v="CLEAR"/>
    <d v="2021-06-23T00:00:00"/>
    <s v="Materiais Básicos"/>
    <n v="11580071"/>
    <s v="V"/>
    <x v="12"/>
    <n v="800"/>
    <n v="18.28"/>
    <n v="18.147500000000001"/>
    <n v="14624"/>
    <m/>
    <n v="8.3833333333333329"/>
    <n v="2.12"/>
    <n v="14611.796666666665"/>
    <s v="S"/>
    <m/>
    <n v="14611.796666666665"/>
    <n v="93.79666666666526"/>
    <n v="0"/>
  </r>
  <r>
    <s v="CLEAR"/>
    <d v="2021-06-23T00:00:00"/>
    <s v="Consumo não Cíclico"/>
    <n v="11580071"/>
    <s v="V"/>
    <x v="13"/>
    <n v="200"/>
    <n v="28.46"/>
    <n v="31.242849999999997"/>
    <n v="5692"/>
    <m/>
    <n v="8.3833333333333329"/>
    <n v="2.12"/>
    <n v="5679.7966666666671"/>
    <s v="S"/>
    <m/>
    <n v="5679.7966666666671"/>
    <n v="-568.77333333333263"/>
    <n v="1400"/>
  </r>
  <r>
    <s v="CLEAR"/>
    <d v="2021-06-22T00:00:00"/>
    <s v="Financeiro"/>
    <n v="11483509"/>
    <s v="C"/>
    <x v="8"/>
    <n v="200"/>
    <n v="16.88"/>
    <n v="16.856000000000002"/>
    <n v="3376"/>
    <m/>
    <n v="7.2750000000000004"/>
    <n v="1.9375"/>
    <n v="3388.6025000000004"/>
    <s v="N"/>
    <m/>
    <n v="-3388.6025000000004"/>
    <m/>
    <n v="500"/>
  </r>
  <r>
    <s v="CLEAR"/>
    <d v="2021-06-22T00:00:00"/>
    <s v="Financeiro"/>
    <n v="11483509"/>
    <s v="C"/>
    <x v="8"/>
    <n v="300"/>
    <n v="16.84"/>
    <m/>
    <n v="5052"/>
    <m/>
    <n v="7.2750000000000004"/>
    <n v="1.9375"/>
    <n v="5064.6925000000001"/>
    <s v="N"/>
    <m/>
    <n v="-5064.6925000000001"/>
    <m/>
    <n v="800"/>
  </r>
  <r>
    <s v="CLEAR"/>
    <d v="2021-06-22T00:00:00"/>
    <e v="#N/A"/>
    <n v="11483509"/>
    <s v="C"/>
    <x v="5"/>
    <n v="100"/>
    <n v="26.51"/>
    <n v="35.903076923076924"/>
    <n v="2651"/>
    <m/>
    <n v="7.2750000000000004"/>
    <n v="1.9375"/>
    <n v="2662.5425"/>
    <s v="S"/>
    <m/>
    <n v="-2662.5425"/>
    <m/>
    <n v="800"/>
  </r>
  <r>
    <s v="CLEAR"/>
    <d v="2021-06-22T00:00:00"/>
    <s v="Materiais Básicos"/>
    <n v="11483509"/>
    <s v="C"/>
    <x v="12"/>
    <n v="300"/>
    <n v="18.21"/>
    <n v="18.147500000000001"/>
    <n v="5463"/>
    <m/>
    <n v="7.2750000000000004"/>
    <n v="1.9375"/>
    <n v="5474.5424999999996"/>
    <s v="S"/>
    <m/>
    <n v="-5474.5424999999996"/>
    <m/>
    <n v="800"/>
  </r>
  <r>
    <s v="ITAÚ"/>
    <d v="2021-06-22T00:00:00"/>
    <s v="Consumo Cíclico"/>
    <n v="148979"/>
    <s v="V"/>
    <x v="7"/>
    <n v="500"/>
    <n v="28.38"/>
    <n v="24.763033417415194"/>
    <n v="14190"/>
    <n v="19.399999999999999"/>
    <n v="11.055"/>
    <n v="2.85"/>
    <n v="14154.994999999999"/>
    <s v="S"/>
    <m/>
    <n v="14154.994999999999"/>
    <n v="1773.478291292402"/>
    <n v="500"/>
  </r>
  <r>
    <s v="ITAÚ"/>
    <d v="2021-06-22T00:00:00"/>
    <s v="Consumo não Cíclico"/>
    <n v="148979"/>
    <s v="C"/>
    <x v="13"/>
    <n v="300"/>
    <n v="28.18"/>
    <n v="32.856923076923074"/>
    <n v="8454"/>
    <n v="19.399999999999999"/>
    <n v="11.055"/>
    <n v="2.85"/>
    <n v="8489.6350000000002"/>
    <s v="S"/>
    <m/>
    <n v="-8489.6350000000002"/>
    <m/>
    <n v="1300"/>
  </r>
  <r>
    <s v="ITAÚ"/>
    <d v="2021-06-21T00:00:00"/>
    <e v="#N/A"/>
    <n v="139360"/>
    <s v="C"/>
    <x v="16"/>
    <n v="1500"/>
    <n v="4.72"/>
    <n v="6.2094444444444443"/>
    <n v="7080"/>
    <n v="6.833333333333333"/>
    <n v="2.7333333333333329"/>
    <n v="0.61"/>
    <n v="7092.5066666666662"/>
    <s v="N"/>
    <m/>
    <n v="-7092.5066666666662"/>
    <m/>
    <n v="5400"/>
  </r>
  <r>
    <s v="ITAÚ"/>
    <d v="2021-06-21T00:00:00"/>
    <e v="#N/A"/>
    <n v="139360"/>
    <s v="C"/>
    <x v="5"/>
    <n v="200"/>
    <n v="29.67"/>
    <m/>
    <n v="5934"/>
    <n v="6.833333333333333"/>
    <n v="2.7333333333333329"/>
    <n v="0.61"/>
    <n v="5946.37"/>
    <s v="S"/>
    <m/>
    <n v="-5946.37"/>
    <m/>
    <n v="200"/>
  </r>
  <r>
    <s v="ITAÚ"/>
    <d v="2021-06-21T00:00:00"/>
    <s v="Consumo Cíclico"/>
    <n v="139360"/>
    <s v="V"/>
    <x v="7"/>
    <n v="300"/>
    <n v="26.99"/>
    <n v="24.763033417415194"/>
    <n v="8096.9999999999991"/>
    <n v="6.833333333333333"/>
    <n v="2.7333333333333329"/>
    <n v="0.61"/>
    <n v="8085.2599999999993"/>
    <s v="S"/>
    <m/>
    <n v="8085.2599999999993"/>
    <m/>
    <n v="1000"/>
  </r>
  <r>
    <s v="CLEAR"/>
    <d v="2021-06-21T00:00:00"/>
    <s v="Materiais Básicos"/>
    <n v="11388547"/>
    <s v="C"/>
    <x v="12"/>
    <n v="500"/>
    <n v="18.11"/>
    <n v="18.11"/>
    <n v="9055"/>
    <m/>
    <n v="5.3780000000000001"/>
    <n v="1.3359999999999999"/>
    <n v="9063.9073333333326"/>
    <s v="S"/>
    <m/>
    <n v="-9063.9073333333326"/>
    <m/>
    <n v="500"/>
  </r>
  <r>
    <s v="CLEAR"/>
    <d v="2021-06-21T00:00:00"/>
    <e v="#N/A"/>
    <n v="11388547"/>
    <s v="C"/>
    <x v="5"/>
    <n v="100"/>
    <n v="29.62"/>
    <n v="36.685833333333335"/>
    <n v="2962"/>
    <m/>
    <n v="5.3780000000000001"/>
    <n v="1.3359999999999999"/>
    <n v="2981.864"/>
    <s v="N"/>
    <m/>
    <n v="-2981.864"/>
    <m/>
    <n v="1200"/>
  </r>
  <r>
    <s v="CLEAR"/>
    <d v="2021-06-21T00:00:00"/>
    <s v="Utilidade Pública"/>
    <n v="11388547"/>
    <s v="V"/>
    <x v="11"/>
    <n v="100"/>
    <n v="47.26"/>
    <n v="42.244999999999997"/>
    <n v="4726"/>
    <m/>
    <m/>
    <m/>
    <n v="4720.5"/>
    <s v="S"/>
    <m/>
    <n v="4720.5"/>
    <n v="496"/>
    <n v="0"/>
  </r>
  <r>
    <s v="CLEAR"/>
    <d v="2021-06-21T00:00:00"/>
    <s v="Utilidade Pública"/>
    <n v="11388547"/>
    <s v="V"/>
    <x v="11"/>
    <n v="100"/>
    <n v="46.12"/>
    <n v="42.244999999999997"/>
    <n v="4612"/>
    <m/>
    <n v="5.3780000000000001"/>
    <n v="1.3359999999999999"/>
    <n v="4599.7860000000001"/>
    <s v="S"/>
    <m/>
    <n v="4599.7860000000001"/>
    <n v="375.28600000000006"/>
    <n v="100"/>
  </r>
  <r>
    <s v="CLEAR"/>
    <d v="2021-06-21T00:00:00"/>
    <s v="Utilidade Pública"/>
    <n v="11388547"/>
    <s v="V"/>
    <x v="11"/>
    <n v="100"/>
    <n v="47.27"/>
    <n v="42.244999999999997"/>
    <n v="4727"/>
    <m/>
    <n v="5.3780000000000001"/>
    <n v="1.3359999999999999"/>
    <n v="4714.3360000000002"/>
    <s v="S"/>
    <m/>
    <n v="4714.3360000000002"/>
    <n v="489.83600000000024"/>
    <n v="200"/>
  </r>
  <r>
    <s v="CLEAR"/>
    <d v="2021-06-21T00:00:00"/>
    <s v="Utilidade Pública"/>
    <n v="11388547"/>
    <s v="V"/>
    <x v="11"/>
    <n v="300"/>
    <n v="47.34"/>
    <n v="42.244999999999997"/>
    <n v="14202.000000000002"/>
    <m/>
    <n v="5.3780000000000001"/>
    <n v="1.3359999999999999"/>
    <n v="14189.336000000001"/>
    <s v="S"/>
    <m/>
    <n v="14189.336000000001"/>
    <n v="1515.8360000000011"/>
    <n v="300"/>
  </r>
  <r>
    <s v="ITAÚ"/>
    <d v="2021-06-18T00:00:00"/>
    <s v="Utilidade Pública"/>
    <n v="129998"/>
    <s v="C"/>
    <x v="17"/>
    <n v="300"/>
    <n v="13.19"/>
    <n v="13.166296296296297"/>
    <n v="3957"/>
    <m/>
    <n v="0.98"/>
    <n v="0.19"/>
    <n v="3961.4500000000003"/>
    <s v="N"/>
    <m/>
    <n v="-3961.4500000000003"/>
    <m/>
    <n v="0"/>
  </r>
  <r>
    <s v="CLEAR"/>
    <d v="2021-06-18T00:00:00"/>
    <e v="#N/A"/>
    <n v="11294599"/>
    <s v="C"/>
    <x v="5"/>
    <n v="100"/>
    <n v="32.26"/>
    <n v="37.328181818181818"/>
    <n v="3226"/>
    <m/>
    <n v="2.8612500000000001"/>
    <n v="0.65625"/>
    <n v="3232.7975000000001"/>
    <s v="N"/>
    <m/>
    <n v="-3232.7975000000001"/>
    <m/>
    <n v="0"/>
  </r>
  <r>
    <s v="CLEAR"/>
    <d v="2021-06-18T00:00:00"/>
    <e v="#N/A"/>
    <n v="11294599"/>
    <s v="C"/>
    <x v="5"/>
    <n v="100"/>
    <n v="33.49"/>
    <n v="37.008333333333333"/>
    <n v="3349"/>
    <m/>
    <n v="2.8612500000000001"/>
    <n v="0.65625"/>
    <n v="3355.7975000000001"/>
    <s v="N"/>
    <m/>
    <n v="-3355.7975000000001"/>
    <m/>
    <n v="0"/>
  </r>
  <r>
    <s v="CLEAR"/>
    <d v="2021-06-18T00:00:00"/>
    <s v="Consumo não Cíclico"/>
    <n v="11294599"/>
    <s v="C"/>
    <x v="13"/>
    <n v="200"/>
    <n v="27.79"/>
    <n v="31.242849999999997"/>
    <n v="5558"/>
    <m/>
    <n v="2.8612500000000001"/>
    <n v="0.65625"/>
    <n v="5564.7974999999997"/>
    <s v="S"/>
    <m/>
    <n v="-5564.7974999999997"/>
    <m/>
    <n v="0"/>
  </r>
  <r>
    <s v="CLEAR"/>
    <d v="2021-06-18T00:00:00"/>
    <s v="Utilidade Pública"/>
    <n v="11294599"/>
    <s v="V"/>
    <x v="11"/>
    <n v="100"/>
    <n v="46.73"/>
    <n v="42.244999999999997"/>
    <n v="4673"/>
    <m/>
    <n v="2.8612500000000001"/>
    <n v="0.65625"/>
    <n v="4668.5524999999998"/>
    <s v="S"/>
    <m/>
    <n v="4668.5524999999998"/>
    <n v="444.05249999999978"/>
    <n v="0"/>
  </r>
  <r>
    <s v="CLEAR"/>
    <d v="2021-06-18T00:00:00"/>
    <s v="Utilidade Pública"/>
    <n v="11294599"/>
    <s v="V"/>
    <x v="11"/>
    <n v="100"/>
    <n v="46.5"/>
    <n v="42.244999999999997"/>
    <n v="4650"/>
    <m/>
    <n v="2.8612500000000001"/>
    <n v="0.65625"/>
    <n v="4645.7624999999998"/>
    <s v="S"/>
    <m/>
    <n v="4645.7624999999998"/>
    <n v="421.26249999999982"/>
    <n v="0"/>
  </r>
  <r>
    <s v="CLEAR"/>
    <d v="2021-06-18T00:00:00"/>
    <s v="Utilidade Pública"/>
    <n v="11294599"/>
    <s v="V"/>
    <x v="11"/>
    <n v="200"/>
    <n v="46.64"/>
    <n v="42.244999999999997"/>
    <n v="9328"/>
    <m/>
    <n v="2.8612500000000001"/>
    <n v="0.65625"/>
    <n v="9323.5524999999998"/>
    <s v="S"/>
    <m/>
    <n v="9323.5524999999998"/>
    <n v="874.55249999999978"/>
    <n v="0"/>
  </r>
  <r>
    <s v="CLEAR"/>
    <d v="2021-06-18T00:00:00"/>
    <s v="Utilidade Pública"/>
    <n v="11294599"/>
    <s v="V"/>
    <x v="11"/>
    <n v="600"/>
    <n v="46"/>
    <m/>
    <n v="27600"/>
    <m/>
    <n v="2.8612500000000001"/>
    <n v="0.65625"/>
    <n v="27595.552499999998"/>
    <s v="S"/>
    <m/>
    <n v="27595.552499999998"/>
    <n v="590.73499999999694"/>
    <n v="0"/>
  </r>
  <r>
    <s v="CLEAR"/>
    <d v="2021-06-18T00:00:00"/>
    <s v="Utilidade Pública"/>
    <n v="11294599"/>
    <s v="C"/>
    <x v="11"/>
    <n v="600"/>
    <n v="45"/>
    <m/>
    <n v="27000"/>
    <m/>
    <n v="2.8612500000000001"/>
    <n v="0.65625"/>
    <n v="27004.817500000001"/>
    <s v="S"/>
    <m/>
    <n v="-27004.817500000001"/>
    <m/>
    <n v="0"/>
  </r>
  <r>
    <s v="CLEAR"/>
    <d v="2021-06-17T00:00:00"/>
    <s v="Utilidade Pública"/>
    <n v="11195710"/>
    <s v="V"/>
    <x v="11"/>
    <n v="500"/>
    <n v="45"/>
    <m/>
    <n v="22500"/>
    <m/>
    <n v="6.46"/>
    <n v="1.1933333333333334"/>
    <n v="22491.67666666667"/>
    <s v="S"/>
    <m/>
    <n v="22491.67666666667"/>
    <n v="482.72333333333881"/>
    <n v="0"/>
  </r>
  <r>
    <s v="CLEAR"/>
    <d v="2021-06-17T00:00:00"/>
    <s v="Utilidade Pública"/>
    <n v="11195710"/>
    <s v="C"/>
    <x v="11"/>
    <n v="500"/>
    <n v="44"/>
    <m/>
    <n v="22000"/>
    <m/>
    <n v="6.46"/>
    <n v="1.1933333333333334"/>
    <n v="22008.953333333331"/>
    <s v="S"/>
    <m/>
    <n v="-22008.953333333331"/>
    <m/>
    <n v="0"/>
  </r>
  <r>
    <s v="ITAÚ"/>
    <d v="2021-06-17T00:00:00"/>
    <s v="Utilidade Pública"/>
    <n v="120205"/>
    <s v="V"/>
    <x v="17"/>
    <n v="300"/>
    <n v="13.44"/>
    <n v="13.163333333333334"/>
    <n v="4032"/>
    <m/>
    <n v="3.2933333333333334"/>
    <n v="0.88666666666666671"/>
    <n v="4030.4433333333332"/>
    <s v="S"/>
    <m/>
    <n v="4030.4433333333332"/>
    <m/>
    <n v="0"/>
  </r>
  <r>
    <s v="ITAÚ"/>
    <d v="2021-06-17T00:00:00"/>
    <s v="Consumo Cíclico"/>
    <n v="120205"/>
    <s v="V"/>
    <x v="7"/>
    <n v="200"/>
    <n v="28"/>
    <m/>
    <n v="5600"/>
    <m/>
    <n v="3.2933333333333334"/>
    <n v="0.88666666666666671"/>
    <n v="5597.5833333333339"/>
    <s v="S"/>
    <m/>
    <n v="5597.5833333333339"/>
    <n v="194.53666666666777"/>
    <n v="0"/>
  </r>
  <r>
    <s v="ITAÚ"/>
    <d v="2021-06-17T00:00:00"/>
    <s v="Consumo Cíclico"/>
    <n v="120205"/>
    <s v="C"/>
    <x v="7"/>
    <n v="200"/>
    <n v="27"/>
    <m/>
    <n v="5400"/>
    <m/>
    <n v="3.2933333333333334"/>
    <n v="0.88666666666666671"/>
    <n v="5403.0466666666662"/>
    <s v="S"/>
    <m/>
    <n v="-5403.0466666666662"/>
    <m/>
    <n v="0"/>
  </r>
  <r>
    <s v="CLEAR"/>
    <d v="2021-06-16T00:00:00"/>
    <s v="Utilidade Pública"/>
    <n v="11097908"/>
    <s v="V"/>
    <x v="11"/>
    <n v="200"/>
    <n v="45.77"/>
    <m/>
    <n v="9154"/>
    <m/>
    <n v="1.5916666666666668"/>
    <n v="0.36000000000000004"/>
    <n v="9151.41"/>
    <s v="S"/>
    <m/>
    <n v="9151.41"/>
    <n v="76.190000000000509"/>
    <n v="0"/>
  </r>
  <r>
    <s v="CLEAR"/>
    <d v="2021-06-16T00:00:00"/>
    <s v="Utilidade Pública"/>
    <n v="11097908"/>
    <s v="C"/>
    <x v="11"/>
    <n v="200"/>
    <n v="45.36"/>
    <m/>
    <n v="9072"/>
    <m/>
    <n v="1.5916666666666668"/>
    <n v="0.36000000000000004"/>
    <n v="9075.2199999999993"/>
    <s v="S"/>
    <m/>
    <n v="-9075.2199999999993"/>
    <m/>
    <n v="0"/>
  </r>
  <r>
    <s v="CLEAR"/>
    <d v="2021-06-16T00:00:00"/>
    <s v="Financeiro"/>
    <n v="11097908"/>
    <s v="V"/>
    <x v="8"/>
    <n v="500"/>
    <n v="16.87"/>
    <n v="16.911999999999999"/>
    <n v="8435"/>
    <m/>
    <n v="1.5916666666666668"/>
    <n v="0.36000000000000004"/>
    <n v="8433.2474999999995"/>
    <s v="S"/>
    <m/>
    <n v="8433.2474999999995"/>
    <n v="-31.099166666667543"/>
    <n v="0"/>
  </r>
  <r>
    <s v="CLEAR"/>
    <d v="2021-06-16T00:00:00"/>
    <e v="#N/A"/>
    <n v="11097908"/>
    <s v="C"/>
    <x v="16"/>
    <n v="200"/>
    <n v="4.6100000000000003"/>
    <n v="5.3283333333333331"/>
    <n v="922.00000000000011"/>
    <m/>
    <n v="1.5916666666666668"/>
    <n v="0.36000000000000004"/>
    <n v="924.38250000000016"/>
    <s v="N"/>
    <m/>
    <n v="-924.38250000000016"/>
    <m/>
    <n v="2400"/>
  </r>
  <r>
    <s v="CLEAR"/>
    <d v="2021-06-16T00:00:00"/>
    <e v="#N/A"/>
    <n v="11097908"/>
    <s v="C"/>
    <x v="5"/>
    <n v="200"/>
    <n v="35.07"/>
    <n v="38.317777777777778"/>
    <n v="7014"/>
    <m/>
    <n v="1.5916666666666668"/>
    <n v="0.36000000000000004"/>
    <n v="7016.3824999999997"/>
    <s v="N"/>
    <m/>
    <n v="-7016.3824999999997"/>
    <m/>
    <n v="900"/>
  </r>
  <r>
    <s v="CLEAR"/>
    <d v="2021-06-16T00:00:00"/>
    <s v="Petróleo. Gás e Biocombustíveis"/>
    <n v="11097908"/>
    <s v="C"/>
    <x v="10"/>
    <n v="300"/>
    <n v="29.09"/>
    <n v="26.683888888888887"/>
    <n v="8727"/>
    <m/>
    <n v="1.5916666666666668"/>
    <n v="0.36000000000000004"/>
    <n v="8729.3824999999997"/>
    <s v="S"/>
    <m/>
    <n v="-8729.3824999999997"/>
    <m/>
    <n v="900"/>
  </r>
  <r>
    <s v="ITAÚ"/>
    <d v="2021-06-16T00:00:00"/>
    <s v="Consumo Cíclico"/>
    <n v="110207"/>
    <s v="V"/>
    <x v="7"/>
    <n v="300"/>
    <n v="27.46"/>
    <m/>
    <n v="8238"/>
    <n v="3.5666666666666664"/>
    <n v="12.28"/>
    <n v="3.41"/>
    <n v="8229.3766666666652"/>
    <s v="S"/>
    <m/>
    <n v="8229.3766666666652"/>
    <n v="135.53333333333194"/>
    <s v="x"/>
  </r>
  <r>
    <s v="ITAÚ"/>
    <d v="2021-06-16T00:00:00"/>
    <s v="Consumo Cíclico"/>
    <n v="110207"/>
    <s v="C"/>
    <x v="7"/>
    <n v="300"/>
    <n v="26.96"/>
    <m/>
    <n v="8088"/>
    <n v="3.5666666666666664"/>
    <m/>
    <m/>
    <n v="8093.8433333333332"/>
    <s v="S"/>
    <m/>
    <n v="-8093.8433333333332"/>
    <m/>
    <s v="x"/>
  </r>
  <r>
    <s v="ITAÚ"/>
    <d v="2021-06-15T00:00:00"/>
    <s v="Utilidade Pública"/>
    <n v="100536"/>
    <s v="C"/>
    <x v="17"/>
    <n v="500"/>
    <n v="13.53"/>
    <n v="13.163333333333334"/>
    <n v="6765"/>
    <n v="3.5666666666666664"/>
    <n v="1.6166666666666665"/>
    <n v="0.39999999999999997"/>
    <n v="6771.2433333333329"/>
    <s v="N"/>
    <m/>
    <n v="-6771.2433333333329"/>
    <m/>
    <n v="2700"/>
  </r>
  <r>
    <s v="ITAÚ"/>
    <d v="2021-06-15T00:00:00"/>
    <s v="Utilidade Pública"/>
    <n v="100536"/>
    <s v="V"/>
    <x v="11"/>
    <n v="200"/>
    <n v="44.42"/>
    <m/>
    <n v="8884"/>
    <n v="3.5666666666666664"/>
    <n v="1.6166666666666665"/>
    <n v="0.39999999999999997"/>
    <n v="8878.1333333333332"/>
    <s v="S"/>
    <m/>
    <n v="8878.1333333333332"/>
    <n v="188.45666666666693"/>
    <s v="x"/>
  </r>
  <r>
    <s v="ITAÚ"/>
    <d v="2021-06-15T00:00:00"/>
    <s v="Utilidade Pública"/>
    <n v="100536"/>
    <s v="C"/>
    <x v="11"/>
    <n v="200"/>
    <n v="43.42"/>
    <m/>
    <n v="8684"/>
    <n v="3.5666666666666664"/>
    <n v="1.6166666666666665"/>
    <n v="0.39999999999999997"/>
    <n v="8689.6766666666663"/>
    <s v="S"/>
    <m/>
    <n v="-8689.6766666666663"/>
    <m/>
    <s v="x"/>
  </r>
  <r>
    <s v="ITAÚ"/>
    <d v="2021-06-14T00:00:00"/>
    <s v="Consumo Cíclico"/>
    <n v="91062"/>
    <s v="V"/>
    <x v="18"/>
    <n v="600"/>
    <n v="14.79"/>
    <n v="15.96268819655522"/>
    <n v="8874"/>
    <n v="16.5"/>
    <n v="8.0299999999999994"/>
    <n v="2.0499999999999998"/>
    <n v="8854.7000000000007"/>
    <s v="S"/>
    <m/>
    <n v="8854.7000000000007"/>
    <n v="-722.91291793313212"/>
    <n v="5000"/>
  </r>
  <r>
    <s v="ITAÚ"/>
    <d v="2021-06-11T00:00:00"/>
    <s v="Consumo Cíclico"/>
    <n v="82213"/>
    <s v="C"/>
    <x v="7"/>
    <n v="300"/>
    <n v="26.61"/>
    <n v="24.763033417415194"/>
    <n v="7983"/>
    <n v="4.9000000000000004"/>
    <n v="1.99"/>
    <n v="0.39"/>
    <n v="7989.67"/>
    <s v="S"/>
    <m/>
    <n v="-7989.67"/>
    <m/>
    <n v="1300"/>
  </r>
  <r>
    <s v="ITAÚ"/>
    <d v="2021-06-10T00:00:00"/>
    <s v="Consumo Cíclico"/>
    <n v="72672"/>
    <s v="V"/>
    <x v="7"/>
    <n v="300"/>
    <n v="26.99"/>
    <n v="24.205943442639754"/>
    <n v="8096.9999999999991"/>
    <n v="4.9000000000000004"/>
    <n v="4.93"/>
    <n v="1.2"/>
    <n v="8090.15"/>
    <s v="S"/>
    <m/>
    <n v="8090.15"/>
    <n v="828.36696720807322"/>
    <n v="1000"/>
  </r>
  <r>
    <s v="CLEAR"/>
    <d v="2021-06-10T00:00:00"/>
    <s v="Financeiro"/>
    <n v="10726116"/>
    <s v="C"/>
    <x v="8"/>
    <n v="100"/>
    <n v="16.37"/>
    <n v="16.911999999999999"/>
    <n v="1637"/>
    <m/>
    <n v="7.97"/>
    <n v="2.1800000000000002"/>
    <n v="1640.5600000000002"/>
    <s v="S"/>
    <m/>
    <n v="-1640.5600000000002"/>
    <m/>
    <n v="500"/>
  </r>
  <r>
    <s v="CLEAR"/>
    <d v="2021-06-09T00:00:00"/>
    <s v="Petróleo. Gás e Biocombustíveis"/>
    <n v="10633802"/>
    <s v="V"/>
    <x v="10"/>
    <n v="200"/>
    <n v="28.78"/>
    <n v="25.480833333333337"/>
    <n v="5756"/>
    <m/>
    <n v="7.31"/>
    <n v="1.91"/>
    <n v="5753.34"/>
    <s v="S"/>
    <m/>
    <n v="5753.34"/>
    <n v="657.17333333333318"/>
    <n v="600"/>
  </r>
  <r>
    <s v="ITAÚ"/>
    <d v="2021-06-09T00:00:00"/>
    <s v="Consumo Cíclico"/>
    <n v="63321"/>
    <s v="C"/>
    <x v="18"/>
    <n v="600"/>
    <n v="14.99"/>
    <n v="15.96268819655522"/>
    <n v="8994"/>
    <n v="4.9000000000000004"/>
    <n v="4.5533333333333337"/>
    <n v="0.98666666666666669"/>
    <n v="9001.2666666666646"/>
    <s v="N"/>
    <m/>
    <n v="-9001.2666666666646"/>
    <m/>
    <n v="5600"/>
  </r>
  <r>
    <s v="ITAÚ"/>
    <d v="2021-06-09T00:00:00"/>
    <s v="Consumo Cíclico"/>
    <n v="63321"/>
    <s v="C"/>
    <x v="18"/>
    <n v="1000"/>
    <n v="15.1"/>
    <n v="16.079410780141846"/>
    <n v="15100"/>
    <n v="4.9000000000000004"/>
    <n v="4.5533333333333337"/>
    <n v="0.98666666666666669"/>
    <n v="15107.266666666665"/>
    <s v="N"/>
    <m/>
    <n v="-15107.266666666665"/>
    <m/>
    <n v="5000"/>
  </r>
  <r>
    <s v="ITAÚ"/>
    <d v="2021-06-09T00:00:00"/>
    <e v="#N/A"/>
    <n v="63321"/>
    <s v="V"/>
    <x v="1"/>
    <n v="3000"/>
    <n v="6.08"/>
    <m/>
    <n v="18240"/>
    <n v="4.9000000000000004"/>
    <n v="4.5533333333333337"/>
    <n v="0.98666666666666669"/>
    <n v="18233.363333333331"/>
    <s v="S"/>
    <m/>
    <n v="18233.363333333331"/>
    <n v="-303.72523809523955"/>
    <n v="0"/>
  </r>
  <r>
    <s v="CLEAR"/>
    <d v="2021-06-08T00:00:00"/>
    <s v="Financeiro"/>
    <n v="10527177"/>
    <s v="C"/>
    <x v="8"/>
    <n v="100"/>
    <n v="16.350000000000001"/>
    <n v="17.047499999999999"/>
    <n v="1635.0000000000002"/>
    <m/>
    <n v="4.24"/>
    <n v="0.89666666666666661"/>
    <n v="1637.2766666666671"/>
    <s v="S"/>
    <m/>
    <n v="-1637.2766666666671"/>
    <m/>
    <n v="400"/>
  </r>
  <r>
    <s v="CLEAR"/>
    <d v="2021-06-08T00:00:00"/>
    <s v="Financeiro"/>
    <n v="10527177"/>
    <s v="C"/>
    <x v="14"/>
    <n v="500"/>
    <n v="36.270000000000003"/>
    <n v="36.270000000000003"/>
    <n v="18135"/>
    <m/>
    <n v="4.24"/>
    <n v="0.89666666666666661"/>
    <n v="18137.276666666668"/>
    <s v="N"/>
    <m/>
    <n v="-18137.276666666668"/>
    <m/>
    <n v="500"/>
  </r>
  <r>
    <s v="CLEAR"/>
    <d v="2021-06-08T00:00:00"/>
    <s v="Utilidade Pública"/>
    <n v="10527177"/>
    <s v="C"/>
    <x v="11"/>
    <n v="500"/>
    <n v="46.02"/>
    <n v="42.244999999999997"/>
    <n v="23010"/>
    <m/>
    <n v="4.24"/>
    <n v="0.89666666666666661"/>
    <n v="23013.566666666669"/>
    <s v="S"/>
    <m/>
    <n v="-23013.566666666669"/>
    <m/>
    <n v="1000"/>
  </r>
  <r>
    <s v="ITAÚ"/>
    <d v="2021-06-08T00:00:00"/>
    <e v="#N/A"/>
    <n v="52810"/>
    <s v="V"/>
    <x v="5"/>
    <n v="200"/>
    <n v="32.35"/>
    <m/>
    <n v="6470"/>
    <n v="4.9000000000000004"/>
    <n v="4.0671428571428567"/>
    <n v="1.0342857142857143"/>
    <n v="6468.2157142857141"/>
    <s v="S"/>
    <m/>
    <n v="6468.2157142857141"/>
    <n v="174.51142857142804"/>
    <s v="x"/>
  </r>
  <r>
    <s v="ITAÚ"/>
    <d v="2021-06-08T00:00:00"/>
    <e v="#N/A"/>
    <n v="52810"/>
    <s v="C"/>
    <x v="5"/>
    <n v="200"/>
    <n v="31.45"/>
    <m/>
    <n v="6290"/>
    <n v="4.9000000000000004"/>
    <n v="4.0671428571428567"/>
    <n v="1.0342857142857143"/>
    <n v="6293.704285714286"/>
    <s v="S"/>
    <m/>
    <n v="-6293.704285714286"/>
    <m/>
    <s v="x"/>
  </r>
  <r>
    <s v="ITAÚ"/>
    <d v="2021-06-08T00:00:00"/>
    <s v="Consumo Cíclico"/>
    <n v="52810"/>
    <s v="V"/>
    <x v="7"/>
    <n v="500"/>
    <n v="29.45"/>
    <m/>
    <n v="14725"/>
    <n v="4.9000000000000004"/>
    <n v="4.0671428571428567"/>
    <n v="1.0342857142857143"/>
    <n v="14721.925714285713"/>
    <s v="S"/>
    <m/>
    <n v="14721.925714285713"/>
    <n v="566.89142857142724"/>
    <s v="x"/>
  </r>
  <r>
    <s v="ITAÚ"/>
    <d v="2021-06-08T00:00:00"/>
    <s v="Consumo Cíclico"/>
    <n v="52810"/>
    <s v="C"/>
    <x v="7"/>
    <n v="500"/>
    <n v="28.3"/>
    <m/>
    <n v="14150"/>
    <n v="4.9000000000000004"/>
    <n v="4.0671428571428567"/>
    <n v="1.0342857142857143"/>
    <n v="14155.034285714286"/>
    <s v="S"/>
    <m/>
    <n v="-14155.034285714286"/>
    <m/>
    <s v="x"/>
  </r>
  <r>
    <s v="ITAÚ"/>
    <d v="2021-06-08T00:00:00"/>
    <s v="Consumo Cíclico"/>
    <n v="52810"/>
    <s v="V"/>
    <x v="18"/>
    <n v="1000"/>
    <n v="15.2"/>
    <n v="16.324263475177307"/>
    <n v="15200"/>
    <n v="4.9000000000000004"/>
    <n v="4.0671428571428567"/>
    <n v="1.0342857142857143"/>
    <n v="15195.595714285713"/>
    <s v="N"/>
    <m/>
    <n v="15195.595714285713"/>
    <n v="-1128.6677608915943"/>
    <n v="4000"/>
  </r>
  <r>
    <s v="ITAÚ"/>
    <d v="2021-06-08T00:00:00"/>
    <e v="#N/A"/>
    <n v="52810"/>
    <s v="C"/>
    <x v="1"/>
    <n v="1000"/>
    <n v="6.11"/>
    <n v="6.1766666666666667"/>
    <n v="6110"/>
    <n v="4.9000000000000004"/>
    <n v="4.0671428571428567"/>
    <n v="1.0342857142857143"/>
    <n v="6113.5442857142862"/>
    <s v="S"/>
    <m/>
    <n v="-6113.5442857142862"/>
    <n v="0"/>
    <n v="3000"/>
  </r>
  <r>
    <s v="ITAÚ"/>
    <d v="2021-06-08T00:00:00"/>
    <e v="#N/A"/>
    <n v="52810"/>
    <s v="C"/>
    <x v="1"/>
    <n v="2000"/>
    <n v="6.21"/>
    <m/>
    <n v="12420"/>
    <n v="4.9000000000000004"/>
    <n v="4.0671428571428567"/>
    <n v="1.0342857142857143"/>
    <n v="12423.544285714284"/>
    <s v="S"/>
    <m/>
    <n v="-12423.544285714284"/>
    <n v="0"/>
    <n v="2000"/>
  </r>
  <r>
    <s v="CLEAR"/>
    <d v="2021-06-07T00:00:00"/>
    <s v="Petróleo. Gás e Biocombustíveis"/>
    <n v="10413914"/>
    <s v="C"/>
    <x v="10"/>
    <n v="300"/>
    <n v="28.33"/>
    <n v="25.480833333333337"/>
    <n v="8499"/>
    <m/>
    <m/>
    <m/>
    <n v="8501.5099999999984"/>
    <s v="S"/>
    <m/>
    <n v="-8501.5099999999984"/>
    <n v="0"/>
    <n v="800"/>
  </r>
  <r>
    <s v="CLEAR"/>
    <d v="2021-06-07T00:00:00"/>
    <s v="Telecomunicações"/>
    <n v="10413914"/>
    <s v="C"/>
    <x v="15"/>
    <n v="2000"/>
    <n v="1.66"/>
    <m/>
    <n v="3320"/>
    <m/>
    <m/>
    <m/>
    <n v="3322.51"/>
    <s v="N"/>
    <m/>
    <n v="-3322.51"/>
    <n v="0"/>
    <n v="2000"/>
  </r>
  <r>
    <s v="CLEAR"/>
    <d v="2021-06-07T00:00:00"/>
    <e v="#N/A"/>
    <n v="10413914"/>
    <s v="C"/>
    <x v="3"/>
    <n v="200"/>
    <n v="18.079999999999998"/>
    <n v="17.996111111111112"/>
    <n v="3615.9999999999995"/>
    <m/>
    <m/>
    <m/>
    <n v="3618.5099999999998"/>
    <s v="S"/>
    <m/>
    <n v="-3618.5099999999998"/>
    <n v="0"/>
    <n v="900"/>
  </r>
  <r>
    <s v="CLEAR"/>
    <d v="2021-06-07T00:00:00"/>
    <e v="#N/A"/>
    <n v="10413914"/>
    <s v="C"/>
    <x v="3"/>
    <n v="200"/>
    <n v="17.86"/>
    <n v="17.984999999999999"/>
    <n v="3572"/>
    <m/>
    <m/>
    <m/>
    <n v="3574.51"/>
    <s v="S"/>
    <m/>
    <n v="-3574.51"/>
    <n v="0"/>
    <n v="700"/>
  </r>
  <r>
    <s v="CLEAR"/>
    <d v="2021-06-07T00:00:00"/>
    <s v="Financeiro"/>
    <n v="10413914"/>
    <s v="C"/>
    <x v="8"/>
    <n v="300"/>
    <n v="17.28"/>
    <m/>
    <n v="5184"/>
    <m/>
    <m/>
    <m/>
    <n v="5186.51"/>
    <s v="S"/>
    <m/>
    <n v="-5186.51"/>
    <n v="0"/>
    <n v="300"/>
  </r>
  <r>
    <s v="ITAÚ"/>
    <d v="2021-06-07T00:00:00"/>
    <s v="Utilidade Pública"/>
    <n v="41431"/>
    <s v="V"/>
    <x v="11"/>
    <n v="500"/>
    <n v="46.92"/>
    <m/>
    <n v="23460"/>
    <n v="4.9000000000000004"/>
    <n v="4.753333333333333"/>
    <n v="1.1633333333333333"/>
    <n v="23452.056666666664"/>
    <s v="S"/>
    <m/>
    <n v="23452.056666666664"/>
    <n v="113.4833333333263"/>
    <n v="0"/>
  </r>
  <r>
    <s v="ITAÚ"/>
    <d v="2021-06-07T00:00:00"/>
    <s v="Utilidade Pública"/>
    <n v="41431"/>
    <s v="C"/>
    <x v="11"/>
    <n v="500"/>
    <n v="46.66"/>
    <m/>
    <n v="23330"/>
    <n v="4.9000000000000004"/>
    <n v="4.753333333333333"/>
    <n v="1.1633333333333333"/>
    <n v="23338.573333333337"/>
    <s v="S"/>
    <m/>
    <n v="-23338.573333333337"/>
    <m/>
    <n v="0"/>
  </r>
  <r>
    <s v="ITAÚ"/>
    <d v="2021-06-07T00:00:00"/>
    <s v="Utilidade Pública"/>
    <n v="41431"/>
    <s v="V"/>
    <x v="11"/>
    <n v="500"/>
    <n v="46.77"/>
    <n v="32.58"/>
    <n v="23385"/>
    <n v="4.9000000000000004"/>
    <n v="4.753333333333333"/>
    <n v="1.1633333333333333"/>
    <n v="23377.056666666664"/>
    <s v="S"/>
    <m/>
    <n v="23377.056666666664"/>
    <n v="7087.0566666666637"/>
    <n v="0"/>
  </r>
  <r>
    <s v="ITAÚ"/>
    <d v="2021-06-02T00:00:00"/>
    <s v="Financeiro"/>
    <n v="18425"/>
    <s v="V"/>
    <x v="14"/>
    <n v="200"/>
    <n v="34.65"/>
    <m/>
    <n v="6930"/>
    <n v="4.9000000000000004"/>
    <n v="1.73"/>
    <n v="0.34"/>
    <n v="6922.88"/>
    <s v="S"/>
    <m/>
    <n v="6922.88"/>
    <n v="839.7163636363648"/>
    <n v="0"/>
  </r>
  <r>
    <s v="CLEAR"/>
    <d v="2021-06-02T00:00:00"/>
    <s v="Utilidade Pública"/>
    <n v="10183502"/>
    <s v="V"/>
    <x v="11"/>
    <n v="100"/>
    <n v="45.46"/>
    <n v="38.47"/>
    <n v="4546"/>
    <m/>
    <n v="2.1212499999999999"/>
    <n v="0.48499999999999999"/>
    <n v="4543.6350000000002"/>
    <s v="S"/>
    <m/>
    <n v="4543.6350000000002"/>
    <n v="696.63500000000022"/>
    <n v="500"/>
  </r>
  <r>
    <s v="CLEAR"/>
    <d v="2021-06-02T00:00:00"/>
    <s v="Utilidade Pública"/>
    <n v="10183502"/>
    <s v="V"/>
    <x v="11"/>
    <n v="200"/>
    <n v="44.99"/>
    <n v="38.47"/>
    <n v="8998"/>
    <m/>
    <n v="2.1212499999999999"/>
    <n v="0.48499999999999999"/>
    <n v="8995.6350000000002"/>
    <s v="S"/>
    <m/>
    <n v="8995.6350000000002"/>
    <n v="1301.6350000000002"/>
    <n v="600"/>
  </r>
  <r>
    <s v="CLEAR"/>
    <d v="2021-06-02T00:00:00"/>
    <s v="Consumo Cíclico"/>
    <n v="10183502"/>
    <s v="V"/>
    <x v="7"/>
    <n v="200"/>
    <n v="25.265000000000001"/>
    <n v="22"/>
    <n v="5053"/>
    <m/>
    <n v="2.1212499999999999"/>
    <n v="0.48499999999999999"/>
    <n v="5050.6350000000002"/>
    <s v="S"/>
    <m/>
    <n v="5050.6350000000002"/>
    <n v="650.63500000000022"/>
    <n v="0"/>
  </r>
  <r>
    <s v="CLEAR"/>
    <d v="2021-06-02T00:00:00"/>
    <s v="Consumo Cíclico"/>
    <n v="10183502"/>
    <s v="V"/>
    <x v="18"/>
    <n v="700"/>
    <n v="14.46"/>
    <n v="12.39"/>
    <n v="10122"/>
    <m/>
    <n v="2.1212499999999999"/>
    <n v="0.48499999999999999"/>
    <n v="10119.635"/>
    <s v="S"/>
    <m/>
    <n v="10119.635"/>
    <n v="1446.6350000000002"/>
    <n v="0"/>
  </r>
  <r>
    <s v="CLEAR"/>
    <d v="2021-06-02T00:00:00"/>
    <s v="Petróleo. Gás e Biocombustíveis"/>
    <n v="10183502"/>
    <s v="V"/>
    <x v="10"/>
    <n v="200"/>
    <n v="27.54"/>
    <n v="23.771333333333335"/>
    <n v="5508"/>
    <m/>
    <n v="2.1212499999999999"/>
    <n v="0.48499999999999999"/>
    <n v="5505.6350000000002"/>
    <s v="S"/>
    <m/>
    <n v="5505.6350000000002"/>
    <n v="751.36833333333288"/>
    <n v="500"/>
  </r>
  <r>
    <s v="CLEAR"/>
    <d v="2021-06-02T00:00:00"/>
    <s v="Petróleo. Gás e Biocombustíveis"/>
    <n v="10183502"/>
    <s v="V"/>
    <x v="10"/>
    <n v="100"/>
    <n v="27.82"/>
    <n v="23.771333333333335"/>
    <n v="2782"/>
    <m/>
    <n v="2.1212499999999999"/>
    <n v="0.48499999999999999"/>
    <n v="2779.8194444444443"/>
    <s v="S"/>
    <m/>
    <n v="2779.8194444444443"/>
    <n v="402.68611111111068"/>
    <n v="700"/>
  </r>
  <r>
    <s v="CLEAR"/>
    <d v="2021-06-02T00:00:00"/>
    <e v="#N/A"/>
    <n v="10183502"/>
    <s v="V"/>
    <x v="3"/>
    <n v="200"/>
    <n v="17.86"/>
    <n v="18.035"/>
    <n v="3572"/>
    <m/>
    <n v="2.1212499999999999"/>
    <n v="0.48499999999999999"/>
    <n v="3569.8194444444443"/>
    <s v="S"/>
    <m/>
    <n v="3569.8194444444443"/>
    <n v="125.81944444444434"/>
    <n v="500"/>
  </r>
  <r>
    <s v="CLEAR"/>
    <d v="2021-06-02T00:00:00"/>
    <e v="#N/A"/>
    <n v="10183502"/>
    <s v="V"/>
    <x v="3"/>
    <n v="100"/>
    <n v="17.989999999999998"/>
    <n v="18.035"/>
    <n v="1798.9999999999998"/>
    <m/>
    <n v="2.1212499999999999"/>
    <n v="0.48499999999999999"/>
    <n v="1796.8194444444443"/>
    <s v="S"/>
    <m/>
    <n v="1796.8194444444443"/>
    <n v="-6.6805555555556566"/>
    <n v="700"/>
  </r>
  <r>
    <s v="ITAÚ"/>
    <d v="2021-06-01T00:00:00"/>
    <s v="Utilidade Pública"/>
    <n v="5640"/>
    <s v="V"/>
    <x v="17"/>
    <n v="587"/>
    <n v="13.72"/>
    <n v="13.08"/>
    <n v="8053.64"/>
    <n v="4.9000000000000004"/>
    <n v="3.97"/>
    <n v="0.79400000000000004"/>
    <n v="8046.2504444444448"/>
    <s v="S"/>
    <m/>
    <n v="8046.2504444444448"/>
    <n v="368.2904444444448"/>
    <n v="2200"/>
  </r>
  <r>
    <s v="ITAÚ"/>
    <d v="2021-06-01T00:00:00"/>
    <s v="Consumo Cíclico"/>
    <n v="5640"/>
    <s v="C"/>
    <x v="18"/>
    <n v="300"/>
    <n v="13.88"/>
    <n v="16.17760766666667"/>
    <n v="4164"/>
    <n v="4.9000000000000004"/>
    <n v="3.97"/>
    <n v="0.79400000000000004"/>
    <n v="4172.0195555555556"/>
    <s v="N"/>
    <m/>
    <n v="-4172.0195555555556"/>
    <m/>
    <n v="5000"/>
  </r>
  <r>
    <s v="ITAÚ"/>
    <d v="2021-06-01T00:00:00"/>
    <s v="Consumo Cíclico"/>
    <n v="5640"/>
    <s v="C"/>
    <x v="18"/>
    <n v="2000"/>
    <n v="13.87"/>
    <n v="16.324263475177307"/>
    <n v="27740"/>
    <n v="4.9000000000000004"/>
    <n v="3.97"/>
    <n v="0.79400000000000004"/>
    <n v="27748.019555555558"/>
    <s v="N"/>
    <m/>
    <n v="-27748.019555555558"/>
    <m/>
    <n v="4700"/>
  </r>
  <r>
    <s v="ITAÚ"/>
    <d v="2021-06-01T00:00:00"/>
    <s v="Consumo Cíclico"/>
    <n v="5640"/>
    <s v="C"/>
    <x v="7"/>
    <n v="300"/>
    <n v="25.29"/>
    <n v="24.205943442639754"/>
    <n v="7587"/>
    <n v="4.9000000000000004"/>
    <n v="3.97"/>
    <n v="0.79400000000000004"/>
    <n v="7595.0195555555556"/>
    <s v="S"/>
    <m/>
    <n v="-7595.0195555555556"/>
    <m/>
    <n v="1300"/>
  </r>
  <r>
    <s v="ITAÚ"/>
    <d v="2021-06-01T00:00:00"/>
    <e v="#N/A"/>
    <n v="5640"/>
    <s v="V"/>
    <x v="1"/>
    <n v="5337"/>
    <n v="5.97"/>
    <n v="13.033271751231032"/>
    <n v="31861.89"/>
    <n v="4.9000000000000004"/>
    <n v="3.97"/>
    <n v="0.79400000000000004"/>
    <n v="31854.500444444442"/>
    <s v="S"/>
    <m/>
    <n v="31854.500444444442"/>
    <n v="-37704.070891875577"/>
    <n v="800"/>
  </r>
  <r>
    <s v="CLEAR"/>
    <d v="2021-06-01T00:00:00"/>
    <s v="Utilidade Pública"/>
    <n v="10062348"/>
    <s v="V"/>
    <x v="11"/>
    <n v="200"/>
    <n v="44.91"/>
    <n v="38.47"/>
    <n v="8982"/>
    <m/>
    <n v="17.93"/>
    <n v="4.79"/>
    <n v="8975.5144444444431"/>
    <s v="S"/>
    <m/>
    <n v="8975.5144444444431"/>
    <n v="1281.5144444444431"/>
    <n v="800"/>
  </r>
  <r>
    <s v="CLEAR"/>
    <d v="2021-05-31T00:00:00"/>
    <s v="Consumo Cíclico"/>
    <n v="9959858"/>
    <s v="C"/>
    <x v="7"/>
    <n v="200"/>
    <n v="24.95"/>
    <m/>
    <n v="4990"/>
    <m/>
    <n v="2.835"/>
    <n v="0.68500000000000005"/>
    <n v="4993.0105555555565"/>
    <s v="S"/>
    <m/>
    <n v="-4993.0105555555565"/>
    <m/>
    <n v="200"/>
  </r>
  <r>
    <s v="CLEAR"/>
    <d v="2021-05-31T00:00:00"/>
    <s v="Financeiro e Outros"/>
    <n v="9959858"/>
    <s v="V"/>
    <x v="9"/>
    <n v="200"/>
    <n v="26.44"/>
    <n v="26.32"/>
    <n v="5288"/>
    <m/>
    <n v="2.835"/>
    <n v="0.68500000000000005"/>
    <n v="5285.5483333333332"/>
    <s v="S"/>
    <m/>
    <n v="5285.5483333333332"/>
    <n v="18.878333333333103"/>
    <n v="100"/>
  </r>
  <r>
    <s v="CLEAR"/>
    <d v="2021-05-28T00:00:00"/>
    <s v="Financeiro e Outros"/>
    <n v="9858764"/>
    <s v="C"/>
    <x v="9"/>
    <n v="200"/>
    <n v="26.32"/>
    <n v="26.32"/>
    <n v="5264"/>
    <m/>
    <n v="1.38"/>
    <n v="0.27333333333333332"/>
    <n v="5266.67"/>
    <s v="S"/>
    <m/>
    <n v="-5266.67"/>
    <m/>
    <n v="300"/>
  </r>
  <r>
    <s v="CLEAR"/>
    <d v="2021-05-28T00:00:00"/>
    <e v="#N/A"/>
    <n v="9858764"/>
    <s v="C"/>
    <x v="5"/>
    <n v="100"/>
    <n v="37.64"/>
    <n v="39.245714285714286"/>
    <n v="3764"/>
    <m/>
    <n v="1.38"/>
    <n v="0.27333333333333332"/>
    <n v="3766.6700000000005"/>
    <s v="N"/>
    <m/>
    <n v="-3766.6700000000005"/>
    <m/>
    <n v="700"/>
  </r>
  <r>
    <s v="CLEAR"/>
    <d v="2021-05-28T00:00:00"/>
    <s v="Consumo Cíclico"/>
    <n v="9858764"/>
    <s v="V"/>
    <x v="7"/>
    <n v="300"/>
    <n v="25.2"/>
    <m/>
    <n v="7560"/>
    <m/>
    <n v="1.38"/>
    <n v="0.27333333333333332"/>
    <n v="7557.96"/>
    <s v="S"/>
    <m/>
    <n v="7557.96"/>
    <n v="205.30333333333328"/>
    <n v="0"/>
  </r>
  <r>
    <s v="CLEAR"/>
    <d v="2021-05-27T00:00:00"/>
    <e v="#N/A"/>
    <n v="9759565"/>
    <s v="V"/>
    <x v="5"/>
    <n v="100"/>
    <n v="39.700000000000003"/>
    <m/>
    <n v="3970.0000000000005"/>
    <m/>
    <n v="1.3"/>
    <n v="0.26"/>
    <n v="3967.9733333333334"/>
    <s v="S"/>
    <m/>
    <n v="3967.9733333333334"/>
    <m/>
    <n v="600"/>
  </r>
  <r>
    <s v="CLEAR"/>
    <d v="2021-05-27T00:00:00"/>
    <s v="Utilidade Pública"/>
    <n v="9759565"/>
    <s v="V"/>
    <x v="11"/>
    <n v="100"/>
    <n v="43.14"/>
    <m/>
    <n v="4314"/>
    <m/>
    <n v="1.3"/>
    <n v="0.26"/>
    <n v="4311.9733333333334"/>
    <s v="S"/>
    <m/>
    <n v="4311.9733333333334"/>
    <m/>
    <n v="1100"/>
  </r>
  <r>
    <s v="CLEAR"/>
    <d v="2021-05-27T00:00:00"/>
    <s v="Consumo Cíclico"/>
    <n v="9759565"/>
    <s v="C"/>
    <x v="7"/>
    <n v="300"/>
    <n v="24.5"/>
    <m/>
    <n v="7350"/>
    <m/>
    <n v="1.3"/>
    <n v="0.26"/>
    <n v="7352.6566666666668"/>
    <s v="S"/>
    <m/>
    <n v="-7352.6566666666668"/>
    <m/>
    <n v="300"/>
  </r>
  <r>
    <s v="CLEAR"/>
    <d v="2021-05-26T00:00:00"/>
    <e v="#N/A"/>
    <n v="9670057"/>
    <s v="V"/>
    <x v="5"/>
    <n v="100"/>
    <n v="39.409999999999997"/>
    <n v="39.513333333333335"/>
    <n v="3940.9999999999995"/>
    <m/>
    <m/>
    <m/>
    <n v="3939.2333333333327"/>
    <s v="N"/>
    <m/>
    <n v="3939.2333333333327"/>
    <m/>
    <n v="700"/>
  </r>
  <r>
    <s v="CLEAR"/>
    <d v="2021-05-26T00:00:00"/>
    <s v="Utilidade Pública"/>
    <n v="9670057"/>
    <s v="C"/>
    <x v="11"/>
    <n v="100"/>
    <n v="43.12"/>
    <n v="42.324545454545458"/>
    <n v="4312"/>
    <m/>
    <m/>
    <m/>
    <n v="4314.3966666666665"/>
    <s v="S"/>
    <m/>
    <n v="-4314.3966666666665"/>
    <m/>
    <n v="1200"/>
  </r>
  <r>
    <s v="CLEAR"/>
    <d v="2021-05-26T00:00:00"/>
    <e v="#N/A"/>
    <n v="9670057"/>
    <s v="C"/>
    <x v="3"/>
    <n v="200"/>
    <n v="17.12"/>
    <n v="18.035"/>
    <n v="3424"/>
    <m/>
    <m/>
    <m/>
    <n v="3426.4459999999999"/>
    <s v="S"/>
    <m/>
    <n v="-3426.4459999999999"/>
    <m/>
    <n v="800"/>
  </r>
  <r>
    <s v="CLEAR"/>
    <d v="2021-05-26T00:00:00"/>
    <s v="Telecomunicações"/>
    <n v="9670057"/>
    <s v="V"/>
    <x v="15"/>
    <n v="1000"/>
    <n v="1.52"/>
    <n v="1.51"/>
    <n v="1520"/>
    <m/>
    <m/>
    <m/>
    <n v="1518.184"/>
    <s v="S"/>
    <m/>
    <n v="1518.184"/>
    <n v="8.1839999999999691"/>
    <n v="0"/>
  </r>
  <r>
    <s v="CLEAR"/>
    <d v="2021-05-25T00:00:00"/>
    <e v="#N/A"/>
    <n v="9582155"/>
    <s v="C"/>
    <x v="5"/>
    <n v="100"/>
    <n v="37.44"/>
    <m/>
    <n v="3744"/>
    <m/>
    <m/>
    <m/>
    <n v="3746.4459999999999"/>
    <s v="N"/>
    <m/>
    <n v="-3746.4459999999999"/>
    <m/>
    <n v="800"/>
  </r>
  <r>
    <s v="CLEAR"/>
    <d v="2021-05-25T00:00:00"/>
    <e v="#N/A"/>
    <n v="9582155"/>
    <s v="C"/>
    <x v="5"/>
    <n v="100"/>
    <n v="37.93"/>
    <m/>
    <n v="3793"/>
    <m/>
    <m/>
    <m/>
    <n v="3795.4459999999999"/>
    <s v="N"/>
    <m/>
    <n v="-3795.4459999999999"/>
    <m/>
    <n v="700"/>
  </r>
  <r>
    <s v="CLEAR"/>
    <d v="2021-05-25T00:00:00"/>
    <e v="#N/A"/>
    <n v="9582155"/>
    <s v="V"/>
    <x v="19"/>
    <n v="300"/>
    <n v="18.55"/>
    <n v="17.559999999999999"/>
    <n v="5565"/>
    <m/>
    <m/>
    <m/>
    <n v="5563.1840000000002"/>
    <s v="S"/>
    <m/>
    <n v="5563.1840000000002"/>
    <n v="295.1840000000002"/>
    <n v="0"/>
  </r>
  <r>
    <s v="CLEAR"/>
    <d v="2021-05-25T00:00:00"/>
    <e v="#N/A"/>
    <n v="9582155"/>
    <s v="V"/>
    <x v="19"/>
    <n v="100"/>
    <n v="18.25"/>
    <n v="17.559999999999999"/>
    <n v="1825"/>
    <m/>
    <m/>
    <m/>
    <n v="1823.184"/>
    <s v="S"/>
    <m/>
    <n v="1823.184"/>
    <n v="67.184000000000196"/>
    <n v="300"/>
  </r>
  <r>
    <s v="CLEAR"/>
    <d v="2021-05-24T00:00:00"/>
    <s v="Consumo Cíclico"/>
    <n v="9491939"/>
    <s v="C"/>
    <x v="18"/>
    <n v="200"/>
    <n v="12.37"/>
    <m/>
    <n v="2474"/>
    <m/>
    <n v="3.2880000000000003"/>
    <n v="0.80600000000000005"/>
    <n v="2477.252"/>
    <s v="N"/>
    <m/>
    <n v="-2477.252"/>
    <m/>
    <n v="700"/>
  </r>
  <r>
    <s v="CLEAR"/>
    <d v="2021-05-24T00:00:00"/>
    <e v="#N/A"/>
    <n v="9491939"/>
    <s v="C"/>
    <x v="19"/>
    <n v="400"/>
    <n v="17.559999999999999"/>
    <m/>
    <n v="7023.9999999999991"/>
    <m/>
    <n v="3.2880000000000003"/>
    <n v="0.80600000000000005"/>
    <n v="7027.2519999999986"/>
    <s v="S"/>
    <m/>
    <n v="-7027.2519999999986"/>
    <m/>
    <n v="400"/>
  </r>
  <r>
    <s v="CLEAR"/>
    <d v="2021-05-24T00:00:00"/>
    <s v="Utilidade Pública"/>
    <n v="9491939"/>
    <s v="V"/>
    <x v="11"/>
    <n v="100"/>
    <n v="42.19"/>
    <n v="38.47"/>
    <n v="4219"/>
    <m/>
    <n v="3.2880000000000003"/>
    <n v="0.80600000000000005"/>
    <n v="4216.3780000000006"/>
    <s v="S"/>
    <m/>
    <n v="4216.3780000000006"/>
    <n v="369.37800000000061"/>
    <n v="1100"/>
  </r>
  <r>
    <s v="CLEAR"/>
    <d v="2021-05-24T00:00:00"/>
    <s v="Utilidade Pública"/>
    <n v="9491939"/>
    <s v="V"/>
    <x v="11"/>
    <n v="100"/>
    <n v="42.37"/>
    <n v="38.47"/>
    <n v="4237"/>
    <m/>
    <n v="3.2880000000000003"/>
    <n v="0.80600000000000005"/>
    <n v="4234.3780000000006"/>
    <s v="S"/>
    <m/>
    <n v="4234.3780000000006"/>
    <n v="387.37800000000061"/>
    <n v="1200"/>
  </r>
  <r>
    <s v="CLEAR"/>
    <d v="2021-05-24T00:00:00"/>
    <s v="Consumo Cíclico"/>
    <n v="9491939"/>
    <s v="V"/>
    <x v="7"/>
    <n v="400"/>
    <n v="23.36"/>
    <n v="24.737500000000001"/>
    <n v="9344"/>
    <m/>
    <n v="3.2880000000000003"/>
    <n v="0.80600000000000005"/>
    <n v="9341.3779999999988"/>
    <s v="S"/>
    <m/>
    <n v="9341.3779999999988"/>
    <n v="-553.62200000000121"/>
    <n v="0"/>
  </r>
  <r>
    <s v="CLEAR"/>
    <d v="2021-05-21T00:00:00"/>
    <s v="Utilidade Pública"/>
    <n v="9404483"/>
    <s v="V"/>
    <x v="11"/>
    <n v="100"/>
    <n v="41.91"/>
    <n v="38.47"/>
    <n v="4191"/>
    <m/>
    <n v="2.2050000000000001"/>
    <n v="0.5"/>
    <n v="4188.6840000000002"/>
    <s v="S"/>
    <m/>
    <n v="4188.6840000000002"/>
    <n v="341.6840000000002"/>
    <n v="1300"/>
  </r>
  <r>
    <s v="CLEAR"/>
    <d v="2021-05-21T00:00:00"/>
    <s v="Utilidade Pública"/>
    <n v="9404483"/>
    <s v="V"/>
    <x v="17"/>
    <n v="500"/>
    <n v="13.01"/>
    <n v="11.867777777777778"/>
    <n v="6505"/>
    <m/>
    <n v="2.2050000000000001"/>
    <n v="0.5"/>
    <n v="6502.6840000000002"/>
    <s v="S"/>
    <m/>
    <n v="6502.6840000000002"/>
    <n v="568.7951111111106"/>
    <n v="0"/>
  </r>
  <r>
    <s v="CLEAR"/>
    <d v="2021-05-21T00:00:00"/>
    <e v="#N/A"/>
    <n v="9404483"/>
    <s v="C"/>
    <x v="5"/>
    <n v="100"/>
    <n v="38.29"/>
    <n v="39.513333333333335"/>
    <n v="3829"/>
    <m/>
    <n v="2.2050000000000001"/>
    <n v="0.5"/>
    <n v="3831.9459999999999"/>
    <s v="N"/>
    <m/>
    <n v="-3831.9459999999999"/>
    <m/>
    <n v="600"/>
  </r>
  <r>
    <s v="CLEAR"/>
    <d v="2021-05-21T00:00:00"/>
    <e v="#N/A"/>
    <n v="9404483"/>
    <s v="C"/>
    <x v="5"/>
    <n v="100"/>
    <n v="37.729999999999997"/>
    <n v="39.758000000000003"/>
    <n v="3772.9999999999995"/>
    <m/>
    <n v="2.2050000000000001"/>
    <n v="0.5"/>
    <n v="3775.9459999999995"/>
    <s v="N"/>
    <m/>
    <n v="-3775.9459999999995"/>
    <m/>
    <n v="500"/>
  </r>
  <r>
    <s v="CLEAR"/>
    <d v="2021-05-20T00:00:00"/>
    <s v="Financeiro e Outros"/>
    <n v="9317602"/>
    <s v="V"/>
    <x v="9"/>
    <n v="200"/>
    <n v="25.5"/>
    <n v="24.86"/>
    <n v="5100"/>
    <m/>
    <n v="3.6560000000000001"/>
    <n v="0.94600000000000006"/>
    <n v="5097.4014999999999"/>
    <s v="S"/>
    <m/>
    <n v="5097.4014999999999"/>
    <n v="125.23800000000028"/>
    <n v="100"/>
  </r>
  <r>
    <s v="CLEAR"/>
    <d v="2021-05-20T00:00:00"/>
    <e v="#N/A"/>
    <n v="9317602"/>
    <s v="V"/>
    <x v="5"/>
    <n v="100"/>
    <n v="40"/>
    <m/>
    <n v="4000"/>
    <m/>
    <n v="3.6560000000000001"/>
    <n v="0.94600000000000006"/>
    <n v="3997.4014999999999"/>
    <s v="S"/>
    <m/>
    <n v="3997.4014999999999"/>
    <n v="194.00950000000012"/>
    <s v="x"/>
  </r>
  <r>
    <s v="CLEAR"/>
    <d v="2021-05-20T00:00:00"/>
    <e v="#N/A"/>
    <n v="9317602"/>
    <s v="C"/>
    <x v="5"/>
    <n v="100"/>
    <n v="38"/>
    <m/>
    <n v="3800"/>
    <m/>
    <n v="3.6560000000000001"/>
    <n v="0.94600000000000006"/>
    <n v="3803.2285000000002"/>
    <s v="S"/>
    <m/>
    <n v="-3803.2285000000002"/>
    <m/>
    <s v="x"/>
  </r>
  <r>
    <s v="CLEAR"/>
    <d v="2021-05-20T00:00:00"/>
    <s v="Utilidade Pública"/>
    <n v="9317602"/>
    <s v="C"/>
    <x v="11"/>
    <n v="100"/>
    <n v="41.65"/>
    <m/>
    <n v="4165"/>
    <m/>
    <m/>
    <m/>
    <n v="4167.2825000000003"/>
    <s v="S"/>
    <m/>
    <n v="-4167.2825000000003"/>
    <m/>
    <n v="1400"/>
  </r>
  <r>
    <s v="CLEAR"/>
    <d v="2021-05-20T00:00:00"/>
    <s v="Utilidade Pública"/>
    <n v="9317602"/>
    <s v="C"/>
    <x v="11"/>
    <n v="100"/>
    <n v="41.36"/>
    <m/>
    <n v="4136"/>
    <m/>
    <m/>
    <m/>
    <n v="4138.5725000000002"/>
    <s v="S"/>
    <m/>
    <n v="-4138.5725000000002"/>
    <m/>
    <n v="1300"/>
  </r>
  <r>
    <s v="CLEAR"/>
    <d v="2021-05-20T00:00:00"/>
    <s v="Utilidade Pública"/>
    <n v="9317602"/>
    <s v="C"/>
    <x v="11"/>
    <n v="100"/>
    <n v="42.13"/>
    <m/>
    <n v="4213"/>
    <m/>
    <m/>
    <m/>
    <n v="4215.5725000000002"/>
    <s v="S"/>
    <m/>
    <n v="-4215.5725000000002"/>
    <m/>
    <n v="1200"/>
  </r>
  <r>
    <s v="CLEAR"/>
    <d v="2021-05-20T00:00:00"/>
    <s v="Utilidade Pública"/>
    <n v="9317602"/>
    <s v="V"/>
    <x v="11"/>
    <n v="200"/>
    <n v="42.89"/>
    <m/>
    <n v="8578"/>
    <m/>
    <n v="3.6560000000000001"/>
    <n v="0.94600000000000006"/>
    <n v="8575.1115000000009"/>
    <s v="S"/>
    <m/>
    <n v="8575.1115000000009"/>
    <n v="350"/>
    <s v="x"/>
  </r>
  <r>
    <s v="CLEAR"/>
    <d v="2021-05-20T00:00:00"/>
    <s v="Utilidade Pública"/>
    <n v="9317602"/>
    <s v="C"/>
    <x v="11"/>
    <n v="200"/>
    <n v="41.92"/>
    <m/>
    <n v="8384"/>
    <m/>
    <n v="3.6560000000000001"/>
    <n v="0.94600000000000006"/>
    <n v="8387.5184999999983"/>
    <s v="S"/>
    <m/>
    <n v="-8387.5184999999983"/>
    <m/>
    <s v="x"/>
  </r>
  <r>
    <s v="ITAÚ"/>
    <d v="2021-05-19T00:00:00"/>
    <s v="Financeiro"/>
    <n v="125029"/>
    <s v="C"/>
    <x v="14"/>
    <n v="200"/>
    <n v="32.479999999999997"/>
    <m/>
    <n v="6495.9999999999991"/>
    <m/>
    <n v="1.62"/>
    <n v="0.32"/>
    <n v="6499.1636363636353"/>
    <s v="S"/>
    <m/>
    <n v="-6499.1636363636353"/>
    <m/>
    <n v="200"/>
  </r>
  <r>
    <s v="CLEAR"/>
    <d v="2021-05-19T00:00:00"/>
    <s v="Financeiro e Outros"/>
    <n v="9225274"/>
    <s v="V"/>
    <x v="9"/>
    <n v="100"/>
    <n v="25.35"/>
    <m/>
    <n v="2535"/>
    <m/>
    <m/>
    <m/>
    <n v="2532.7863636363636"/>
    <s v="S"/>
    <m/>
    <n v="2532.7863636363636"/>
    <m/>
    <n v="300"/>
  </r>
  <r>
    <s v="CLEAR"/>
    <d v="2021-05-19T00:00:00"/>
    <s v="Telecomunicações"/>
    <n v="9225274"/>
    <s v="C"/>
    <x v="15"/>
    <n v="1000"/>
    <n v="1.51"/>
    <m/>
    <n v="1510"/>
    <m/>
    <n v="2.8955555555555552"/>
    <n v="0.72888888888888881"/>
    <n v="1513.5725252525253"/>
    <s v="N"/>
    <m/>
    <n v="-1513.5725252525253"/>
    <m/>
    <n v="1000"/>
  </r>
  <r>
    <s v="CLEAR"/>
    <d v="2021-05-19T00:00:00"/>
    <e v="#N/A"/>
    <n v="9225274"/>
    <s v="C"/>
    <x v="3"/>
    <n v="100"/>
    <n v="18.3"/>
    <n v="18.34"/>
    <n v="1830"/>
    <m/>
    <n v="2.8955555555555552"/>
    <n v="0.72888888888888881"/>
    <n v="1833.5725252525253"/>
    <s v="S"/>
    <m/>
    <n v="-1833.5725252525253"/>
    <m/>
    <n v="600"/>
  </r>
  <r>
    <s v="CLEAR"/>
    <d v="2021-05-19T00:00:00"/>
    <e v="#N/A"/>
    <n v="9225274"/>
    <s v="C"/>
    <x v="5"/>
    <n v="100"/>
    <n v="39.200000000000003"/>
    <n v="40.265000000000001"/>
    <n v="3920.0000000000005"/>
    <m/>
    <n v="2.8955555555555552"/>
    <n v="0.72888888888888881"/>
    <n v="3923.5725252525258"/>
    <s v="N"/>
    <m/>
    <n v="-3923.5725252525258"/>
    <m/>
    <n v="400"/>
  </r>
  <r>
    <s v="CLEAR"/>
    <d v="2021-05-19T00:00:00"/>
    <e v="#N/A"/>
    <n v="9225274"/>
    <s v="C"/>
    <x v="5"/>
    <n v="200"/>
    <n v="40.6"/>
    <m/>
    <n v="8120"/>
    <m/>
    <n v="2.8955555555555552"/>
    <n v="0.72888888888888881"/>
    <n v="8123.5725252525253"/>
    <s v="N"/>
    <m/>
    <n v="-8123.5725252525253"/>
    <m/>
    <n v="300"/>
  </r>
  <r>
    <s v="CLEAR"/>
    <d v="2021-05-19T00:00:00"/>
    <e v="#N/A"/>
    <n v="9225274"/>
    <s v="C"/>
    <x v="5"/>
    <n v="100"/>
    <n v="40.659999999999997"/>
    <m/>
    <n v="4065.9999999999995"/>
    <m/>
    <n v="2.8955555555555552"/>
    <n v="0.72888888888888881"/>
    <n v="4069.5725252525249"/>
    <s v="N"/>
    <m/>
    <n v="-4069.5725252525249"/>
    <m/>
    <n v="100"/>
  </r>
  <r>
    <s v="CLEAR"/>
    <d v="2021-05-19T00:00:00"/>
    <s v="Utilidade Pública"/>
    <n v="9225274"/>
    <s v="V"/>
    <x v="17"/>
    <n v="300"/>
    <n v="12.89"/>
    <n v="11.867777777777778"/>
    <n v="3867"/>
    <m/>
    <n v="2.8955555555555552"/>
    <n v="0.72888888888888881"/>
    <n v="3864.0574747474748"/>
    <s v="S"/>
    <m/>
    <n v="3864.0574747474748"/>
    <n v="303.72414141414129"/>
    <n v="500"/>
  </r>
  <r>
    <s v="CLEAR"/>
    <d v="2021-05-19T00:00:00"/>
    <s v="Utilidade Pública"/>
    <n v="9225274"/>
    <s v="V"/>
    <x v="11"/>
    <n v="200"/>
    <n v="42.16"/>
    <n v="38.47"/>
    <n v="8432"/>
    <m/>
    <n v="2.8955555555555552"/>
    <n v="0.72888888888888881"/>
    <n v="8429.0574747474748"/>
    <s v="S"/>
    <m/>
    <n v="8429.0574747474748"/>
    <n v="735.05747474747477"/>
    <n v="1100"/>
  </r>
  <r>
    <s v="CLEAR"/>
    <d v="2021-05-19T00:00:00"/>
    <e v="#N/A"/>
    <n v="9225274"/>
    <s v="V"/>
    <x v="5"/>
    <n v="100"/>
    <n v="41"/>
    <n v="38"/>
    <n v="4100"/>
    <m/>
    <n v="2.8955555555555552"/>
    <n v="0.72888888888888881"/>
    <n v="4097.0574747474748"/>
    <s v="S"/>
    <m/>
    <n v="4097.0574747474748"/>
    <n v="297.05747474747477"/>
    <m/>
  </r>
  <r>
    <s v="CLEAR"/>
    <d v="2021-05-19T00:00:00"/>
    <e v="#N/A"/>
    <n v="9225274"/>
    <s v="C"/>
    <x v="5"/>
    <n v="100"/>
    <n v="38"/>
    <m/>
    <n v="3800"/>
    <m/>
    <n v="2.8955555555555552"/>
    <n v="0.72888888888888881"/>
    <n v="3803.5725252525253"/>
    <s v="S"/>
    <m/>
    <n v="-3803.5725252525253"/>
    <m/>
    <m/>
  </r>
  <r>
    <s v="CLEAR"/>
    <d v="2021-05-18T00:00:00"/>
    <s v="Consumo Cíclico"/>
    <n v="9130302"/>
    <s v="C"/>
    <x v="7"/>
    <n v="100"/>
    <n v="24.9"/>
    <n v="24.737500000000001"/>
    <n v="2490"/>
    <m/>
    <n v="2.9289999999999998"/>
    <n v="0.74399999999999999"/>
    <n v="2492.5740000000001"/>
    <s v="S"/>
    <m/>
    <n v="-2492.5740000000001"/>
    <m/>
    <n v="400"/>
  </r>
  <r>
    <s v="CLEAR"/>
    <d v="2021-05-18T00:00:00"/>
    <s v="Consumo Cíclico"/>
    <n v="9130302"/>
    <s v="C"/>
    <x v="7"/>
    <n v="100"/>
    <n v="24.73"/>
    <n v="24.683333333333334"/>
    <n v="2473"/>
    <m/>
    <n v="2.9289999999999998"/>
    <n v="0.74399999999999999"/>
    <n v="2475.5740000000001"/>
    <s v="S"/>
    <m/>
    <n v="-2475.5740000000001"/>
    <m/>
    <n v="300"/>
  </r>
  <r>
    <s v="CLEAR"/>
    <d v="2021-05-18T00:00:00"/>
    <e v="#N/A"/>
    <n v="9130302"/>
    <s v="C"/>
    <x v="3"/>
    <n v="100"/>
    <n v="18.3"/>
    <n v="17.972000000000001"/>
    <n v="1830"/>
    <m/>
    <n v="2.9289999999999998"/>
    <n v="0.74399999999999999"/>
    <n v="1832.5540000000001"/>
    <s v="S"/>
    <m/>
    <n v="-1832.5540000000001"/>
    <m/>
    <n v="500"/>
  </r>
  <r>
    <s v="CLEAR"/>
    <d v="2021-05-18T00:00:00"/>
    <e v="#N/A"/>
    <n v="9130302"/>
    <s v="V"/>
    <x v="20"/>
    <n v="200"/>
    <n v="34.087000000000003"/>
    <n v="34.31"/>
    <n v="6817.4000000000005"/>
    <m/>
    <n v="2.9289999999999998"/>
    <n v="0.74399999999999999"/>
    <n v="6815.4760000000006"/>
    <s v="S"/>
    <m/>
    <n v="6815.4760000000006"/>
    <m/>
    <n v="0"/>
  </r>
  <r>
    <s v="CLEAR"/>
    <d v="2021-05-18T00:00:00"/>
    <e v="#N/A"/>
    <n v="9130302"/>
    <s v="V"/>
    <x v="20"/>
    <n v="100"/>
    <n v="33.869999999999997"/>
    <n v="34.31"/>
    <n v="3386.9999999999995"/>
    <m/>
    <n v="2.9289999999999998"/>
    <n v="0.74399999999999999"/>
    <n v="3386.2559999999994"/>
    <s v="S"/>
    <m/>
    <n v="3386.2559999999994"/>
    <m/>
    <n v="200"/>
  </r>
  <r>
    <s v="CLEAR"/>
    <d v="2021-05-18T00:00:00"/>
    <s v="Consumo não Cíclico"/>
    <n v="9130302"/>
    <s v="C"/>
    <x v="13"/>
    <n v="100"/>
    <n v="29.59"/>
    <n v="31.736114285714283"/>
    <n v="2959"/>
    <m/>
    <n v="2.9289999999999998"/>
    <n v="0.74399999999999999"/>
    <n v="2962.0973333333336"/>
    <s v="N"/>
    <m/>
    <n v="-2962.0973333333336"/>
    <m/>
    <n v="1400"/>
  </r>
  <r>
    <s v="CLEAR"/>
    <d v="2021-05-18T00:00:00"/>
    <s v="Utilidade Pública"/>
    <n v="9130302"/>
    <s v="V"/>
    <x v="11"/>
    <n v="100"/>
    <n v="40.29"/>
    <n v="38.47"/>
    <n v="4029"/>
    <m/>
    <n v="2.9289999999999998"/>
    <n v="0.74399999999999999"/>
    <n v="4026.5326666666665"/>
    <s v="S"/>
    <m/>
    <n v="4026.5326666666665"/>
    <n v="179.04236363636346"/>
    <n v="1300"/>
  </r>
  <r>
    <s v="CLEAR"/>
    <d v="2021-05-18T00:00:00"/>
    <s v="Utilidade Pública"/>
    <n v="9130302"/>
    <s v="V"/>
    <x v="11"/>
    <n v="100"/>
    <n v="39.65"/>
    <n v="38.47"/>
    <n v="3965"/>
    <m/>
    <n v="2.9289999999999998"/>
    <n v="0.74399999999999999"/>
    <n v="3962.5326666666665"/>
    <s v="S"/>
    <m/>
    <n v="3962.5326666666665"/>
    <n v="116.05600000000004"/>
    <n v="1400"/>
  </r>
  <r>
    <s v="CLEAR"/>
    <d v="2021-05-18T00:00:00"/>
    <s v="Consumo Cíclico"/>
    <n v="9130302"/>
    <s v="C"/>
    <x v="7"/>
    <n v="100"/>
    <n v="24.73"/>
    <n v="24.66"/>
    <n v="2473"/>
    <m/>
    <n v="2.9289999999999998"/>
    <n v="0.74399999999999999"/>
    <n v="2476.0573333333336"/>
    <s v="S"/>
    <m/>
    <n v="-2476.0573333333336"/>
    <m/>
    <n v="200"/>
  </r>
  <r>
    <s v="CLEAR"/>
    <d v="2021-05-18T00:00:00"/>
    <s v="Consumo Cíclico"/>
    <n v="9130302"/>
    <s v="C"/>
    <x v="7"/>
    <n v="100"/>
    <n v="24.59"/>
    <n v="24.59"/>
    <n v="2459"/>
    <m/>
    <n v="2.9289999999999998"/>
    <n v="0.74399999999999999"/>
    <n v="2462.0573333333336"/>
    <s v="S"/>
    <m/>
    <n v="-2462.0573333333336"/>
    <m/>
    <n v="100"/>
  </r>
  <r>
    <s v="CLEAR"/>
    <d v="2021-05-17T00:00:00"/>
    <s v="Utilidade Pública"/>
    <n v="9033332"/>
    <s v="V"/>
    <x v="17"/>
    <n v="100"/>
    <n v="12.37"/>
    <n v="11.867777777777778"/>
    <n v="1237"/>
    <m/>
    <n v="11.557499999999999"/>
    <n v="3.09"/>
    <n v="1232.2266666666667"/>
    <s v="S"/>
    <m/>
    <n v="1232.2266666666667"/>
    <n v="45.95222222222219"/>
    <n v="800"/>
  </r>
  <r>
    <s v="CLEAR"/>
    <d v="2021-05-17T00:00:00"/>
    <s v="Utilidade Pública"/>
    <n v="9033332"/>
    <s v="V"/>
    <x v="11"/>
    <n v="100"/>
    <n v="38.840000000000003"/>
    <n v="38.47"/>
    <n v="3884.0000000000005"/>
    <m/>
    <n v="11.557499999999999"/>
    <n v="3.09"/>
    <n v="3879.2680000000005"/>
    <s v="S"/>
    <m/>
    <n v="3879.2680000000005"/>
    <n v="32.730000000000473"/>
    <n v="1500"/>
  </r>
  <r>
    <s v="CLEAR"/>
    <d v="2021-05-17T00:00:00"/>
    <e v="#N/A"/>
    <n v="9033332"/>
    <s v="C"/>
    <x v="20"/>
    <n v="300"/>
    <n v="34.31"/>
    <m/>
    <n v="10293"/>
    <m/>
    <n v="11.557499999999999"/>
    <n v="3.09"/>
    <n v="10298.361999999999"/>
    <s v="S"/>
    <m/>
    <n v="-10298.361999999999"/>
    <m/>
    <n v="300"/>
  </r>
  <r>
    <s v="CLEAR"/>
    <d v="2021-05-17T00:00:00"/>
    <s v="Petróleo. Gás e Biocombustíveis"/>
    <n v="9033332"/>
    <s v="C"/>
    <x v="10"/>
    <n v="200"/>
    <n v="26.37"/>
    <n v="32.073333333333338"/>
    <n v="5274"/>
    <m/>
    <n v="11.557499999999999"/>
    <n v="3.09"/>
    <n v="5279.3620000000001"/>
    <s v="S"/>
    <m/>
    <n v="-5279.3620000000001"/>
    <m/>
    <n v="800"/>
  </r>
  <r>
    <s v="CLEAR"/>
    <d v="2021-05-17T00:00:00"/>
    <e v="#N/A"/>
    <n v="9033332"/>
    <s v="C"/>
    <x v="3"/>
    <n v="200"/>
    <n v="18.27"/>
    <n v="49.626249999999999"/>
    <n v="3654"/>
    <m/>
    <n v="11.557499999999999"/>
    <n v="3.09"/>
    <n v="3659.3620000000001"/>
    <s v="S"/>
    <m/>
    <n v="-3659.3620000000001"/>
    <m/>
    <n v="400"/>
  </r>
  <r>
    <s v="CLEAR"/>
    <d v="2021-05-14T00:00:00"/>
    <s v="Utilidade Pública"/>
    <n v="8931392"/>
    <s v="C"/>
    <x v="11"/>
    <n v="100"/>
    <n v="38.869999999999997"/>
    <n v="38.252500000000005"/>
    <n v="3886.9999999999995"/>
    <m/>
    <n v="2.649"/>
    <n v="0.61899999999999999"/>
    <n v="3889.8909999999996"/>
    <s v="S"/>
    <m/>
    <n v="-3889.8909999999996"/>
    <m/>
    <n v="1600"/>
  </r>
  <r>
    <s v="CLEAR"/>
    <d v="2021-05-14T00:00:00"/>
    <s v="Utilidade Pública"/>
    <n v="8931392"/>
    <s v="C"/>
    <x v="11"/>
    <n v="100"/>
    <n v="39.69"/>
    <n v="38.211333333333336"/>
    <n v="3969"/>
    <m/>
    <n v="2.649"/>
    <n v="0.61899999999999999"/>
    <n v="3971.9032857142861"/>
    <s v="S"/>
    <m/>
    <n v="-3971.9032857142861"/>
    <m/>
    <n v="1500"/>
  </r>
  <r>
    <s v="CLEAR"/>
    <d v="2021-05-14T00:00:00"/>
    <s v="Utilidade Pública"/>
    <n v="8931392"/>
    <s v="C"/>
    <x v="11"/>
    <n v="100"/>
    <n v="38.96"/>
    <n v="38.105714285714285"/>
    <n v="3896"/>
    <m/>
    <n v="2.649"/>
    <n v="0.61899999999999999"/>
    <n v="3898.9032857142861"/>
    <s v="S"/>
    <m/>
    <n v="-3898.9032857142861"/>
    <m/>
    <n v="1400"/>
  </r>
  <r>
    <s v="CLEAR"/>
    <d v="2021-05-14T00:00:00"/>
    <s v="Petróleo. Gás e Biocombustíveis"/>
    <n v="8931392"/>
    <s v="V"/>
    <x v="10"/>
    <n v="300"/>
    <n v="25.76"/>
    <n v="23.771333333333335"/>
    <n v="7728.0000000000009"/>
    <m/>
    <n v="2.649"/>
    <n v="0.61899999999999999"/>
    <n v="7725.7267142857154"/>
    <s v="S"/>
    <m/>
    <n v="7725.7267142857154"/>
    <n v="591.02966666666725"/>
    <n v="600"/>
  </r>
  <r>
    <s v="CLEAR"/>
    <d v="2021-05-14T00:00:00"/>
    <s v="Petróleo. Gás e Biocombustíveis"/>
    <n v="8931392"/>
    <s v="V"/>
    <x v="10"/>
    <n v="200"/>
    <n v="25.8"/>
    <n v="23.771333333333335"/>
    <n v="5160"/>
    <m/>
    <n v="2.649"/>
    <n v="0.61899999999999999"/>
    <n v="5157.7267142857145"/>
    <s v="S"/>
    <m/>
    <n v="5157.7267142857145"/>
    <n v="400.20433333333312"/>
    <n v="900"/>
  </r>
  <r>
    <s v="CLEAR"/>
    <d v="2021-05-14T00:00:00"/>
    <s v="Petróleo. Gás e Biocombustíveis"/>
    <n v="8931392"/>
    <s v="V"/>
    <x v="10"/>
    <n v="200"/>
    <n v="26.03"/>
    <n v="23.771333333333335"/>
    <n v="5206"/>
    <m/>
    <n v="2.649"/>
    <n v="0.61899999999999999"/>
    <n v="5203.7267142857145"/>
    <s v="S"/>
    <m/>
    <n v="5203.7267142857145"/>
    <n v="446.20433333333312"/>
    <n v="1100"/>
  </r>
  <r>
    <s v="CLEAR"/>
    <d v="2021-05-14T00:00:00"/>
    <s v="Consumo Cíclico"/>
    <n v="8931392"/>
    <s v="C"/>
    <x v="18"/>
    <n v="500"/>
    <n v="12.39"/>
    <m/>
    <n v="6195"/>
    <m/>
    <n v="2.649"/>
    <n v="0.61899999999999999"/>
    <n v="6197.9032857142856"/>
    <s v="N"/>
    <m/>
    <n v="-6197.9032857142856"/>
    <m/>
    <n v="500"/>
  </r>
  <r>
    <s v="CLEAR"/>
    <d v="2021-05-14T00:00:00"/>
    <e v="#N/A"/>
    <n v="8931392"/>
    <s v="V"/>
    <x v="3"/>
    <n v="400"/>
    <n v="18.25"/>
    <n v="17.89"/>
    <n v="7300"/>
    <m/>
    <n v="2.649"/>
    <n v="0.61899999999999999"/>
    <n v="7297.7267142857145"/>
    <s v="S"/>
    <m/>
    <n v="7297.7267142857145"/>
    <n v="138.47100000000049"/>
    <n v="200"/>
  </r>
  <r>
    <s v="CLEAR"/>
    <d v="2021-05-14T00:00:00"/>
    <s v="Financeiro e Outros"/>
    <n v="8931392"/>
    <s v="C"/>
    <x v="9"/>
    <n v="400"/>
    <n v="24.86"/>
    <m/>
    <n v="9944"/>
    <m/>
    <n v="2.649"/>
    <n v="0.61899999999999999"/>
    <n v="9946.9356666666663"/>
    <s v="S"/>
    <m/>
    <n v="-9946.9356666666663"/>
    <m/>
    <n v="400"/>
  </r>
  <r>
    <s v="CLEAR"/>
    <d v="2021-05-14T00:00:00"/>
    <s v="Financeiro"/>
    <n v="8931392"/>
    <s v="V"/>
    <x v="14"/>
    <n v="200"/>
    <n v="31.23"/>
    <n v="30.88"/>
    <n v="6246"/>
    <m/>
    <n v="2.649"/>
    <n v="0.61899999999999999"/>
    <n v="6243.6943333333338"/>
    <s v="S"/>
    <m/>
    <n v="6243.6943333333338"/>
    <n v="64.458714285714478"/>
    <n v="0"/>
  </r>
  <r>
    <s v="ITAÚ"/>
    <d v="2021-05-13T00:00:00"/>
    <s v="Consumo Cíclico"/>
    <n v="85387"/>
    <s v="V"/>
    <x v="7"/>
    <n v="600"/>
    <n v="24.65"/>
    <n v="23.880726475431683"/>
    <n v="14790"/>
    <m/>
    <n v="8.8699999999999992"/>
    <n v="2.1800000000000002"/>
    <n v="14786.133333333333"/>
    <s v="S"/>
    <m/>
    <n v="14786.133333333333"/>
    <n v="457.72982902670446"/>
    <n v="1000"/>
  </r>
  <r>
    <s v="CLEAR"/>
    <d v="2021-05-13T00:00:00"/>
    <e v="#N/A"/>
    <n v="8833729"/>
    <s v="C"/>
    <x v="3"/>
    <n v="200"/>
    <n v="17.989999999999998"/>
    <n v="17.89"/>
    <n v="3597.9999999999995"/>
    <m/>
    <n v="1.8663636363636364"/>
    <n v="0.42818181818181816"/>
    <n v="3600.7448484848478"/>
    <s v="S"/>
    <m/>
    <n v="-3600.7448484848478"/>
    <m/>
    <n v="400"/>
  </r>
  <r>
    <s v="CLEAR"/>
    <d v="2021-05-13T00:00:00"/>
    <e v="#N/A"/>
    <n v="8833729"/>
    <s v="C"/>
    <x v="3"/>
    <n v="200"/>
    <n v="17.649999999999999"/>
    <n v="17.84"/>
    <n v="3529.9999999999995"/>
    <m/>
    <n v="1.8663636363636364"/>
    <n v="0.42818181818181816"/>
    <n v="3533.1131818181811"/>
    <s v="S"/>
    <m/>
    <n v="-3533.1131818181811"/>
    <m/>
    <n v="400"/>
  </r>
  <r>
    <s v="CLEAR"/>
    <d v="2021-05-13T00:00:00"/>
    <e v="#N/A"/>
    <n v="8833729"/>
    <s v="C"/>
    <x v="3"/>
    <n v="200"/>
    <n v="18.03"/>
    <n v="18.03"/>
    <n v="3606"/>
    <m/>
    <n v="1.8663636363636364"/>
    <n v="0.42818181818181816"/>
    <n v="3609.1131818181816"/>
    <s v="S"/>
    <m/>
    <n v="-3609.1131818181816"/>
    <m/>
    <n v="200"/>
  </r>
  <r>
    <s v="CLEAR"/>
    <d v="2021-05-13T00:00:00"/>
    <s v="Utilidade Pública"/>
    <n v="8833729"/>
    <s v="V"/>
    <x v="11"/>
    <n v="200"/>
    <n v="39.28"/>
    <n v="38.04"/>
    <n v="7856"/>
    <m/>
    <n v="1.8663636363636364"/>
    <n v="0.42818181818181816"/>
    <n v="7853.4218181818187"/>
    <s v="S"/>
    <m/>
    <n v="7853.4218181818187"/>
    <n v="245.91753246753251"/>
    <n v="1300"/>
  </r>
  <r>
    <s v="CLEAR"/>
    <d v="2021-05-13T00:00:00"/>
    <s v="Utilidade Pública"/>
    <n v="8833729"/>
    <s v="V"/>
    <x v="11"/>
    <n v="200"/>
    <n v="39.96"/>
    <n v="38.04"/>
    <n v="7992"/>
    <m/>
    <n v="1.8663636363636364"/>
    <n v="0.42818181818181816"/>
    <n v="7989.5018181818186"/>
    <s v="S"/>
    <m/>
    <n v="7989.5018181818186"/>
    <n v="381.91753246753251"/>
    <n v="1500"/>
  </r>
  <r>
    <s v="CLEAR"/>
    <d v="2021-05-13T00:00:00"/>
    <s v="Utilidade Pública"/>
    <n v="8833729"/>
    <s v="V"/>
    <x v="11"/>
    <n v="200"/>
    <n v="40"/>
    <n v="38.04"/>
    <n v="8000"/>
    <m/>
    <n v="1.8663636363636364"/>
    <n v="0.42818181818181816"/>
    <n v="7997.5018181818186"/>
    <s v="S"/>
    <m/>
    <n v="7997.5018181818186"/>
    <n v="389.88515151515185"/>
    <n v="1700"/>
  </r>
  <r>
    <s v="CLEAR"/>
    <d v="2021-05-13T00:00:00"/>
    <s v="Consumo Cíclico"/>
    <n v="8833729"/>
    <s v="V"/>
    <x v="18"/>
    <n v="400"/>
    <n v="12.24"/>
    <m/>
    <n v="4896"/>
    <m/>
    <n v="1.8663636363636364"/>
    <n v="0.42818181818181816"/>
    <n v="4893.6718181818187"/>
    <s v="S"/>
    <m/>
    <n v="4893.6718181818187"/>
    <n v="147.3116098484843"/>
    <n v="0"/>
  </r>
  <r>
    <s v="CLEAR"/>
    <d v="2021-05-13T00:00:00"/>
    <s v="Financeiro"/>
    <n v="8833729"/>
    <s v="C"/>
    <x v="14"/>
    <n v="200"/>
    <n v="30.88"/>
    <m/>
    <n v="6176"/>
    <m/>
    <n v="1.8663636363636364"/>
    <n v="0.42818181818181816"/>
    <n v="6178.5198484848488"/>
    <s v="N"/>
    <m/>
    <n v="-6178.5198484848488"/>
    <m/>
    <n v="200"/>
  </r>
  <r>
    <s v="CLEAR"/>
    <d v="2021-05-13T00:00:00"/>
    <s v="Financeiro e Outros"/>
    <n v="8833729"/>
    <s v="V"/>
    <x v="9"/>
    <n v="200"/>
    <n v="24.48"/>
    <m/>
    <n v="4896"/>
    <m/>
    <n v="1.8663636363636364"/>
    <n v="0.42818181818181816"/>
    <n v="4894.1101515151513"/>
    <s v="S"/>
    <m/>
    <n v="4894.1101515151513"/>
    <n v="69.311609848484295"/>
    <n v="0"/>
  </r>
  <r>
    <s v="CLEAR"/>
    <d v="2021-05-13T00:00:00"/>
    <s v="Utilidade Pública"/>
    <n v="8833729"/>
    <s v="V"/>
    <x v="11"/>
    <n v="200"/>
    <n v="37.9"/>
    <n v="38.04"/>
    <n v="7580"/>
    <m/>
    <n v="1.8663636363636364"/>
    <n v="0.42818181818181816"/>
    <n v="7578.1101515151513"/>
    <s v="S"/>
    <m/>
    <n v="7578.1101515151513"/>
    <n v="-175.596363636364"/>
    <n v="1900"/>
  </r>
  <r>
    <s v="CLEAR"/>
    <d v="2021-05-13T00:00:00"/>
    <s v="Utilidade Pública"/>
    <n v="8833729"/>
    <s v="C"/>
    <x v="11"/>
    <n v="200"/>
    <n v="38.75"/>
    <n v="38.04"/>
    <n v="7750"/>
    <m/>
    <n v="1.8663636363636364"/>
    <n v="0.42818181818181816"/>
    <n v="7752.5198484848488"/>
    <s v="S"/>
    <m/>
    <n v="-7752.5198484848488"/>
    <m/>
    <n v="2100"/>
  </r>
  <r>
    <s v="CLEAR"/>
    <d v="2021-05-12T00:00:00"/>
    <s v="Utilidade Pública"/>
    <n v="8732765"/>
    <s v="C"/>
    <x v="11"/>
    <n v="200"/>
    <n v="39.35"/>
    <n v="38.04"/>
    <n v="7870"/>
    <m/>
    <n v="1.98"/>
    <n v="0.481875"/>
    <n v="7872.5735416666676"/>
    <s v="S"/>
    <m/>
    <n v="-7872.5735416666676"/>
    <m/>
    <n v="1900"/>
  </r>
  <r>
    <s v="CLEAR"/>
    <d v="2021-05-12T00:00:00"/>
    <s v="Utilidade Pública"/>
    <n v="8732765"/>
    <s v="C"/>
    <x v="11"/>
    <n v="100"/>
    <n v="37.65"/>
    <n v="37.061255702280917"/>
    <n v="3765"/>
    <m/>
    <n v="1.98"/>
    <n v="0.481875"/>
    <n v="3767.5735416666666"/>
    <s v="S"/>
    <m/>
    <n v="-3767.5735416666666"/>
    <m/>
    <n v="1700"/>
  </r>
  <r>
    <s v="CLEAR"/>
    <d v="2021-05-12T00:00:00"/>
    <s v="Utilidade Pública"/>
    <n v="8732765"/>
    <s v="C"/>
    <x v="11"/>
    <n v="100"/>
    <n v="38.520000000000003"/>
    <n v="37.024459183673471"/>
    <n v="3852.0000000000005"/>
    <m/>
    <n v="1.98"/>
    <n v="0.481875"/>
    <n v="3855.0618750000003"/>
    <s v="S"/>
    <m/>
    <n v="-3855.0618750000003"/>
    <m/>
    <n v="1600"/>
  </r>
  <r>
    <s v="CLEAR"/>
    <d v="2021-05-12T00:00:00"/>
    <s v="Utilidade Pública"/>
    <n v="8732765"/>
    <s v="C"/>
    <x v="11"/>
    <n v="200"/>
    <n v="37.83"/>
    <n v="36.921956462585037"/>
    <n v="7566"/>
    <m/>
    <n v="1.98"/>
    <n v="0.481875"/>
    <n v="7569.0618750000003"/>
    <s v="S"/>
    <m/>
    <n v="-7569.0618750000003"/>
    <m/>
    <n v="1500"/>
  </r>
  <r>
    <s v="CLEAR"/>
    <d v="2021-05-12T00:00:00"/>
    <s v="Utilidade Pública"/>
    <n v="8732765"/>
    <s v="C"/>
    <x v="11"/>
    <n v="100"/>
    <n v="38.950000000000003"/>
    <n v="36.782257456828887"/>
    <n v="3895.0000000000005"/>
    <m/>
    <n v="1.98"/>
    <n v="0.481875"/>
    <n v="3896.6518750000005"/>
    <s v="S"/>
    <m/>
    <n v="-3896.6518750000005"/>
    <m/>
    <n v="1300"/>
  </r>
  <r>
    <s v="CLEAR"/>
    <d v="2021-05-12T00:00:00"/>
    <s v="Utilidade Pública"/>
    <n v="8732765"/>
    <s v="C"/>
    <x v="11"/>
    <n v="200"/>
    <n v="39.450000000000003"/>
    <n v="36.601612244897957"/>
    <n v="7890.0000000000009"/>
    <m/>
    <n v="1.98"/>
    <n v="0.481875"/>
    <n v="7892.4985416666677"/>
    <s v="S"/>
    <m/>
    <n v="-7892.4985416666677"/>
    <m/>
    <n v="1200"/>
  </r>
  <r>
    <s v="CLEAR"/>
    <d v="2021-05-12T00:00:00"/>
    <s v="Consumo Cíclico"/>
    <n v="8732765"/>
    <s v="C"/>
    <x v="18"/>
    <n v="400"/>
    <n v="11.86"/>
    <m/>
    <n v="4744"/>
    <m/>
    <n v="1.98"/>
    <n v="0.481875"/>
    <n v="4746.4985416666668"/>
    <s v="S"/>
    <m/>
    <n v="-4746.4985416666668"/>
    <m/>
    <n v="400"/>
  </r>
  <r>
    <s v="CLEAR"/>
    <d v="2021-05-12T00:00:00"/>
    <s v="Consumo Cíclico"/>
    <n v="8732765"/>
    <s v="V"/>
    <x v="7"/>
    <n v="300"/>
    <n v="24.56"/>
    <m/>
    <n v="7368"/>
    <m/>
    <n v="1.98"/>
    <n v="0.481875"/>
    <n v="7366.1314583333333"/>
    <s v="S"/>
    <m/>
    <n v="7366.1314583333333"/>
    <n v="-89.065069444444816"/>
    <n v="0"/>
  </r>
  <r>
    <s v="CLEAR"/>
    <d v="2021-05-12T00:00:00"/>
    <e v="#N/A"/>
    <n v="8732765"/>
    <s v="V"/>
    <x v="3"/>
    <n v="600"/>
    <n v="18.16"/>
    <m/>
    <n v="10896"/>
    <m/>
    <n v="1.98"/>
    <n v="0.481875"/>
    <n v="10894.131458333333"/>
    <s v="S"/>
    <m/>
    <n v="10894.131458333333"/>
    <n v="-90.711319444442779"/>
    <n v="0"/>
  </r>
  <r>
    <s v="CLEAR"/>
    <d v="2021-05-12T00:00:00"/>
    <s v="Financeiro e Outros"/>
    <n v="8732765"/>
    <s v="C"/>
    <x v="9"/>
    <n v="200"/>
    <n v="24.11"/>
    <m/>
    <n v="4822"/>
    <m/>
    <n v="1.98"/>
    <n v="0.481875"/>
    <n v="4824.4985416666668"/>
    <s v="S"/>
    <m/>
    <n v="-4824.4985416666668"/>
    <m/>
    <n v="200"/>
  </r>
  <r>
    <s v="CLEAR"/>
    <d v="2021-05-12T00:00:00"/>
    <s v="Utilidade Pública"/>
    <n v="8732765"/>
    <s v="V"/>
    <x v="11"/>
    <n v="200"/>
    <n v="39.799999999999997"/>
    <m/>
    <n v="7959.9999999999991"/>
    <m/>
    <n v="1.98"/>
    <n v="0.481875"/>
    <n v="7958.1314583333324"/>
    <s v="S"/>
    <m/>
    <n v="7958.1314583333324"/>
    <n v="126.50624999999854"/>
    <n v="1000"/>
  </r>
  <r>
    <s v="CLEAR"/>
    <d v="2021-05-12T00:00:00"/>
    <s v="Utilidade Pública"/>
    <n v="8732765"/>
    <s v="C"/>
    <x v="11"/>
    <n v="200"/>
    <n v="39.14"/>
    <m/>
    <n v="7828"/>
    <m/>
    <n v="1.98"/>
    <n v="0.481875"/>
    <n v="7830.6396527777779"/>
    <s v="S"/>
    <m/>
    <n v="-7830.6396527777779"/>
    <m/>
    <n v="1200"/>
  </r>
  <r>
    <s v="CLEAR"/>
    <d v="2021-05-12T00:00:00"/>
    <s v="Consumo Cíclico"/>
    <n v="8732765"/>
    <s v="V"/>
    <x v="7"/>
    <n v="100"/>
    <n v="25.2"/>
    <m/>
    <n v="2520"/>
    <m/>
    <n v="1.98"/>
    <n v="0.481875"/>
    <n v="2517.9903472222222"/>
    <s v="S"/>
    <m/>
    <n v="2517.9903472222222"/>
    <n v="116.47958333333327"/>
    <m/>
  </r>
  <r>
    <s v="CLEAR"/>
    <d v="2021-05-12T00:00:00"/>
    <s v="Utilidade Pública"/>
    <n v="8732765"/>
    <s v="C"/>
    <x v="17"/>
    <n v="200"/>
    <n v="11.83"/>
    <n v="11.867777777777778"/>
    <n v="2366"/>
    <m/>
    <n v="1.98"/>
    <n v="0.481875"/>
    <n v="2368.6396527777779"/>
    <s v="N"/>
    <m/>
    <n v="-2368.6396527777779"/>
    <m/>
    <n v="900"/>
  </r>
  <r>
    <s v="CLEAR"/>
    <d v="2021-05-12T00:00:00"/>
    <s v="Consumo Cíclico"/>
    <n v="8732765"/>
    <s v="C"/>
    <x v="7"/>
    <n v="100"/>
    <n v="24"/>
    <m/>
    <n v="2400"/>
    <m/>
    <n v="1.98"/>
    <n v="0.481875"/>
    <n v="2402.6396527777779"/>
    <s v="S"/>
    <m/>
    <n v="-2402.6396527777779"/>
    <m/>
    <m/>
  </r>
  <r>
    <s v="CLEAR"/>
    <d v="2021-05-12T00:00:00"/>
    <s v="Utilidade Pública"/>
    <n v="8732765"/>
    <s v="C"/>
    <x v="17"/>
    <n v="200"/>
    <n v="11.65"/>
    <n v="11.878571428571428"/>
    <n v="2330"/>
    <m/>
    <n v="1.98"/>
    <n v="0.481875"/>
    <n v="2332.6396527777779"/>
    <s v="N"/>
    <m/>
    <n v="-2332.6396527777779"/>
    <m/>
    <n v="700"/>
  </r>
  <r>
    <s v="ITAÚ"/>
    <d v="2021-05-11T00:00:00"/>
    <s v="Consumo Cíclico"/>
    <n v="64146"/>
    <s v="V"/>
    <x v="7"/>
    <n v="300"/>
    <n v="25.05"/>
    <n v="24.65"/>
    <n v="7515"/>
    <n v="4.9000000000000004"/>
    <n v="1.3434999999999999"/>
    <n v="0.37"/>
    <n v="7508.2022222222231"/>
    <s v="S"/>
    <m/>
    <n v="7508.2022222222231"/>
    <n v="113.34333333333416"/>
    <s v="X"/>
  </r>
  <r>
    <s v="ITAÚ"/>
    <d v="2021-05-11T00:00:00"/>
    <s v="Consumo Cíclico"/>
    <n v="64146"/>
    <s v="C"/>
    <x v="7"/>
    <n v="300"/>
    <n v="24.65"/>
    <m/>
    <n v="7395"/>
    <n v="4.9000000000000004"/>
    <n v="1.3434999999999999"/>
    <n v="0.37"/>
    <n v="7402.427777777777"/>
    <s v="S"/>
    <m/>
    <n v="-7402.427777777777"/>
    <m/>
    <s v="X"/>
  </r>
  <r>
    <s v="CLEAR"/>
    <d v="2021-05-11T00:00:00"/>
    <s v="Utilidade Pública"/>
    <n v="8635937"/>
    <s v="V"/>
    <x v="11"/>
    <n v="200"/>
    <n v="39.56"/>
    <n v="36.031934693877545"/>
    <n v="7912"/>
    <m/>
    <n v="3.96"/>
    <n v="0.96375"/>
    <n v="7909.5084722222227"/>
    <s v="S"/>
    <m/>
    <n v="7909.5084722222227"/>
    <n v="703.26264455782439"/>
    <n v="1000"/>
  </r>
  <r>
    <s v="CLEAR"/>
    <d v="2021-05-11T00:00:00"/>
    <s v="Utilidade Pública"/>
    <n v="8635937"/>
    <s v="V"/>
    <x v="11"/>
    <n v="300"/>
    <n v="39.659999999999997"/>
    <n v="36.031934693877545"/>
    <n v="11897.999999999998"/>
    <m/>
    <n v="3.96"/>
    <n v="0.96375"/>
    <n v="11895.50847222222"/>
    <s v="S"/>
    <m/>
    <n v="11895.50847222222"/>
    <n v="1085.9280640589568"/>
    <n v="1200"/>
  </r>
  <r>
    <s v="CLEAR"/>
    <d v="2021-05-11T00:00:00"/>
    <s v="Utilidade Pública"/>
    <n v="8635937"/>
    <s v="V"/>
    <x v="11"/>
    <n v="200"/>
    <n v="39.31"/>
    <n v="36.031934693877545"/>
    <n v="7862"/>
    <m/>
    <n v="3.96"/>
    <n v="0.96375"/>
    <n v="7858.6462499999998"/>
    <s v="S"/>
    <m/>
    <n v="7858.6462499999998"/>
    <n v="653.12153344671333"/>
    <n v="1500"/>
  </r>
  <r>
    <s v="CLEAR"/>
    <d v="2021-05-11T00:00:00"/>
    <s v="Utilidade Pública"/>
    <n v="8635937"/>
    <s v="V"/>
    <x v="11"/>
    <n v="100"/>
    <n v="38.49"/>
    <n v="36.031934693877545"/>
    <n v="3849"/>
    <m/>
    <n v="3.96"/>
    <n v="0.96375"/>
    <n v="3846.8095833333336"/>
    <s v="S"/>
    <m/>
    <n v="3846.8095833333336"/>
    <n v="243.31500283446758"/>
    <n v="1700"/>
  </r>
  <r>
    <s v="CLEAR"/>
    <d v="2021-05-11T00:00:00"/>
    <s v="Utilidade Pública"/>
    <n v="8635937"/>
    <s v="V"/>
    <x v="11"/>
    <n v="200"/>
    <n v="38.78"/>
    <n v="36.031934693877545"/>
    <n v="7756"/>
    <m/>
    <n v="3.96"/>
    <n v="0.96375"/>
    <n v="7753.8095833333336"/>
    <s v="S"/>
    <m/>
    <n v="7753.8095833333336"/>
    <n v="547.12153344671333"/>
    <n v="1800"/>
  </r>
  <r>
    <s v="CLEAR"/>
    <d v="2021-05-11T00:00:00"/>
    <s v="Consumo não Cíclico"/>
    <n v="8635937"/>
    <s v="C"/>
    <x v="13"/>
    <n v="100"/>
    <n v="31.41"/>
    <m/>
    <n v="3141"/>
    <m/>
    <n v="3.96"/>
    <n v="0.96375"/>
    <n v="3143.8204166666665"/>
    <s v="N"/>
    <m/>
    <n v="-3143.8204166666665"/>
    <m/>
    <n v="1300"/>
  </r>
  <r>
    <s v="CLEAR"/>
    <d v="2021-05-11T00:00:00"/>
    <s v="Consumo Cíclico"/>
    <n v="8635937"/>
    <s v="C"/>
    <x v="7"/>
    <n v="300"/>
    <n v="24.84"/>
    <n v="24.84"/>
    <n v="7452"/>
    <m/>
    <n v="3.96"/>
    <n v="0.96375"/>
    <n v="7454.8204166666665"/>
    <s v="S"/>
    <m/>
    <n v="-7454.8204166666665"/>
    <m/>
    <n v="300"/>
  </r>
  <r>
    <s v="CLEAR"/>
    <d v="2021-05-11T00:00:00"/>
    <s v="Utilidade Pública"/>
    <n v="8635937"/>
    <s v="C"/>
    <x v="17"/>
    <n v="500"/>
    <n v="11.97"/>
    <n v="11.97"/>
    <n v="5985"/>
    <m/>
    <n v="3.96"/>
    <n v="0.96375"/>
    <n v="5987.8204166666665"/>
    <s v="N"/>
    <m/>
    <n v="-5987.8204166666665"/>
    <m/>
    <n v="500"/>
  </r>
  <r>
    <s v="ITAÚ"/>
    <d v="2021-05-10T00:00:00"/>
    <s v="Consumo Cíclico"/>
    <n v="53877"/>
    <s v="V"/>
    <x v="7"/>
    <n v="324"/>
    <n v="25.57"/>
    <n v="23.880726475431683"/>
    <n v="8284.68"/>
    <n v="4.9000000000000004"/>
    <n v="3.96"/>
    <n v="0.96375"/>
    <n v="8277.5895833333325"/>
    <s v="S"/>
    <m/>
    <n v="8277.5895833333325"/>
    <n v="539.93309418235731"/>
    <n v="1600"/>
  </r>
  <r>
    <s v="CLEAR"/>
    <d v="2021-05-10T00:00:00"/>
    <e v="#N/A"/>
    <n v="8530410"/>
    <s v="C"/>
    <x v="3"/>
    <n v="600"/>
    <n v="18.303333333333335"/>
    <n v="36.031934693877545"/>
    <n v="10982"/>
    <m/>
    <n v="2.5266666666666668"/>
    <n v="0.61"/>
    <n v="10984.869999999999"/>
    <s v="S"/>
    <m/>
    <n v="-10984.869999999999"/>
    <m/>
    <n v="600"/>
  </r>
  <r>
    <s v="CLEAR"/>
    <d v="2021-05-10T00:00:00"/>
    <s v="Utilidade Pública"/>
    <n v="8530410"/>
    <s v="C"/>
    <x v="11"/>
    <n v="100"/>
    <n v="37.369999999999997"/>
    <n v="36.031934693877545"/>
    <n v="3736.9999999999995"/>
    <m/>
    <n v="2.5266666666666668"/>
    <n v="0.61"/>
    <n v="3739.87"/>
    <s v="S"/>
    <m/>
    <n v="-3739.87"/>
    <m/>
    <n v="2000"/>
  </r>
  <r>
    <s v="CLEAR"/>
    <d v="2021-05-10T00:00:00"/>
    <s v="Financeiro"/>
    <n v="8530410"/>
    <s v="V"/>
    <x v="14"/>
    <n v="200"/>
    <n v="30.13"/>
    <n v="32.119199999999999"/>
    <n v="6026"/>
    <m/>
    <n v="2.5266666666666668"/>
    <n v="0.61"/>
    <n v="6023.76"/>
    <s v="S"/>
    <m/>
    <n v="6023.76"/>
    <n v="-400.84000000000015"/>
    <n v="0"/>
  </r>
  <r>
    <s v="CLEAR"/>
    <d v="2021-05-10T00:00:00"/>
    <s v="Consumo Cíclico"/>
    <n v="8530410"/>
    <s v="V"/>
    <x v="7"/>
    <n v="300"/>
    <n v="25.61"/>
    <n v="25"/>
    <n v="7683"/>
    <m/>
    <n v="2.5266666666666668"/>
    <n v="0.61"/>
    <n v="7680.84"/>
    <s v="S"/>
    <m/>
    <n v="7680.84"/>
    <n v="181.16333333333387"/>
    <n v="0"/>
  </r>
  <r>
    <s v="CLEAR"/>
    <d v="2021-05-10T00:00:00"/>
    <s v="Consumo Cíclico"/>
    <n v="8530410"/>
    <s v="C"/>
    <x v="7"/>
    <n v="300"/>
    <n v="25"/>
    <m/>
    <n v="7500"/>
    <m/>
    <n v="2.5266666666666668"/>
    <n v="0.61"/>
    <n v="7502.9299999999994"/>
    <s v="S"/>
    <m/>
    <n v="-7502.9299999999994"/>
    <m/>
    <n v="0"/>
  </r>
  <r>
    <s v="CLEAR"/>
    <d v="2021-05-10T00:00:00"/>
    <s v="Consumo Cíclico"/>
    <n v="8530410"/>
    <s v="V"/>
    <x v="7"/>
    <n v="300"/>
    <n v="25.08"/>
    <n v="23.51"/>
    <n v="7523.9999999999991"/>
    <m/>
    <n v="2.5266666666666668"/>
    <n v="0.61"/>
    <n v="7521.7"/>
    <s v="S"/>
    <m/>
    <n v="7521.7"/>
    <n v="469.16333333333205"/>
    <n v="0"/>
  </r>
  <r>
    <s v="CLEAR"/>
    <d v="2021-05-07T00:00:00"/>
    <s v="Consumo Cíclico"/>
    <n v="8433239"/>
    <s v="C"/>
    <x v="7"/>
    <n v="300"/>
    <n v="23.51"/>
    <m/>
    <n v="7053.0000000000009"/>
    <m/>
    <n v="2.4140000000000001"/>
    <n v="0.52"/>
    <n v="7056.0666666666684"/>
    <s v="S"/>
    <m/>
    <n v="-7056.0666666666684"/>
    <m/>
    <n v="300"/>
  </r>
  <r>
    <s v="CLEAR"/>
    <d v="2021-05-07T00:00:00"/>
    <s v="Financeiro"/>
    <n v="8433239"/>
    <s v="V"/>
    <x v="14"/>
    <n v="300"/>
    <n v="29.94"/>
    <n v="32.119199999999999"/>
    <n v="8982"/>
    <m/>
    <n v="2.4140000000000001"/>
    <n v="0.52"/>
    <n v="8979.5633333333335"/>
    <s v="S"/>
    <m/>
    <n v="8979.5633333333335"/>
    <n v="-655.50666666666802"/>
    <n v="200"/>
  </r>
  <r>
    <s v="CLEAR"/>
    <d v="2021-05-07T00:00:00"/>
    <s v="Utilidade Pública"/>
    <n v="8433239"/>
    <s v="V"/>
    <x v="11"/>
    <n v="200"/>
    <n v="37.700000000000003"/>
    <n v="35.961510204081634"/>
    <n v="7540.0000000000009"/>
    <m/>
    <n v="2.4140000000000001"/>
    <n v="0.52"/>
    <n v="7537.5633333333335"/>
    <s v="S"/>
    <m/>
    <n v="7537.5633333333335"/>
    <n v="345.95129251700746"/>
    <n v="1900"/>
  </r>
  <r>
    <s v="CLEAR"/>
    <d v="2021-05-07T00:00:00"/>
    <s v="Petróleo. Gás e Biocombustíveis"/>
    <n v="8433239"/>
    <s v="C"/>
    <x v="10"/>
    <n v="300"/>
    <n v="23.77"/>
    <n v="23.77"/>
    <n v="7131"/>
    <m/>
    <n v="2.4140000000000001"/>
    <n v="0.52"/>
    <n v="7133.6900000000005"/>
    <s v="S"/>
    <m/>
    <n v="-7133.6900000000005"/>
    <m/>
    <n v="1300"/>
  </r>
  <r>
    <s v="CLEAR"/>
    <d v="2021-05-07T00:00:00"/>
    <e v="#N/A"/>
    <n v="8433239"/>
    <s v="V"/>
    <x v="3"/>
    <n v="400"/>
    <n v="18.64"/>
    <n v="17.3"/>
    <n v="7456"/>
    <m/>
    <n v="2.4140000000000001"/>
    <n v="0.52"/>
    <n v="7453.6299999999992"/>
    <s v="S"/>
    <m/>
    <n v="7453.6299999999992"/>
    <n v="530.72999999999956"/>
    <n v="0"/>
  </r>
  <r>
    <s v="ITAÚ"/>
    <d v="2021-05-06T00:00:00"/>
    <s v="Financeiro"/>
    <n v="34373"/>
    <s v="V"/>
    <x v="21"/>
    <n v="800"/>
    <n v="27.29"/>
    <n v="27.854048971861474"/>
    <n v="21832"/>
    <m/>
    <n v="5.45"/>
    <n v="1.0900000000000001"/>
    <n v="21829.06"/>
    <s v="S"/>
    <m/>
    <n v="21829.06"/>
    <n v="-453.95917748918146"/>
    <n v="0"/>
  </r>
  <r>
    <s v="CLEAR"/>
    <d v="2021-05-06T00:00:00"/>
    <e v="#N/A"/>
    <n v="8345223"/>
    <s v="C"/>
    <x v="3"/>
    <n v="400"/>
    <n v="17.3"/>
    <n v="17.3"/>
    <n v="6920"/>
    <m/>
    <n v="3.7028571428571433"/>
    <n v="0.86"/>
    <n v="6923.03"/>
    <s v="S"/>
    <m/>
    <n v="-6923.03"/>
    <m/>
    <n v="400"/>
  </r>
  <r>
    <s v="CLEAR"/>
    <d v="2021-05-06T00:00:00"/>
    <s v="Consumo não Cíclico"/>
    <n v="8345223"/>
    <s v="C"/>
    <x v="13"/>
    <n v="200"/>
    <n v="30.49"/>
    <n v="31.901199999999996"/>
    <n v="6098"/>
    <m/>
    <n v="3.7028571428571433"/>
    <n v="0.86"/>
    <n v="6100.17"/>
    <s v="N"/>
    <m/>
    <n v="-6100.17"/>
    <m/>
    <n v="1200"/>
  </r>
  <r>
    <s v="CLEAR"/>
    <d v="2021-05-06T00:00:00"/>
    <s v="Utilidade Pública"/>
    <n v="8345223"/>
    <s v="C"/>
    <x v="11"/>
    <n v="100"/>
    <n v="37.14"/>
    <n v="35.961510204081634"/>
    <n v="3714"/>
    <m/>
    <n v="3.7028571428571433"/>
    <n v="0.86"/>
    <n v="3716.3"/>
    <s v="S"/>
    <m/>
    <n v="-3716.3"/>
    <m/>
    <n v="2100"/>
  </r>
  <r>
    <s v="CLEAR"/>
    <d v="2021-05-06T00:00:00"/>
    <s v="Utilidade Pública"/>
    <n v="8345223"/>
    <s v="C"/>
    <x v="11"/>
    <n v="100"/>
    <n v="37.04"/>
    <n v="35.902585714285713"/>
    <n v="3704"/>
    <m/>
    <n v="3.7028571428571433"/>
    <n v="0.86"/>
    <n v="3706.3"/>
    <s v="S"/>
    <m/>
    <n v="-3706.3"/>
    <m/>
    <n v="2000"/>
  </r>
  <r>
    <s v="CLEAR"/>
    <d v="2021-05-06T00:00:00"/>
    <s v="Utilidade Pública"/>
    <n v="8345223"/>
    <s v="C"/>
    <x v="11"/>
    <n v="500"/>
    <n v="37.35"/>
    <n v="35.842721804511278"/>
    <n v="18675"/>
    <m/>
    <n v="3.7028571428571433"/>
    <n v="0.86"/>
    <n v="18678.91"/>
    <s v="S"/>
    <m/>
    <n v="-18678.91"/>
    <m/>
    <n v="1900"/>
  </r>
  <r>
    <s v="CLEAR"/>
    <d v="2021-05-06T00:00:00"/>
    <s v="Consumo Cíclico"/>
    <n v="8345223"/>
    <s v="V"/>
    <x v="7"/>
    <n v="400"/>
    <n v="23.07"/>
    <n v="23.85"/>
    <n v="9228"/>
    <m/>
    <n v="3.7028571428571433"/>
    <n v="0.86"/>
    <n v="9226.1999999999989"/>
    <s v="S"/>
    <m/>
    <n v="9226.1999999999989"/>
    <n v="-314.77666666666664"/>
    <n v="0"/>
  </r>
  <r>
    <s v="CLEAR"/>
    <d v="2021-05-06T00:00:00"/>
    <s v="Consumo Cíclico"/>
    <n v="8345223"/>
    <s v="V"/>
    <x v="18"/>
    <n v="1000"/>
    <n v="11.82"/>
    <n v="12.62"/>
    <n v="11820"/>
    <m/>
    <n v="3.7028571428571433"/>
    <n v="0.86"/>
    <n v="11817.73"/>
    <s v="S"/>
    <m/>
    <n v="11817.73"/>
    <n v="-802.77666666666664"/>
    <n v="0"/>
  </r>
  <r>
    <s v="CLEAR"/>
    <d v="2021-05-05T00:00:00"/>
    <s v="Petróleo. Gás e Biocombustíveis"/>
    <n v="8259961"/>
    <s v="V"/>
    <x v="10"/>
    <n v="500"/>
    <n v="23.79"/>
    <n v="23.771333333333335"/>
    <n v="11895"/>
    <m/>
    <n v="2.4633333333333334"/>
    <n v="0.53333333333333333"/>
    <n v="11892.706666666667"/>
    <s v="S"/>
    <m/>
    <n v="11892.706666666667"/>
    <n v="7.2599999999983993"/>
    <n v="1000"/>
  </r>
  <r>
    <s v="CLEAR"/>
    <d v="2021-05-05T00:00:00"/>
    <s v="Consumo não Cíclico"/>
    <n v="8259961"/>
    <s v="C"/>
    <x v="13"/>
    <n v="200"/>
    <n v="30.79"/>
    <n v="32.253999999999998"/>
    <n v="6158"/>
    <m/>
    <n v="2.4633333333333334"/>
    <n v="0.53333333333333333"/>
    <n v="6160.9233333333341"/>
    <s v="N"/>
    <m/>
    <n v="-6160.9233333333341"/>
    <m/>
    <n v="1000"/>
  </r>
  <r>
    <s v="CLEAR"/>
    <d v="2021-05-05T00:00:00"/>
    <s v="Consumo Cíclico"/>
    <n v="8259961"/>
    <s v="C"/>
    <x v="7"/>
    <n v="200"/>
    <n v="23.5"/>
    <n v="23.85"/>
    <n v="4700"/>
    <m/>
    <n v="2.4633333333333334"/>
    <n v="0.53333333333333333"/>
    <n v="4702.9733333333343"/>
    <s v="S"/>
    <m/>
    <n v="-4702.9733333333343"/>
    <m/>
    <n v="400"/>
  </r>
  <r>
    <s v="CLEAR"/>
    <d v="2021-05-04T00:00:00"/>
    <s v="Utilidade Pública"/>
    <n v="8162500"/>
    <s v="V"/>
    <x v="17"/>
    <n v="400"/>
    <n v="12.08"/>
    <n v="12.11"/>
    <n v="4832"/>
    <m/>
    <n v="1.5149999999999999"/>
    <n v="0.3"/>
    <n v="4830.54"/>
    <s v="S"/>
    <m/>
    <n v="4830.54"/>
    <n v="-13.840000000000146"/>
    <n v="0"/>
  </r>
  <r>
    <s v="CLEAR"/>
    <d v="2021-05-04T00:00:00"/>
    <s v="Utilidade Pública"/>
    <n v="8162500"/>
    <s v="C"/>
    <x v="11"/>
    <n v="200"/>
    <n v="36.47"/>
    <n v="35.304408163265308"/>
    <n v="7294"/>
    <m/>
    <n v="1.5149999999999999"/>
    <n v="0.3"/>
    <n v="7295.84"/>
    <s v="S"/>
    <m/>
    <n v="-7295.84"/>
    <m/>
    <n v="1400"/>
  </r>
  <r>
    <s v="CLEAR"/>
    <d v="2021-05-03T00:00:00"/>
    <s v="Utilidade Pública"/>
    <n v="8061148"/>
    <s v="V"/>
    <x v="11"/>
    <n v="200"/>
    <n v="36.79"/>
    <n v="35.110142857142861"/>
    <n v="7358"/>
    <m/>
    <n v="2.4049999999999998"/>
    <n v="0.54500000000000004"/>
    <n v="7356.5450000000001"/>
    <s v="S"/>
    <m/>
    <n v="7356.5450000000001"/>
    <n v="334.6164285714276"/>
    <n v="1200"/>
  </r>
  <r>
    <s v="CLEAR"/>
    <d v="2021-05-03T00:00:00"/>
    <s v="Utilidade Pública"/>
    <n v="8061148"/>
    <s v="C"/>
    <x v="17"/>
    <n v="400"/>
    <n v="12.11"/>
    <n v="12.11"/>
    <n v="4844"/>
    <m/>
    <n v="2.4049999999999998"/>
    <n v="0.54500000000000004"/>
    <n v="4847.9400000000005"/>
    <s v="S"/>
    <m/>
    <n v="-4847.9400000000005"/>
    <m/>
    <n v="400"/>
  </r>
  <r>
    <s v="CLEAR"/>
    <d v="2021-04-30T00:00:00"/>
    <s v="Consumo Cíclico"/>
    <n v="7962723"/>
    <s v="C"/>
    <x v="7"/>
    <n v="200"/>
    <n v="24.2"/>
    <n v="24.2"/>
    <n v="4840"/>
    <m/>
    <n v="6.3449999999999998"/>
    <n v="1.645"/>
    <n v="4845.0400000000009"/>
    <s v="S"/>
    <m/>
    <n v="-4845.0400000000009"/>
    <m/>
    <n v="200"/>
  </r>
  <r>
    <s v="CLEAR"/>
    <d v="2021-04-30T00:00:00"/>
    <s v="Utilidade Pública"/>
    <n v="7962723"/>
    <s v="V"/>
    <x v="17"/>
    <n v="500"/>
    <n v="14.05"/>
    <n v="12.29"/>
    <n v="7025"/>
    <m/>
    <n v="6.3449999999999998"/>
    <n v="1.645"/>
    <n v="7020.5899999999992"/>
    <s v="S"/>
    <m/>
    <n v="7020.5899999999992"/>
    <n v="877.41499999999996"/>
    <n v="0"/>
  </r>
  <r>
    <s v="CLEAR"/>
    <d v="2021-04-28T00:00:00"/>
    <s v="Consumo não Cíclico"/>
    <n v="7770648"/>
    <s v="C"/>
    <x v="13"/>
    <n v="800"/>
    <n v="32.619999999999997"/>
    <m/>
    <n v="26095.999999999996"/>
    <m/>
    <n v="9.6533333333333342"/>
    <n v="2.31"/>
    <n v="26101.704999999998"/>
    <s v="N"/>
    <m/>
    <n v="-26101.704999999998"/>
    <m/>
    <n v="800"/>
  </r>
  <r>
    <s v="CLEAR"/>
    <d v="2021-04-28T00:00:00"/>
    <s v="Consumo Cíclico"/>
    <n v="7770648"/>
    <s v="V"/>
    <x v="7"/>
    <n v="500"/>
    <n v="24.65"/>
    <n v="20.59"/>
    <n v="12325"/>
    <m/>
    <n v="9.6533333333333342"/>
    <n v="2.31"/>
    <n v="12321.245000000001"/>
    <s v="S"/>
    <m/>
    <n v="12321.245000000001"/>
    <n v="2025.9300000000003"/>
    <n v="0"/>
  </r>
  <r>
    <s v="CLEAR"/>
    <d v="2021-04-28T00:00:00"/>
    <s v="Financeiro e Outros"/>
    <n v="7770648"/>
    <s v="V"/>
    <x v="9"/>
    <n v="770"/>
    <n v="24.15"/>
    <n v="25.22"/>
    <n v="18595.5"/>
    <m/>
    <n v="9.6533333333333342"/>
    <n v="2.31"/>
    <n v="18591.744999999999"/>
    <s v="S"/>
    <m/>
    <n v="18591.744999999999"/>
    <n v="-827.96999999999753"/>
    <n v="0"/>
  </r>
  <r>
    <s v="CLEAR"/>
    <d v="2021-04-20T00:00:00"/>
    <s v="Petróleo. Gás e Biocombustíveis"/>
    <n v="7310662"/>
    <s v="C"/>
    <x v="10"/>
    <n v="300"/>
    <n v="24.22"/>
    <n v="23.771333333333335"/>
    <n v="7266"/>
    <m/>
    <n v="3.4550000000000001"/>
    <n v="0.84"/>
    <n v="7269.3600000000006"/>
    <s v="S"/>
    <m/>
    <n v="-7269.3600000000006"/>
    <m/>
    <n v="1200"/>
  </r>
  <r>
    <s v="CLEAR"/>
    <d v="2021-04-20T00:00:00"/>
    <s v="Petróleo. Gás e Biocombustíveis"/>
    <n v="7310662"/>
    <s v="C"/>
    <x v="10"/>
    <n v="200"/>
    <n v="23.84"/>
    <m/>
    <n v="4768"/>
    <m/>
    <n v="3.4550000000000001"/>
    <n v="0.84"/>
    <n v="4771.34"/>
    <s v="S"/>
    <m/>
    <n v="-4771.34"/>
    <m/>
    <n v="1400"/>
  </r>
  <r>
    <s v="CLEAR"/>
    <d v="2021-04-19T00:00:00"/>
    <s v="Utilidade Pública"/>
    <n v="7206294"/>
    <s v="C"/>
    <x v="11"/>
    <n v="200"/>
    <n v="35.1"/>
    <m/>
    <n v="7020"/>
    <m/>
    <n v="10.58"/>
    <n v="2.8"/>
    <n v="7023.43"/>
    <s v="S"/>
    <m/>
    <n v="-7023.43"/>
    <n v="176.62"/>
    <n v="1400"/>
  </r>
  <r>
    <s v="CLEAR"/>
    <d v="2021-04-16T00:00:00"/>
    <s v="Consumo Cíclico"/>
    <n v="7104695"/>
    <s v="C"/>
    <x v="18"/>
    <n v="500"/>
    <n v="12.66"/>
    <n v="12.66"/>
    <n v="6330"/>
    <m/>
    <n v="3.6366666666666667"/>
    <n v="0.89"/>
    <n v="6331.52"/>
    <s v="N"/>
    <m/>
    <n v="-6331.52"/>
    <m/>
    <n v="1000"/>
  </r>
  <r>
    <s v="CLEAR"/>
    <d v="2021-04-16T00:00:00"/>
    <s v="Petróleo. Gás e Biocombustíveis"/>
    <n v="7104695"/>
    <s v="C"/>
    <x v="10"/>
    <n v="200"/>
    <n v="23.06"/>
    <n v="23.623000000000001"/>
    <n v="4612"/>
    <m/>
    <n v="3.6366666666666667"/>
    <n v="0.89"/>
    <n v="4613.5200000000004"/>
    <s v="S"/>
    <m/>
    <n v="-4613.5200000000004"/>
    <m/>
    <n v="1200"/>
  </r>
  <r>
    <s v="CLEAR"/>
    <d v="2021-04-16T00:00:00"/>
    <s v="Utilidade Pública"/>
    <n v="7104695"/>
    <s v="V"/>
    <x v="11"/>
    <n v="200"/>
    <n v="35.79"/>
    <n v="35.110142857142861"/>
    <n v="7158"/>
    <m/>
    <n v="3.6366666666666667"/>
    <n v="0.89"/>
    <n v="7155.94"/>
    <s v="S"/>
    <m/>
    <n v="7155.94"/>
    <n v="132.31642857142742"/>
    <n v="1200"/>
  </r>
  <r>
    <s v="CLEAR"/>
    <d v="2021-04-15T00:00:00"/>
    <e v="#N/A"/>
    <n v="7000588"/>
    <s v="C"/>
    <x v="16"/>
    <n v="1000"/>
    <n v="4.22"/>
    <n v="5.3936363636363636"/>
    <n v="4220"/>
    <m/>
    <n v="1.5133333333333334"/>
    <n v="0.3"/>
    <n v="4222.1000000000004"/>
    <s v="N"/>
    <m/>
    <n v="-4222.1000000000004"/>
    <m/>
    <n v="800"/>
  </r>
  <r>
    <s v="CLEAR"/>
    <d v="2021-04-15T00:00:00"/>
    <s v="Petróleo. Gás e Biocombustíveis"/>
    <n v="7000588"/>
    <s v="C"/>
    <x v="10"/>
    <n v="300"/>
    <n v="23.57"/>
    <n v="23.763750000000002"/>
    <n v="7071"/>
    <m/>
    <n v="1.5133333333333334"/>
    <n v="0.3"/>
    <n v="7073.1"/>
    <s v="S"/>
    <m/>
    <n v="-7073.1"/>
    <m/>
    <n v="1400"/>
  </r>
  <r>
    <s v="CLEAR"/>
    <d v="2021-04-15T00:00:00"/>
    <s v="Utilidade Pública"/>
    <n v="7000588"/>
    <s v="C"/>
    <x v="11"/>
    <n v="200"/>
    <n v="34.36"/>
    <n v="35.110142857142861"/>
    <n v="6872"/>
    <m/>
    <n v="1.5133333333333334"/>
    <n v="0.3"/>
    <n v="6874.52"/>
    <s v="S"/>
    <m/>
    <n v="-6874.52"/>
    <m/>
    <n v="1400"/>
  </r>
  <r>
    <s v="CLEAR"/>
    <d v="2021-04-14T00:00:00"/>
    <s v="Consumo Cíclico"/>
    <n v="6897206"/>
    <s v="C"/>
    <x v="18"/>
    <n v="500"/>
    <n v="12.62"/>
    <m/>
    <n v="6310"/>
    <m/>
    <n v="3.81"/>
    <n v="0.98499999999999999"/>
    <n v="6313.2049999999999"/>
    <s v="N"/>
    <m/>
    <n v="-6313.2049999999999"/>
    <m/>
    <n v="700"/>
  </r>
  <r>
    <s v="CLEAR"/>
    <d v="2021-04-14T00:00:00"/>
    <s v="Financeiro e Outros"/>
    <n v="6897206"/>
    <s v="C"/>
    <x v="9"/>
    <n v="100"/>
    <n v="25.46"/>
    <m/>
    <n v="2546"/>
    <m/>
    <n v="3.81"/>
    <n v="0.98499999999999999"/>
    <n v="2549.2050000000004"/>
    <s v="S"/>
    <m/>
    <n v="-2549.2050000000004"/>
    <m/>
    <m/>
  </r>
  <r>
    <s v="CLEAR"/>
    <d v="2021-04-13T00:00:00"/>
    <s v="Utilidade Pública"/>
    <n v="6800169"/>
    <s v="C"/>
    <x v="11"/>
    <n v="300"/>
    <n v="34.74"/>
    <n v="35.235166666666672"/>
    <n v="10422"/>
    <m/>
    <n v="44.49"/>
    <n v="12.15"/>
    <n v="10436.369999999999"/>
    <s v="S"/>
    <m/>
    <n v="-10436.369999999999"/>
    <n v="250"/>
    <n v="1200"/>
  </r>
  <r>
    <s v="ITAÚ"/>
    <d v="2021-04-12T00:00:00"/>
    <s v="Consumo não Cíclico"/>
    <n v="157934"/>
    <s v="C"/>
    <x v="13"/>
    <n v="1000"/>
    <n v="34.26"/>
    <n v="34.26"/>
    <n v="34260"/>
    <n v="4.9000000000000004"/>
    <n v="8.56"/>
    <n v="1.71"/>
    <n v="34267.89"/>
    <s v="N"/>
    <m/>
    <n v="-34267.89"/>
    <m/>
    <m/>
  </r>
  <r>
    <s v="ITAÚ"/>
    <d v="2021-04-12T00:00:00"/>
    <s v="Consumo não Cíclico"/>
    <n v="57895"/>
    <s v="V"/>
    <x v="13"/>
    <n v="700"/>
    <n v="32.270000000000003"/>
    <n v="25.973784440129027"/>
    <n v="22589.000000000004"/>
    <n v="4.9000000000000004"/>
    <n v="5.64"/>
    <n v="1.1200000000000001"/>
    <n v="22581.726000000002"/>
    <s v="S"/>
    <m/>
    <n v="22581.726000000002"/>
    <n v="4400.0768919096845"/>
    <n v="900"/>
  </r>
  <r>
    <s v="CLEAR"/>
    <d v="2021-04-12T00:00:00"/>
    <s v="Utilidade Pública"/>
    <n v="6707757"/>
    <s v="C"/>
    <x v="11"/>
    <n v="100"/>
    <n v="34.94"/>
    <n v="35.400222222222226"/>
    <n v="3494"/>
    <m/>
    <n v="2.6685714285714286"/>
    <n v="0.52142857142857146"/>
    <n v="3496.4054285714287"/>
    <s v="S"/>
    <m/>
    <n v="-3496.4054285714287"/>
    <m/>
    <n v="900"/>
  </r>
  <r>
    <s v="CLEAR"/>
    <d v="2021-04-12T00:00:00"/>
    <s v="Utilidade Pública"/>
    <n v="6707757"/>
    <s v="C"/>
    <x v="11"/>
    <n v="100"/>
    <n v="34.69"/>
    <n v="35.489000000000004"/>
    <n v="3469"/>
    <m/>
    <n v="2.6685714285714286"/>
    <n v="0.52142857142857146"/>
    <n v="3471.4054285714287"/>
    <s v="S"/>
    <m/>
    <n v="-3471.4054285714287"/>
    <m/>
    <n v="800"/>
  </r>
  <r>
    <s v="CLEAR"/>
    <d v="2021-04-12T00:00:00"/>
    <s v="Utilidade Pública"/>
    <n v="6707757"/>
    <s v="C"/>
    <x v="11"/>
    <n v="100"/>
    <n v="34.78"/>
    <n v="35.590285714285713"/>
    <n v="3478"/>
    <m/>
    <n v="2.6685714285714286"/>
    <n v="0.52142857142857146"/>
    <n v="3480.4054285714287"/>
    <s v="S"/>
    <m/>
    <n v="-3480.4054285714287"/>
    <m/>
    <n v="700"/>
  </r>
  <r>
    <s v="CLEAR"/>
    <d v="2021-04-12T00:00:00"/>
    <s v="Utilidade Pública"/>
    <n v="6707757"/>
    <s v="C"/>
    <x v="11"/>
    <n v="500"/>
    <n v="35.81"/>
    <n v="35.725333333333332"/>
    <n v="17905"/>
    <m/>
    <n v="2.6685714285714286"/>
    <n v="0.52142857142857146"/>
    <n v="17907.40542857143"/>
    <s v="S"/>
    <m/>
    <n v="-17907.40542857143"/>
    <m/>
    <n v="600"/>
  </r>
  <r>
    <s v="CLEAR"/>
    <d v="2021-04-12T00:00:00"/>
    <s v="Consumo não Cíclico"/>
    <n v="6707757"/>
    <s v="V"/>
    <x v="13"/>
    <n v="700"/>
    <n v="32.25"/>
    <n v="29.762857142857143"/>
    <n v="22575"/>
    <m/>
    <n v="2.6685714285714286"/>
    <n v="0.52142857142857146"/>
    <n v="22573.468571428573"/>
    <s v="S"/>
    <m/>
    <n v="22573.468571428573"/>
    <n v="1739.3085714285735"/>
    <n v="0"/>
  </r>
  <r>
    <s v="CLEAR"/>
    <d v="2021-04-12T00:00:00"/>
    <s v="Petróleo. Gás e Biocombustíveis"/>
    <n v="6707757"/>
    <s v="C"/>
    <x v="10"/>
    <n v="500"/>
    <n v="23.88"/>
    <m/>
    <n v="11940"/>
    <m/>
    <n v="2.6685714285714286"/>
    <n v="0.52142857142857146"/>
    <n v="11942.921428571428"/>
    <s v="S"/>
    <m/>
    <n v="-11942.921428571428"/>
    <m/>
    <n v="500"/>
  </r>
  <r>
    <s v="CLEAR"/>
    <d v="2021-04-12T00:00:00"/>
    <s v="Consumo Cíclico"/>
    <n v="6707757"/>
    <s v="C"/>
    <x v="7"/>
    <n v="500"/>
    <n v="20.59"/>
    <n v="20.59"/>
    <n v="10295"/>
    <m/>
    <n v="2.6685714285714286"/>
    <n v="0.52142857142857146"/>
    <n v="10296.151428571427"/>
    <s v="S"/>
    <m/>
    <n v="-10296.151428571427"/>
    <m/>
    <m/>
  </r>
  <r>
    <s v="ITAÚ"/>
    <d v="2021-04-09T00:00:00"/>
    <s v="Consumo Cíclico"/>
    <n v="49456"/>
    <s v="V"/>
    <x v="7"/>
    <n v="400"/>
    <n v="20.38"/>
    <n v="23.880726475431683"/>
    <n v="8152"/>
    <n v="4.9000000000000004"/>
    <n v="3.1333333333333333"/>
    <n v="0.62666666666666659"/>
    <n v="8145.1383333333333"/>
    <s v="S"/>
    <m/>
    <n v="8145.1383333333333"/>
    <n v="-1407.0712568393401"/>
    <m/>
  </r>
  <r>
    <s v="ITAÚ"/>
    <d v="2021-04-09T00:00:00"/>
    <s v="Utilidade Pública"/>
    <n v="49456"/>
    <s v="V"/>
    <x v="11"/>
    <n v="300"/>
    <n v="35.61"/>
    <n v="32.407193877551016"/>
    <n v="10683"/>
    <n v="4.9000000000000004"/>
    <n v="3.1333333333333333"/>
    <n v="0.62666666666666659"/>
    <n v="10676.553333333333"/>
    <s v="S"/>
    <m/>
    <n v="10676.553333333333"/>
    <n v="954.06117006802742"/>
    <n v="500"/>
  </r>
  <r>
    <s v="ITAÚ"/>
    <d v="2021-04-09T00:00:00"/>
    <s v="Petróleo. Gás e Biocombustíveis"/>
    <n v="49456"/>
    <s v="V"/>
    <x v="10"/>
    <n v="800"/>
    <n v="23.49"/>
    <n v="23.883749999999999"/>
    <n v="18792"/>
    <n v="4.9000000000000004"/>
    <n v="3.1333333333333333"/>
    <n v="0.62666666666666659"/>
    <n v="18785.553333333333"/>
    <s v="S"/>
    <m/>
    <n v="18785.553333333333"/>
    <n v="-321.78066666666928"/>
    <n v="100"/>
  </r>
  <r>
    <s v="CLEAR"/>
    <d v="2021-04-09T00:00:00"/>
    <s v="Utilidade Pública"/>
    <n v="6620399"/>
    <s v="V"/>
    <x v="11"/>
    <n v="400"/>
    <n v="35.590000000000003"/>
    <n v="35.302"/>
    <n v="14236.000000000002"/>
    <m/>
    <n v="7.5359999999999996"/>
    <n v="1.9339999999999999"/>
    <n v="14232.731000000003"/>
    <s v="S"/>
    <m/>
    <n v="14232.731000000003"/>
    <n v="111.67600000000311"/>
    <n v="100"/>
  </r>
  <r>
    <s v="CLEAR"/>
    <d v="2021-04-09T00:00:00"/>
    <s v="Financeiro e Outros"/>
    <n v="6620399"/>
    <s v="C"/>
    <x v="9"/>
    <n v="300"/>
    <n v="25.32"/>
    <n v="25.22"/>
    <n v="7596"/>
    <m/>
    <n v="7.5359999999999996"/>
    <n v="1.9339999999999999"/>
    <n v="7599.8990000000003"/>
    <s v="S"/>
    <m/>
    <n v="-7599.8990000000003"/>
    <m/>
    <n v="300"/>
  </r>
  <r>
    <s v="CLEAR"/>
    <d v="2021-04-09T00:00:00"/>
    <s v="Financeiro e Outros"/>
    <n v="6620399"/>
    <s v="C"/>
    <x v="9"/>
    <n v="300"/>
    <n v="25.12"/>
    <m/>
    <n v="7536"/>
    <m/>
    <n v="7.5359999999999996"/>
    <n v="1.9339999999999999"/>
    <n v="7541.174"/>
    <s v="S"/>
    <m/>
    <n v="-7541.174"/>
    <m/>
    <n v="0"/>
  </r>
  <r>
    <s v="CLEAR"/>
    <d v="2021-04-09T00:00:00"/>
    <s v="Petróleo. Gás e Biocombustíveis"/>
    <n v="6620399"/>
    <s v="V"/>
    <x v="10"/>
    <n v="200"/>
    <n v="23.5"/>
    <n v="23.67"/>
    <n v="4700"/>
    <m/>
    <n v="7.5359999999999996"/>
    <n v="1.9339999999999999"/>
    <n v="4695.4560000000001"/>
    <s v="S"/>
    <m/>
    <n v="4695.4560000000001"/>
    <n v="-40.125333333333401"/>
    <n v="700"/>
  </r>
  <r>
    <s v="CLEAR"/>
    <d v="2021-04-09T00:00:00"/>
    <s v="Consumo não Cíclico"/>
    <n v="6620399"/>
    <s v="C"/>
    <x v="13"/>
    <n v="200"/>
    <n v="31.37"/>
    <n v="29.762857142857143"/>
    <n v="6274"/>
    <m/>
    <n v="7.5359999999999996"/>
    <n v="1.9339999999999999"/>
    <n v="6278.3740000000007"/>
    <s v="N"/>
    <m/>
    <n v="-6278.3740000000007"/>
    <m/>
    <n v="700"/>
  </r>
  <r>
    <s v="CLEAR"/>
    <d v="2021-04-08T00:00:00"/>
    <s v="Consumo não Cíclico"/>
    <n v="6526182"/>
    <s v="V"/>
    <x v="13"/>
    <n v="500"/>
    <n v="31.63"/>
    <n v="29.12458333333333"/>
    <n v="15815"/>
    <m/>
    <n v="4.46"/>
    <n v="1.0533333333333335"/>
    <n v="15813.946666666667"/>
    <s v="S"/>
    <m/>
    <n v="15813.946666666667"/>
    <n v="1250.4010000000017"/>
    <n v="500"/>
  </r>
  <r>
    <s v="CLEAR"/>
    <d v="2021-04-08T00:00:00"/>
    <s v="Petróleo. Gás e Biocombustíveis"/>
    <n v="6526182"/>
    <s v="C"/>
    <x v="10"/>
    <n v="200"/>
    <n v="23.67"/>
    <n v="23.67"/>
    <n v="4734"/>
    <m/>
    <n v="4.46"/>
    <n v="1.0533333333333335"/>
    <n v="4735.6833333333334"/>
    <s v="S"/>
    <m/>
    <n v="-4735.6833333333334"/>
    <m/>
    <n v="500"/>
  </r>
  <r>
    <s v="CLEAR"/>
    <d v="2021-04-08T00:00:00"/>
    <s v="Utilidade Pública"/>
    <n v="6526182"/>
    <s v="C"/>
    <x v="11"/>
    <n v="200"/>
    <n v="36.1"/>
    <n v="35.302"/>
    <n v="7220"/>
    <m/>
    <n v="4.46"/>
    <n v="1.0533333333333335"/>
    <n v="7221.6833333333334"/>
    <s v="S"/>
    <m/>
    <n v="-7221.6833333333334"/>
    <m/>
    <n v="500"/>
  </r>
  <r>
    <s v="ITAÚ"/>
    <d v="2021-04-08T00:00:00"/>
    <s v="Consumo não Cíclico"/>
    <n v="40547"/>
    <s v="V"/>
    <x v="13"/>
    <n v="500"/>
    <n v="31.61"/>
    <n v="25.973784440129027"/>
    <n v="15805"/>
    <n v="4.9000000000000004"/>
    <n v="3.95"/>
    <n v="0.79"/>
    <n v="15796.029999999999"/>
    <s v="S"/>
    <m/>
    <n v="15796.029999999999"/>
    <n v="2811.4077799354855"/>
    <m/>
  </r>
  <r>
    <s v="ITAÚ"/>
    <d v="2021-04-07T00:00:00"/>
    <s v="Utilidade Pública"/>
    <n v="31469"/>
    <s v="V"/>
    <x v="11"/>
    <n v="300"/>
    <n v="36.35"/>
    <n v="35.89"/>
    <n v="10905"/>
    <n v="4.9000000000000004"/>
    <n v="1.95"/>
    <n v="0.54"/>
    <n v="10898.5"/>
    <s v="S"/>
    <m/>
    <n v="10898.5"/>
    <n v="130.78999999999905"/>
    <s v="X"/>
  </r>
  <r>
    <s v="ITAÚ"/>
    <d v="2021-04-07T00:00:00"/>
    <s v="Utilidade Pública"/>
    <n v="31469"/>
    <s v="C"/>
    <x v="11"/>
    <n v="300"/>
    <n v="35.89"/>
    <m/>
    <n v="10767"/>
    <n v="4.9000000000000004"/>
    <n v="1.95"/>
    <n v="0.54"/>
    <n v="10774.825714285715"/>
    <s v="S"/>
    <m/>
    <n v="-10774.825714285715"/>
    <m/>
    <s v="X"/>
  </r>
  <r>
    <s v="ITAÚ"/>
    <d v="2021-04-06T00:00:00"/>
    <s v="Petróleo. Gás e Biocombustíveis"/>
    <n v="22692"/>
    <s v="C"/>
    <x v="10"/>
    <n v="300"/>
    <n v="24.23"/>
    <n v="23.883749999999999"/>
    <n v="7269"/>
    <n v="4.9000000000000004"/>
    <m/>
    <m/>
    <n v="7276.2857142857138"/>
    <s v="S"/>
    <m/>
    <n v="-7276.2857142857138"/>
    <m/>
    <n v="800"/>
  </r>
  <r>
    <s v="ITAÚ"/>
    <d v="2021-04-06T00:00:00"/>
    <s v="Utilidade Pública"/>
    <n v="22692"/>
    <s v="C"/>
    <x v="11"/>
    <n v="300"/>
    <n v="34.409999999999997"/>
    <n v="32.407193877551016"/>
    <n v="10322.999999999998"/>
    <n v="4.9000000000000004"/>
    <m/>
    <m/>
    <n v="10330.285714285712"/>
    <s v="S"/>
    <m/>
    <n v="-10330.285714285712"/>
    <m/>
    <n v="800"/>
  </r>
  <r>
    <s v="CLEAR"/>
    <d v="2021-04-06T00:00:00"/>
    <s v="Utilidade Pública"/>
    <n v="6344200"/>
    <s v="C"/>
    <x v="11"/>
    <n v="300"/>
    <n v="34.770000000000003"/>
    <n v="34.770000000000003"/>
    <n v="10431.000000000002"/>
    <m/>
    <n v="6.36"/>
    <n v="1.56"/>
    <n v="10434.945714285715"/>
    <s v="S"/>
    <m/>
    <n v="-10434.945714285715"/>
    <m/>
    <n v="300"/>
  </r>
  <r>
    <s v="ITAÚ"/>
    <d v="2021-04-05T00:00:00"/>
    <s v="Utilidade Pública"/>
    <n v="13328"/>
    <s v="V"/>
    <x v="11"/>
    <n v="300"/>
    <n v="34.68"/>
    <n v="31.20551020408163"/>
    <n v="10404"/>
    <n v="4.9000000000000004"/>
    <n v="2.6"/>
    <n v="0.52"/>
    <n v="10396.824285714285"/>
    <s v="S"/>
    <m/>
    <n v="10396.824285714285"/>
    <n v="1035.5919387755112"/>
    <n v="500"/>
  </r>
  <r>
    <s v="CLEAR"/>
    <d v="2021-04-05T00:00:00"/>
    <s v="Utilidade Pública"/>
    <n v="6248363"/>
    <s v="V"/>
    <x v="11"/>
    <n v="300"/>
    <n v="34.57"/>
    <n v="29.53"/>
    <n v="10371"/>
    <m/>
    <n v="2.59"/>
    <n v="0.51"/>
    <n v="10368.734285714285"/>
    <s v="S"/>
    <m/>
    <n v="10368.734285714285"/>
    <n v="1510.1550000000007"/>
    <n v="0"/>
  </r>
  <r>
    <s v="CLEAR"/>
    <d v="2021-03-30T00:00:00"/>
    <s v="Financeiro"/>
    <n v="5961249"/>
    <s v="C"/>
    <x v="14"/>
    <n v="200"/>
    <n v="30.27"/>
    <n v="32.119199999999999"/>
    <n v="6054"/>
    <m/>
    <n v="2.2450000000000001"/>
    <n v="0.44500000000000001"/>
    <n v="6056.8307142857138"/>
    <s v="S"/>
    <m/>
    <n v="-6056.8307142857138"/>
    <m/>
    <n v="1000"/>
  </r>
  <r>
    <s v="CLEAR"/>
    <d v="2021-03-30T00:00:00"/>
    <s v="Consumo não Cíclico"/>
    <n v="5961249"/>
    <s v="V"/>
    <x v="13"/>
    <n v="400"/>
    <n v="29.81"/>
    <n v="29.12458333333333"/>
    <n v="11924"/>
    <m/>
    <n v="2.2450000000000001"/>
    <n v="0.44500000000000001"/>
    <n v="11922.0625"/>
    <s v="S"/>
    <m/>
    <n v="11922.0625"/>
    <n v="271.77166666666744"/>
    <n v="1000"/>
  </r>
  <r>
    <s v="ITAÚ"/>
    <d v="2021-03-30T00:00:00"/>
    <s v="Utilidade Pública"/>
    <n v="203375"/>
    <s v="C"/>
    <x v="11"/>
    <n v="100"/>
    <n v="32.96"/>
    <n v="31.20551020408163"/>
    <n v="3296"/>
    <n v="4.9000000000000004"/>
    <n v="2.2749999999999999"/>
    <n v="0.45500000000000002"/>
    <n v="3303.4775"/>
    <s v="S"/>
    <m/>
    <n v="-3303.4775"/>
    <m/>
    <n v="800"/>
  </r>
  <r>
    <s v="ITAÚ"/>
    <d v="2021-03-30T00:00:00"/>
    <s v="Consumo não Cíclico"/>
    <n v="203375"/>
    <s v="V"/>
    <x v="13"/>
    <n v="500"/>
    <n v="29.83"/>
    <n v="25.973784440129027"/>
    <n v="14915"/>
    <n v="4.9000000000000004"/>
    <n v="2.2749999999999999"/>
    <n v="0.45500000000000002"/>
    <n v="14908.1525"/>
    <s v="S"/>
    <m/>
    <n v="14908.1525"/>
    <n v="1921.2250021577092"/>
    <m/>
  </r>
  <r>
    <s v="ITAÚ"/>
    <d v="2021-03-29T00:00:00"/>
    <s v="Consumo não Cíclico"/>
    <n v="194588"/>
    <s v="V"/>
    <x v="13"/>
    <n v="800"/>
    <n v="29.45"/>
    <n v="25.973784440129027"/>
    <n v="23560"/>
    <n v="7.35"/>
    <n v="3.77"/>
    <n v="0.84"/>
    <n v="23550.317500000001"/>
    <s v="S"/>
    <m/>
    <n v="23550.317500000001"/>
    <n v="2771.254670119004"/>
    <n v="700"/>
  </r>
  <r>
    <s v="ITAÚ"/>
    <d v="2021-03-29T00:00:00"/>
    <s v="Utilidade Pública"/>
    <n v="194588"/>
    <s v="C"/>
    <x v="11"/>
    <n v="200"/>
    <n v="33.130000000000003"/>
    <n v="31.20551020408163"/>
    <n v="6626.0000000000009"/>
    <n v="7.35"/>
    <n v="3.77"/>
    <n v="0.84"/>
    <n v="6636.7300000000014"/>
    <s v="S"/>
    <m/>
    <n v="-6636.7300000000014"/>
    <m/>
    <n v="700"/>
  </r>
  <r>
    <s v="ITAÚ"/>
    <d v="2021-03-25T00:00:00"/>
    <s v="Utilidade Pública"/>
    <n v="178295"/>
    <s v="C"/>
    <x v="11"/>
    <n v="300"/>
    <n v="32.53"/>
    <m/>
    <n v="9759"/>
    <n v="3.7571428571428571"/>
    <n v="1.5399999999999998"/>
    <n v="0.36428571428571427"/>
    <n v="9765.1464285714283"/>
    <s v="S"/>
    <m/>
    <n v="-9765.1464285714283"/>
    <n v="399.07158730158881"/>
    <s v="X"/>
  </r>
  <r>
    <s v="ITAÚ"/>
    <d v="2021-03-25T00:00:00"/>
    <s v="Utilidade Pública"/>
    <n v="178295"/>
    <s v="V"/>
    <x v="11"/>
    <n v="300"/>
    <n v="33.9"/>
    <m/>
    <n v="10170"/>
    <n v="3.7571428571428571"/>
    <n v="1.5399999999999998"/>
    <n v="0.36428571428571427"/>
    <n v="10164.483571428571"/>
    <s v="S"/>
    <m/>
    <n v="10164.483571428571"/>
    <m/>
    <s v="X"/>
  </r>
  <r>
    <s v="ITAÚ"/>
    <d v="2021-03-25T00:00:00"/>
    <s v="Financeiro"/>
    <n v="178295"/>
    <s v="C"/>
    <x v="21"/>
    <n v="300"/>
    <n v="27.34"/>
    <n v="27.854048971861474"/>
    <n v="8202"/>
    <n v="3.7571428571428571"/>
    <n v="1.5399999999999998"/>
    <n v="0.36428571428571427"/>
    <n v="8208.1464285714283"/>
    <s v="S"/>
    <m/>
    <n v="-8208.1464285714283"/>
    <m/>
    <n v="2500"/>
  </r>
  <r>
    <s v="ITAÚ"/>
    <d v="2021-03-25T00:00:00"/>
    <s v="Consumo não Cíclico"/>
    <n v="178295"/>
    <s v="V"/>
    <x v="13"/>
    <n v="200"/>
    <n v="28.12"/>
    <n v="25.973784440129027"/>
    <n v="5624"/>
    <n v="3.7571428571428571"/>
    <n v="1.5399999999999998"/>
    <n v="0.36428571428571427"/>
    <n v="5618.4835714285709"/>
    <s v="S"/>
    <m/>
    <n v="5618.4835714285709"/>
    <n v="422.73168340276607"/>
    <n v="2700"/>
  </r>
  <r>
    <s v="ITAÚ"/>
    <d v="2021-03-25T00:00:00"/>
    <s v="Consumo não Cíclico"/>
    <n v="178295"/>
    <s v="V"/>
    <x v="13"/>
    <n v="300"/>
    <n v="28.19"/>
    <n v="25.973784440129027"/>
    <n v="8457"/>
    <n v="3.7571428571428571"/>
    <n v="1.5399999999999998"/>
    <n v="0.36428571428571427"/>
    <n v="8451.4835714285709"/>
    <s v="S"/>
    <m/>
    <n v="8451.4835714285709"/>
    <n v="659.51657272319608"/>
    <s v="X"/>
  </r>
  <r>
    <s v="ITAÚ"/>
    <d v="2021-03-25T00:00:00"/>
    <s v="Petróleo. Gás e Biocombustíveis"/>
    <n v="178295"/>
    <s v="C"/>
    <x v="10"/>
    <n v="200"/>
    <n v="22.33"/>
    <m/>
    <n v="4466"/>
    <n v="3.7571428571428571"/>
    <n v="1.5399999999999998"/>
    <n v="0.36428571428571427"/>
    <n v="4471.7514285714287"/>
    <s v="S"/>
    <m/>
    <n v="-4471.7514285714287"/>
    <n v="112.67380952380972"/>
    <s v="X"/>
  </r>
  <r>
    <s v="ITAÚ"/>
    <d v="2021-03-25T00:00:00"/>
    <s v="Petróleo. Gás e Biocombustíveis"/>
    <n v="178295"/>
    <s v="V"/>
    <x v="10"/>
    <n v="200"/>
    <n v="22.95"/>
    <m/>
    <n v="4590"/>
    <n v="3.7571428571428571"/>
    <n v="1.5399999999999998"/>
    <n v="0.36428571428571427"/>
    <n v="4584.8785714285714"/>
    <s v="S"/>
    <m/>
    <n v="4584.8785714285714"/>
    <m/>
    <m/>
  </r>
  <r>
    <s v="ITAÚ"/>
    <d v="2021-03-23T00:00:00"/>
    <s v="Consumo Cíclico"/>
    <n v="161097"/>
    <s v="C"/>
    <x v="7"/>
    <n v="100"/>
    <n v="19.57"/>
    <n v="23.880726475431683"/>
    <n v="1957"/>
    <n v="3"/>
    <n v="0.71"/>
    <n v="0.24"/>
    <n v="1961.8700000000001"/>
    <s v="S"/>
    <m/>
    <n v="-1961.8700000000001"/>
    <m/>
    <n v="3000"/>
  </r>
  <r>
    <s v="ITAÚ"/>
    <d v="2021-03-23T00:00:00"/>
    <s v="Consumo não Cíclico"/>
    <n v="161097"/>
    <s v="V"/>
    <x v="13"/>
    <n v="300"/>
    <n v="27.61"/>
    <n v="25.973784440129027"/>
    <n v="8283"/>
    <n v="15"/>
    <n v="8"/>
    <n v="2"/>
    <n v="8265"/>
    <s v="S"/>
    <m/>
    <n v="8265"/>
    <n v="472.6380012946247"/>
    <m/>
  </r>
  <r>
    <s v="ITAÚ"/>
    <d v="2021-03-23T00:00:00"/>
    <s v="Utilidade Pública"/>
    <n v="161097"/>
    <s v="V"/>
    <x v="11"/>
    <n v="300"/>
    <n v="32.94"/>
    <n v="30.435714285714283"/>
    <n v="9882"/>
    <n v="15"/>
    <n v="8"/>
    <n v="2"/>
    <n v="9863.7933333333331"/>
    <s v="S"/>
    <m/>
    <n v="9863.7933333333331"/>
    <n v="732.65571428571639"/>
    <n v="500"/>
  </r>
  <r>
    <s v="ITAÚ"/>
    <d v="2021-03-22T00:00:00"/>
    <s v="Consumo não Cíclico"/>
    <n v="152831"/>
    <s v="C"/>
    <x v="13"/>
    <n v="500"/>
    <n v="27.73"/>
    <n v="25.973784440129027"/>
    <n v="13865"/>
    <n v="7.8"/>
    <n v="4.53"/>
    <n v="1.04"/>
    <n v="13875.676666666666"/>
    <s v="S"/>
    <m/>
    <n v="-13875.676666666666"/>
    <m/>
    <n v="3000"/>
  </r>
  <r>
    <s v="ITAÚ"/>
    <d v="2021-03-22T00:00:00"/>
    <s v="Consumo não Cíclico"/>
    <n v="152831"/>
    <s v="C"/>
    <x v="13"/>
    <n v="300"/>
    <n v="27.37"/>
    <n v="25.660174518723498"/>
    <n v="8211"/>
    <n v="7.8"/>
    <n v="4.53"/>
    <n v="1.04"/>
    <n v="8221.6766666666663"/>
    <s v="S"/>
    <m/>
    <n v="-8221.6766666666663"/>
    <m/>
    <n v="2500"/>
  </r>
  <r>
    <s v="ITAÚ"/>
    <d v="2021-03-19T00:00:00"/>
    <s v="Consumo não Cíclico"/>
    <n v="144256"/>
    <s v="V"/>
    <x v="13"/>
    <n v="300"/>
    <n v="27.51"/>
    <n v="25.454995460970316"/>
    <n v="8253"/>
    <n v="3.12"/>
    <n v="2.3280000000000003"/>
    <n v="0.54200000000000004"/>
    <n v="8248.0879999999997"/>
    <s v="S"/>
    <m/>
    <n v="8248.0879999999997"/>
    <n v="611.28936170890574"/>
    <n v="2800"/>
  </r>
  <r>
    <s v="ITAÚ"/>
    <d v="2021-03-19T00:00:00"/>
    <s v="Consumo não Cíclico"/>
    <n v="144256"/>
    <s v="V"/>
    <x v="13"/>
    <n v="500"/>
    <n v="27.77"/>
    <n v="25.454995460970316"/>
    <n v="13885"/>
    <n v="3.12"/>
    <n v="2.3280000000000003"/>
    <n v="0.54200000000000004"/>
    <n v="13879.088"/>
    <s v="S"/>
    <m/>
    <n v="13879.088"/>
    <n v="1152.1502695148411"/>
    <m/>
  </r>
  <r>
    <s v="ITAÚ"/>
    <d v="2021-03-19T00:00:00"/>
    <s v="Petróleo. Gás e Biocombustíveis"/>
    <n v="144256"/>
    <s v="C"/>
    <x v="10"/>
    <n v="200"/>
    <n v="23.43"/>
    <n v="23.675999999999998"/>
    <n v="4686"/>
    <n v="3.12"/>
    <n v="2.3280000000000003"/>
    <n v="0.54200000000000004"/>
    <n v="4692.5420000000004"/>
    <s v="S"/>
    <m/>
    <n v="-4692.5420000000004"/>
    <m/>
    <s v="x"/>
  </r>
  <r>
    <s v="ITAÚ"/>
    <d v="2021-03-19T00:00:00"/>
    <s v="Consumo não Cíclico"/>
    <n v="144256"/>
    <s v="V"/>
    <x v="13"/>
    <n v="500"/>
    <n v="27.51"/>
    <m/>
    <n v="13755"/>
    <n v="3.12"/>
    <n v="2.3280000000000003"/>
    <n v="0.54200000000000004"/>
    <n v="13748.720499999999"/>
    <s v="S"/>
    <m/>
    <n v="13748.720499999999"/>
    <n v="38.212666666668156"/>
    <s v="x"/>
  </r>
  <r>
    <s v="ITAÚ"/>
    <d v="2021-03-19T00:00:00"/>
    <s v="Consumo não Cíclico"/>
    <n v="144256"/>
    <s v="C"/>
    <x v="13"/>
    <n v="500"/>
    <n v="27.41"/>
    <m/>
    <n v="13705"/>
    <n v="3.12"/>
    <n v="2.3280000000000003"/>
    <n v="0.54200000000000004"/>
    <n v="13711.9095"/>
    <s v="S"/>
    <m/>
    <n v="-13711.9095"/>
    <m/>
    <m/>
  </r>
  <r>
    <s v="ITAÚ"/>
    <d v="2021-03-18T00:00:00"/>
    <s v="Petróleo. Gás e Biocombustíveis"/>
    <n v="135185"/>
    <s v="C"/>
    <x v="10"/>
    <n v="300"/>
    <n v="23.84"/>
    <m/>
    <n v="7152"/>
    <n v="4.9000000000000004"/>
    <n v="1.78"/>
    <n v="0.35"/>
    <n v="7160.4975000000004"/>
    <s v="S"/>
    <m/>
    <n v="-7160.4975000000004"/>
    <m/>
    <s v="x"/>
  </r>
  <r>
    <s v="ITAÚ"/>
    <d v="2021-03-17T00:00:00"/>
    <s v="Consumo não Cíclico"/>
    <n v="125898"/>
    <s v="V"/>
    <x v="13"/>
    <n v="300"/>
    <n v="26.92"/>
    <m/>
    <n v="8076.0000000000009"/>
    <n v="2.9"/>
    <n v="3.36"/>
    <n v="0.65"/>
    <n v="8069.8325000000013"/>
    <s v="S"/>
    <m/>
    <n v="8069.8325000000013"/>
    <n v="138.88000000000102"/>
    <s v="x"/>
  </r>
  <r>
    <s v="ITAÚ"/>
    <d v="2021-03-17T00:00:00"/>
    <s v="Consumo não Cíclico"/>
    <n v="125898"/>
    <s v="C"/>
    <x v="13"/>
    <n v="300"/>
    <n v="26.42"/>
    <m/>
    <n v="7926.0000000000009"/>
    <n v="2.9"/>
    <n v="3.36"/>
    <n v="0.65"/>
    <n v="7931.463333333334"/>
    <s v="S"/>
    <m/>
    <n v="-7931.463333333334"/>
    <m/>
    <m/>
  </r>
  <r>
    <s v="ITAÚ"/>
    <d v="2021-03-17T00:00:00"/>
    <s v="Petróleo. Gás e Biocombustíveis"/>
    <n v="125898"/>
    <s v="V"/>
    <x v="10"/>
    <n v="1000"/>
    <n v="23.78"/>
    <n v="23.234999999999999"/>
    <n v="23780"/>
    <n v="2.9"/>
    <n v="3.36"/>
    <n v="0.65"/>
    <n v="23775.166666666664"/>
    <s v="S"/>
    <m/>
    <n v="23775.166666666664"/>
    <n v="539.59999999999854"/>
    <n v="500"/>
  </r>
  <r>
    <s v="ITAÚ"/>
    <d v="2021-03-17T00:00:00"/>
    <s v="Petróleo. Gás e Biocombustíveis"/>
    <n v="125898"/>
    <s v="C"/>
    <x v="10"/>
    <n v="500"/>
    <n v="23.25"/>
    <n v="23.234999999999999"/>
    <n v="11625"/>
    <n v="2.9"/>
    <n v="3.36"/>
    <n v="0.65"/>
    <n v="11630.463333333331"/>
    <s v="S"/>
    <m/>
    <n v="-11630.463333333331"/>
    <m/>
    <n v="500"/>
  </r>
  <r>
    <s v="CLEAR"/>
    <d v="2021-03-16T00:00:00"/>
    <s v="Utilidade Pública"/>
    <n v="5115218"/>
    <s v="C"/>
    <x v="17"/>
    <n v="500"/>
    <n v="12.29"/>
    <m/>
    <n v="6145"/>
    <m/>
    <n v="1.645"/>
    <n v="0.32500000000000001"/>
    <n v="6147.2383333333337"/>
    <s v="N"/>
    <m/>
    <n v="-6147.2383333333337"/>
    <m/>
    <n v="0"/>
  </r>
  <r>
    <s v="CLEAR"/>
    <d v="2021-03-16T00:00:00"/>
    <s v="Petróleo. Gás e Biocombustíveis"/>
    <n v="5115218"/>
    <s v="V"/>
    <x v="10"/>
    <n v="300"/>
    <n v="23.41"/>
    <m/>
    <n v="7023"/>
    <m/>
    <n v="1.645"/>
    <n v="0.32500000000000001"/>
    <n v="7021.3916666666664"/>
    <s v="S"/>
    <m/>
    <n v="7021.3916666666664"/>
    <n v="40.253333333332193"/>
    <n v="0"/>
  </r>
  <r>
    <s v="ITAÚ"/>
    <d v="2021-03-15T00:00:00"/>
    <s v="Financeiro"/>
    <n v="108028"/>
    <s v="V"/>
    <x v="21"/>
    <n v="300"/>
    <n v="27.08"/>
    <n v="28.162478354978358"/>
    <n v="8123.9999999999991"/>
    <n v="4.9000000000000004"/>
    <n v="2.2533333333333334"/>
    <n v="0.45"/>
    <n v="8117.3666666666659"/>
    <s v="S"/>
    <m/>
    <n v="8117.3666666666659"/>
    <n v="-330.77350649350774"/>
    <n v="500"/>
  </r>
  <r>
    <s v="ITAÚ"/>
    <d v="2021-03-15T00:00:00"/>
    <s v="Consumo Cíclico"/>
    <n v="108028"/>
    <s v="V"/>
    <x v="22"/>
    <n v="300"/>
    <n v="24.37"/>
    <n v="23.956"/>
    <n v="7311"/>
    <n v="4.9000000000000004"/>
    <n v="2.2533333333333334"/>
    <n v="0.45"/>
    <n v="7304.3666666666668"/>
    <s v="S"/>
    <m/>
    <n v="7304.3666666666668"/>
    <n v="118.03999999999996"/>
    <n v="500"/>
  </r>
  <r>
    <s v="ITAÚ"/>
    <d v="2021-03-15T00:00:00"/>
    <s v="Petróleo. Gás e Biocombustíveis"/>
    <n v="108028"/>
    <s v="C"/>
    <x v="10"/>
    <n v="500"/>
    <n v="23.22"/>
    <n v="23.22"/>
    <n v="11610"/>
    <n v="4.9000000000000004"/>
    <n v="2.2533333333333334"/>
    <n v="0.45"/>
    <n v="11617.263333333332"/>
    <s v="S"/>
    <m/>
    <n v="-11617.263333333332"/>
    <m/>
    <n v="0"/>
  </r>
  <r>
    <s v="CLEAR"/>
    <d v="2021-03-15T00:00:00"/>
    <s v="Utilidade Pública"/>
    <n v="5013727"/>
    <s v="V"/>
    <x v="17"/>
    <n v="500"/>
    <n v="12.18"/>
    <m/>
    <n v="6090"/>
    <m/>
    <n v="1.63"/>
    <n v="0.32500000000000001"/>
    <n v="6088.3916666666664"/>
    <s v="S"/>
    <m/>
    <n v="6088.3916666666664"/>
    <n v="120.69833333333281"/>
    <n v="300"/>
  </r>
  <r>
    <s v="CLEAR"/>
    <d v="2021-03-15T00:00:00"/>
    <s v="Petróleo. Gás e Biocombustíveis"/>
    <n v="5013727"/>
    <s v="C"/>
    <x v="10"/>
    <n v="300"/>
    <n v="23.26"/>
    <m/>
    <n v="6978.0000000000009"/>
    <m/>
    <n v="1.63"/>
    <n v="0.32500000000000001"/>
    <n v="6980.9150000000009"/>
    <s v="S"/>
    <m/>
    <n v="-6980.9150000000009"/>
    <m/>
    <n v="300"/>
  </r>
  <r>
    <s v="CLEAR"/>
    <d v="2021-03-12T00:00:00"/>
    <s v="Financeiro"/>
    <n v="4924531"/>
    <s v="C"/>
    <x v="14"/>
    <n v="100"/>
    <n v="30.02"/>
    <n v="33.352000000000004"/>
    <n v="3002"/>
    <m/>
    <n v="0.75"/>
    <n v="0.15"/>
    <n v="3003.8971428571431"/>
    <s v="S"/>
    <m/>
    <n v="-3003.8971428571431"/>
    <m/>
    <n v="2224"/>
  </r>
  <r>
    <s v="ITAÚ"/>
    <d v="2021-03-12T00:00:00"/>
    <s v="Consumo Cíclico"/>
    <n v="99550"/>
    <s v="C"/>
    <x v="7"/>
    <n v="400"/>
    <n v="17.75"/>
    <n v="24.074554104722676"/>
    <n v="7100"/>
    <n v="5.8"/>
    <n v="24.72"/>
    <n v="6.72"/>
    <n v="7114.267142857143"/>
    <s v="S"/>
    <m/>
    <n v="-7114.267142857143"/>
    <m/>
    <n v="1824"/>
  </r>
  <r>
    <s v="ITAÚ"/>
    <d v="2021-03-11T00:00:00"/>
    <s v="Consumo Cíclico"/>
    <n v="90564"/>
    <s v="V"/>
    <x v="7"/>
    <n v="400"/>
    <n v="17.68"/>
    <n v="25.461517724179387"/>
    <n v="7072"/>
    <n v="10.7"/>
    <n v="4.6500000000000004"/>
    <n v="1.1499999999999999"/>
    <n v="7059.0328571428581"/>
    <s v="S"/>
    <m/>
    <n v="7059.0328571428581"/>
    <n v="-3125.3970896717547"/>
    <n v="0"/>
  </r>
  <r>
    <s v="CLEAR"/>
    <d v="2021-03-11T00:00:00"/>
    <s v="Petróleo. Gás e Biocombustíveis"/>
    <n v="4835666"/>
    <s v="V"/>
    <x v="10"/>
    <n v="200"/>
    <n v="22.87"/>
    <m/>
    <n v="4574"/>
    <m/>
    <n v="1.1399999999999999"/>
    <n v="0.22"/>
    <n v="4572.6628571428573"/>
    <s v="S"/>
    <m/>
    <n v="4572.6628571428573"/>
    <n v="160.57999999999902"/>
    <n v="3000"/>
  </r>
  <r>
    <s v="ITAÚ"/>
    <d v="2021-03-10T00:00:00"/>
    <s v="Consumo não Cíclico"/>
    <n v="80597"/>
    <s v="C"/>
    <x v="13"/>
    <n v="300"/>
    <n v="26.89"/>
    <n v="26.05707676375366"/>
    <n v="8067"/>
    <n v="10.7"/>
    <n v="4.95"/>
    <n v="1.21"/>
    <n v="8080.6571428571424"/>
    <s v="S"/>
    <m/>
    <n v="-8080.6571428571424"/>
    <m/>
    <n v="200"/>
  </r>
  <r>
    <s v="CLEAR"/>
    <d v="2021-03-10T00:00:00"/>
    <s v="Petróleo. Gás e Biocombustíveis"/>
    <n v="4747378"/>
    <s v="C"/>
    <x v="10"/>
    <n v="200"/>
    <n v="22.05"/>
    <m/>
    <n v="4410"/>
    <m/>
    <n v="1.1000000000000001"/>
    <n v="0.22"/>
    <n v="4411.9671428571428"/>
    <s v="S"/>
    <m/>
    <n v="-4411.9671428571428"/>
    <m/>
    <n v="300"/>
  </r>
  <r>
    <s v="ITAÚ"/>
    <d v="2021-03-09T00:00:00"/>
    <s v="Consumo não Cíclico"/>
    <n v="71171"/>
    <s v="V"/>
    <x v="13"/>
    <n v="300"/>
    <n v="27.8"/>
    <n v="25.454995460970316"/>
    <n v="8340"/>
    <n v="4.9000000000000004"/>
    <n v="1.63"/>
    <n v="0.32500000000000001"/>
    <n v="8333.6578571428563"/>
    <s v="S"/>
    <m/>
    <n v="8333.6578571428563"/>
    <n v="696.5163617089047"/>
    <n v="500"/>
  </r>
  <r>
    <s v="ITAÚ"/>
    <d v="2021-03-09T00:00:00"/>
    <s v="Consumo Cíclico"/>
    <n v="71171"/>
    <s v="V"/>
    <x v="22"/>
    <n v="200"/>
    <n v="23.63"/>
    <n v="23.956"/>
    <n v="4726"/>
    <n v="4.9000000000000004"/>
    <n v="1.63"/>
    <n v="0.32500000000000001"/>
    <n v="4719.38"/>
    <s v="S"/>
    <m/>
    <n v="4719.38"/>
    <n v="-72.184999999999491"/>
    <n v="300"/>
  </r>
  <r>
    <s v="CLEAR"/>
    <d v="2021-03-09T00:00:00"/>
    <s v="Petróleo. Gás e Biocombustíveis"/>
    <n v="4652805"/>
    <s v="V"/>
    <x v="10"/>
    <n v="200"/>
    <n v="21.91"/>
    <n v="22.13"/>
    <n v="4382"/>
    <m/>
    <n v="1.0900000000000001"/>
    <n v="0.21"/>
    <n v="4380.3949999999995"/>
    <s v="S"/>
    <m/>
    <n v="4380.3949999999995"/>
    <n v="-47.8100000000004"/>
    <n v="3300"/>
  </r>
  <r>
    <s v="ITAÚ"/>
    <d v="2021-03-08T00:00:00"/>
    <s v="Consumo Cíclico"/>
    <n v="60157"/>
    <s v="C"/>
    <x v="22"/>
    <n v="200"/>
    <n v="23.32"/>
    <m/>
    <n v="4664"/>
    <n v="4.9000000000000004"/>
    <n v="1.68"/>
    <n v="0.33333333333333331"/>
    <n v="4671.2583333333332"/>
    <s v="S"/>
    <m/>
    <n v="-4671.2583333333332"/>
    <m/>
    <n v="3000"/>
  </r>
  <r>
    <s v="ITAÚ"/>
    <d v="2021-03-08T00:00:00"/>
    <s v="Consumo Cíclico"/>
    <n v="60157"/>
    <s v="C"/>
    <x v="22"/>
    <n v="300"/>
    <n v="24.38"/>
    <m/>
    <n v="7314"/>
    <n v="4.9000000000000004"/>
    <n v="1.68"/>
    <n v="0.33333333333333331"/>
    <n v="7321.2583333333332"/>
    <s v="S"/>
    <m/>
    <n v="-7321.2583333333332"/>
    <m/>
    <n v="200"/>
  </r>
  <r>
    <s v="ITAÚ"/>
    <d v="2021-03-08T00:00:00"/>
    <s v="Consumo não Cíclico"/>
    <n v="60157"/>
    <s v="C"/>
    <x v="13"/>
    <n v="300"/>
    <n v="27.34"/>
    <n v="25.454995460970316"/>
    <n v="8202"/>
    <n v="4.9000000000000004"/>
    <n v="1.68"/>
    <n v="0.33333333333333331"/>
    <n v="8209.1333333333332"/>
    <s v="S"/>
    <m/>
    <n v="-8209.1333333333332"/>
    <m/>
    <n v="500"/>
  </r>
  <r>
    <s v="CLEAR"/>
    <d v="2021-03-08T00:00:00"/>
    <s v="Petróleo. Gás e Biocombustíveis"/>
    <n v="4544571"/>
    <s v="C"/>
    <x v="10"/>
    <n v="200"/>
    <n v="22.13"/>
    <n v="22.13"/>
    <n v="4426"/>
    <m/>
    <n v="1.1000000000000001"/>
    <n v="0.22"/>
    <n v="4428.1200000000008"/>
    <s v="S"/>
    <m/>
    <n v="-4428.1200000000008"/>
    <m/>
    <n v="0"/>
  </r>
  <r>
    <s v="CLEAR"/>
    <d v="2021-03-05T00:00:00"/>
    <s v="Utilidade Pública"/>
    <n v="4443177"/>
    <s v="C"/>
    <x v="17"/>
    <n v="500"/>
    <n v="11.93"/>
    <n v="11.93"/>
    <n v="5965"/>
    <m/>
    <n v="1.37"/>
    <n v="0.27"/>
    <n v="5967.5466666666671"/>
    <s v="S"/>
    <m/>
    <n v="-5967.5466666666671"/>
    <m/>
    <s v="X"/>
  </r>
  <r>
    <s v="CLEAR"/>
    <d v="2021-03-05T00:00:00"/>
    <s v="Financeiro e Outros"/>
    <n v="4443177"/>
    <s v="V"/>
    <x v="9"/>
    <n v="200"/>
    <n v="25"/>
    <n v="26.167999999999999"/>
    <n v="5000"/>
    <m/>
    <n v="1.37"/>
    <n v="0.27"/>
    <n v="4998.083333333333"/>
    <s v="S"/>
    <m/>
    <n v="4998.083333333333"/>
    <n v="-234"/>
    <n v="1400"/>
  </r>
  <r>
    <s v="ITAÚ"/>
    <d v="2021-03-04T00:00:00"/>
    <s v="Consumo não Cíclico"/>
    <n v="40288"/>
    <s v="V"/>
    <x v="13"/>
    <n v="300"/>
    <n v="27.5"/>
    <n v="25.266495007067348"/>
    <n v="8250"/>
    <n v="13.6"/>
    <n v="5.54"/>
    <n v="1.37"/>
    <n v="8233.3833333333314"/>
    <s v="S"/>
    <m/>
    <n v="8233.3833333333314"/>
    <n v="654.17149787979452"/>
    <s v="X"/>
  </r>
  <r>
    <s v="CLEAR"/>
    <d v="2021-03-04T00:00:00"/>
    <s v="Consumo não Cíclico"/>
    <n v="4349144"/>
    <s v="V"/>
    <x v="13"/>
    <n v="200"/>
    <n v="27.3"/>
    <n v="29.12458333333333"/>
    <n v="5460"/>
    <m/>
    <n v="1.36"/>
    <n v="0.27"/>
    <n v="5458.083333333333"/>
    <s v="S"/>
    <m/>
    <n v="5458.083333333333"/>
    <n v="-366.09666666666635"/>
    <n v="1400"/>
  </r>
  <r>
    <s v="ITAÚ"/>
    <d v="2021-03-03T00:00:00"/>
    <s v="Consumo não Cíclico"/>
    <n v="29520"/>
    <s v="V"/>
    <x v="13"/>
    <n v="300"/>
    <n v="27.69"/>
    <m/>
    <n v="8307"/>
    <n v="4.9000000000000004"/>
    <n v="1.4750000000000001"/>
    <n v="0.41"/>
    <n v="8300.0433333333331"/>
    <s v="S"/>
    <m/>
    <n v="8300.0433333333331"/>
    <n v="172.22000000000116"/>
    <n v="800"/>
  </r>
  <r>
    <s v="ITAÚ"/>
    <d v="2021-03-03T00:00:00"/>
    <s v="Consumo não Cíclico"/>
    <n v="29520"/>
    <s v="C"/>
    <x v="13"/>
    <n v="300"/>
    <n v="27.06"/>
    <m/>
    <n v="8118"/>
    <n v="4.9000000000000004"/>
    <n v="1.4750000000000001"/>
    <n v="0.41"/>
    <n v="8125.5866666666661"/>
    <s v="S"/>
    <s v="S"/>
    <n v="-8125.5866666666661"/>
    <m/>
    <n v="500"/>
  </r>
  <r>
    <s v="ITAÚ"/>
    <d v="2021-03-02T00:00:00"/>
    <s v="Consumo não Cíclico"/>
    <n v="17471"/>
    <s v="C"/>
    <x v="13"/>
    <n v="300"/>
    <n v="26.57"/>
    <n v="25.266495007067348"/>
    <n v="7971"/>
    <n v="4.9000000000000004"/>
    <n v="2.14"/>
    <n v="0.42499999999999999"/>
    <n v="7978.5450000000001"/>
    <s v="S"/>
    <m/>
    <n v="-7978.5450000000001"/>
    <m/>
    <n v="3000"/>
  </r>
  <r>
    <s v="ITAÚ"/>
    <d v="2021-03-02T00:00:00"/>
    <s v="Utilidade Pública"/>
    <n v="17471"/>
    <s v="C"/>
    <x v="11"/>
    <n v="300"/>
    <n v="30.55"/>
    <n v="30.435714285714283"/>
    <n v="9165"/>
    <n v="4.9000000000000004"/>
    <n v="2.14"/>
    <n v="0.42499999999999999"/>
    <n v="9172.5449999999983"/>
    <s v="S"/>
    <m/>
    <n v="-9172.5449999999983"/>
    <m/>
    <n v="800"/>
  </r>
  <r>
    <s v="ITAÚ"/>
    <d v="2021-03-01T00:00:00"/>
    <s v="Utilidade Pública"/>
    <n v="5402"/>
    <s v="V"/>
    <x v="11"/>
    <n v="300"/>
    <n v="32.549999999999997"/>
    <n v="30.367142857142859"/>
    <n v="9765"/>
    <n v="4.9000000000000004"/>
    <n v="2.21"/>
    <n v="0.44"/>
    <n v="9758.07"/>
    <s v="S"/>
    <m/>
    <n v="9758.07"/>
    <n v="648.07214285714326"/>
    <n v="500"/>
  </r>
  <r>
    <s v="ITAÚ"/>
    <d v="2021-03-01T00:00:00"/>
    <s v="Consumo não Cíclico"/>
    <n v="5402"/>
    <s v="V"/>
    <x v="13"/>
    <n v="300"/>
    <n v="26.39"/>
    <n v="25.136144507774084"/>
    <n v="7917"/>
    <n v="4.9000000000000004"/>
    <n v="2.21"/>
    <n v="0.44"/>
    <n v="7910.0700000000006"/>
    <s v="S"/>
    <m/>
    <n v="7910.0700000000006"/>
    <n v="369.37164766777551"/>
    <n v="0"/>
  </r>
  <r>
    <s v="ITAÚ"/>
    <d v="2021-02-26T00:00:00"/>
    <s v="Utilidade Pública"/>
    <n v="184111"/>
    <s v="C"/>
    <x v="11"/>
    <n v="100"/>
    <n v="32.549999999999997"/>
    <n v="30.367142857142859"/>
    <n v="3254.9999999999995"/>
    <n v="4.9000000000000004"/>
    <n v="1.7366666666666666"/>
    <n v="0.34666666666666668"/>
    <n v="3262.4666666666667"/>
    <s v="S"/>
    <m/>
    <n v="-3262.4666666666667"/>
    <m/>
    <n v="800"/>
  </r>
  <r>
    <s v="ITAÚ"/>
    <d v="2021-02-26T00:00:00"/>
    <s v="Utilidade Pública"/>
    <n v="184111"/>
    <s v="C"/>
    <x v="11"/>
    <n v="200"/>
    <n v="32.54"/>
    <m/>
    <n v="6508"/>
    <n v="4.9000000000000004"/>
    <n v="1.7366666666666666"/>
    <n v="0.34666666666666668"/>
    <n v="6515.5516666666663"/>
    <s v="S"/>
    <m/>
    <n v="-6515.5516666666663"/>
    <m/>
    <n v="700"/>
  </r>
  <r>
    <s v="ITAÚ"/>
    <d v="2021-02-26T00:00:00"/>
    <s v="Financeiro"/>
    <n v="184111"/>
    <s v="V"/>
    <x v="8"/>
    <n v="200"/>
    <n v="55.47"/>
    <m/>
    <n v="11094"/>
    <n v="4.9000000000000004"/>
    <n v="1.7366666666666666"/>
    <n v="0.34666666666666668"/>
    <n v="11087.078333333335"/>
    <s v="S"/>
    <m/>
    <n v="11087.078333333335"/>
    <m/>
    <n v="300"/>
  </r>
  <r>
    <s v="ITAÚ"/>
    <d v="2021-02-25T00:00:00"/>
    <s v="Financeiro"/>
    <n v="172196"/>
    <s v="C"/>
    <x v="8"/>
    <n v="200"/>
    <n v="55.37"/>
    <m/>
    <n v="11074"/>
    <n v="4.9000000000000004"/>
    <n v="2.76"/>
    <n v="0.55000000000000004"/>
    <n v="11081.754999999997"/>
    <s v="S"/>
    <m/>
    <n v="-11081.754999999997"/>
    <m/>
    <n v="800"/>
  </r>
  <r>
    <s v="ITAÚ"/>
    <d v="2021-02-23T00:00:00"/>
    <s v="Petróleo. Gás e Biocombustíveis"/>
    <n v="147759"/>
    <s v="V"/>
    <x v="10"/>
    <n v="300"/>
    <n v="23.04"/>
    <n v="22.08"/>
    <n v="6912"/>
    <n v="10.7"/>
    <n v="2.85"/>
    <n v="0.65"/>
    <n v="6898.9750000000004"/>
    <s v="S"/>
    <m/>
    <n v="6898.9750000000004"/>
    <n v="276.65000000000146"/>
    <n v="3300"/>
  </r>
  <r>
    <s v="ITAÚ"/>
    <d v="2021-02-22T00:00:00"/>
    <s v="Petróleo. Gás e Biocombustíveis"/>
    <n v="130436"/>
    <s v="C"/>
    <x v="10"/>
    <n v="300"/>
    <n v="22.08"/>
    <n v="22.08"/>
    <n v="6623.9999999999991"/>
    <n v="4.8999999999999995"/>
    <n v="1.7"/>
    <n v="0.39600000000000002"/>
    <n v="6631.6009999999987"/>
    <s v="S"/>
    <m/>
    <n v="-6631.6009999999987"/>
    <m/>
    <m/>
  </r>
  <r>
    <s v="ITAÚ"/>
    <d v="2021-02-22T00:00:00"/>
    <s v="Financeiro"/>
    <n v="130436"/>
    <s v="C"/>
    <x v="21"/>
    <n v="300"/>
    <n v="26.36"/>
    <n v="28.162478354978358"/>
    <n v="7908"/>
    <n v="4.8999999999999995"/>
    <n v="1.7"/>
    <n v="0.39600000000000002"/>
    <n v="7915.6009999999997"/>
    <s v="S"/>
    <m/>
    <n v="-7915.6009999999997"/>
    <m/>
    <m/>
  </r>
  <r>
    <s v="ITAÚ"/>
    <d v="2021-02-22T00:00:00"/>
    <s v="Consumo não Cíclico"/>
    <n v="130436"/>
    <s v="V"/>
    <x v="13"/>
    <n v="200"/>
    <n v="25.75"/>
    <n v="25.136144507774084"/>
    <n v="5150"/>
    <n v="4.8999999999999995"/>
    <n v="1.7"/>
    <n v="0.39600000000000002"/>
    <n v="5142.7490000000007"/>
    <s v="S"/>
    <m/>
    <n v="5142.7490000000007"/>
    <n v="116.30509844518383"/>
    <m/>
  </r>
  <r>
    <s v="ITAÚ"/>
    <d v="2021-02-22T00:00:00"/>
    <s v="Consumo não Cíclico"/>
    <n v="130436"/>
    <s v="V"/>
    <x v="13"/>
    <n v="300"/>
    <n v="25.75"/>
    <n v="25.136144507774084"/>
    <n v="7725"/>
    <n v="2.8999999999999986"/>
    <n v="1.7"/>
    <n v="0.39600000000000002"/>
    <n v="7719.7490000000007"/>
    <s v="S"/>
    <m/>
    <n v="7719.7490000000007"/>
    <n v="-101.98199999999906"/>
    <n v="3500"/>
  </r>
  <r>
    <s v="ITAÚ"/>
    <d v="2021-02-22T00:00:00"/>
    <s v="Consumo não Cíclico"/>
    <n v="130436"/>
    <s v="C"/>
    <x v="13"/>
    <n v="300"/>
    <n v="26.05"/>
    <n v="25.136144507774084"/>
    <n v="7815"/>
    <n v="4.8999999999999995"/>
    <n v="1.7"/>
    <n v="0.39600000000000002"/>
    <n v="7822.2659999999996"/>
    <s v="S"/>
    <m/>
    <n v="-7822.2659999999996"/>
    <m/>
    <n v="0"/>
  </r>
  <r>
    <s v="ITAÚ"/>
    <d v="2021-02-19T00:00:00"/>
    <s v="Utilidade Pública"/>
    <n v="115779"/>
    <s v="C"/>
    <x v="17"/>
    <n v="500"/>
    <n v="12.98"/>
    <n v="14.869219860908942"/>
    <n v="6490"/>
    <n v="4.8999999999999995"/>
    <n v="1.5633333333333335"/>
    <n v="0.31"/>
    <n v="6497.18"/>
    <s v="N"/>
    <m/>
    <n v="-6497.18"/>
    <m/>
    <n v="200"/>
  </r>
  <r>
    <s v="ITAÚ"/>
    <d v="2021-02-19T00:00:00"/>
    <s v="Consumo não Cíclico"/>
    <n v="115779"/>
    <s v="V"/>
    <x v="13"/>
    <n v="200"/>
    <n v="26.93"/>
    <n v="25.056099751297577"/>
    <n v="5386"/>
    <n v="4.8999999999999995"/>
    <n v="1.5633333333333335"/>
    <n v="0.31"/>
    <n v="5379.3966666666665"/>
    <s v="S"/>
    <m/>
    <n v="5379.3966666666665"/>
    <n v="367.9800497404849"/>
    <n v="500"/>
  </r>
  <r>
    <s v="ITAÚ"/>
    <d v="2021-02-19T00:00:00"/>
    <e v="#N/A"/>
    <n v="115779"/>
    <s v="V"/>
    <x v="23"/>
    <n v="200"/>
    <n v="34.5"/>
    <m/>
    <n v="6900"/>
    <n v="4.8999999999999995"/>
    <n v="1.5633333333333335"/>
    <n v="0.31"/>
    <n v="6893.3966666666665"/>
    <s v="S"/>
    <m/>
    <n v="6893.3966666666665"/>
    <n v="203.19999999999891"/>
    <n v="300"/>
  </r>
  <r>
    <s v="ITAÚ"/>
    <d v="2021-02-18T00:00:00"/>
    <e v="#N/A"/>
    <n v="105540"/>
    <s v="V"/>
    <x v="23"/>
    <n v="100"/>
    <n v="34.28"/>
    <m/>
    <n v="3428"/>
    <n v="44.6"/>
    <n v="12.52"/>
    <n v="3.32"/>
    <n v="3378.6866666666665"/>
    <s v="S"/>
    <m/>
    <n v="3378.6866666666665"/>
    <n v="34.429999999999382"/>
    <n v="900"/>
  </r>
  <r>
    <s v="ITAÚ"/>
    <d v="2021-02-12T00:00:00"/>
    <s v="Financeiro"/>
    <n v="87910"/>
    <s v="V"/>
    <x v="21"/>
    <n v="400"/>
    <n v="27.53"/>
    <m/>
    <n v="11012"/>
    <n v="10.7"/>
    <n v="5.5"/>
    <n v="1.32"/>
    <n v="10998.653749999999"/>
    <s v="S"/>
    <m/>
    <n v="10998.653749999999"/>
    <m/>
    <n v="0"/>
  </r>
  <r>
    <s v="ITAÚ"/>
    <d v="2021-02-12T00:00:00"/>
    <e v="#N/A"/>
    <n v="87910"/>
    <s v="C"/>
    <x v="23"/>
    <n v="300"/>
    <n v="33.450000000000003"/>
    <m/>
    <n v="10035"/>
    <n v="10.7"/>
    <n v="5.5"/>
    <n v="1.32"/>
    <n v="10048.97625"/>
    <s v="S"/>
    <m/>
    <n v="-10048.97625"/>
    <m/>
    <n v="300"/>
  </r>
  <r>
    <s v="ITAÚ"/>
    <d v="2021-02-09T00:00:00"/>
    <s v="Financeiro"/>
    <n v="60766"/>
    <s v="C"/>
    <x v="21"/>
    <n v="400"/>
    <n v="27.94"/>
    <n v="29.207965367965368"/>
    <n v="11176"/>
    <n v="4.9000000000000004"/>
    <n v="5.95"/>
    <n v="1.44"/>
    <n v="11184.296249999999"/>
    <s v="S"/>
    <m/>
    <n v="-11184.296249999999"/>
    <m/>
    <n v="500"/>
  </r>
  <r>
    <s v="ITAÚ"/>
    <d v="2021-02-09T00:00:00"/>
    <e v="#N/A"/>
    <n v="60766"/>
    <s v="V"/>
    <x v="23"/>
    <n v="300"/>
    <n v="34.869999999999997"/>
    <n v="34.659999999999997"/>
    <n v="10461"/>
    <n v="4.9000000000000004"/>
    <n v="5.95"/>
    <n v="1.44"/>
    <n v="10453.33375"/>
    <s v="S"/>
    <m/>
    <n v="10453.33375"/>
    <n v="55.406000000000859"/>
    <n v="500"/>
  </r>
  <r>
    <s v="ITAÚ"/>
    <d v="2021-02-08T00:00:00"/>
    <e v="#N/A"/>
    <n v="51048"/>
    <s v="C"/>
    <x v="23"/>
    <n v="300"/>
    <n v="34.659999999999997"/>
    <m/>
    <n v="10397.999999999998"/>
    <n v="4.9000000000000004"/>
    <n v="2.65"/>
    <n v="0.57750000000000001"/>
    <n v="10405.433749999997"/>
    <s v="S"/>
    <m/>
    <n v="-10405.433749999997"/>
    <m/>
    <n v="3700"/>
  </r>
  <r>
    <s v="ITAÚ"/>
    <d v="2021-02-08T00:00:00"/>
    <s v="Utilidade Pública"/>
    <n v="51048"/>
    <s v="V"/>
    <x v="11"/>
    <n v="200"/>
    <n v="29.69"/>
    <n v="29.061428571428571"/>
    <n v="5938"/>
    <n v="4.9000000000000004"/>
    <n v="2.65"/>
    <n v="0.57750000000000001"/>
    <n v="5931.19625"/>
    <s v="S"/>
    <m/>
    <n v="5931.19625"/>
    <n v="119.22678571428514"/>
    <n v="500"/>
  </r>
  <r>
    <s v="ITAÚ"/>
    <d v="2021-02-08T00:00:00"/>
    <s v="Financeiro"/>
    <n v="51048"/>
    <s v="V"/>
    <x v="21"/>
    <n v="400"/>
    <n v="27.89"/>
    <n v="30.222337662337662"/>
    <n v="11156"/>
    <n v="4.9000000000000004"/>
    <n v="2.65"/>
    <n v="0.57750000000000001"/>
    <n v="11149.196250000001"/>
    <s v="S"/>
    <m/>
    <n v="11149.196250000001"/>
    <n v="-940.18256493506487"/>
    <m/>
  </r>
  <r>
    <s v="ITAÚ"/>
    <d v="2021-02-08T00:00:00"/>
    <s v="Consumo não Cíclico"/>
    <n v="51048"/>
    <s v="C"/>
    <x v="13"/>
    <n v="200"/>
    <n v="25.56"/>
    <n v="25.056099751297577"/>
    <n v="5112"/>
    <n v="4.9000000000000004"/>
    <n v="2.65"/>
    <n v="0.57750000000000001"/>
    <n v="5119.4337500000001"/>
    <s v="S"/>
    <m/>
    <n v="-5119.4337500000001"/>
    <m/>
    <m/>
  </r>
  <r>
    <s v="ITAÚ"/>
    <d v="2021-02-05T00:00:00"/>
    <s v="Consumo não Cíclico"/>
    <n v="41435"/>
    <s v="V"/>
    <x v="13"/>
    <n v="200"/>
    <n v="25.15"/>
    <n v="25.056099751297577"/>
    <n v="5030"/>
    <n v="4.9000000000000004"/>
    <n v="0.93"/>
    <n v="0.18"/>
    <n v="5023.62"/>
    <s v="S"/>
    <m/>
    <n v="5023.62"/>
    <n v="12.365049740485119"/>
    <m/>
  </r>
  <r>
    <s v="CLEAR"/>
    <d v="2021-02-04T00:00:00"/>
    <s v="Utilidade Pública"/>
    <n v="2410404"/>
    <s v="V"/>
    <x v="17"/>
    <n v="200"/>
    <n v="14.42"/>
    <n v="13.97"/>
    <n v="2884"/>
    <m/>
    <n v="0.72"/>
    <n v="0.14000000000000001"/>
    <n v="2882.56"/>
    <s v="S"/>
    <m/>
    <n v="2882.56"/>
    <n v="88.525000000000091"/>
    <m/>
  </r>
  <r>
    <s v="ITAÚ"/>
    <d v="2021-02-04T00:00:00"/>
    <s v="Utilidade Pública"/>
    <n v="32307"/>
    <s v="C"/>
    <x v="11"/>
    <n v="200"/>
    <n v="29.52"/>
    <n v="29.061428571428571"/>
    <n v="5904"/>
    <n v="4.9000000000000004"/>
    <n v="0.93"/>
    <n v="0.18"/>
    <n v="5911.4470000000001"/>
    <s v="S"/>
    <m/>
    <n v="-5911.4470000000001"/>
    <m/>
    <n v="700"/>
  </r>
  <r>
    <s v="ITAÚ"/>
    <d v="2021-02-02T00:00:00"/>
    <e v="#N/A"/>
    <n v="13390"/>
    <s v="C"/>
    <x v="1"/>
    <n v="500"/>
    <n v="7.5"/>
    <n v="13.033271751231032"/>
    <n v="3750"/>
    <n v="4.9000000000000004"/>
    <n v="0.93"/>
    <n v="0.18"/>
    <n v="3757.4470000000001"/>
    <s v="S"/>
    <m/>
    <n v="-3757.4470000000001"/>
    <m/>
    <m/>
  </r>
  <r>
    <s v="CLEAR"/>
    <d v="2021-02-01T00:00:00"/>
    <s v="Utilidade Pública"/>
    <n v="2117857"/>
    <s v="V"/>
    <x v="17"/>
    <n v="200"/>
    <n v="13.77"/>
    <m/>
    <n v="2754"/>
    <m/>
    <n v="0.67"/>
    <n v="8.5000000000000006E-2"/>
    <n v="2752.1779999999999"/>
    <s v="S"/>
    <m/>
    <n v="2752.1779999999999"/>
    <n v="-16.745000000000346"/>
    <m/>
  </r>
  <r>
    <s v="CLEAR"/>
    <d v="2021-02-01T00:00:00"/>
    <s v="Utilidade Pública"/>
    <n v="2117857"/>
    <s v="C"/>
    <x v="17"/>
    <n v="200"/>
    <n v="13.83"/>
    <m/>
    <n v="2766"/>
    <m/>
    <n v="0.67"/>
    <n v="8.5000000000000006E-2"/>
    <n v="2768.4520000000002"/>
    <s v="S"/>
    <m/>
    <n v="-2768.4520000000002"/>
    <m/>
    <m/>
  </r>
  <r>
    <s v="CLEAR"/>
    <d v="2021-02-01T00:00:00"/>
    <s v="Utilidade Pública"/>
    <n v="2117857"/>
    <s v="V"/>
    <x v="17"/>
    <n v="200"/>
    <n v="13.77"/>
    <n v="13.97"/>
    <n v="2754"/>
    <m/>
    <n v="0.67"/>
    <n v="8.5000000000000006E-2"/>
    <n v="2752.1779999999999"/>
    <s v="S"/>
    <m/>
    <n v="2752.1779999999999"/>
    <n v="-42.695000000000164"/>
    <n v="300"/>
  </r>
  <r>
    <s v="CLEAR"/>
    <d v="2021-02-01T00:00:00"/>
    <s v="Utilidade Pública"/>
    <n v="2117857"/>
    <s v="C"/>
    <x v="11"/>
    <n v="100"/>
    <n v="30.04"/>
    <n v="29.53"/>
    <n v="3004"/>
    <m/>
    <n v="0.67"/>
    <n v="8.5000000000000006E-2"/>
    <n v="3006.4520000000002"/>
    <s v="S"/>
    <m/>
    <n v="-3006.4520000000002"/>
    <m/>
    <n v="300"/>
  </r>
  <r>
    <s v="CLEAR"/>
    <d v="2021-01-29T00:00:00"/>
    <s v="Utilidade Pública"/>
    <n v="2020958"/>
    <s v="C"/>
    <x v="17"/>
    <n v="400"/>
    <n v="13.97"/>
    <m/>
    <n v="5588"/>
    <m/>
    <n v="1.53"/>
    <n v="0.17"/>
    <n v="5590.5370000000003"/>
    <s v="S"/>
    <m/>
    <n v="-5590.5370000000003"/>
    <m/>
    <m/>
  </r>
  <r>
    <s v="CLEAR"/>
    <d v="2021-01-28T00:00:00"/>
    <s v="Financeiro"/>
    <n v="1923025"/>
    <s v="V"/>
    <x v="14"/>
    <n v="300"/>
    <n v="34.590000000000003"/>
    <n v="35.018000000000001"/>
    <n v="10377.000000000002"/>
    <m/>
    <n v="2.23"/>
    <n v="0.25"/>
    <n v="10375.013000000003"/>
    <s v="S"/>
    <m/>
    <n v="10375.013000000003"/>
    <n v="-128.64999999999782"/>
    <n v="200"/>
  </r>
  <r>
    <s v="CLEAR"/>
    <d v="2021-01-28T00:00:00"/>
    <s v="Utilidade Pública"/>
    <n v="1923025"/>
    <s v="C"/>
    <x v="11"/>
    <n v="200"/>
    <n v="29.27"/>
    <m/>
    <n v="5854"/>
    <m/>
    <n v="2.23"/>
    <n v="0.25"/>
    <n v="5856.6170000000002"/>
    <s v="S"/>
    <m/>
    <n v="-5856.6170000000002"/>
    <m/>
    <n v="200"/>
  </r>
  <r>
    <s v="ITAÚ"/>
    <d v="2021-01-26T00:00:00"/>
    <s v="Utilidade Pública"/>
    <n v="156556"/>
    <s v="V"/>
    <x v="17"/>
    <n v="500"/>
    <n v="13.86"/>
    <n v="15.34152482613618"/>
    <n v="6930"/>
    <n v="4.9000000000000004"/>
    <n v="1.3925000000000001"/>
    <n v="0.17749999999999999"/>
    <n v="6923.1855000000005"/>
    <s v="S"/>
    <m/>
    <n v="6923.1855000000005"/>
    <n v="-745.83991306808912"/>
    <m/>
  </r>
  <r>
    <s v="ITAÚ"/>
    <d v="2021-01-26T00:00:00"/>
    <s v="Utilidade Pública"/>
    <n v="156556"/>
    <s v="C"/>
    <x v="11"/>
    <n v="200"/>
    <n v="26.58"/>
    <n v="28.878"/>
    <n v="5316"/>
    <n v="4.9000000000000004"/>
    <n v="1.3925000000000001"/>
    <n v="0.17749999999999999"/>
    <n v="5324.8774999999996"/>
    <s v="S"/>
    <m/>
    <n v="-5324.8774999999996"/>
    <n v="500"/>
    <n v="500"/>
  </r>
  <r>
    <s v="ITAÚ"/>
    <d v="2021-01-26T00:00:00"/>
    <s v="Utilidade Pública"/>
    <n v="156556"/>
    <s v="V"/>
    <x v="11"/>
    <n v="200"/>
    <n v="28.11"/>
    <m/>
    <n v="5622"/>
    <n v="4.9000000000000004"/>
    <n v="1.3925000000000001"/>
    <n v="0.17749999999999999"/>
    <n v="5613.7525000000005"/>
    <s v="S"/>
    <m/>
    <n v="5613.7525000000005"/>
    <n v="138.39928571428663"/>
    <s v="-"/>
  </r>
  <r>
    <s v="ITAÚ"/>
    <d v="2021-01-26T00:00:00"/>
    <s v="Utilidade Pública"/>
    <n v="156556"/>
    <s v="C"/>
    <x v="11"/>
    <n v="200"/>
    <n v="27.35"/>
    <m/>
    <n v="5470"/>
    <n v="4.9000000000000004"/>
    <n v="1.3925000000000001"/>
    <n v="0.17749999999999999"/>
    <n v="5477.7834999999995"/>
    <s v="S"/>
    <m/>
    <n v="-5477.7834999999995"/>
    <m/>
    <s v="-"/>
  </r>
  <r>
    <s v="ITAÚ"/>
    <d v="2021-01-22T00:00:00"/>
    <s v="Utilidade Pública"/>
    <n v="145958"/>
    <s v="C"/>
    <x v="11"/>
    <n v="300"/>
    <n v="30.41"/>
    <m/>
    <n v="9123"/>
    <n v="4.9000000000000004"/>
    <n v="1.6466666666666667"/>
    <n v="0.21666666666666667"/>
    <n v="9130.8226666666651"/>
    <s v="S"/>
    <m/>
    <n v="-9130.8226666666651"/>
    <m/>
    <n v="300"/>
  </r>
  <r>
    <s v="ITAÚ"/>
    <d v="2021-01-22T00:00:00"/>
    <s v="Utilidade Pública"/>
    <n v="145958"/>
    <s v="V"/>
    <x v="11"/>
    <n v="200"/>
    <n v="30.7"/>
    <m/>
    <n v="6140"/>
    <n v="4.9000000000000004"/>
    <n v="1.6466666666666667"/>
    <n v="0.21666666666666667"/>
    <n v="6132.8073333333341"/>
    <s v="S"/>
    <m/>
    <n v="6132.8073333333341"/>
    <n v="59.625238095240093"/>
    <s v="-"/>
  </r>
  <r>
    <s v="ITAÚ"/>
    <d v="2021-01-22T00:00:00"/>
    <s v="Utilidade Pública"/>
    <n v="145958"/>
    <s v="C"/>
    <x v="11"/>
    <n v="200"/>
    <n v="30.33"/>
    <m/>
    <n v="6066"/>
    <n v="4.9000000000000004"/>
    <n v="1.6466666666666667"/>
    <n v="0.21666666666666667"/>
    <n v="6073.822666666666"/>
    <s v="S"/>
    <m/>
    <n v="-6073.822666666666"/>
    <m/>
    <s v="-"/>
  </r>
  <r>
    <s v="ITAÚ"/>
    <d v="2021-01-21T00:00:00"/>
    <s v="Utilidade Pública"/>
    <n v="135667"/>
    <s v="C"/>
    <x v="17"/>
    <n v="500"/>
    <n v="13.88"/>
    <n v="15.34152482613618"/>
    <n v="6940"/>
    <n v="4.9000000000000004"/>
    <n v="1.9"/>
    <n v="0.21"/>
    <n v="6947.8159999999998"/>
    <s v="N"/>
    <m/>
    <n v="-6947.8159999999998"/>
    <m/>
    <n v="300"/>
  </r>
  <r>
    <s v="ITAÚ"/>
    <d v="2021-01-20T00:00:00"/>
    <s v="Consumo Cíclico"/>
    <n v="126178"/>
    <s v="C"/>
    <x v="7"/>
    <n v="200"/>
    <n v="19.66"/>
    <n v="25.461517724179387"/>
    <n v="3932"/>
    <n v="4.9000000000000004"/>
    <n v="1.08"/>
    <n v="0.12"/>
    <n v="3940.34"/>
    <s v="S"/>
    <m/>
    <n v="-3940.34"/>
    <m/>
    <n v="500"/>
  </r>
  <r>
    <s v="CLEAR"/>
    <d v="2021-01-26T00:00:00"/>
    <s v="Financeiro e Outros"/>
    <n v="1716033"/>
    <s v="V"/>
    <x v="9"/>
    <n v="100"/>
    <n v="25.05"/>
    <n v="26.167999999999999"/>
    <n v="2505"/>
    <m/>
    <n v="0.75"/>
    <n v="0.10375"/>
    <n v="2502.2062499999997"/>
    <s v="S"/>
    <m/>
    <n v="2502.2062499999997"/>
    <n v="-115.18375000000015"/>
    <n v="700"/>
  </r>
  <r>
    <s v="CLEAR"/>
    <d v="2021-01-26T00:00:00"/>
    <s v="Financeiro e Outros"/>
    <n v="1716033"/>
    <s v="V"/>
    <x v="9"/>
    <n v="200"/>
    <n v="24.59"/>
    <m/>
    <n v="4918"/>
    <m/>
    <n v="0.75"/>
    <n v="0.10375"/>
    <n v="4914.8862499999996"/>
    <s v="S"/>
    <m/>
    <n v="4914.8862499999996"/>
    <n v="-105.65321428571497"/>
    <n v="800"/>
  </r>
  <r>
    <s v="CLEAR"/>
    <d v="2021-01-26T00:00:00"/>
    <s v="Financeiro e Outros"/>
    <n v="1716033"/>
    <s v="V"/>
    <x v="9"/>
    <n v="200"/>
    <n v="24.55"/>
    <n v="26.167999999999999"/>
    <n v="4910"/>
    <m/>
    <n v="0.75"/>
    <n v="0.10375"/>
    <n v="4906.8862499999996"/>
    <s v="S"/>
    <m/>
    <n v="4906.8862499999996"/>
    <n v="-325.45946428571369"/>
    <n v="900"/>
  </r>
  <r>
    <s v="CLEAR"/>
    <d v="2021-01-26T00:00:00"/>
    <s v="Financeiro e Outros"/>
    <n v="1716033"/>
    <s v="V"/>
    <x v="9"/>
    <n v="100"/>
    <n v="25.05"/>
    <m/>
    <n v="2505"/>
    <m/>
    <n v="0.75"/>
    <n v="0.10375"/>
    <n v="2501.8862499999996"/>
    <s v="S"/>
    <m/>
    <n v="2501.8862499999996"/>
    <n v="36.651071428570503"/>
    <n v="800"/>
  </r>
  <r>
    <s v="CLEAR"/>
    <d v="2021-01-26T00:00:00"/>
    <s v="Financeiro e Outros"/>
    <n v="1716033"/>
    <s v="V"/>
    <x v="9"/>
    <n v="100"/>
    <n v="25.05"/>
    <m/>
    <n v="2505"/>
    <m/>
    <n v="0.75"/>
    <n v="0.10375"/>
    <n v="2501.8862499999996"/>
    <s v="S"/>
    <m/>
    <n v="2501.8862499999996"/>
    <n v="36.651071428570503"/>
    <n v="600"/>
  </r>
  <r>
    <s v="CLEAR"/>
    <d v="2021-01-26T00:00:00"/>
    <s v="Financeiro e Outros"/>
    <n v="1716033"/>
    <s v="C"/>
    <x v="9"/>
    <n v="100"/>
    <n v="24.64"/>
    <m/>
    <n v="2464"/>
    <m/>
    <n v="0.75"/>
    <n v="0.10375"/>
    <n v="2467.7437500000005"/>
    <s v="S"/>
    <m/>
    <n v="-2467.7437500000005"/>
    <m/>
    <n v="500"/>
  </r>
  <r>
    <s v="CLEAR"/>
    <d v="2021-01-26T00:00:00"/>
    <s v="Financeiro e Outros"/>
    <n v="1716033"/>
    <s v="C"/>
    <x v="9"/>
    <n v="200"/>
    <n v="25.1"/>
    <m/>
    <n v="5020"/>
    <m/>
    <n v="0.75"/>
    <n v="0.10375"/>
    <n v="5023.7437500000005"/>
    <s v="S"/>
    <m/>
    <n v="-5023.7437500000005"/>
    <m/>
    <n v="500"/>
  </r>
  <r>
    <s v="CLEAR"/>
    <d v="2021-01-26T00:00:00"/>
    <s v="Financeiro e Outros"/>
    <n v="1716033"/>
    <s v="C"/>
    <x v="9"/>
    <n v="100"/>
    <n v="24.64"/>
    <m/>
    <n v="2464"/>
    <m/>
    <n v="0.75"/>
    <n v="0.10375"/>
    <n v="2467.7437500000005"/>
    <s v="S"/>
    <m/>
    <n v="-2467.7437500000005"/>
    <m/>
    <n v="400"/>
  </r>
  <r>
    <s v="CLEAR"/>
    <d v="2021-01-20T00:00:00"/>
    <s v="Financeiro e Outros"/>
    <n v="1384609"/>
    <s v="C"/>
    <x v="9"/>
    <n v="100"/>
    <n v="25.96"/>
    <n v="26.167999999999999"/>
    <n v="2596"/>
    <m/>
    <n v="2.04"/>
    <n v="0.2"/>
    <n v="2598.61"/>
    <s v="S"/>
    <m/>
    <n v="-2598.61"/>
    <m/>
    <n v="400"/>
  </r>
  <r>
    <s v="CLEAR"/>
    <d v="2021-01-20T00:00:00"/>
    <s v="Financeiro"/>
    <n v="1384609"/>
    <s v="C"/>
    <x v="14"/>
    <n v="100"/>
    <n v="34.57"/>
    <n v="35.018000000000001"/>
    <n v="3457"/>
    <m/>
    <n v="2.04"/>
    <n v="0.35"/>
    <n v="3459.76"/>
    <s v="S"/>
    <m/>
    <n v="-3459.76"/>
    <m/>
    <m/>
  </r>
  <r>
    <s v="CLEAR"/>
    <d v="2021-01-19T00:00:00"/>
    <s v="Financeiro"/>
    <n v="1277308"/>
    <s v="C"/>
    <x v="14"/>
    <n v="400"/>
    <n v="35.130000000000003"/>
    <n v="35.130000000000003"/>
    <n v="14052.000000000002"/>
    <m/>
    <n v="3.37"/>
    <n v="0.375"/>
    <n v="14054.785000000002"/>
    <s v="S"/>
    <m/>
    <n v="-14054.785000000002"/>
    <m/>
    <n v="0"/>
  </r>
  <r>
    <s v="CLEAR"/>
    <d v="2021-01-19T00:00:00"/>
    <s v="Financeiro e Outros"/>
    <n v="1277308"/>
    <s v="C"/>
    <x v="9"/>
    <n v="400"/>
    <n v="26.22"/>
    <n v="26.22"/>
    <n v="10488"/>
    <m/>
    <n v="3.37"/>
    <n v="0.375"/>
    <n v="10490.984999999999"/>
    <s v="S"/>
    <m/>
    <n v="-10490.984999999999"/>
    <m/>
    <n v="900"/>
  </r>
  <r>
    <s v="ITAÚ"/>
    <d v="2021-01-19T00:00:00"/>
    <s v="Financeiro"/>
    <n v="116641"/>
    <s v="V"/>
    <x v="14"/>
    <n v="400"/>
    <n v="35.08"/>
    <m/>
    <n v="14032"/>
    <n v="3.4"/>
    <n v="1.88"/>
    <n v="0.27500000000000002"/>
    <n v="14026.385"/>
    <s v="S"/>
    <m/>
    <n v="14026.385"/>
    <n v="-380.59750000000167"/>
    <n v="400"/>
  </r>
  <r>
    <s v="ITAÚ"/>
    <d v="2021-01-19T00:00:00"/>
    <s v="Financeiro e Outros"/>
    <n v="116641"/>
    <s v="V"/>
    <x v="9"/>
    <n v="400"/>
    <n v="26.34"/>
    <n v="26.35"/>
    <n v="10536"/>
    <n v="3.4"/>
    <n v="1.88"/>
    <n v="0.27500000000000002"/>
    <n v="10530.755000000001"/>
    <s v="S"/>
    <m/>
    <n v="10530.755000000001"/>
    <n v="-24.984999999998763"/>
    <n v="400"/>
  </r>
  <r>
    <s v="ITAÚ"/>
    <d v="2021-01-19T00:00:00"/>
    <s v="Financeiro"/>
    <n v="116641"/>
    <s v="C"/>
    <x v="21"/>
    <n v="100"/>
    <n v="30.63"/>
    <n v="30.222337662337662"/>
    <n v="3063"/>
    <n v="3.4"/>
    <n v="1.88"/>
    <n v="0.27500000000000002"/>
    <n v="3068.8950000000004"/>
    <s v="S"/>
    <m/>
    <n v="-3068.8950000000004"/>
    <m/>
    <n v="200"/>
  </r>
  <r>
    <s v="ITAÚ"/>
    <d v="2021-01-19T00:00:00"/>
    <s v="Financeiro"/>
    <n v="116641"/>
    <s v="C"/>
    <x v="14"/>
    <n v="100"/>
    <n v="35.1"/>
    <n v="36"/>
    <n v="3510"/>
    <n v="3.4"/>
    <n v="1.88"/>
    <n v="0.27500000000000002"/>
    <n v="3515.8950000000004"/>
    <s v="S"/>
    <m/>
    <n v="-3515.8950000000004"/>
    <m/>
    <n v="300"/>
  </r>
  <r>
    <s v="ITAÚ"/>
    <d v="2021-01-19T00:00:00"/>
    <s v="Financeiro e Outros"/>
    <n v="116641"/>
    <s v="C"/>
    <x v="9"/>
    <n v="200"/>
    <n v="26.31"/>
    <n v="26.35"/>
    <n v="5262"/>
    <n v="3.4"/>
    <n v="1.88"/>
    <n v="0.27500000000000002"/>
    <n v="5267.8949999999995"/>
    <s v="S"/>
    <m/>
    <n v="-5267.8949999999995"/>
    <m/>
    <n v="2024"/>
  </r>
  <r>
    <s v="ITAÚ"/>
    <d v="2021-01-19T00:00:00"/>
    <s v="Financeiro e Outros"/>
    <n v="116641"/>
    <s v="C"/>
    <x v="9"/>
    <n v="200"/>
    <n v="26.41"/>
    <n v="26.41"/>
    <n v="5282"/>
    <n v="3.4"/>
    <n v="1.88"/>
    <n v="0.27500000000000002"/>
    <n v="5287.8949999999995"/>
    <s v="S"/>
    <m/>
    <n v="-5287.8949999999995"/>
    <m/>
    <m/>
  </r>
  <r>
    <s v="ITAÚ"/>
    <d v="2021-01-19T00:00:00"/>
    <s v="Financeiro"/>
    <n v="116641"/>
    <s v="C"/>
    <x v="14"/>
    <n v="100"/>
    <n v="35.25"/>
    <n v="36.527333333333331"/>
    <n v="3525"/>
    <n v="3.4"/>
    <n v="1.88"/>
    <n v="0.27500000000000002"/>
    <n v="3530.6883333333335"/>
    <s v="S"/>
    <m/>
    <n v="-3530.6883333333335"/>
    <m/>
    <m/>
  </r>
  <r>
    <s v="ITAÚ"/>
    <d v="2021-01-19T00:00:00"/>
    <s v="Consumo Cíclico"/>
    <n v="116641"/>
    <s v="C"/>
    <x v="7"/>
    <n v="200"/>
    <n v="20.02"/>
    <m/>
    <n v="4004"/>
    <n v="3.4"/>
    <n v="1.88"/>
    <n v="0.27500000000000002"/>
    <n v="4009.6883333333335"/>
    <s v="S"/>
    <m/>
    <n v="-4009.6883333333335"/>
    <m/>
    <m/>
  </r>
  <r>
    <s v="ITAÚ"/>
    <d v="2021-01-19T00:00:00"/>
    <s v="Utilidade Pública"/>
    <n v="116641"/>
    <s v="C"/>
    <x v="17"/>
    <n v="500"/>
    <n v="14.25"/>
    <m/>
    <n v="7125"/>
    <n v="3.4"/>
    <n v="1.88"/>
    <n v="0.27500000000000002"/>
    <n v="7130.6883333333326"/>
    <s v="S"/>
    <m/>
    <n v="-7130.6883333333326"/>
    <m/>
    <m/>
  </r>
  <r>
    <s v="ITAÚ"/>
    <d v="2021-01-19T00:00:00"/>
    <s v="Utilidade Pública"/>
    <n v="116641"/>
    <s v="C"/>
    <x v="17"/>
    <n v="1000"/>
    <n v="14.28"/>
    <m/>
    <n v="14280"/>
    <n v="3.4"/>
    <n v="1.88"/>
    <n v="0.27500000000000002"/>
    <n v="14284.994999999999"/>
    <s v="S"/>
    <m/>
    <n v="-14284.994999999999"/>
    <m/>
    <n v="2000"/>
  </r>
  <r>
    <s v="ITAÚ"/>
    <d v="2021-01-19T00:00:00"/>
    <s v="Utilidade Pública"/>
    <n v="116641"/>
    <s v="C"/>
    <x v="17"/>
    <n v="1000"/>
    <n v="14.29"/>
    <m/>
    <n v="14290"/>
    <n v="3.4"/>
    <n v="1.88"/>
    <n v="0.27500000000000002"/>
    <n v="14294.944999999998"/>
    <s v="S"/>
    <m/>
    <n v="-14294.944999999998"/>
    <m/>
    <n v="800"/>
  </r>
  <r>
    <s v="ITAÚ"/>
    <d v="2021-01-19T00:00:00"/>
    <s v="Utilidade Pública"/>
    <n v="116641"/>
    <s v="V"/>
    <x v="17"/>
    <n v="2500"/>
    <n v="14.49"/>
    <m/>
    <n v="36225"/>
    <n v="3.4"/>
    <n v="1.88"/>
    <n v="0.27500000000000002"/>
    <n v="36220.751666666663"/>
    <s v="S"/>
    <m/>
    <n v="36220.751666666663"/>
    <n v="509.20333333333383"/>
    <n v="200"/>
  </r>
  <r>
    <s v="ITAÚ"/>
    <d v="2021-01-19T00:00:00"/>
    <s v="Utilidade Pública"/>
    <n v="116641"/>
    <s v="V"/>
    <x v="17"/>
    <n v="61"/>
    <n v="14.51"/>
    <n v="15.706906032670226"/>
    <n v="885.11"/>
    <n v="3.4"/>
    <n v="1.88"/>
    <n v="0.27500000000000002"/>
    <n v="880.86166666666668"/>
    <s v="S"/>
    <m/>
    <n v="880.86166666666668"/>
    <n v="-77.892934659550406"/>
    <n v="400"/>
  </r>
  <r>
    <s v="ITAÚ"/>
    <d v="2021-01-19T00:00:00"/>
    <s v="Financeiro"/>
    <n v="116641"/>
    <s v="C"/>
    <x v="21"/>
    <n v="200"/>
    <n v="30.9"/>
    <m/>
    <n v="6180"/>
    <n v="3.4"/>
    <n v="1.88"/>
    <n v="0.27500000000000002"/>
    <n v="6184.8783333333331"/>
    <s v="S"/>
    <m/>
    <n v="-6184.8783333333331"/>
    <m/>
    <m/>
  </r>
  <r>
    <s v="ITAÚ"/>
    <d v="2021-01-19T00:00:00"/>
    <s v="Financeiro"/>
    <n v="116641"/>
    <s v="V"/>
    <x v="14"/>
    <n v="200"/>
    <n v="36.04"/>
    <m/>
    <n v="7208"/>
    <n v="3.4"/>
    <n v="1.88"/>
    <n v="0.27500000000000002"/>
    <n v="7203.6750000000011"/>
    <s v="S"/>
    <m/>
    <n v="7203.6750000000011"/>
    <m/>
    <n v="200"/>
  </r>
  <r>
    <s v="ITAÚ"/>
    <d v="2021-01-19T00:00:00"/>
    <s v="Financeiro"/>
    <n v="116641"/>
    <s v="C"/>
    <x v="14"/>
    <n v="200"/>
    <n v="35.68"/>
    <m/>
    <n v="7136"/>
    <n v="3.4"/>
    <n v="1.88"/>
    <n v="0.27500000000000002"/>
    <n v="7141.8649999999998"/>
    <s v="S"/>
    <m/>
    <n v="-7141.8649999999998"/>
    <m/>
    <m/>
  </r>
  <r>
    <s v="ITAÚ"/>
    <d v="2021-01-18T00:00:00"/>
    <s v="Financeiro"/>
    <n v="107330"/>
    <s v="C"/>
    <x v="14"/>
    <n v="200"/>
    <n v="36.01"/>
    <m/>
    <n v="7202"/>
    <n v="4.9000000000000004"/>
    <n v="1.6955555555555555"/>
    <n v="0.21111111111111111"/>
    <n v="7209.5211111111103"/>
    <s v="S"/>
    <m/>
    <n v="-7209.5211111111103"/>
    <m/>
    <n v="0"/>
  </r>
  <r>
    <s v="ITAÚ"/>
    <d v="2021-01-18T00:00:00"/>
    <s v="Financeiro"/>
    <n v="107330"/>
    <s v="V"/>
    <x v="14"/>
    <n v="300"/>
    <n v="36.799999999999997"/>
    <n v="37.165999999999997"/>
    <n v="11040"/>
    <n v="4.9000000000000004"/>
    <n v="1.6955555555555555"/>
    <n v="0.21111111111111111"/>
    <n v="11032.918888888889"/>
    <s v="S"/>
    <m/>
    <n v="11032.918888888889"/>
    <n v="-117.52861111111088"/>
    <m/>
  </r>
  <r>
    <s v="ITAÚ"/>
    <d v="2021-01-18T00:00:00"/>
    <s v="Financeiro"/>
    <n v="107330"/>
    <s v="V"/>
    <x v="14"/>
    <n v="200"/>
    <n v="36.75"/>
    <m/>
    <n v="7350"/>
    <n v="4.9000000000000004"/>
    <n v="1.6955555555555555"/>
    <n v="0.21111111111111111"/>
    <n v="7341.4688888888895"/>
    <s v="S"/>
    <m/>
    <n v="7341.4688888888895"/>
    <n v="132.28027777777879"/>
    <m/>
  </r>
  <r>
    <s v="ITAÚ"/>
    <d v="2021-01-18T00:00:00"/>
    <s v="Financeiro e Outros"/>
    <n v="107330"/>
    <s v="V"/>
    <x v="9"/>
    <n v="300"/>
    <n v="26.88"/>
    <n v="27.12"/>
    <n v="8064"/>
    <n v="4.9000000000000004"/>
    <n v="1.6955555555555555"/>
    <n v="0.21111111111111111"/>
    <n v="8057.8038888888896"/>
    <s v="S"/>
    <m/>
    <n v="8057.8038888888896"/>
    <n v="-86.75861111111044"/>
    <n v="1824"/>
  </r>
  <r>
    <s v="ITAÚ"/>
    <d v="2021-01-18T00:00:00"/>
    <s v="Consumo Cíclico"/>
    <n v="107330"/>
    <s v="C"/>
    <x v="7"/>
    <n v="200"/>
    <n v="20.71"/>
    <n v="26.034790226568656"/>
    <n v="4142"/>
    <n v="4.9000000000000004"/>
    <n v="1.6955555555555555"/>
    <n v="0.21111111111111111"/>
    <n v="4148.8261111111105"/>
    <s v="S"/>
    <m/>
    <n v="-4148.8261111111105"/>
    <n v="-18.753055555554965"/>
    <n v="600"/>
  </r>
  <r>
    <s v="ITAÚ"/>
    <d v="2021-01-18T00:00:00"/>
    <s v="Consumo Cíclico"/>
    <n v="107330"/>
    <s v="V"/>
    <x v="7"/>
    <n v="200"/>
    <n v="20.69"/>
    <m/>
    <n v="4138"/>
    <n v="4.9000000000000004"/>
    <n v="1.6955555555555555"/>
    <n v="0.21111111111111111"/>
    <n v="4131.5988888888896"/>
    <s v="S"/>
    <m/>
    <n v="4131.5988888888896"/>
    <m/>
    <n v="800"/>
  </r>
  <r>
    <s v="ITAÚ"/>
    <d v="2021-01-18T00:00:00"/>
    <s v="Consumo Cíclico"/>
    <n v="107330"/>
    <s v="V"/>
    <x v="7"/>
    <n v="500"/>
    <n v="20.68"/>
    <n v="26.618648804043289"/>
    <n v="10340"/>
    <n v="4.9000000000000004"/>
    <n v="1.6955555555555555"/>
    <n v="0.21111111111111111"/>
    <n v="10333.598888888888"/>
    <s v="S"/>
    <m/>
    <n v="10333.598888888888"/>
    <n v="-2975.7188464660885"/>
    <n v="500"/>
  </r>
  <r>
    <s v="ITAÚ"/>
    <d v="2021-01-18T00:00:00"/>
    <s v="Financeiro"/>
    <n v="107330"/>
    <s v="V"/>
    <x v="21"/>
    <n v="200"/>
    <n v="31.6"/>
    <n v="30.222337662337662"/>
    <n v="6320"/>
    <n v="4.9000000000000004"/>
    <n v="1.6955555555555555"/>
    <n v="0.21111111111111111"/>
    <n v="6313.5988888888896"/>
    <s v="S"/>
    <m/>
    <n v="6313.5988888888896"/>
    <n v="269.13802308802315"/>
    <n v="300"/>
  </r>
  <r>
    <s v="ITAÚ"/>
    <d v="2021-01-18T00:00:00"/>
    <s v="Financeiro"/>
    <n v="107330"/>
    <s v="V"/>
    <x v="21"/>
    <n v="100"/>
    <n v="31.67"/>
    <n v="30.222337662337662"/>
    <n v="3167"/>
    <n v="4.9000000000000004"/>
    <n v="1.6955555555555555"/>
    <n v="0.21111111111111111"/>
    <n v="3160.7238888888887"/>
    <s v="S"/>
    <m/>
    <n v="3160.7238888888887"/>
    <n v="138.37178932178904"/>
    <n v="300"/>
  </r>
  <r>
    <s v="ITAÚ"/>
    <d v="2021-01-15T00:00:00"/>
    <s v="Financeiro"/>
    <n v="97829"/>
    <s v="C"/>
    <x v="14"/>
    <n v="200"/>
    <n v="36.770000000000003"/>
    <n v="37.165999999999997"/>
    <n v="7354.0000000000009"/>
    <n v="4.9000000000000004"/>
    <n v="1.7666666666666666"/>
    <n v="0.21666666666666667"/>
    <n v="7360.9116666666669"/>
    <s v="S"/>
    <m/>
    <n v="-7360.9116666666669"/>
    <m/>
    <m/>
  </r>
  <r>
    <s v="ITAÚ"/>
    <d v="2021-01-15T00:00:00"/>
    <s v="Financeiro"/>
    <n v="97829"/>
    <s v="C"/>
    <x v="14"/>
    <n v="300"/>
    <n v="37.43"/>
    <m/>
    <n v="11229"/>
    <n v="4.9000000000000004"/>
    <n v="1.7666666666666666"/>
    <n v="0.21666666666666667"/>
    <n v="11235.544166666667"/>
    <s v="S"/>
    <m/>
    <n v="-11235.544166666667"/>
    <m/>
    <m/>
  </r>
  <r>
    <s v="ITAÚ"/>
    <d v="2021-01-15T00:00:00"/>
    <s v="Financeiro e Outros"/>
    <n v="97829"/>
    <s v="C"/>
    <x v="9"/>
    <n v="300"/>
    <n v="27.12"/>
    <n v="27.12"/>
    <n v="8136"/>
    <n v="4.9000000000000004"/>
    <n v="1.7666666666666666"/>
    <n v="0.21666666666666667"/>
    <n v="8142.5441666666657"/>
    <s v="S"/>
    <m/>
    <n v="-8142.5441666666657"/>
    <m/>
    <m/>
  </r>
  <r>
    <s v="ITAÚ"/>
    <d v="2021-01-15T00:00:00"/>
    <s v="Consumo Cíclico"/>
    <n v="97829"/>
    <s v="C"/>
    <x v="7"/>
    <n v="100"/>
    <n v="19.73"/>
    <m/>
    <n v="1973"/>
    <n v="4.9000000000000004"/>
    <n v="1.7666666666666666"/>
    <n v="0.21666666666666667"/>
    <n v="1979.5441666666668"/>
    <s v="S"/>
    <m/>
    <n v="-1979.5441666666668"/>
    <m/>
    <m/>
  </r>
  <r>
    <s v="ITAÚ"/>
    <d v="2021-01-15T00:00:00"/>
    <s v="Consumo Cíclico"/>
    <n v="97829"/>
    <s v="C"/>
    <x v="7"/>
    <n v="400"/>
    <n v="19.73"/>
    <m/>
    <n v="7892"/>
    <n v="4.9000000000000004"/>
    <n v="1.7666666666666666"/>
    <n v="0.21666666666666667"/>
    <n v="7898.5441666666657"/>
    <s v="S"/>
    <m/>
    <n v="-7898.5441666666657"/>
    <m/>
    <n v="900"/>
  </r>
  <r>
    <s v="ITAÚ"/>
    <d v="2021-01-15T00:00:00"/>
    <s v="Consumo Cíclico"/>
    <n v="97829"/>
    <s v="C"/>
    <x v="7"/>
    <n v="200"/>
    <n v="19.760000000000002"/>
    <n v="26.618648804043289"/>
    <n v="3952.0000000000005"/>
    <n v="4.9000000000000004"/>
    <n v="1.7666666666666666"/>
    <n v="0.21666666666666667"/>
    <n v="3961.0866666666675"/>
    <s v="S"/>
    <m/>
    <n v="-3961.0866666666675"/>
    <m/>
    <n v="700"/>
  </r>
  <r>
    <s v="ITAÚ"/>
    <d v="2021-01-15T00:00:00"/>
    <s v="Consumo Cíclico"/>
    <n v="97829"/>
    <s v="V"/>
    <x v="7"/>
    <n v="500"/>
    <n v="19.71"/>
    <m/>
    <n v="9855"/>
    <n v="4.9000000000000004"/>
    <n v="1.7666666666666666"/>
    <n v="0.21666666666666667"/>
    <n v="9848.5133333333324"/>
    <s v="S"/>
    <m/>
    <n v="9848.5133333333324"/>
    <m/>
    <n v="500"/>
  </r>
  <r>
    <s v="ITAÚ"/>
    <d v="2021-01-15T00:00:00"/>
    <s v="Financeiro"/>
    <n v="97829"/>
    <s v="C"/>
    <x v="21"/>
    <n v="200"/>
    <n v="31.89"/>
    <m/>
    <n v="6378"/>
    <n v="4.9000000000000004"/>
    <n v="1.7666666666666666"/>
    <n v="0.21666666666666667"/>
    <n v="6385.1166666666659"/>
    <s v="S"/>
    <m/>
    <n v="-6385.1166666666659"/>
    <m/>
    <n v="800"/>
  </r>
  <r>
    <s v="ITAÚ"/>
    <d v="2021-01-15T00:00:00"/>
    <s v="Financeiro"/>
    <n v="97829"/>
    <s v="C"/>
    <x v="21"/>
    <n v="200"/>
    <n v="32.26"/>
    <m/>
    <n v="6452"/>
    <n v="4.9000000000000004"/>
    <n v="1.7666666666666666"/>
    <n v="0.21666666666666667"/>
    <n v="6459.1166666666659"/>
    <s v="S"/>
    <m/>
    <n v="-6459.1166666666659"/>
    <m/>
    <n v="0"/>
  </r>
  <r>
    <s v="ITAÚ"/>
    <d v="2021-01-14T00:00:00"/>
    <s v="Financeiro"/>
    <n v="88396"/>
    <s v="V"/>
    <x v="21"/>
    <n v="300"/>
    <n v="32.61"/>
    <m/>
    <n v="9783"/>
    <n v="4.9000000000000004"/>
    <n v="1.8159999999999998"/>
    <n v="0.2573333333333333"/>
    <n v="9775.9826666666668"/>
    <s v="S"/>
    <m/>
    <n v="9775.9826666666668"/>
    <n v="103.82104761904884"/>
    <n v="0"/>
  </r>
  <r>
    <s v="ITAÚ"/>
    <d v="2021-01-14T00:00:00"/>
    <s v="Financeiro"/>
    <n v="88396"/>
    <s v="C"/>
    <x v="21"/>
    <n v="300"/>
    <n v="32.22"/>
    <m/>
    <n v="9666"/>
    <n v="4.9000000000000004"/>
    <n v="1.8159999999999998"/>
    <n v="0.2573333333333333"/>
    <n v="9673.6473333333324"/>
    <s v="S"/>
    <m/>
    <n v="-9673.6473333333324"/>
    <m/>
    <n v="300"/>
  </r>
  <r>
    <s v="ITAÚ"/>
    <d v="2021-01-14T00:00:00"/>
    <s v="Financeiro e Outros"/>
    <n v="88396"/>
    <s v="V"/>
    <x v="9"/>
    <n v="200"/>
    <n v="27.44"/>
    <n v="26.36"/>
    <n v="5488"/>
    <n v="4.9000000000000004"/>
    <n v="1.8159999999999998"/>
    <n v="0.2573333333333333"/>
    <n v="5480.9826666666677"/>
    <s v="S"/>
    <m/>
    <n v="5480.9826666666677"/>
    <n v="209.72552380952493"/>
    <n v="600"/>
  </r>
  <r>
    <s v="ITAÚ"/>
    <d v="2021-01-14T00:00:00"/>
    <s v="Financeiro"/>
    <n v="88396"/>
    <s v="V"/>
    <x v="14"/>
    <n v="300"/>
    <n v="37.79"/>
    <n v="37.6"/>
    <n v="11337"/>
    <n v="4.9000000000000004"/>
    <n v="1.8159999999999998"/>
    <n v="0.2573333333333333"/>
    <n v="11329.272666666668"/>
    <s v="S"/>
    <m/>
    <n v="11329.272666666668"/>
    <n v="50.447666666666919"/>
    <n v="200"/>
  </r>
  <r>
    <s v="ITAÚ"/>
    <d v="2021-01-14T00:00:00"/>
    <s v="Financeiro"/>
    <n v="88396"/>
    <s v="V"/>
    <x v="14"/>
    <n v="300"/>
    <n v="37.130000000000003"/>
    <m/>
    <n v="11139"/>
    <n v="4.9000000000000004"/>
    <n v="1.8159999999999998"/>
    <n v="0.2573333333333333"/>
    <n v="11130.842666666667"/>
    <s v="S"/>
    <m/>
    <n v="11130.842666666667"/>
    <n v="-55.734666666667181"/>
    <n v="400"/>
  </r>
  <r>
    <s v="ITAÚ"/>
    <d v="2021-01-14T00:00:00"/>
    <s v="Financeiro"/>
    <n v="88396"/>
    <s v="C"/>
    <x v="14"/>
    <n v="300"/>
    <n v="37.270000000000003"/>
    <m/>
    <n v="11181.000000000002"/>
    <n v="4.9000000000000004"/>
    <n v="1.8159999999999998"/>
    <n v="0.2573333333333333"/>
    <n v="11189.787333333334"/>
    <s v="S"/>
    <m/>
    <n v="-11189.787333333334"/>
    <m/>
    <m/>
  </r>
  <r>
    <s v="ITAÚ"/>
    <d v="2021-01-14T00:00:00"/>
    <s v="Financeiro e Outros"/>
    <n v="88396"/>
    <s v="V"/>
    <x v="9"/>
    <n v="200"/>
    <n v="26.83"/>
    <m/>
    <n v="5366"/>
    <n v="4.9000000000000004"/>
    <n v="1.8159999999999998"/>
    <n v="0.2573333333333333"/>
    <n v="5357.8426666666674"/>
    <s v="S"/>
    <m/>
    <n v="5357.8426666666674"/>
    <n v="-49.609666666666271"/>
    <m/>
  </r>
  <r>
    <s v="ITAÚ"/>
    <d v="2021-01-14T00:00:00"/>
    <s v="Financeiro e Outros"/>
    <n v="88396"/>
    <s v="C"/>
    <x v="9"/>
    <n v="200"/>
    <n v="27.01"/>
    <m/>
    <n v="5402"/>
    <n v="4.9000000000000004"/>
    <n v="1.8159999999999998"/>
    <n v="0.2573333333333333"/>
    <n v="5410.7873333333328"/>
    <s v="S"/>
    <m/>
    <n v="-5410.7873333333328"/>
    <m/>
    <n v="300"/>
  </r>
  <r>
    <s v="ITAÚ"/>
    <d v="2021-01-14T00:00:00"/>
    <s v="Consumo Cíclico"/>
    <n v="88396"/>
    <s v="V"/>
    <x v="7"/>
    <n v="500"/>
    <n v="19.73"/>
    <m/>
    <n v="9865"/>
    <n v="4.9000000000000004"/>
    <n v="1.8159999999999998"/>
    <n v="0.2573333333333333"/>
    <n v="9856.8426666666674"/>
    <s v="S"/>
    <m/>
    <n v="9856.8426666666674"/>
    <n v="-23.861333333332368"/>
    <n v="600"/>
  </r>
  <r>
    <s v="ITAÚ"/>
    <d v="2021-01-14T00:00:00"/>
    <s v="Consumo Cíclico"/>
    <n v="88396"/>
    <s v="C"/>
    <x v="7"/>
    <n v="500"/>
    <n v="19.75"/>
    <m/>
    <n v="9875"/>
    <n v="4.9000000000000004"/>
    <n v="1.8159999999999998"/>
    <n v="0.2573333333333333"/>
    <n v="9883.7873333333318"/>
    <s v="S"/>
    <m/>
    <n v="-9883.7873333333318"/>
    <m/>
    <n v="500"/>
  </r>
  <r>
    <s v="ITAÚ"/>
    <d v="2021-01-14T00:00:00"/>
    <s v="Financeiro"/>
    <n v="88396"/>
    <s v="V"/>
    <x v="14"/>
    <n v="300"/>
    <n v="37.799999999999997"/>
    <m/>
    <n v="11340"/>
    <n v="4.9000000000000004"/>
    <n v="1.8159999999999998"/>
    <n v="0.2573333333333333"/>
    <n v="11334.032666666668"/>
    <s v="S"/>
    <m/>
    <n v="11334.032666666668"/>
    <n v="208.32800000000043"/>
    <n v="2061"/>
  </r>
  <r>
    <s v="ITAÚ"/>
    <d v="2021-01-14T00:00:00"/>
    <s v="Financeiro"/>
    <n v="88396"/>
    <s v="C"/>
    <x v="14"/>
    <n v="100"/>
    <n v="36.96"/>
    <m/>
    <n v="3696"/>
    <n v="4.9000000000000004"/>
    <n v="1.8159999999999998"/>
    <n v="0.2573333333333333"/>
    <n v="3703.4473333333335"/>
    <s v="S"/>
    <m/>
    <n v="-3703.4473333333335"/>
    <m/>
    <m/>
  </r>
  <r>
    <s v="ITAÚ"/>
    <d v="2021-01-14T00:00:00"/>
    <s v="Financeiro"/>
    <n v="88396"/>
    <s v="C"/>
    <x v="14"/>
    <n v="200"/>
    <n v="37.07"/>
    <m/>
    <n v="7414"/>
    <n v="4.9000000000000004"/>
    <n v="1.8159999999999998"/>
    <n v="0.2573333333333333"/>
    <n v="7421.4473333333326"/>
    <s v="S"/>
    <m/>
    <n v="-7421.4473333333326"/>
    <m/>
    <n v="300"/>
  </r>
  <r>
    <s v="ITAÚ"/>
    <d v="2021-01-14T00:00:00"/>
    <s v="Utilidade Pública"/>
    <n v="88396"/>
    <s v="C"/>
    <x v="17"/>
    <n v="500"/>
    <n v="15"/>
    <n v="15.706906032670226"/>
    <n v="7500"/>
    <n v="4.9000000000000004"/>
    <n v="1.8159999999999998"/>
    <n v="0.2573333333333333"/>
    <n v="7507.9873333333326"/>
    <s v="N"/>
    <m/>
    <n v="-7507.9873333333326"/>
    <m/>
    <n v="100"/>
  </r>
  <r>
    <s v="ITAÚ"/>
    <d v="2021-01-14T00:00:00"/>
    <s v="Consumo Cíclico"/>
    <n v="88396"/>
    <s v="C"/>
    <x v="7"/>
    <n v="300"/>
    <n v="19.64"/>
    <n v="27.264472608567139"/>
    <n v="5892"/>
    <n v="4.9000000000000004"/>
    <n v="1.8159999999999998"/>
    <n v="0.2573333333333333"/>
    <n v="5897.7873333333328"/>
    <s v="S"/>
    <m/>
    <n v="-5897.7873333333328"/>
    <m/>
    <m/>
  </r>
  <r>
    <s v="ITAÚ"/>
    <d v="2021-01-13T00:00:00"/>
    <s v="Financeiro"/>
    <n v="78793"/>
    <s v="C"/>
    <x v="14"/>
    <n v="200"/>
    <n v="37.61"/>
    <n v="37.6"/>
    <n v="7522"/>
    <n v="4.9000000000000004"/>
    <n v="1.6525000000000001"/>
    <n v="0.185"/>
    <n v="7530.8435714285715"/>
    <s v="S"/>
    <m/>
    <n v="-7530.8435714285715"/>
    <m/>
    <n v="200"/>
  </r>
  <r>
    <s v="ITAÚ"/>
    <d v="2021-01-13T00:00:00"/>
    <s v="Financeiro"/>
    <n v="78793"/>
    <s v="C"/>
    <x v="14"/>
    <n v="100"/>
    <n v="37.56"/>
    <m/>
    <n v="3756"/>
    <n v="4.9000000000000004"/>
    <n v="1.6525000000000001"/>
    <n v="0.185"/>
    <n v="3764.8435714285715"/>
    <s v="S"/>
    <m/>
    <n v="-3764.8435714285715"/>
    <m/>
    <n v="0"/>
  </r>
  <r>
    <s v="ITAÚ"/>
    <d v="2021-01-13T00:00:00"/>
    <s v="Consumo não Cíclico"/>
    <n v="78793"/>
    <s v="C"/>
    <x v="13"/>
    <n v="300"/>
    <n v="25.05"/>
    <n v="25.056099751297577"/>
    <n v="7515"/>
    <n v="4.9000000000000004"/>
    <n v="1.6525000000000001"/>
    <n v="0.185"/>
    <n v="7523.8435714285715"/>
    <s v="S"/>
    <m/>
    <n v="-7523.8435714285715"/>
    <m/>
    <n v="0"/>
  </r>
  <r>
    <s v="ITAÚ"/>
    <d v="2021-01-13T00:00:00"/>
    <s v="Financeiro e Outros"/>
    <n v="78793"/>
    <s v="C"/>
    <x v="9"/>
    <n v="200"/>
    <n v="26.36"/>
    <n v="26.36"/>
    <n v="5272"/>
    <n v="4.9000000000000004"/>
    <n v="1.6525000000000001"/>
    <n v="0.185"/>
    <n v="5280.8435714285715"/>
    <s v="S"/>
    <m/>
    <n v="-5280.8435714285715"/>
    <m/>
    <n v="500"/>
  </r>
  <r>
    <s v="ITAÚ"/>
    <d v="2021-01-12T00:00:00"/>
    <s v="Financeiro"/>
    <n v="68552"/>
    <s v="V"/>
    <x v="14"/>
    <n v="200"/>
    <n v="39.119999999999997"/>
    <n v="36.168863271256029"/>
    <n v="7823.9999999999991"/>
    <n v="4.9000000000000004"/>
    <n v="1.9424999999999999"/>
    <n v="0.2175"/>
    <n v="7815.7539285714283"/>
    <s v="S"/>
    <m/>
    <n v="7815.7539285714283"/>
    <n v="583.73734574879381"/>
    <n v="700"/>
  </r>
  <r>
    <s v="ITAÚ"/>
    <d v="2021-01-12T00:00:00"/>
    <s v="Financeiro e Outros"/>
    <n v="68552"/>
    <s v="V"/>
    <x v="9"/>
    <n v="400"/>
    <n v="27.01"/>
    <n v="25.672175925925924"/>
    <n v="10804"/>
    <n v="4.9000000000000004"/>
    <n v="1.9424999999999999"/>
    <n v="0.2175"/>
    <n v="10795.753928571428"/>
    <s v="S"/>
    <m/>
    <n v="10795.753928571428"/>
    <n v="528.6396296296316"/>
    <n v="200"/>
  </r>
  <r>
    <s v="ITAÚ"/>
    <d v="2021-01-12T00:00:00"/>
    <s v="Financeiro"/>
    <n v="68552"/>
    <s v="V"/>
    <x v="21"/>
    <n v="200"/>
    <n v="32.200000000000003"/>
    <n v="30.222337662337662"/>
    <n v="6440.0000000000009"/>
    <n v="4.9000000000000004"/>
    <n v="1.9424999999999999"/>
    <n v="0.2175"/>
    <n v="6431.7539285714302"/>
    <s v="S"/>
    <m/>
    <n v="6431.7539285714302"/>
    <n v="388.73996753246865"/>
    <n v="0"/>
  </r>
  <r>
    <s v="ITAÚ"/>
    <d v="2021-01-12T00:00:00"/>
    <s v="Financeiro"/>
    <n v="68552"/>
    <s v="V"/>
    <x v="21"/>
    <n v="100"/>
    <n v="32.200000000000003"/>
    <n v="30.222337662337662"/>
    <n v="3220.0000000000005"/>
    <n v="4.9000000000000004"/>
    <n v="1.9424999999999999"/>
    <n v="0.2175"/>
    <n v="3212"/>
    <s v="S"/>
    <m/>
    <n v="3212"/>
    <n v="190.97373376623364"/>
    <n v="200"/>
  </r>
  <r>
    <s v="ITAÚ"/>
    <d v="2021-01-11T00:00:00"/>
    <s v="Financeiro"/>
    <n v="58522"/>
    <s v="C"/>
    <x v="14"/>
    <n v="200"/>
    <n v="39.380000000000003"/>
    <m/>
    <n v="7876.0000000000009"/>
    <n v="4.9000000000000004"/>
    <n v="2.2136363636363638"/>
    <n v="0.29454545454545455"/>
    <n v="7884.7070454545456"/>
    <s v="S"/>
    <m/>
    <n v="-7884.7070454545456"/>
    <m/>
    <n v="400"/>
  </r>
  <r>
    <s v="ITAÚ"/>
    <d v="2021-01-11T00:00:00"/>
    <s v="Financeiro"/>
    <n v="58522"/>
    <s v="V"/>
    <x v="14"/>
    <n v="200"/>
    <n v="38.99"/>
    <n v="36.168863271256029"/>
    <n v="7798"/>
    <n v="4.9000000000000004"/>
    <n v="2.2136363636363638"/>
    <n v="0.29454545454545455"/>
    <n v="7789.9229545454555"/>
    <s v="S"/>
    <m/>
    <n v="7789.9229545454555"/>
    <n v="557.65234574879469"/>
    <n v="400"/>
  </r>
  <r>
    <s v="ITAÚ"/>
    <d v="2021-01-11T00:00:00"/>
    <s v="Financeiro"/>
    <n v="58522"/>
    <s v="V"/>
    <x v="14"/>
    <n v="200"/>
    <n v="39.32"/>
    <n v="36.168863271256029"/>
    <n v="7864"/>
    <n v="4.9000000000000004"/>
    <n v="2.2136363636363638"/>
    <n v="0.29454545454545455"/>
    <n v="7855.9229545454555"/>
    <s v="S"/>
    <m/>
    <n v="7855.9229545454555"/>
    <n v="623.65234574879469"/>
    <n v="0"/>
  </r>
  <r>
    <s v="ITAÚ"/>
    <d v="2021-01-11T00:00:00"/>
    <s v="Financeiro"/>
    <n v="58522"/>
    <s v="V"/>
    <x v="14"/>
    <n v="200"/>
    <n v="39.450000000000003"/>
    <m/>
    <n v="7890.0000000000009"/>
    <n v="4.9000000000000004"/>
    <n v="2.2136363636363638"/>
    <n v="0.29454545454545455"/>
    <n v="7882.6614545454559"/>
    <s v="S"/>
    <m/>
    <n v="7882.6614545454559"/>
    <n v="0.22000000000025466"/>
    <n v="-400"/>
  </r>
  <r>
    <s v="ITAÚ"/>
    <d v="2021-01-11T00:00:00"/>
    <s v="Financeiro e Outros"/>
    <n v="58522"/>
    <s v="C"/>
    <x v="9"/>
    <n v="400"/>
    <n v="27.17"/>
    <m/>
    <n v="10868"/>
    <n v="4.9000000000000004"/>
    <n v="2.2136363636363638"/>
    <n v="0.29454545454545455"/>
    <n v="10875.968545454545"/>
    <s v="S"/>
    <m/>
    <n v="-10875.968545454545"/>
    <m/>
    <n v="0"/>
  </r>
  <r>
    <s v="ITAÚ"/>
    <d v="2021-01-11T00:00:00"/>
    <s v="Financeiro e Outros"/>
    <n v="58522"/>
    <s v="C"/>
    <x v="9"/>
    <n v="400"/>
    <n v="27.11"/>
    <m/>
    <n v="10844"/>
    <n v="4.9000000000000004"/>
    <n v="2.2136363636363638"/>
    <n v="0.29454545454545455"/>
    <n v="10851.968545454545"/>
    <s v="S"/>
    <m/>
    <n v="-10851.968545454545"/>
    <m/>
    <n v="400"/>
  </r>
  <r>
    <s v="ITAÚ"/>
    <d v="2021-01-11T00:00:00"/>
    <s v="Financeiro e Outros"/>
    <n v="58522"/>
    <s v="V"/>
    <x v="9"/>
    <n v="400"/>
    <n v="27.01"/>
    <n v="25.672175925925924"/>
    <n v="10804"/>
    <n v="4.9000000000000004"/>
    <n v="2.2136363636363638"/>
    <n v="0.29454545454545455"/>
    <n v="10796.661454545454"/>
    <s v="S"/>
    <m/>
    <n v="10796.661454545454"/>
    <n v="528.8896296296316"/>
    <m/>
  </r>
  <r>
    <s v="ITAÚ"/>
    <d v="2021-01-11T00:00:00"/>
    <s v="Financeiro e Outros"/>
    <n v="58522"/>
    <s v="V"/>
    <x v="9"/>
    <n v="400"/>
    <n v="27.04"/>
    <m/>
    <n v="10816"/>
    <n v="4.9000000000000004"/>
    <n v="2.2136363636363638"/>
    <n v="0.29454545454545455"/>
    <n v="10808.661454545454"/>
    <s v="S"/>
    <m/>
    <n v="10808.661454545454"/>
    <n v="-65.724999999998545"/>
    <n v="800"/>
  </r>
  <r>
    <s v="ITAÚ"/>
    <d v="2021-01-11T00:00:00"/>
    <s v="Financeiro e Outros"/>
    <n v="58522"/>
    <s v="V"/>
    <x v="9"/>
    <n v="400"/>
    <n v="27.08"/>
    <m/>
    <n v="10832"/>
    <n v="4.9000000000000004"/>
    <n v="2.2136363636363638"/>
    <n v="0.29454545454545455"/>
    <n v="10824.295454545454"/>
    <s v="S"/>
    <m/>
    <n v="10824.295454545454"/>
    <n v="-25.77833333333183"/>
    <m/>
  </r>
  <r>
    <s v="ITAÚ"/>
    <d v="2021-01-11T00:00:00"/>
    <s v="Consumo Cíclico"/>
    <n v="58522"/>
    <s v="V"/>
    <x v="7"/>
    <n v="500"/>
    <n v="19.02"/>
    <n v="28.518497708660419"/>
    <n v="9510"/>
    <n v="4.9000000000000004"/>
    <n v="2.2136363636363638"/>
    <n v="0.29454545454545455"/>
    <n v="9502.295454545454"/>
    <s v="S"/>
    <m/>
    <n v="9502.295454545454"/>
    <n v="-4755.5421876635428"/>
    <n v="800"/>
  </r>
  <r>
    <s v="ITAÚ"/>
    <d v="2021-01-11T00:00:00"/>
    <s v="Financeiro"/>
    <n v="58522"/>
    <s v="V"/>
    <x v="21"/>
    <n v="300"/>
    <n v="32.01"/>
    <n v="30.222337662337662"/>
    <n v="9603"/>
    <n v="4.9000000000000004"/>
    <n v="2.2136363636363638"/>
    <n v="0.29454545454545455"/>
    <n v="9595.295454545454"/>
    <m/>
    <m/>
    <n v="9595.295454545454"/>
    <n v="530.00536796536835"/>
    <n v="600"/>
  </r>
  <r>
    <s v="ITAÚ"/>
    <d v="2021-01-07T00:00:00"/>
    <s v="Consumo Cíclico"/>
    <n v="37292"/>
    <s v="C"/>
    <x v="18"/>
    <n v="200"/>
    <n v="15.75"/>
    <n v="18.14223641975309"/>
    <n v="3150"/>
    <n v="4.9000000000000004"/>
    <n v="1.2"/>
    <n v="0.13"/>
    <n v="3158.1700000000005"/>
    <s v="N"/>
    <m/>
    <n v="-3158.1700000000005"/>
    <m/>
    <m/>
  </r>
  <r>
    <s v="ITAÚ"/>
    <d v="2021-01-07T00:00:00"/>
    <s v="Financeiro e Outros"/>
    <n v="37292"/>
    <s v="C"/>
    <x v="9"/>
    <n v="200"/>
    <n v="27.93"/>
    <n v="25.672175925925924"/>
    <n v="5586"/>
    <n v="4.9000000000000004"/>
    <n v="1.2"/>
    <n v="0.13"/>
    <n v="5594.17"/>
    <s v="S"/>
    <m/>
    <n v="-5594.17"/>
    <m/>
    <n v="800"/>
  </r>
  <r>
    <s v="ITAÚ"/>
    <d v="2021-01-06T00:00:00"/>
    <s v="Financeiro e Outros"/>
    <n v="25959"/>
    <s v="V"/>
    <x v="9"/>
    <n v="200"/>
    <n v="27.19"/>
    <n v="25.672175925925924"/>
    <n v="5438"/>
    <n v="4.9000000000000004"/>
    <n v="1.18"/>
    <n v="0.13"/>
    <n v="5430.46"/>
    <s v="S"/>
    <m/>
    <n v="5430.46"/>
    <n v="272.78750000000036"/>
    <n v="600"/>
  </r>
  <r>
    <s v="ITAÚ"/>
    <d v="2021-01-06T00:00:00"/>
    <e v="#N/A"/>
    <n v="25959"/>
    <s v="V"/>
    <x v="24"/>
    <n v="324"/>
    <n v="9.73"/>
    <n v="0"/>
    <n v="3152.52"/>
    <n v="4.9000000000000004"/>
    <n v="1.18"/>
    <n v="0.13"/>
    <n v="3144.9799999999996"/>
    <s v="S"/>
    <m/>
    <n v="3144.9799999999996"/>
    <n v="3146.2937499999998"/>
    <n v="400"/>
  </r>
  <r>
    <s v="ITAÚ"/>
    <d v="2021-01-05T00:00:00"/>
    <s v="Financeiro e Outros"/>
    <n v="15214"/>
    <s v="C"/>
    <x v="9"/>
    <n v="200"/>
    <n v="25.76"/>
    <n v="25.672175925925924"/>
    <n v="5152"/>
    <n v="4.9000000000000004"/>
    <m/>
    <m/>
    <n v="5162.03"/>
    <s v="S"/>
    <m/>
    <n v="-5162.03"/>
    <m/>
    <n v="200"/>
  </r>
  <r>
    <s v="ITAÚ"/>
    <d v="2020-12-21T00:00:00"/>
    <s v="Financeiro"/>
    <n v="140083"/>
    <s v="C"/>
    <x v="14"/>
    <n v="200"/>
    <n v="38.4"/>
    <n v="36.168863271256029"/>
    <n v="7680"/>
    <n v="4.9000000000000004"/>
    <n v="1.7233333333333334"/>
    <n v="0.22999999999999998"/>
    <n v="7690.2599999999993"/>
    <s v="S"/>
    <m/>
    <n v="-7690.2599999999993"/>
    <m/>
    <n v="400"/>
  </r>
  <r>
    <s v="ITAÚ"/>
    <d v="2020-12-21T00:00:00"/>
    <s v="Financeiro"/>
    <n v="140083"/>
    <s v="C"/>
    <x v="14"/>
    <n v="200"/>
    <n v="38.14"/>
    <m/>
    <n v="7628"/>
    <n v="4.9000000000000004"/>
    <n v="1.7233333333333334"/>
    <n v="0.22999999999999998"/>
    <n v="7638.2599999999993"/>
    <s v="S"/>
    <m/>
    <n v="-7638.2599999999993"/>
    <m/>
    <n v="200"/>
  </r>
  <r>
    <s v="ITAÚ"/>
    <d v="2020-12-21T00:00:00"/>
    <s v="Financeiro"/>
    <n v="140083"/>
    <s v="V"/>
    <x v="14"/>
    <n v="200"/>
    <n v="38.36"/>
    <m/>
    <n v="7672"/>
    <n v="4.9000000000000004"/>
    <n v="1.7233333333333334"/>
    <n v="0.22999999999999998"/>
    <n v="7664.9700000000012"/>
    <s v="S"/>
    <m/>
    <n v="7664.9700000000012"/>
    <m/>
    <n v="400"/>
  </r>
  <r>
    <s v="ITAÚ"/>
    <d v="2020-12-17T00:00:00"/>
    <s v="Financeiro"/>
    <n v="121044"/>
    <s v="C"/>
    <x v="14"/>
    <n v="200"/>
    <n v="39.15"/>
    <m/>
    <n v="7830"/>
    <n v="4.9000000000000004"/>
    <n v="1.6833333333333333"/>
    <n v="0.68"/>
    <n v="7838.11"/>
    <s v="S"/>
    <m/>
    <n v="-7838.11"/>
    <m/>
    <n v="400"/>
  </r>
  <r>
    <s v="ITAÚ"/>
    <d v="2020-12-17T00:00:00"/>
    <s v="Financeiro"/>
    <n v="121044"/>
    <s v="V"/>
    <x v="14"/>
    <n v="200"/>
    <n v="39.049999999999997"/>
    <m/>
    <n v="7809.9999999999991"/>
    <n v="4.9000000000000004"/>
    <n v="1.6833333333333333"/>
    <n v="0.68"/>
    <n v="7802.5199999999995"/>
    <s v="S"/>
    <m/>
    <n v="7802.5199999999995"/>
    <n v="-34.442500000001019"/>
    <n v="200"/>
  </r>
  <r>
    <s v="ITAÚ"/>
    <d v="2020-12-17T00:00:00"/>
    <s v="Consumo não Cíclico"/>
    <n v="121044"/>
    <s v="C"/>
    <x v="13"/>
    <n v="300"/>
    <n v="23.41"/>
    <m/>
    <n v="7023"/>
    <n v="4.9000000000000004"/>
    <n v="1.6833333333333333"/>
    <n v="0.68"/>
    <n v="7031.11"/>
    <s v="S"/>
    <m/>
    <n v="-7031.11"/>
    <m/>
    <n v="0"/>
  </r>
  <r>
    <s v="ITAÚ"/>
    <d v="2020-12-16T00:00:00"/>
    <s v="Financeiro"/>
    <n v="112389"/>
    <s v="C"/>
    <x v="14"/>
    <n v="200"/>
    <n v="39.28"/>
    <m/>
    <n v="7856"/>
    <n v="4.9000000000000004"/>
    <n v="1.6420000000000001"/>
    <n v="0.22999999999999998"/>
    <n v="7863.6599999999989"/>
    <s v="S"/>
    <m/>
    <n v="-7863.6599999999989"/>
    <m/>
    <n v="200"/>
  </r>
  <r>
    <s v="ITAÚ"/>
    <d v="2020-12-16T00:00:00"/>
    <s v="Financeiro"/>
    <n v="112389"/>
    <s v="C"/>
    <x v="14"/>
    <n v="200"/>
    <n v="39.31"/>
    <m/>
    <n v="7862"/>
    <n v="4.9000000000000004"/>
    <n v="1.6420000000000001"/>
    <n v="0.22999999999999998"/>
    <n v="7869.6599999999989"/>
    <s v="S"/>
    <m/>
    <n v="-7869.6599999999989"/>
    <m/>
    <n v="200"/>
  </r>
  <r>
    <s v="ITAÚ"/>
    <d v="2020-12-16T00:00:00"/>
    <s v="Financeiro"/>
    <n v="112389"/>
    <s v="V"/>
    <x v="14"/>
    <n v="200"/>
    <n v="39.32"/>
    <m/>
    <n v="7864"/>
    <n v="4.9000000000000004"/>
    <n v="1.6420000000000001"/>
    <n v="0.22999999999999998"/>
    <n v="7856.9700000000012"/>
    <s v="S"/>
    <m/>
    <n v="7856.9700000000012"/>
    <n v="-6.1849999999985812"/>
    <n v="400"/>
  </r>
  <r>
    <s v="ITAÚ"/>
    <d v="2020-12-16T00:00:00"/>
    <s v="Financeiro"/>
    <n v="112389"/>
    <s v="V"/>
    <x v="14"/>
    <n v="200"/>
    <n v="39.33"/>
    <m/>
    <n v="7866"/>
    <n v="4.9000000000000004"/>
    <n v="1.6420000000000001"/>
    <n v="0.22999999999999998"/>
    <n v="7858.0400000000009"/>
    <s v="S"/>
    <m/>
    <n v="7858.0400000000009"/>
    <n v="-10.184999999998581"/>
    <n v="200"/>
  </r>
  <r>
    <s v="ITAÚ"/>
    <d v="2020-12-16T00:00:00"/>
    <s v="Consumo não Cíclico"/>
    <n v="112389"/>
    <s v="V"/>
    <x v="13"/>
    <n v="300"/>
    <n v="23.41"/>
    <n v="25.056099751297577"/>
    <n v="7023"/>
    <n v="4.9000000000000004"/>
    <n v="1.6420000000000001"/>
    <n v="0.22999999999999998"/>
    <n v="7015.35"/>
    <s v="S"/>
    <m/>
    <n v="7015.35"/>
    <n v="-500.35325872260546"/>
    <n v="0"/>
  </r>
  <r>
    <s v="ITAÚ"/>
    <d v="2020-12-15T00:00:00"/>
    <s v="Financeiro"/>
    <n v="103997"/>
    <s v="C"/>
    <x v="14"/>
    <n v="200"/>
    <n v="39.31"/>
    <m/>
    <n v="7862"/>
    <n v="4.9000000000000004"/>
    <n v="1.6542857142857144"/>
    <n v="0.23571428571428571"/>
    <n v="7870.2857142857147"/>
    <s v="S"/>
    <m/>
    <n v="-7870.2857142857147"/>
    <m/>
    <n v="-200"/>
  </r>
  <r>
    <s v="ITAÚ"/>
    <d v="2020-12-15T00:00:00"/>
    <s v="Financeiro"/>
    <n v="103997"/>
    <s v="C"/>
    <x v="14"/>
    <n v="200"/>
    <n v="39.33"/>
    <m/>
    <n v="7866"/>
    <n v="4.9000000000000004"/>
    <n v="1.6542857142857144"/>
    <n v="0.23571428571428571"/>
    <n v="7874.2857142857147"/>
    <s v="S"/>
    <m/>
    <n v="-7874.2857142857147"/>
    <m/>
    <n v="0"/>
  </r>
  <r>
    <s v="ITAÚ"/>
    <d v="2020-12-15T00:00:00"/>
    <s v="Financeiro"/>
    <n v="103997"/>
    <s v="C"/>
    <x v="14"/>
    <n v="200"/>
    <n v="39.35"/>
    <m/>
    <n v="7870"/>
    <n v="4.9000000000000004"/>
    <n v="1.6542857142857144"/>
    <n v="0.23571428571428571"/>
    <n v="7878.2857142857147"/>
    <s v="S"/>
    <m/>
    <n v="-7878.2857142857147"/>
    <m/>
    <n v="200"/>
  </r>
  <r>
    <s v="ITAÚ"/>
    <d v="2020-12-15T00:00:00"/>
    <s v="Financeiro"/>
    <n v="103997"/>
    <s v="V"/>
    <x v="14"/>
    <n v="200"/>
    <n v="39.28"/>
    <n v="35.053294906884034"/>
    <n v="7856"/>
    <n v="4.9000000000000004"/>
    <n v="1.6542857142857144"/>
    <n v="0.23571428571428571"/>
    <n v="7848.3442857142854"/>
    <s v="S"/>
    <m/>
    <n v="7848.3442857142854"/>
    <n v="838.87905433747892"/>
    <n v="400"/>
  </r>
  <r>
    <s v="ITAÚ"/>
    <d v="2020-12-15T00:00:00"/>
    <s v="Financeiro"/>
    <n v="103997"/>
    <s v="V"/>
    <x v="14"/>
    <n v="200"/>
    <n v="39.130000000000003"/>
    <m/>
    <n v="7826.0000000000009"/>
    <n v="4.9000000000000004"/>
    <n v="1.6542857142857144"/>
    <n v="0.23571428571428571"/>
    <n v="7818.0342857142869"/>
    <s v="S"/>
    <m/>
    <n v="7818.0342857142869"/>
    <n v="-49.621011904760962"/>
    <n v="600"/>
  </r>
  <r>
    <s v="ITAÚ"/>
    <d v="2020-12-15T00:00:00"/>
    <s v="Financeiro"/>
    <n v="103997"/>
    <s v="V"/>
    <x v="14"/>
    <n v="200"/>
    <n v="39.29"/>
    <m/>
    <n v="7858"/>
    <n v="4.9000000000000004"/>
    <n v="1.6542857142857144"/>
    <n v="0.23571428571428571"/>
    <n v="7850.0342857142859"/>
    <s v="S"/>
    <m/>
    <n v="7850.0342857142859"/>
    <n v="-21.621011904761872"/>
    <n v="800"/>
  </r>
  <r>
    <s v="ITAÚ"/>
    <d v="2020-12-15T00:00:00"/>
    <s v="Financeiro"/>
    <n v="103997"/>
    <s v="V"/>
    <x v="14"/>
    <n v="200"/>
    <n v="39.33"/>
    <m/>
    <n v="7866"/>
    <n v="4.9000000000000004"/>
    <n v="1.6542857142857144"/>
    <n v="0.23571428571428571"/>
    <n v="7858.0342857142859"/>
    <s v="S"/>
    <m/>
    <n v="7858.0342857142859"/>
    <n v="-17.621011904761872"/>
    <n v="1000"/>
  </r>
  <r>
    <s v="ITAÚ"/>
    <d v="2020-12-11T00:00:00"/>
    <s v="Financeiro"/>
    <n v="85476"/>
    <s v="V"/>
    <x v="14"/>
    <n v="200"/>
    <n v="37.74"/>
    <n v="35.053294906884034"/>
    <n v="7548"/>
    <n v="4.9000000000000004"/>
    <n v="1.6866666666666665"/>
    <n v="0.22333333333333336"/>
    <n v="7540.0466666666671"/>
    <s v="S"/>
    <m/>
    <n v="7540.0466666666671"/>
    <n v="530.89143528986006"/>
    <n v="600"/>
  </r>
  <r>
    <s v="ITAÚ"/>
    <d v="2020-12-10T00:00:00"/>
    <s v="Financeiro"/>
    <n v="75205"/>
    <s v="V"/>
    <x v="14"/>
    <n v="200"/>
    <n v="36.49"/>
    <m/>
    <n v="7298"/>
    <n v="4.9000000000000004"/>
    <n v="1.6866666666666665"/>
    <n v="0.22333333333333336"/>
    <n v="7290.0466666666671"/>
    <s v="S"/>
    <m/>
    <n v="7290.0466666666671"/>
    <n v="-47.529166666665333"/>
    <n v="800"/>
  </r>
  <r>
    <s v="ITAÚ"/>
    <d v="2020-12-10T00:00:00"/>
    <s v="Financeiro"/>
    <n v="75205"/>
    <s v="C"/>
    <x v="14"/>
    <n v="200"/>
    <n v="36.659999999999997"/>
    <m/>
    <n v="7331.9999999999991"/>
    <n v="4.9000000000000004"/>
    <n v="1.6866666666666665"/>
    <n v="0.22333333333333336"/>
    <n v="7340.5833333333321"/>
    <s v="S"/>
    <m/>
    <n v="-7340.5833333333321"/>
    <m/>
    <n v="300"/>
  </r>
  <r>
    <s v="ITAÚ"/>
    <d v="2020-12-10T00:00:00"/>
    <s v="Financeiro e Outros"/>
    <n v="75205"/>
    <s v="C"/>
    <x v="9"/>
    <n v="300"/>
    <n v="26.03"/>
    <n v="25.672175925925924"/>
    <n v="7809"/>
    <n v="4.9000000000000004"/>
    <n v="1.6866666666666665"/>
    <n v="0.22333333333333336"/>
    <n v="7817.583333333333"/>
    <s v="S"/>
    <m/>
    <n v="-7817.583333333333"/>
    <m/>
    <n v="600"/>
  </r>
  <r>
    <s v="ITAÚ"/>
    <d v="2020-12-09T00:00:00"/>
    <s v="Financeiro"/>
    <n v="65465"/>
    <s v="C"/>
    <x v="14"/>
    <n v="200"/>
    <n v="36.06"/>
    <n v="35.053294906884034"/>
    <n v="7212"/>
    <n v="4.9000000000000004"/>
    <n v="2.0550000000000002"/>
    <n v="0.22500000000000001"/>
    <n v="7220.585"/>
    <s v="S"/>
    <m/>
    <n v="-7220.585"/>
    <m/>
    <n v="600"/>
  </r>
  <r>
    <s v="ITAÚ"/>
    <d v="2020-12-09T00:00:00"/>
    <s v="Financeiro e Outros"/>
    <n v="65465"/>
    <s v="V"/>
    <x v="9"/>
    <n v="300"/>
    <n v="25.79"/>
    <n v="25.314351851851853"/>
    <n v="7737"/>
    <n v="4.9000000000000004"/>
    <n v="2.0550000000000002"/>
    <n v="0.22500000000000001"/>
    <n v="7729.0450000000001"/>
    <s v="S"/>
    <m/>
    <n v="7729.0450000000001"/>
    <n v="136.26944444444416"/>
    <n v="300"/>
  </r>
  <r>
    <s v="ITAÚ"/>
    <d v="2020-12-08T00:00:00"/>
    <s v="Financeiro e Outros"/>
    <n v="56493"/>
    <s v="C"/>
    <x v="9"/>
    <n v="300"/>
    <n v="26.16"/>
    <n v="25.314351851851853"/>
    <n v="7848"/>
    <n v="4.9000000000000004"/>
    <n v="2.15"/>
    <n v="0.23"/>
    <n v="7856.5899999999992"/>
    <s v="S"/>
    <m/>
    <n v="-7856.5899999999992"/>
    <m/>
    <n v="500"/>
  </r>
  <r>
    <s v="ITAÚ"/>
    <d v="2020-12-07T00:00:00"/>
    <s v="Financeiro"/>
    <n v="46598"/>
    <s v="V"/>
    <x v="14"/>
    <n v="200"/>
    <n v="36.369999999999997"/>
    <n v="34.717726542512047"/>
    <n v="7273.9999999999991"/>
    <n v="4.9000000000000004"/>
    <n v="2.0699999999999998"/>
    <n v="0.38"/>
    <n v="7265.8899999999994"/>
    <s v="S"/>
    <m/>
    <n v="7265.8899999999994"/>
    <n v="323.43769149759009"/>
    <n v="600"/>
  </r>
  <r>
    <s v="ITAÚ"/>
    <d v="2020-12-07T00:00:00"/>
    <s v="Financeiro e Outros"/>
    <n v="46598"/>
    <s v="V"/>
    <x v="9"/>
    <n v="300"/>
    <n v="25.97"/>
    <n v="24.468703703703703"/>
    <n v="7791"/>
    <n v="4.9000000000000004"/>
    <n v="2.0699999999999998"/>
    <n v="0.38"/>
    <n v="7782.89"/>
    <s v="S"/>
    <m/>
    <n v="7782.89"/>
    <n v="443.37188888888886"/>
    <n v="500"/>
  </r>
  <r>
    <s v="ITAÚ"/>
    <d v="2020-12-03T00:00:00"/>
    <s v="Consumo não Cíclico"/>
    <n v="26142"/>
    <s v="C"/>
    <x v="13"/>
    <n v="300"/>
    <n v="23.11"/>
    <n v="25.056099751297577"/>
    <n v="6933"/>
    <n v="4.9000000000000004"/>
    <n v="1.9"/>
    <n v="0.2"/>
    <n v="6940.3533333333326"/>
    <s v="S"/>
    <m/>
    <n v="-6940.3533333333326"/>
    <m/>
    <n v="700"/>
  </r>
  <r>
    <s v="ITAÚ"/>
    <d v="2020-12-01T00:00:00"/>
    <s v="Financeiro e Outros"/>
    <n v="5036"/>
    <s v="V"/>
    <x v="9"/>
    <n v="300"/>
    <n v="24.85"/>
    <n v="24.468703703703703"/>
    <n v="7455"/>
    <n v="4.9000000000000004"/>
    <n v="1.4616666666666667"/>
    <n v="0.19166666666666665"/>
    <n v="7448.2850000000008"/>
    <s v="S"/>
    <m/>
    <n v="7448.2850000000008"/>
    <n v="107.56022222222236"/>
    <n v="500"/>
  </r>
  <r>
    <s v="ITAÚ"/>
    <d v="2020-12-01T00:00:00"/>
    <s v="Consumo não Cíclico"/>
    <n v="5036"/>
    <s v="V"/>
    <x v="13"/>
    <n v="300"/>
    <n v="23.65"/>
    <n v="25.244431985294113"/>
    <n v="7095"/>
    <n v="4.9000000000000004"/>
    <n v="1.4616666666666667"/>
    <n v="0.19166666666666665"/>
    <n v="7088.2850000000008"/>
    <s v="S"/>
    <m/>
    <n v="7088.2850000000008"/>
    <n v="-485.15826225490036"/>
    <n v="700"/>
  </r>
  <r>
    <s v="ITAÚ"/>
    <d v="2020-12-01T00:00:00"/>
    <s v="Consumo não Cíclico"/>
    <n v="5036"/>
    <s v="V"/>
    <x v="13"/>
    <n v="300"/>
    <n v="23.87"/>
    <m/>
    <n v="7161"/>
    <n v="4.9000000000000004"/>
    <n v="1.4616666666666667"/>
    <n v="0.19166666666666665"/>
    <n v="7153.0583333333334"/>
    <s v="S"/>
    <m/>
    <n v="7153.0583333333334"/>
    <n v="-2.2873333333318442"/>
    <n v="500"/>
  </r>
  <r>
    <s v="ITAÚ"/>
    <d v="2020-12-01T00:00:00"/>
    <s v="Consumo não Cíclico"/>
    <n v="5036"/>
    <s v="C"/>
    <x v="13"/>
    <n v="300"/>
    <n v="23.83"/>
    <m/>
    <n v="7148.9999999999991"/>
    <n v="4.9000000000000004"/>
    <n v="1.4616666666666667"/>
    <n v="0.19166666666666665"/>
    <n v="7157.5716666666658"/>
    <s v="S"/>
    <m/>
    <n v="-7157.5716666666658"/>
    <m/>
    <n v="900"/>
  </r>
  <r>
    <s v="ITAÚ"/>
    <d v="2020-12-01T00:00:00"/>
    <s v="Consumo Cíclico"/>
    <n v="5036"/>
    <s v="C"/>
    <x v="18"/>
    <n v="200"/>
    <n v="17.420000000000002"/>
    <n v="18.333615333333334"/>
    <n v="3484.0000000000005"/>
    <n v="4.9000000000000004"/>
    <n v="1.4616666666666667"/>
    <n v="0.19166666666666665"/>
    <n v="3492.5716666666672"/>
    <s v="N"/>
    <m/>
    <n v="-3492.5716666666672"/>
    <m/>
    <n v="500"/>
  </r>
  <r>
    <s v="ITAÚ"/>
    <d v="2020-12-01T00:00:00"/>
    <s v="Consumo Cíclico"/>
    <n v="5036"/>
    <s v="C"/>
    <x v="18"/>
    <n v="200"/>
    <n v="17.39"/>
    <m/>
    <n v="3478"/>
    <n v="4.9000000000000004"/>
    <n v="1.4616666666666667"/>
    <n v="0.19166666666666665"/>
    <n v="3486.5716666666667"/>
    <s v="N"/>
    <m/>
    <n v="-3486.5716666666667"/>
    <m/>
    <n v="700"/>
  </r>
  <r>
    <s v="ITAÚ"/>
    <d v="2020-11-30T00:00:00"/>
    <s v="Financeiro e Outros"/>
    <n v="174095"/>
    <s v="C"/>
    <x v="9"/>
    <n v="300"/>
    <n v="24.49"/>
    <n v="24.468703703703703"/>
    <n v="7346.9999999999991"/>
    <n v="4.9000000000000004"/>
    <n v="1.95"/>
    <n v="0.23"/>
    <n v="7355.6099999999988"/>
    <s v="S"/>
    <m/>
    <n v="-7355.6099999999988"/>
    <m/>
    <n v="800"/>
  </r>
  <r>
    <s v="ITAÚ"/>
    <d v="2020-11-30T00:00:00"/>
    <e v="#N/A"/>
    <n v="174095"/>
    <s v="C"/>
    <x v="1"/>
    <n v="1000"/>
    <n v="6.86"/>
    <n v="13.605245262832337"/>
    <n v="6860"/>
    <n v="4.9000000000000004"/>
    <n v="1.95"/>
    <n v="0.23"/>
    <n v="6868.61"/>
    <s v="S"/>
    <m/>
    <n v="-6868.61"/>
    <m/>
    <n v="700"/>
  </r>
  <r>
    <s v="CLEAR"/>
    <d v="2020-11-27T00:00:00"/>
    <e v="#N/A"/>
    <n v="22681248"/>
    <s v="C"/>
    <x v="16"/>
    <n v="400"/>
    <n v="4.9400000000000004"/>
    <n v="6.371666666666667"/>
    <n v="1976.0000000000002"/>
    <m/>
    <n v="0.54"/>
    <n v="0.06"/>
    <n v="1979.761666666667"/>
    <s v="N"/>
    <m/>
    <n v="-1979.761666666667"/>
    <m/>
    <n v="600"/>
  </r>
  <r>
    <s v="ITAÚ"/>
    <d v="2020-11-25T00:00:00"/>
    <s v="Financeiro"/>
    <n v="147082"/>
    <s v="C"/>
    <x v="14"/>
    <n v="100"/>
    <n v="35.08"/>
    <n v="34.763010724698042"/>
    <n v="3508"/>
    <n v="4.9000000000000004"/>
    <n v="1.3866666666666667"/>
    <n v="0.16333333333333333"/>
    <n v="3516.7650000000003"/>
    <s v="S"/>
    <m/>
    <n v="-3516.7650000000003"/>
    <m/>
    <n v="600"/>
  </r>
  <r>
    <s v="ITAÚ"/>
    <d v="2020-11-25T00:00:00"/>
    <s v="Financeiro"/>
    <n v="147082"/>
    <s v="C"/>
    <x v="14"/>
    <n v="100"/>
    <n v="35.21"/>
    <n v="34.717726542512047"/>
    <n v="3521"/>
    <n v="4.9000000000000004"/>
    <n v="1.3866666666666667"/>
    <n v="0.16333333333333333"/>
    <n v="3529.7650000000003"/>
    <s v="S"/>
    <m/>
    <n v="-3529.7650000000003"/>
    <m/>
    <n v="400"/>
  </r>
  <r>
    <s v="ITAÚ"/>
    <d v="2020-11-25T00:00:00"/>
    <s v="Financeiro"/>
    <n v="147082"/>
    <s v="C"/>
    <x v="14"/>
    <n v="300"/>
    <n v="35.39"/>
    <n v="34.635680966264054"/>
    <n v="10617"/>
    <n v="4.9000000000000004"/>
    <n v="1.3866666666666667"/>
    <n v="0.16333333333333333"/>
    <n v="10625.764999999999"/>
    <s v="S"/>
    <m/>
    <n v="-10625.764999999999"/>
    <m/>
    <n v="300"/>
  </r>
  <r>
    <s v="ITAÚ"/>
    <d v="2020-11-25T00:00:00"/>
    <s v="Financeiro e Outros"/>
    <n v="147082"/>
    <s v="C"/>
    <x v="9"/>
    <n v="200"/>
    <n v="25.24"/>
    <n v="24.458055555555553"/>
    <n v="5048"/>
    <n v="4.9000000000000004"/>
    <n v="1.3866666666666667"/>
    <n v="0.16333333333333333"/>
    <n v="5056.7649999999994"/>
    <s v="S"/>
    <m/>
    <n v="-5056.7649999999994"/>
    <m/>
    <n v="300"/>
  </r>
  <r>
    <s v="ITAÚ"/>
    <d v="2020-11-25T00:00:00"/>
    <s v="Financeiro e Outros"/>
    <n v="147082"/>
    <s v="C"/>
    <x v="9"/>
    <n v="200"/>
    <n v="25.38"/>
    <n v="24.067083333333329"/>
    <n v="5076"/>
    <n v="4.9000000000000004"/>
    <n v="1.3866666666666667"/>
    <n v="0.16333333333333333"/>
    <n v="5084.7649999999994"/>
    <s v="S"/>
    <m/>
    <n v="-5084.7649999999994"/>
    <m/>
    <n v="500"/>
  </r>
  <r>
    <s v="ITAÚ"/>
    <d v="2020-11-25T00:00:00"/>
    <e v="#N/A"/>
    <n v="147082"/>
    <s v="C"/>
    <x v="16"/>
    <n v="500"/>
    <n v="4.99"/>
    <n v="6.7823076923076924"/>
    <n v="2495"/>
    <n v="4.9000000000000004"/>
    <n v="1.3866666666666667"/>
    <n v="0.16333333333333333"/>
    <n v="2502.586666666667"/>
    <s v="N"/>
    <m/>
    <n v="-2502.586666666667"/>
    <m/>
    <n v="700"/>
  </r>
  <r>
    <s v="ITAÚ"/>
    <d v="2020-11-24T00:00:00"/>
    <s v="Financeiro"/>
    <n v="136874"/>
    <s v="V"/>
    <x v="14"/>
    <n v="200"/>
    <n v="34.99"/>
    <m/>
    <n v="6998"/>
    <n v="4.9000000000000004"/>
    <n v="1.5277777777777777"/>
    <n v="0.20666666666666667"/>
    <n v="6991"/>
    <s v="S"/>
    <m/>
    <n v="6991"/>
    <n v="-100.86333333333278"/>
    <n v="500"/>
  </r>
  <r>
    <s v="ITAÚ"/>
    <d v="2020-11-24T00:00:00"/>
    <s v="Financeiro"/>
    <n v="136874"/>
    <s v="V"/>
    <x v="14"/>
    <n v="200"/>
    <n v="35.58"/>
    <m/>
    <n v="7116"/>
    <n v="4.9000000000000004"/>
    <n v="1.5277777777777777"/>
    <n v="0.20666666666666667"/>
    <n v="7109"/>
    <s v="S"/>
    <m/>
    <n v="7109"/>
    <n v="29.136666666666315"/>
    <n v="300"/>
  </r>
  <r>
    <s v="ITAÚ"/>
    <d v="2020-11-24T00:00:00"/>
    <s v="Financeiro"/>
    <n v="136874"/>
    <s v="C"/>
    <x v="14"/>
    <n v="200"/>
    <n v="35.409999999999997"/>
    <m/>
    <n v="7081.9999999999991"/>
    <n v="4.9000000000000004"/>
    <n v="1.5277777777777777"/>
    <n v="0.20666666666666667"/>
    <n v="7090.0926666666655"/>
    <s v="S"/>
    <m/>
    <n v="-7090.0926666666655"/>
    <m/>
    <n v="500"/>
  </r>
  <r>
    <s v="ITAÚ"/>
    <d v="2020-11-24T00:00:00"/>
    <s v="Financeiro"/>
    <n v="136874"/>
    <s v="C"/>
    <x v="14"/>
    <n v="200"/>
    <n v="35.35"/>
    <m/>
    <n v="7070"/>
    <n v="4.9000000000000004"/>
    <n v="1.5277777777777777"/>
    <n v="0.20666666666666667"/>
    <n v="7078.0926666666664"/>
    <s v="S"/>
    <m/>
    <n v="-7078.0926666666664"/>
    <m/>
    <n v="200"/>
  </r>
  <r>
    <s v="ITAÚ"/>
    <d v="2020-11-24T00:00:00"/>
    <s v="Financeiro"/>
    <n v="136874"/>
    <s v="V"/>
    <x v="14"/>
    <n v="200"/>
    <n v="35.92"/>
    <n v="33.881361932528115"/>
    <n v="7184"/>
    <n v="4.9000000000000004"/>
    <n v="1.5277777777777777"/>
    <n v="0.20666666666666667"/>
    <n v="7176.5373333333337"/>
    <s v="S"/>
    <m/>
    <n v="7176.5373333333337"/>
    <n v="399.61094682770999"/>
    <n v="400"/>
  </r>
  <r>
    <s v="ITAÚ"/>
    <d v="2020-11-24T00:00:00"/>
    <s v="Financeiro"/>
    <n v="136874"/>
    <s v="V"/>
    <x v="14"/>
    <n v="200"/>
    <n v="35.29"/>
    <n v="33.881361932528115"/>
    <n v="7058"/>
    <n v="4.9000000000000004"/>
    <n v="1.5277777777777777"/>
    <n v="0.20666666666666667"/>
    <n v="7050.5373333333337"/>
    <s v="S"/>
    <m/>
    <n v="7050.5373333333337"/>
    <n v="273.61094682770999"/>
    <n v="600"/>
  </r>
  <r>
    <s v="ITAÚ"/>
    <d v="2020-11-24T00:00:00"/>
    <s v="Financeiro e Outros"/>
    <n v="136874"/>
    <s v="V"/>
    <x v="9"/>
    <n v="200"/>
    <n v="25.02"/>
    <n v="22.754166666666666"/>
    <n v="5004"/>
    <n v="4.9000000000000004"/>
    <n v="1.5277777777777777"/>
    <n v="0.20666666666666667"/>
    <n v="4996.5373333333337"/>
    <s v="S"/>
    <m/>
    <n v="4996.5373333333337"/>
    <n v="445.05000000000018"/>
    <n v="1100"/>
  </r>
  <r>
    <s v="ITAÚ"/>
    <d v="2020-11-24T00:00:00"/>
    <s v="Financeiro e Outros"/>
    <n v="136874"/>
    <s v="V"/>
    <x v="9"/>
    <n v="200"/>
    <n v="25.24"/>
    <n v="22.754166666666666"/>
    <n v="5048"/>
    <n v="4.9000000000000004"/>
    <n v="1.5277777777777777"/>
    <n v="0.20666666666666667"/>
    <n v="5040.3033333333333"/>
    <s v="S"/>
    <m/>
    <n v="5040.3033333333333"/>
    <n v="490.28000000000065"/>
    <n v="700"/>
  </r>
  <r>
    <s v="ITAÚ"/>
    <d v="2020-11-24T00:00:00"/>
    <s v="Financeiro e Outros"/>
    <n v="136874"/>
    <s v="V"/>
    <x v="9"/>
    <n v="200"/>
    <n v="25.84"/>
    <n v="22.754166666666666"/>
    <n v="5168"/>
    <n v="4.9000000000000004"/>
    <n v="1.5277777777777777"/>
    <n v="0.20666666666666667"/>
    <n v="5160.3033333333333"/>
    <s v="S"/>
    <m/>
    <n v="5160.3033333333333"/>
    <n v="610.28000000000065"/>
    <n v="800"/>
  </r>
  <r>
    <s v="ITAÚ"/>
    <d v="2020-11-23T00:00:00"/>
    <s v="Financeiro"/>
    <n v="126932"/>
    <s v="C"/>
    <x v="21"/>
    <n v="300"/>
    <n v="29"/>
    <n v="30.222337662337662"/>
    <n v="8700"/>
    <n v="4.9000000000000004"/>
    <n v="2.39"/>
    <n v="0.28000000000000003"/>
    <n v="8708.4"/>
    <s v="S"/>
    <m/>
    <n v="-8708.4"/>
    <m/>
    <n v="600"/>
  </r>
  <r>
    <s v="ITAÚ"/>
    <d v="2020-11-20T00:00:00"/>
    <s v="Financeiro"/>
    <n v="118712"/>
    <s v="C"/>
    <x v="14"/>
    <n v="200"/>
    <n v="34.6"/>
    <n v="33.881361932528115"/>
    <n v="6920"/>
    <n v="4.9000000000000004"/>
    <n v="1.2266666666666668"/>
    <n v="0.17500000000000002"/>
    <n v="6928.2950000000001"/>
    <s v="S"/>
    <m/>
    <n v="-6928.2950000000001"/>
    <m/>
    <n v="800"/>
  </r>
  <r>
    <s v="ITAÚ"/>
    <d v="2020-11-20T00:00:00"/>
    <s v="Financeiro e Outros"/>
    <n v="118712"/>
    <s v="C"/>
    <x v="9"/>
    <n v="200"/>
    <n v="24.63"/>
    <n v="22.754166666666666"/>
    <n v="4926"/>
    <n v="4.9000000000000004"/>
    <n v="1.2266666666666668"/>
    <n v="0.17500000000000002"/>
    <n v="4934.2950000000001"/>
    <s v="S"/>
    <m/>
    <n v="-4934.2950000000001"/>
    <m/>
    <n v="600"/>
  </r>
  <r>
    <s v="ITAÚ"/>
    <d v="2020-11-20T00:00:00"/>
    <s v="Financeiro e Outros"/>
    <n v="118712"/>
    <s v="V"/>
    <x v="9"/>
    <n v="200"/>
    <n v="24.63"/>
    <m/>
    <n v="4926"/>
    <n v="4.9000000000000004"/>
    <n v="1.2266666666666668"/>
    <n v="0.17500000000000002"/>
    <n v="4918.335"/>
    <s v="S"/>
    <m/>
    <n v="4918.335"/>
    <n v="-30.289999999999054"/>
    <n v="400"/>
  </r>
  <r>
    <s v="ITAÚ"/>
    <d v="2020-11-20T00:00:00"/>
    <s v="Financeiro e Outros"/>
    <n v="118712"/>
    <s v="C"/>
    <x v="9"/>
    <n v="200"/>
    <n v="24.71"/>
    <m/>
    <n v="4942"/>
    <n v="4.9000000000000004"/>
    <n v="1.2266666666666668"/>
    <n v="0.17500000000000002"/>
    <n v="4950.2950000000001"/>
    <s v="S"/>
    <m/>
    <n v="-4950.2950000000001"/>
    <m/>
    <n v="500"/>
  </r>
  <r>
    <s v="ITAÚ"/>
    <d v="2020-11-20T00:00:00"/>
    <s v="Consumo Cíclico"/>
    <n v="118712"/>
    <s v="V"/>
    <x v="18"/>
    <n v="300"/>
    <n v="18.010000000000002"/>
    <m/>
    <n v="5403.0000000000009"/>
    <n v="4.9000000000000004"/>
    <n v="1.2266666666666668"/>
    <n v="0.17500000000000002"/>
    <n v="5395.3350000000009"/>
    <s v="S"/>
    <m/>
    <n v="5395.3350000000009"/>
    <n v="-10.959999999999127"/>
    <n v="600"/>
  </r>
  <r>
    <s v="ITAÚ"/>
    <d v="2020-11-20T00:00:00"/>
    <s v="Consumo Cíclico"/>
    <n v="118712"/>
    <s v="C"/>
    <x v="18"/>
    <n v="300"/>
    <n v="18"/>
    <m/>
    <n v="5400"/>
    <n v="4.9000000000000004"/>
    <n v="1.2266666666666668"/>
    <n v="0.17500000000000002"/>
    <n v="5408.2950000000001"/>
    <s v="S"/>
    <m/>
    <n v="-5408.2950000000001"/>
    <m/>
    <n v="900"/>
  </r>
  <r>
    <s v="ITAÚ"/>
    <d v="2020-11-19T00:00:00"/>
    <s v="Financeiro"/>
    <n v="111134"/>
    <s v="V"/>
    <x v="14"/>
    <n v="200"/>
    <n v="34.42"/>
    <n v="33.593906705539361"/>
    <n v="6884"/>
    <n v="4.9000000000000004"/>
    <n v="1.63"/>
    <n v="0.18999999999999997"/>
    <n v="6876.7200000000012"/>
    <s v="S"/>
    <m/>
    <n v="6876.7200000000012"/>
    <n v="158.5386588921283"/>
    <n v="1200"/>
  </r>
  <r>
    <s v="ITAÚ"/>
    <d v="2020-11-19T00:00:00"/>
    <s v="Financeiro e Outros"/>
    <n v="111134"/>
    <s v="V"/>
    <x v="9"/>
    <n v="300"/>
    <n v="24.77"/>
    <n v="22.128888888888888"/>
    <n v="7431"/>
    <n v="4.9000000000000004"/>
    <n v="1.63"/>
    <n v="0.18999999999999997"/>
    <n v="7423.7200000000012"/>
    <s v="S"/>
    <m/>
    <n v="7423.7200000000012"/>
    <n v="785.65333333333456"/>
    <n v="1100"/>
  </r>
  <r>
    <s v="ITAÚ"/>
    <d v="2020-11-19T00:00:00"/>
    <s v="Consumo Cíclico"/>
    <n v="111134"/>
    <s v="C"/>
    <x v="18"/>
    <n v="200"/>
    <n v="17.420000000000002"/>
    <n v="18.510494444444447"/>
    <n v="3484.0000000000005"/>
    <n v="4.9000000000000004"/>
    <n v="1.63"/>
    <n v="0.18999999999999997"/>
    <n v="3491.4050000000007"/>
    <s v="N"/>
    <m/>
    <n v="-3491.4050000000007"/>
    <m/>
    <n v="700"/>
  </r>
  <r>
    <s v="ITAÚ"/>
    <d v="2020-11-11T00:00:00"/>
    <s v="Consumo Cíclico"/>
    <n v="66911"/>
    <s v="C"/>
    <x v="18"/>
    <n v="300"/>
    <n v="18.86"/>
    <n v="18.625283333333336"/>
    <n v="5658"/>
    <n v="4.9000000000000004"/>
    <n v="1.55"/>
    <n v="0.18"/>
    <n v="5665.3950000000004"/>
    <s v="N"/>
    <m/>
    <n v="-5665.3950000000004"/>
    <m/>
    <n v="500"/>
  </r>
  <r>
    <s v="ITAÚ"/>
    <d v="2020-11-11T00:00:00"/>
    <s v="Consumo Cíclico"/>
    <n v="57969"/>
    <s v="V"/>
    <x v="18"/>
    <n v="300"/>
    <n v="18.600000000000001"/>
    <n v="18.625283333333336"/>
    <n v="5580"/>
    <n v="4.9000000000000004"/>
    <n v="1.69"/>
    <n v="0.19500000000000001"/>
    <n v="5573.0750000000007"/>
    <s v="S"/>
    <m/>
    <n v="5573.0750000000007"/>
    <n v="-14.063333333333503"/>
    <n v="1200"/>
  </r>
  <r>
    <s v="ITAÚ"/>
    <d v="2020-11-11T00:00:00"/>
    <s v="Financeiro"/>
    <n v="57969"/>
    <s v="C"/>
    <x v="14"/>
    <n v="200"/>
    <n v="33.619999999999997"/>
    <n v="33.593906705539361"/>
    <n v="6723.9999999999991"/>
    <n v="4.9000000000000004"/>
    <n v="1.69"/>
    <n v="0.19500000000000001"/>
    <n v="6731.5549999999985"/>
    <s v="S"/>
    <m/>
    <n v="-6731.5549999999985"/>
    <m/>
    <n v="800"/>
  </r>
  <r>
    <s v="ITAÚ"/>
    <d v="2020-11-10T00:00:00"/>
    <s v="Financeiro"/>
    <n v="47473"/>
    <s v="V"/>
    <x v="14"/>
    <n v="200"/>
    <n v="34.299999999999997"/>
    <n v="33.583469387755102"/>
    <n v="6859.9999999999991"/>
    <n v="12"/>
    <n v="1.9166666666666667"/>
    <n v="0.25666666666666665"/>
    <n v="6845.913333333332"/>
    <s v="S"/>
    <m/>
    <n v="6845.913333333332"/>
    <n v="130.35945578231167"/>
    <m/>
  </r>
  <r>
    <s v="ITAÚ"/>
    <d v="2020-11-10T00:00:00"/>
    <s v="Consumo Cíclico"/>
    <n v="47473"/>
    <s v="C"/>
    <x v="18"/>
    <n v="300"/>
    <n v="18.16"/>
    <n v="18.625283333333336"/>
    <n v="5448"/>
    <n v="12"/>
    <n v="1.9166666666666667"/>
    <n v="0.25666666666666665"/>
    <n v="5462.7166666666672"/>
    <s v="S"/>
    <m/>
    <n v="-5462.7166666666672"/>
    <m/>
    <n v="1100"/>
  </r>
  <r>
    <s v="ITAÚ"/>
    <d v="2020-11-10T00:00:00"/>
    <s v="Financeiro"/>
    <n v="47473"/>
    <s v="V"/>
    <x v="21"/>
    <n v="300"/>
    <n v="28.76"/>
    <n v="30.680714285714284"/>
    <n v="8628"/>
    <n v="12"/>
    <n v="1.9166666666666667"/>
    <n v="0.25666666666666665"/>
    <n v="8613.5458333333336"/>
    <s v="S"/>
    <m/>
    <n v="8613.5458333333336"/>
    <n v="-589.04428571428434"/>
    <m/>
  </r>
  <r>
    <s v="ITAÚ"/>
    <d v="2020-11-06T00:00:00"/>
    <s v="Consumo Cíclico"/>
    <n v="25188"/>
    <s v="C"/>
    <x v="18"/>
    <n v="300"/>
    <n v="18.71"/>
    <n v="18.625283333333336"/>
    <n v="5613"/>
    <n v="12"/>
    <n v="1.54"/>
    <n v="0.18"/>
    <n v="5628.0075000000006"/>
    <s v="N"/>
    <m/>
    <n v="-5628.0075000000006"/>
    <m/>
    <m/>
  </r>
  <r>
    <s v="ITAÚ"/>
    <d v="2020-11-05T00:00:00"/>
    <s v="Financeiro"/>
    <n v="18019"/>
    <s v="V"/>
    <x v="21"/>
    <n v="300"/>
    <n v="25.85"/>
    <n v="30.680714285714284"/>
    <n v="7755"/>
    <n v="12"/>
    <n v="1.85"/>
    <n v="0.215"/>
    <n v="7740.5874999999996"/>
    <s v="S"/>
    <m/>
    <n v="7740.5874999999996"/>
    <n v="-1462.0026190476183"/>
    <m/>
  </r>
  <r>
    <s v="ITAÚ"/>
    <d v="2020-11-05T00:00:00"/>
    <s v="Consumo Cíclico"/>
    <n v="18019"/>
    <s v="V"/>
    <x v="18"/>
    <n v="300"/>
    <n v="19"/>
    <n v="18.605733333333333"/>
    <n v="5700"/>
    <n v="12"/>
    <n v="1.85"/>
    <n v="0.215"/>
    <n v="5685.5874999999996"/>
    <s v="S"/>
    <m/>
    <n v="5685.5874999999996"/>
    <n v="105.41499999999996"/>
    <m/>
  </r>
  <r>
    <s v="ITAÚ"/>
    <d v="2020-10-27T00:00:00"/>
    <s v="Consumo Cíclico"/>
    <n v="133878"/>
    <s v="C"/>
    <x v="18"/>
    <n v="300"/>
    <n v="18.75"/>
    <m/>
    <n v="5625"/>
    <n v="12"/>
    <n v="1.54"/>
    <n v="0.18"/>
    <n v="5641.3070000000007"/>
    <s v="S"/>
    <m/>
    <n v="-5641.3070000000007"/>
    <m/>
    <m/>
  </r>
  <r>
    <s v="ITAÚ"/>
    <d v="2020-10-22T00:00:00"/>
    <e v="#N/A"/>
    <n v="110375"/>
    <s v="C"/>
    <x v="16"/>
    <n v="500"/>
    <n v="4.9800000000000004"/>
    <n v="7.0458823529411765"/>
    <n v="2490"/>
    <n v="12"/>
    <n v="0.68"/>
    <n v="0.08"/>
    <n v="2506.2069999999999"/>
    <s v="N"/>
    <m/>
    <n v="-2506.2069999999999"/>
    <m/>
    <m/>
  </r>
  <r>
    <s v="CLEAR"/>
    <d v="2020-10-20T00:00:00"/>
    <e v="#N/A"/>
    <n v="19887691"/>
    <s v="C"/>
    <x v="16"/>
    <n v="300"/>
    <n v="4.9000000000000004"/>
    <n v="7.0875000000000004"/>
    <n v="1470"/>
    <m/>
    <n v="0.81"/>
    <n v="0.09"/>
    <n v="1474.2170000000001"/>
    <s v="N"/>
    <m/>
    <n v="-1474.2170000000001"/>
    <m/>
    <m/>
  </r>
  <r>
    <s v="CLEAR"/>
    <d v="2020-10-20T00:00:00"/>
    <s v="Consumo não Cíclico"/>
    <n v="19887691"/>
    <s v="C"/>
    <x v="13"/>
    <n v="200"/>
    <n v="22.11"/>
    <n v="29.12458333333333"/>
    <n v="4422"/>
    <m/>
    <n v="0.81"/>
    <n v="0.09"/>
    <n v="4426.2170000000006"/>
    <s v="S"/>
    <m/>
    <n v="-4426.2170000000006"/>
    <m/>
    <n v="1600"/>
  </r>
  <r>
    <s v="ITAÚ"/>
    <d v="2020-10-19T00:00:00"/>
    <s v="Consumo não Cíclico"/>
    <n v="87670"/>
    <s v="C"/>
    <x v="13"/>
    <n v="400"/>
    <n v="22.04"/>
    <n v="25.244431985294113"/>
    <n v="8816"/>
    <n v="12"/>
    <n v="2.42"/>
    <n v="0.28000000000000003"/>
    <n v="8832.4069999999992"/>
    <s v="S"/>
    <m/>
    <n v="-8832.4069999999992"/>
    <m/>
    <m/>
  </r>
  <r>
    <s v="ITAÚ"/>
    <d v="2020-09-30T00:00:00"/>
    <s v="Consumo Cíclico"/>
    <n v="169382"/>
    <s v="V"/>
    <x v="18"/>
    <n v="200"/>
    <n v="17.149999999999999"/>
    <n v="18.605733333333333"/>
    <n v="3429.9999999999995"/>
    <n v="12"/>
    <n v="0.94"/>
    <n v="0.1"/>
    <n v="3414.4029999999998"/>
    <s v="S"/>
    <m/>
    <n v="3414.4029999999998"/>
    <n v="-304.33166666666693"/>
    <m/>
  </r>
  <r>
    <s v="ITAÚ"/>
    <d v="2020-09-28T00:00:00"/>
    <s v="Consumo Cíclico"/>
    <n v="154115"/>
    <s v="C"/>
    <x v="18"/>
    <n v="300"/>
    <n v="17.149999999999999"/>
    <n v="18.605733333333333"/>
    <n v="5145"/>
    <n v="12"/>
    <n v="1.41"/>
    <n v="0.16"/>
    <n v="5161.2870000000003"/>
    <s v="S"/>
    <m/>
    <n v="-5161.2870000000003"/>
    <m/>
    <m/>
  </r>
  <r>
    <s v="ITAÚ"/>
    <d v="2020-09-24T00:00:00"/>
    <s v="Materiais Básicos"/>
    <n v="140276"/>
    <s v="V"/>
    <x v="25"/>
    <n v="300"/>
    <n v="21.44"/>
    <m/>
    <n v="6432"/>
    <n v="12"/>
    <n v="1.76"/>
    <n v="0.2"/>
    <n v="6416.3029999999999"/>
    <s v="S"/>
    <m/>
    <n v="6416.3029999999999"/>
    <n v="-21.610000000000582"/>
    <n v="900"/>
  </r>
  <r>
    <s v="ITAÚ"/>
    <d v="2020-09-23T00:00:00"/>
    <s v="Materiais Básicos"/>
    <n v="132326"/>
    <s v="C"/>
    <x v="25"/>
    <n v="300"/>
    <n v="21.42"/>
    <m/>
    <n v="6426.0000000000009"/>
    <n v="12"/>
    <n v="1.76"/>
    <n v="0.2"/>
    <n v="6442.3270000000011"/>
    <s v="S"/>
    <m/>
    <n v="-6442.3270000000011"/>
    <m/>
    <m/>
  </r>
  <r>
    <s v="ITAÚ"/>
    <d v="2020-09-15T00:00:00"/>
    <s v="Materiais Básicos"/>
    <n v="85136"/>
    <s v="V"/>
    <x v="25"/>
    <n v="300"/>
    <n v="22.06"/>
    <m/>
    <n v="6618"/>
    <n v="12"/>
    <n v="1.81"/>
    <n v="0.2"/>
    <n v="6602.3029999999999"/>
    <s v="S"/>
    <m/>
    <n v="6602.3029999999999"/>
    <n v="-59.647500000000036"/>
    <m/>
  </r>
  <r>
    <s v="ITAÚ"/>
    <d v="2020-09-10T00:00:00"/>
    <s v="Financeiro e Outros"/>
    <n v="57391"/>
    <s v="C"/>
    <x v="9"/>
    <n v="200"/>
    <n v="21.14"/>
    <n v="22.128888888888888"/>
    <n v="4228"/>
    <n v="12"/>
    <n v="1.1599999999999999"/>
    <n v="0.13"/>
    <n v="4244.6819999999998"/>
    <s v="S"/>
    <m/>
    <n v="-4244.6819999999998"/>
    <m/>
    <m/>
  </r>
  <r>
    <s v="ITAÚ"/>
    <d v="2020-09-09T00:00:00"/>
    <e v="#N/A"/>
    <n v="49425"/>
    <s v="C"/>
    <x v="16"/>
    <n v="500"/>
    <n v="6.08"/>
    <n v="7.4020689655172411"/>
    <n v="3040"/>
    <n v="12"/>
    <n v="0.91"/>
    <n v="0.1"/>
    <n v="3056.652"/>
    <s v="N"/>
    <m/>
    <n v="-3056.652"/>
    <m/>
    <n v="700"/>
  </r>
  <r>
    <s v="ITAÚ"/>
    <d v="2020-09-09T00:00:00"/>
    <s v="Consumo Cíclico"/>
    <n v="49425"/>
    <s v="C"/>
    <x v="7"/>
    <n v="200"/>
    <n v="17.95"/>
    <n v="28.518497708660419"/>
    <n v="3590"/>
    <n v="12"/>
    <n v="0.91"/>
    <n v="0.1"/>
    <n v="3606.652"/>
    <s v="S"/>
    <m/>
    <n v="-3606.652"/>
    <m/>
    <m/>
  </r>
  <r>
    <s v="ITAÚ"/>
    <d v="2020-09-08T00:00:00"/>
    <e v="#N/A"/>
    <n v="41271"/>
    <s v="V"/>
    <x v="26"/>
    <n v="900"/>
    <n v="25.79"/>
    <n v="24.14875"/>
    <n v="23211"/>
    <n v="12"/>
    <n v="2.7650000000000001"/>
    <n v="0.3125"/>
    <n v="23194.765500000001"/>
    <s v="S"/>
    <m/>
    <n v="23194.765500000001"/>
    <n v="-545.59799999999996"/>
    <m/>
  </r>
  <r>
    <s v="ITAÚ"/>
    <d v="2020-09-08T00:00:00"/>
    <s v="Financeiro"/>
    <n v="41271"/>
    <s v="C"/>
    <x v="14"/>
    <n v="200"/>
    <n v="33.409999999999997"/>
    <n v="33.583469387755102"/>
    <n v="6681.9999999999991"/>
    <n v="12"/>
    <n v="2.7650000000000001"/>
    <n v="0.3125"/>
    <n v="6698.8644999999988"/>
    <s v="S"/>
    <m/>
    <n v="-6698.8644999999988"/>
    <m/>
    <n v="500"/>
  </r>
  <r>
    <s v="ITAÚ"/>
    <d v="2020-09-08T00:00:00"/>
    <s v="Materiais Básicos"/>
    <n v="41271"/>
    <s v="C"/>
    <x v="25"/>
    <n v="300"/>
    <n v="22.16"/>
    <m/>
    <n v="6648"/>
    <n v="12"/>
    <n v="2.7650000000000001"/>
    <n v="0.3125"/>
    <n v="6668.3358333333335"/>
    <s v="S"/>
    <m/>
    <n v="-6668.3358333333335"/>
    <m/>
    <m/>
  </r>
  <r>
    <s v="ITAÚ"/>
    <d v="2020-09-08T00:00:00"/>
    <s v="Consumo Cíclico"/>
    <n v="41271"/>
    <s v="C"/>
    <x v="18"/>
    <n v="200"/>
    <n v="18.45"/>
    <n v="18.969666666666669"/>
    <n v="3690"/>
    <n v="12"/>
    <n v="2.7650000000000001"/>
    <n v="0.3125"/>
    <n v="3710.3358333333335"/>
    <s v="N"/>
    <m/>
    <n v="-3710.3358333333335"/>
    <m/>
    <m/>
  </r>
  <r>
    <s v="ITAÚ"/>
    <d v="2020-09-04T00:00:00"/>
    <s v="Financeiro"/>
    <n v="32841"/>
    <s v="V"/>
    <x v="14"/>
    <n v="200"/>
    <n v="34.340000000000003"/>
    <n v="33.652857142857144"/>
    <n v="6868.0000000000009"/>
    <n v="12"/>
    <n v="1.4450000000000001"/>
    <n v="0.16"/>
    <n v="6848.4466666666676"/>
    <s v="S"/>
    <m/>
    <n v="6848.4466666666676"/>
    <n v="123.89857142857272"/>
    <m/>
  </r>
  <r>
    <s v="ITAÚ"/>
    <d v="2020-09-04T00:00:00"/>
    <s v="Consumo Cíclico"/>
    <n v="32841"/>
    <s v="C"/>
    <x v="18"/>
    <n v="200"/>
    <n v="18.260000000000002"/>
    <n v="19.073600000000003"/>
    <n v="3652.0000000000005"/>
    <n v="12"/>
    <n v="1.4450000000000001"/>
    <n v="0.16"/>
    <n v="3667.7657142857147"/>
    <s v="N"/>
    <m/>
    <n v="-3667.7657142857147"/>
    <m/>
    <m/>
  </r>
  <r>
    <s v="ITAÚ"/>
    <d v="2020-08-27T00:00:00"/>
    <s v="Materiais Básicos"/>
    <n v="164954"/>
    <s v="V"/>
    <x v="25"/>
    <n v="300"/>
    <n v="22.97"/>
    <n v="22.78"/>
    <n v="6891"/>
    <n v="12"/>
    <n v="1.89"/>
    <n v="0.21"/>
    <n v="6875.8142857142857"/>
    <s v="S"/>
    <m/>
    <n v="6875.8142857142857"/>
    <n v="28.230000000000473"/>
    <m/>
  </r>
  <r>
    <s v="ITAÚ"/>
    <d v="2020-08-26T00:00:00"/>
    <s v="Materiais Básicos"/>
    <n v="156727"/>
    <s v="C"/>
    <x v="25"/>
    <n v="300"/>
    <n v="22.78"/>
    <n v="22.78"/>
    <n v="6834"/>
    <n v="12"/>
    <n v="1.87"/>
    <n v="0.21"/>
    <n v="6849.8157142857144"/>
    <s v="S"/>
    <m/>
    <n v="-6849.8157142857144"/>
    <m/>
    <m/>
  </r>
  <r>
    <s v="ITAÚ"/>
    <d v="2020-08-25T00:00:00"/>
    <s v="Consumo Cíclico"/>
    <s v="SUBSC"/>
    <s v="C"/>
    <x v="7"/>
    <n v="7"/>
    <n v="12.84"/>
    <n v="26.969080358638841"/>
    <n v="89.88"/>
    <m/>
    <m/>
    <m/>
    <n v="93.48571428571428"/>
    <s v="S"/>
    <m/>
    <n v="-93.48571428571428"/>
    <m/>
    <m/>
  </r>
  <r>
    <s v="ITAÚ"/>
    <d v="2020-08-25T00:00:00"/>
    <s v="Consumo Cíclico"/>
    <s v="SUBSC"/>
    <s v="C"/>
    <x v="7"/>
    <n v="34"/>
    <n v="12.84"/>
    <n v="26.969080358638841"/>
    <n v="436.56"/>
    <m/>
    <m/>
    <m/>
    <n v="440.16571428571427"/>
    <s v="S"/>
    <m/>
    <n v="-440.16571428571427"/>
    <m/>
    <m/>
  </r>
  <r>
    <s v="ITAÚ"/>
    <d v="2020-08-24T00:00:00"/>
    <e v="#N/A"/>
    <s v="SUBSC"/>
    <s v="C"/>
    <x v="1"/>
    <n v="103"/>
    <n v="6.93"/>
    <n v="15.363192946656246"/>
    <n v="713.79"/>
    <m/>
    <m/>
    <m/>
    <n v="717.39571428571423"/>
    <s v="S"/>
    <m/>
    <n v="-717.39571428571423"/>
    <m/>
    <m/>
  </r>
  <r>
    <s v="ITAÚ"/>
    <d v="2020-08-21T00:00:00"/>
    <e v="#N/A"/>
    <n v="132433"/>
    <s v="C"/>
    <x v="16"/>
    <n v="500"/>
    <n v="6.28"/>
    <n v="7.6775000000000002"/>
    <n v="3140"/>
    <n v="12"/>
    <n v="1.17"/>
    <n v="0.13333333333333333"/>
    <n v="3155.7390476190476"/>
    <s v="N"/>
    <m/>
    <n v="-3155.7390476190476"/>
    <m/>
    <m/>
  </r>
  <r>
    <s v="ITAÚ"/>
    <d v="2020-08-21T00:00:00"/>
    <e v="#N/A"/>
    <n v="132433"/>
    <s v="C"/>
    <x v="16"/>
    <n v="500"/>
    <n v="6.27"/>
    <n v="7.6775000000000002"/>
    <n v="3135"/>
    <n v="12"/>
    <n v="1.17"/>
    <n v="0.13333333333333333"/>
    <n v="3151.7933333333335"/>
    <s v="N"/>
    <m/>
    <n v="-3151.7933333333335"/>
    <m/>
    <m/>
  </r>
  <r>
    <s v="ITAÚ"/>
    <d v="2020-08-21T00:00:00"/>
    <s v="Utilidade Pública"/>
    <n v="132433"/>
    <s v="V"/>
    <x v="11"/>
    <n v="200"/>
    <n v="32.47"/>
    <m/>
    <n v="6494"/>
    <n v="12"/>
    <n v="1.17"/>
    <n v="0.13333333333333333"/>
    <n v="6474.8926666666666"/>
    <s v="S"/>
    <m/>
    <n v="6474.8926666666666"/>
    <n v="297.01916666666693"/>
    <n v="0"/>
  </r>
  <r>
    <s v="ITAÚ"/>
    <d v="2020-08-20T00:00:00"/>
    <s v="Materiais Básicos"/>
    <n v="124856"/>
    <s v="V"/>
    <x v="27"/>
    <n v="300"/>
    <n v="28.83"/>
    <m/>
    <n v="8649"/>
    <n v="12"/>
    <n v="1.59"/>
    <n v="0.2175"/>
    <n v="8629.8084999999992"/>
    <s v="S"/>
    <m/>
    <n v="8629.8084999999992"/>
    <n v="355.93499999999949"/>
    <m/>
  </r>
  <r>
    <s v="ITAÚ"/>
    <d v="2020-08-20T00:00:00"/>
    <s v="Materiais Básicos"/>
    <n v="124856"/>
    <s v="C"/>
    <x v="27"/>
    <n v="300"/>
    <n v="27.54"/>
    <m/>
    <n v="8262"/>
    <n v="12"/>
    <n v="1.59"/>
    <n v="0.2175"/>
    <n v="8281.8215"/>
    <s v="S"/>
    <m/>
    <n v="-8281.8215"/>
    <m/>
    <m/>
  </r>
  <r>
    <s v="ITAÚ"/>
    <d v="2020-08-20T00:00:00"/>
    <s v="Utilidade Pública"/>
    <n v="124856"/>
    <s v="C"/>
    <x v="11"/>
    <n v="200"/>
    <n v="30.83"/>
    <n v="30.86"/>
    <n v="6166"/>
    <n v="12"/>
    <n v="1.59"/>
    <n v="0.2175"/>
    <n v="6185.8215"/>
    <s v="S"/>
    <m/>
    <n v="-6185.8215"/>
    <m/>
    <n v="200"/>
  </r>
  <r>
    <s v="ITAÚ"/>
    <d v="2020-08-20T00:00:00"/>
    <s v="Materiais Básicos"/>
    <n v="124856"/>
    <s v="V"/>
    <x v="25"/>
    <n v="200"/>
    <n v="23.48"/>
    <n v="23.414999999999999"/>
    <n v="4696"/>
    <n v="12"/>
    <n v="1.59"/>
    <n v="0.2175"/>
    <n v="4676.8085000000001"/>
    <s v="S"/>
    <m/>
    <n v="4676.8085000000001"/>
    <n v="-17.651499999999942"/>
    <m/>
  </r>
  <r>
    <s v="ITAÚ"/>
    <d v="2020-08-18T00:00:00"/>
    <s v="Materiais Básicos"/>
    <n v="108309"/>
    <s v="V"/>
    <x v="25"/>
    <n v="100"/>
    <n v="23.81"/>
    <n v="23.414999999999999"/>
    <n v="2381"/>
    <n v="12"/>
    <n v="0.65"/>
    <n v="7.0000000000000007E-2"/>
    <n v="2365.4899999999998"/>
    <s v="S"/>
    <m/>
    <n v="2365.4899999999998"/>
    <n v="12.829999999999927"/>
    <m/>
  </r>
  <r>
    <s v="ITAÚ"/>
    <d v="2020-08-17T00:00:00"/>
    <s v="Materiais Básicos"/>
    <n v="98313"/>
    <s v="C"/>
    <x v="25"/>
    <n v="100"/>
    <n v="23.41"/>
    <n v="23.414999999999999"/>
    <n v="2341"/>
    <n v="12"/>
    <n v="1.254"/>
    <n v="0.14399999999999999"/>
    <n v="2359.8440000000001"/>
    <s v="S"/>
    <m/>
    <n v="-2359.8440000000001"/>
    <m/>
    <m/>
  </r>
  <r>
    <s v="ITAÚ"/>
    <d v="2020-08-17T00:00:00"/>
    <s v="Materiais Básicos"/>
    <n v="98313"/>
    <s v="C"/>
    <x v="25"/>
    <n v="200"/>
    <n v="23.42"/>
    <m/>
    <n v="4684"/>
    <n v="12"/>
    <n v="1.254"/>
    <n v="0.14399999999999999"/>
    <n v="4701.2090000000007"/>
    <s v="S"/>
    <m/>
    <n v="-4701.2090000000007"/>
    <m/>
    <m/>
  </r>
  <r>
    <s v="ITAÚ"/>
    <d v="2020-08-17T00:00:00"/>
    <s v="Consumo não Cíclico"/>
    <n v="98313"/>
    <s v="V"/>
    <x v="13"/>
    <n v="200"/>
    <n v="24.11"/>
    <n v="25.671689583333333"/>
    <n v="4822"/>
    <n v="12"/>
    <n v="1.254"/>
    <n v="0.14399999999999999"/>
    <n v="4805.4209999999994"/>
    <s v="S"/>
    <m/>
    <n v="4805.4209999999994"/>
    <n v="-326.14191666666648"/>
    <m/>
  </r>
  <r>
    <s v="ITAÚ"/>
    <d v="2020-08-17T00:00:00"/>
    <s v="Consumo não Cíclico"/>
    <n v="98313"/>
    <s v="V"/>
    <x v="13"/>
    <n v="300"/>
    <n v="24.14"/>
    <n v="25.671689583333333"/>
    <n v="7242"/>
    <n v="12"/>
    <n v="1.254"/>
    <n v="0.14399999999999999"/>
    <n v="7225.3859999999995"/>
    <s v="S"/>
    <m/>
    <n v="7225.3859999999995"/>
    <n v="-473.85087500000009"/>
    <m/>
  </r>
  <r>
    <s v="ITAÚ"/>
    <d v="2020-08-17T00:00:00"/>
    <s v="Consumo Cíclico"/>
    <n v="98313"/>
    <s v="V"/>
    <x v="18"/>
    <n v="200"/>
    <n v="18.579999999999998"/>
    <n v="19.277000000000001"/>
    <n v="3715.9999999999995"/>
    <n v="12"/>
    <n v="1.254"/>
    <n v="0.14399999999999999"/>
    <n v="3699.386"/>
    <s v="S"/>
    <m/>
    <n v="3699.386"/>
    <m/>
    <m/>
  </r>
  <r>
    <s v="ITAÚ"/>
    <d v="2020-08-14T00:00:00"/>
    <s v="Consumo Cíclico"/>
    <n v="88574"/>
    <s v="C"/>
    <x v="18"/>
    <n v="200"/>
    <n v="18.43"/>
    <n v="19.277000000000001"/>
    <n v="3686"/>
    <n v="12"/>
    <n v="1.01"/>
    <n v="0.11"/>
    <n v="3703.2675000000004"/>
    <s v="S"/>
    <m/>
    <n v="-3703.2675000000004"/>
    <m/>
    <m/>
  </r>
  <r>
    <s v="ITAÚ"/>
    <d v="2020-08-13T00:00:00"/>
    <e v="#N/A"/>
    <n v="79157"/>
    <s v="V"/>
    <x v="28"/>
    <n v="500"/>
    <n v="12.9"/>
    <m/>
    <n v="6450"/>
    <n v="12"/>
    <n v="1.77"/>
    <n v="0.2"/>
    <n v="6433.2725"/>
    <s v="S"/>
    <m/>
    <n v="6433.2725"/>
    <n v="-27.825714285714184"/>
    <m/>
  </r>
  <r>
    <s v="ITAÚ"/>
    <d v="2020-08-13T00:00:00"/>
    <s v="Consumo Cíclico"/>
    <s v="SUBSC"/>
    <s v="C"/>
    <x v="7"/>
    <n v="283"/>
    <n v="12.84"/>
    <n v="27.179500302657118"/>
    <n v="3633.72"/>
    <m/>
    <m/>
    <m/>
    <n v="3638.8775000000001"/>
    <s v="S"/>
    <m/>
    <n v="-3638.8775000000001"/>
    <m/>
    <m/>
  </r>
  <r>
    <s v="ITAÚ"/>
    <d v="2020-08-12T00:00:00"/>
    <e v="#N/A"/>
    <s v="SUBSC"/>
    <s v="C"/>
    <x v="1"/>
    <n v="934"/>
    <n v="6.93"/>
    <n v="15.597069864670678"/>
    <n v="6472.62"/>
    <m/>
    <n v="1.335"/>
    <n v="0.15"/>
    <n v="6477.9274999999998"/>
    <s v="S"/>
    <m/>
    <n v="-6477.9274999999998"/>
    <m/>
    <m/>
  </r>
  <r>
    <s v="ITAÚ"/>
    <d v="2020-08-10T00:00:00"/>
    <e v="#N/A"/>
    <s v="SUBSC"/>
    <s v="C"/>
    <x v="28"/>
    <n v="242"/>
    <n v="12.65"/>
    <n v="12.861560000000001"/>
    <n v="3061.3"/>
    <m/>
    <n v="0.92"/>
    <n v="0.1"/>
    <n v="3066.8880000000004"/>
    <s v="S"/>
    <m/>
    <n v="-3066.8880000000004"/>
    <m/>
    <m/>
  </r>
  <r>
    <s v="ITAÚ"/>
    <d v="2020-08-10T00:00:00"/>
    <e v="#N/A"/>
    <n v="51136"/>
    <s v="C"/>
    <x v="28"/>
    <n v="258"/>
    <n v="13.06"/>
    <n v="13.06"/>
    <n v="3369.48"/>
    <n v="12"/>
    <n v="0.92"/>
    <n v="0.1"/>
    <n v="3387.0680000000002"/>
    <s v="S"/>
    <m/>
    <n v="-3387.0680000000002"/>
    <m/>
    <m/>
  </r>
  <r>
    <s v="ITAÚ"/>
    <d v="2020-08-07T00:00:00"/>
    <s v="Consumo Cíclico"/>
    <n v="42685"/>
    <s v="C"/>
    <x v="18"/>
    <n v="200"/>
    <n v="18.96"/>
    <n v="19.48875"/>
    <n v="3792"/>
    <n v="12"/>
    <n v="1.335"/>
    <n v="0.15"/>
    <n v="3809.6380000000004"/>
    <s v="N"/>
    <m/>
    <n v="-3809.6380000000004"/>
    <m/>
    <m/>
  </r>
  <r>
    <s v="ITAÚ"/>
    <d v="2020-08-07T00:00:00"/>
    <s v="Consumo Cíclico"/>
    <n v="42685"/>
    <s v="C"/>
    <x v="18"/>
    <n v="300"/>
    <n v="19.739999999999998"/>
    <m/>
    <n v="5921.9999999999991"/>
    <n v="12"/>
    <n v="1.335"/>
    <n v="0.15"/>
    <n v="5939.637999999999"/>
    <s v="N"/>
    <m/>
    <n v="-5939.637999999999"/>
    <m/>
    <m/>
  </r>
  <r>
    <s v="ITAÚ"/>
    <d v="2020-08-06T00:00:00"/>
    <s v="Consumo Cíclico"/>
    <n v="34013"/>
    <s v="C"/>
    <x v="18"/>
    <n v="300"/>
    <n v="19.59"/>
    <n v="19.59"/>
    <n v="5877"/>
    <n v="12"/>
    <n v="2.61"/>
    <n v="0.3"/>
    <n v="5894.7880000000005"/>
    <s v="N"/>
    <m/>
    <n v="-5894.7880000000005"/>
    <m/>
    <n v="1561"/>
  </r>
  <r>
    <s v="ITAÚ"/>
    <d v="2020-08-06T00:00:00"/>
    <e v="#N/A"/>
    <n v="34013"/>
    <s v="V"/>
    <x v="23"/>
    <n v="1000"/>
    <n v="13.13"/>
    <n v="14.463333333333333"/>
    <n v="13130"/>
    <n v="12"/>
    <n v="2.61"/>
    <n v="0.3"/>
    <n v="13112.666666666668"/>
    <s v="S"/>
    <m/>
    <n v="13112.666666666668"/>
    <n v="-2032.1429999999964"/>
    <n v="1400"/>
  </r>
  <r>
    <s v="ITAÚ"/>
    <d v="2020-08-05T00:00:00"/>
    <e v="#N/A"/>
    <n v="25187"/>
    <s v="V"/>
    <x v="23"/>
    <n v="500"/>
    <n v="13.19"/>
    <n v="14.463333333333333"/>
    <n v="6595"/>
    <n v="12"/>
    <n v="1.81"/>
    <n v="0.2"/>
    <n v="6577.7666666666664"/>
    <s v="S"/>
    <m/>
    <n v="6577.7666666666664"/>
    <m/>
    <n v="700"/>
  </r>
  <r>
    <s v="ITAÚ"/>
    <d v="2020-08-04T00:00:00"/>
    <s v="Utilidade Pública"/>
    <s v="BONIFIC"/>
    <s v="C"/>
    <x v="17"/>
    <n v="61"/>
    <n v="0"/>
    <n v="30.680714285714284"/>
    <n v="0"/>
    <n v="12"/>
    <m/>
    <m/>
    <n v="17.66333333333333"/>
    <s v="N"/>
    <m/>
    <n v="-17.66333333333333"/>
    <m/>
    <m/>
  </r>
  <r>
    <s v="ITAÚ"/>
    <d v="2020-08-04T00:00:00"/>
    <s v="Financeiro"/>
    <n v="15285"/>
    <s v="C"/>
    <x v="21"/>
    <n v="300"/>
    <n v="26.21"/>
    <n v="30.680714285714284"/>
    <n v="7863"/>
    <n v="12"/>
    <m/>
    <m/>
    <n v="7881.76"/>
    <s v="S"/>
    <m/>
    <n v="-7881.76"/>
    <m/>
    <m/>
  </r>
  <r>
    <s v="ITAÚ"/>
    <d v="2020-08-04T00:00:00"/>
    <s v="Financeiro e Outros"/>
    <n v="15285"/>
    <s v="C"/>
    <x v="9"/>
    <n v="200"/>
    <n v="21.5"/>
    <n v="22.411428571428573"/>
    <n v="4300"/>
    <n v="12"/>
    <m/>
    <m/>
    <n v="4319.7700000000004"/>
    <s v="S"/>
    <m/>
    <n v="-4319.7700000000004"/>
    <m/>
    <m/>
  </r>
  <r>
    <s v="ITAÚ"/>
    <d v="2020-08-03T00:00:00"/>
    <s v="Consumo Cíclico"/>
    <n v="4933"/>
    <s v="V"/>
    <x v="18"/>
    <n v="600"/>
    <n v="19.93"/>
    <n v="19.645"/>
    <n v="11958"/>
    <n v="12"/>
    <n v="3.28"/>
    <n v="0.36"/>
    <n v="11940.369999999999"/>
    <s v="S"/>
    <m/>
    <n v="11940.369999999999"/>
    <n v="126.67785714285492"/>
    <n v="700"/>
  </r>
  <r>
    <s v="CLEAR"/>
    <d v="2020-08-03T00:00:00"/>
    <s v="Consumo Cíclico"/>
    <n v="14081149"/>
    <s v="V"/>
    <x v="18"/>
    <n v="200"/>
    <n v="19.43"/>
    <n v="19.37"/>
    <n v="3886"/>
    <m/>
    <n v="1.06"/>
    <n v="0.12"/>
    <n v="3882.08"/>
    <s v="S"/>
    <m/>
    <n v="3882.08"/>
    <n v="6.4284999999999854"/>
    <n v="500"/>
  </r>
  <r>
    <s v="ITAÚ"/>
    <d v="2020-07-31T00:00:00"/>
    <e v="#N/A"/>
    <n v="227474"/>
    <s v="C"/>
    <x v="16"/>
    <n v="300"/>
    <n v="8.7799999999999994"/>
    <n v="8.6792857142857152"/>
    <n v="2634"/>
    <n v="12"/>
    <n v="1.7557142857142856"/>
    <n v="0.19714285714285712"/>
    <n v="2652.0971428571429"/>
    <s v="N"/>
    <m/>
    <n v="-2652.0971428571429"/>
    <m/>
    <n v="300"/>
  </r>
  <r>
    <s v="ITAÚ"/>
    <d v="2020-07-31T00:00:00"/>
    <s v="Financeiro"/>
    <n v="227474"/>
    <s v="C"/>
    <x v="14"/>
    <n v="200"/>
    <n v="34.21"/>
    <n v="33.652857142857144"/>
    <n v="6842"/>
    <n v="12"/>
    <n v="1.7557142857142856"/>
    <n v="0.19714285714285712"/>
    <n v="6860.0971428571438"/>
    <s v="S"/>
    <m/>
    <n v="-6860.0971428571438"/>
    <m/>
    <m/>
  </r>
  <r>
    <s v="ITAÚ"/>
    <d v="2020-07-31T00:00:00"/>
    <s v="Financeiro e Outros"/>
    <n v="227474"/>
    <s v="C"/>
    <x v="9"/>
    <n v="200"/>
    <n v="22.53"/>
    <n v="22.776"/>
    <n v="4506"/>
    <n v="12"/>
    <n v="1.7557142857142856"/>
    <n v="0.19714285714285712"/>
    <n v="4524.9071428571433"/>
    <s v="S"/>
    <m/>
    <n v="-4524.9071428571433"/>
    <m/>
    <m/>
  </r>
  <r>
    <s v="ITAÚ"/>
    <d v="2020-07-31T00:00:00"/>
    <s v="Financeiro e Outros"/>
    <n v="227474"/>
    <s v="C"/>
    <x v="9"/>
    <n v="300"/>
    <n v="22.94"/>
    <m/>
    <n v="6882"/>
    <n v="12"/>
    <n v="1.7557142857142856"/>
    <n v="0.19714285714285712"/>
    <n v="6898.0421428571435"/>
    <s v="S"/>
    <m/>
    <n v="-6898.0421428571435"/>
    <m/>
    <m/>
  </r>
  <r>
    <s v="ITAÚ"/>
    <d v="2020-07-31T00:00:00"/>
    <s v=" Utilidade Pública"/>
    <n v="227474"/>
    <s v="V"/>
    <x v="29"/>
    <n v="400"/>
    <n v="22.76"/>
    <n v="23.333333333333332"/>
    <n v="9104"/>
    <n v="12"/>
    <n v="1.7557142857142856"/>
    <n v="0.19714285714285712"/>
    <n v="9088.5878571428566"/>
    <s v="S"/>
    <m/>
    <n v="9088.5878571428566"/>
    <m/>
    <m/>
  </r>
  <r>
    <s v="ITAÚ"/>
    <d v="2020-07-31T00:00:00"/>
    <s v=" Utilidade Pública"/>
    <n v="227474"/>
    <s v="V"/>
    <x v="29"/>
    <n v="400"/>
    <n v="22.31"/>
    <n v="23.333333333333332"/>
    <n v="8924"/>
    <n v="12"/>
    <n v="1.7557142857142856"/>
    <n v="0.19714285714285712"/>
    <n v="8908.5878571428566"/>
    <s v="S"/>
    <m/>
    <n v="8908.5878571428566"/>
    <m/>
    <m/>
  </r>
  <r>
    <s v="ITAÚ"/>
    <d v="2020-07-31T00:00:00"/>
    <s v="Consumo Cíclico"/>
    <n v="227474"/>
    <s v="C"/>
    <x v="18"/>
    <n v="300"/>
    <n v="19.420000000000002"/>
    <n v="19.645"/>
    <n v="5826.0000000000009"/>
    <n v="12"/>
    <n v="1.7557142857142856"/>
    <n v="0.19714285714285712"/>
    <n v="5842.0421428571444"/>
    <s v="S"/>
    <m/>
    <n v="-5842.0421428571444"/>
    <m/>
    <m/>
  </r>
  <r>
    <s v="CLEAR"/>
    <d v="2020-07-31T00:00:00"/>
    <e v="#N/A"/>
    <n v="13936705"/>
    <s v="C"/>
    <x v="16"/>
    <n v="200"/>
    <n v="8.34"/>
    <n v="8.4"/>
    <n v="1668"/>
    <m/>
    <n v="1.4924999999999999"/>
    <n v="0.16750000000000001"/>
    <n v="1673.4875000000002"/>
    <s v="N"/>
    <m/>
    <n v="-1673.4875000000002"/>
    <m/>
    <m/>
  </r>
  <r>
    <s v="CLEAR"/>
    <d v="2020-07-31T00:00:00"/>
    <e v="#N/A"/>
    <n v="13936705"/>
    <s v="C"/>
    <x v="16"/>
    <n v="300"/>
    <n v="8.44"/>
    <n v="8.44"/>
    <n v="2532"/>
    <m/>
    <n v="1.4924999999999999"/>
    <n v="0.16750000000000001"/>
    <n v="2537.4875000000002"/>
    <s v="N"/>
    <m/>
    <n v="-2537.4875000000002"/>
    <m/>
    <n v="500"/>
  </r>
  <r>
    <s v="CLEAR"/>
    <d v="2020-07-31T00:00:00"/>
    <s v="Consumo Cíclico"/>
    <n v="13936705"/>
    <s v="C"/>
    <x v="18"/>
    <n v="200"/>
    <n v="19.37"/>
    <n v="19.37"/>
    <n v="3874"/>
    <m/>
    <n v="1.4924999999999999"/>
    <n v="0.16750000000000001"/>
    <n v="3879.4875000000002"/>
    <s v="S"/>
    <m/>
    <n v="-3879.4875000000002"/>
    <m/>
    <m/>
  </r>
  <r>
    <s v="CLEAR"/>
    <d v="2020-07-31T00:00:00"/>
    <s v=" Utilidade Pública"/>
    <n v="13936705"/>
    <s v="V"/>
    <x v="29"/>
    <n v="600"/>
    <n v="22.76"/>
    <n v="23.295000000000002"/>
    <n v="13656.000000000002"/>
    <m/>
    <n v="1.4924999999999999"/>
    <n v="0.16750000000000001"/>
    <n v="13651.142500000002"/>
    <s v="S"/>
    <m/>
    <n v="13651.142500000002"/>
    <n v="-323.67749999999978"/>
    <n v="700"/>
  </r>
  <r>
    <s v="ITAÚ"/>
    <d v="2020-07-24T00:00:00"/>
    <s v="Financeiro"/>
    <n v="187259"/>
    <s v="V"/>
    <x v="14"/>
    <n v="200"/>
    <n v="34.799999999999997"/>
    <n v="33.43"/>
    <n v="6959.9999999999991"/>
    <n v="12"/>
    <n v="1.91"/>
    <n v="0.21"/>
    <n v="6943.0999999999995"/>
    <s v="S"/>
    <m/>
    <n v="6943.0999999999995"/>
    <n v="259.30499999999847"/>
    <n v="1000"/>
  </r>
  <r>
    <s v="ITAÚ"/>
    <d v="2020-07-24T00:00:00"/>
    <s v=" Utilidade Pública"/>
    <n v="177416"/>
    <s v="V"/>
    <x v="29"/>
    <n v="300"/>
    <n v="21.03"/>
    <n v="23.333333333333332"/>
    <n v="6309"/>
    <n v="12"/>
    <n v="1.3949999999999998"/>
    <n v="0.18500000000000003"/>
    <n v="6291.15"/>
    <s v="S"/>
    <m/>
    <n v="6291.15"/>
    <n v="-707.6850000000004"/>
    <n v="700"/>
  </r>
  <r>
    <s v="ITAÚ"/>
    <d v="2020-07-24T00:00:00"/>
    <s v="Financeiro"/>
    <n v="177416"/>
    <s v="V"/>
    <x v="14"/>
    <n v="300"/>
    <n v="34.31"/>
    <m/>
    <n v="10293"/>
    <n v="12"/>
    <n v="1.3949999999999998"/>
    <n v="0.18500000000000003"/>
    <n v="10275.15"/>
    <s v="S"/>
    <m/>
    <n v="10275.15"/>
    <n v="65.000000000003638"/>
    <m/>
  </r>
  <r>
    <s v="ITAÚ"/>
    <d v="2020-07-24T00:00:00"/>
    <s v="Financeiro"/>
    <n v="177416"/>
    <s v="C"/>
    <x v="14"/>
    <n v="300"/>
    <n v="33.979999999999997"/>
    <m/>
    <n v="10193.999999999998"/>
    <n v="12"/>
    <n v="1.3949999999999998"/>
    <n v="0.18500000000000003"/>
    <n v="10212.154999999997"/>
    <s v="S"/>
    <m/>
    <n v="-10212.154999999997"/>
    <m/>
    <m/>
  </r>
  <r>
    <s v="ITAÚ"/>
    <d v="2020-07-24T00:00:00"/>
    <s v="Financeiro"/>
    <n v="177416"/>
    <s v="C"/>
    <x v="14"/>
    <n v="200"/>
    <n v="34.03"/>
    <n v="33.601428571428571"/>
    <n v="6806"/>
    <m/>
    <n v="1.3949999999999998"/>
    <n v="0.18500000000000003"/>
    <n v="6810.4850000000006"/>
    <s v="S"/>
    <m/>
    <n v="-6810.4850000000006"/>
    <m/>
    <m/>
  </r>
  <r>
    <s v="ITAÚ"/>
    <d v="2020-07-24T00:00:00"/>
    <e v="#N/A"/>
    <n v="177416"/>
    <s v="C"/>
    <x v="16"/>
    <n v="300"/>
    <n v="8.26"/>
    <n v="8.6518181818181823"/>
    <n v="2478"/>
    <n v="12"/>
    <n v="1.3949999999999998"/>
    <n v="0.18500000000000003"/>
    <n v="2494.5149999999999"/>
    <s v="N"/>
    <m/>
    <n v="-2494.5149999999999"/>
    <m/>
    <m/>
  </r>
  <r>
    <s v="ITAÚ"/>
    <d v="2020-07-23T00:00:00"/>
    <e v="#N/A"/>
    <n v="166316"/>
    <s v="C"/>
    <x v="16"/>
    <n v="300"/>
    <n v="8.7799999999999994"/>
    <m/>
    <n v="2634"/>
    <n v="12"/>
    <n v="1"/>
    <n v="0.1125"/>
    <n v="2651.2145000000005"/>
    <s v="N"/>
    <m/>
    <n v="-2651.2145000000005"/>
    <m/>
    <m/>
  </r>
  <r>
    <s v="ITAÚ"/>
    <d v="2020-07-23T00:00:00"/>
    <e v="#N/A"/>
    <n v="166316"/>
    <s v="C"/>
    <x v="16"/>
    <n v="500"/>
    <n v="8.81"/>
    <m/>
    <n v="4405"/>
    <n v="12"/>
    <n v="1"/>
    <n v="0.1125"/>
    <n v="4422.2145"/>
    <s v="N"/>
    <m/>
    <n v="-4422.2145"/>
    <m/>
    <m/>
  </r>
  <r>
    <s v="ITAÚ"/>
    <d v="2020-07-23T00:00:00"/>
    <e v="#N/A"/>
    <n v="166316"/>
    <s v="C"/>
    <x v="1"/>
    <n v="200"/>
    <n v="7.88"/>
    <n v="18.488156740957255"/>
    <n v="1576"/>
    <n v="12"/>
    <n v="1"/>
    <n v="0.1125"/>
    <n v="1593.2145"/>
    <s v="S"/>
    <m/>
    <n v="-1593.2145"/>
    <m/>
    <m/>
  </r>
  <r>
    <s v="ITAÚ"/>
    <d v="2020-07-23T00:00:00"/>
    <s v="Consumo Cíclico"/>
    <n v="166316"/>
    <s v="C"/>
    <x v="18"/>
    <n v="300"/>
    <n v="19.87"/>
    <n v="19.87"/>
    <n v="5961"/>
    <n v="12"/>
    <n v="1"/>
    <n v="0.1125"/>
    <n v="5978.2145"/>
    <s v="S"/>
    <m/>
    <n v="-5978.2145"/>
    <m/>
    <m/>
  </r>
  <r>
    <s v="ITAÚ"/>
    <d v="2020-07-09T00:00:00"/>
    <e v="#N/A"/>
    <n v="70784"/>
    <s v="V"/>
    <x v="1"/>
    <n v="300"/>
    <n v="9.2100000000000009"/>
    <n v="19.304168797953967"/>
    <n v="2763.0000000000005"/>
    <n v="12"/>
    <n v="1.2066666666666668"/>
    <n v="1.3333333333333333"/>
    <n v="2745.1946666666668"/>
    <s v="S"/>
    <m/>
    <n v="2745.1946666666668"/>
    <n v="-3043.4839727195235"/>
    <m/>
  </r>
  <r>
    <s v="ITAÚ"/>
    <d v="2020-07-09T00:00:00"/>
    <s v="Consumo Cíclico"/>
    <n v="70784"/>
    <s v="V"/>
    <x v="7"/>
    <n v="200"/>
    <n v="20.87"/>
    <n v="29.433988405797098"/>
    <n v="4174"/>
    <n v="12"/>
    <n v="1.2066666666666668"/>
    <n v="1.3333333333333333"/>
    <n v="4156.166666666667"/>
    <s v="S"/>
    <m/>
    <n v="4156.166666666667"/>
    <n v="-1728.9610144927528"/>
    <m/>
  </r>
  <r>
    <s v="ITAÚ"/>
    <d v="2020-07-09T00:00:00"/>
    <s v="Consumo Cíclico"/>
    <n v="70784"/>
    <s v="V"/>
    <x v="7"/>
    <n v="300"/>
    <n v="20.79"/>
    <n v="29.433988405797098"/>
    <n v="6237"/>
    <n v="12"/>
    <n v="1.2066666666666668"/>
    <n v="1.3333333333333333"/>
    <n v="6219.2766666666666"/>
    <s v="S"/>
    <m/>
    <n v="6219.2766666666666"/>
    <n v="-2609.0498550724633"/>
    <n v="500"/>
  </r>
  <r>
    <s v="ITAÚ"/>
    <d v="2020-07-09T00:00:00"/>
    <e v="#N/A"/>
    <n v="61360"/>
    <s v="V"/>
    <x v="1"/>
    <n v="500"/>
    <n v="9.1199999999999992"/>
    <n v="19.304168797953967"/>
    <n v="4560"/>
    <n v="12"/>
    <n v="1.25"/>
    <n v="0.14000000000000001"/>
    <n v="4542.5099999999993"/>
    <s v="S"/>
    <m/>
    <n v="4542.5099999999993"/>
    <n v="-5106.7443989769845"/>
    <n v="300"/>
  </r>
  <r>
    <s v="ITAÚ"/>
    <d v="2020-07-03T00:00:00"/>
    <s v="Utilidade Pública"/>
    <n v="23271"/>
    <s v="V"/>
    <x v="11"/>
    <n v="300"/>
    <n v="32.479999999999997"/>
    <m/>
    <n v="9743.9999999999982"/>
    <n v="12"/>
    <n v="2.25"/>
    <n v="0.25"/>
    <n v="9728.9349999999977"/>
    <s v="S"/>
    <m/>
    <n v="9728.9349999999977"/>
    <n v="-9.5224999999991269"/>
    <n v="0"/>
  </r>
  <r>
    <s v="ITAÚ"/>
    <d v="2020-07-03T00:00:00"/>
    <s v="Financeiro"/>
    <n v="23271"/>
    <s v="C"/>
    <x v="14"/>
    <n v="200"/>
    <n v="33.159999999999997"/>
    <n v="33.43"/>
    <n v="6631.9999999999991"/>
    <n v="12"/>
    <n v="2.25"/>
    <n v="0.25"/>
    <n v="6647.6949999999988"/>
    <s v="S"/>
    <m/>
    <n v="-6647.6949999999988"/>
    <m/>
    <m/>
  </r>
  <r>
    <s v="ITAÚ"/>
    <d v="2020-07-02T00:00:00"/>
    <s v="Financeiro"/>
    <n v="14264"/>
    <s v="C"/>
    <x v="14"/>
    <n v="300"/>
    <n v="33.61"/>
    <m/>
    <n v="10083"/>
    <n v="12"/>
    <n v="2.6175000000000002"/>
    <n v="0.29249999999999998"/>
    <n v="10098.832499999999"/>
    <s v="S"/>
    <m/>
    <n v="-10098.832499999999"/>
    <m/>
    <m/>
  </r>
  <r>
    <s v="ITAÚ"/>
    <d v="2020-07-02T00:00:00"/>
    <s v="Utilidade Pública"/>
    <n v="14264"/>
    <s v="C"/>
    <x v="11"/>
    <n v="300"/>
    <n v="32.409999999999997"/>
    <m/>
    <n v="9722.9999999999982"/>
    <n v="12"/>
    <n v="2.6175000000000002"/>
    <n v="0.29249999999999998"/>
    <n v="9738.8324999999968"/>
    <s v="S"/>
    <m/>
    <n v="-9738.8324999999968"/>
    <m/>
    <n v="300"/>
  </r>
  <r>
    <s v="ITAÚ"/>
    <d v="2020-07-02T00:00:00"/>
    <s v=" Utilidade Pública"/>
    <n v="14264"/>
    <s v="V"/>
    <x v="29"/>
    <n v="400"/>
    <n v="21.33"/>
    <n v="23.333333333333332"/>
    <n v="8532"/>
    <n v="12"/>
    <n v="2.6175000000000002"/>
    <n v="0.29249999999999998"/>
    <n v="8516.7975000000006"/>
    <s v="S"/>
    <m/>
    <n v="8516.7975000000006"/>
    <n v="-816.45583333333161"/>
    <m/>
  </r>
  <r>
    <s v="ITAÚ"/>
    <d v="2020-07-02T00:00:00"/>
    <s v="Materiais Básicos"/>
    <n v="14264"/>
    <s v="V"/>
    <x v="27"/>
    <n v="400"/>
    <n v="24.37"/>
    <n v="24.497879464285713"/>
    <n v="9748"/>
    <n v="12"/>
    <n v="2.6175000000000002"/>
    <n v="0.29249999999999998"/>
    <n v="9732.7975000000006"/>
    <s v="S"/>
    <m/>
    <n v="9732.7975000000006"/>
    <n v="-66.274285714283906"/>
    <m/>
  </r>
  <r>
    <s v="ITAÚ"/>
    <d v="2020-06-30T00:00:00"/>
    <e v="#N/A"/>
    <n v="215633"/>
    <s v="C"/>
    <x v="1"/>
    <n v="300"/>
    <n v="11.01"/>
    <n v="19.304168797953967"/>
    <n v="3303"/>
    <n v="12"/>
    <n v="1.2833333333333334"/>
    <n v="0.19555555555555557"/>
    <n v="3318.7355555555555"/>
    <s v="S"/>
    <m/>
    <n v="-3318.7355555555555"/>
    <m/>
    <m/>
  </r>
  <r>
    <s v="ITAÚ"/>
    <d v="2020-06-30T00:00:00"/>
    <e v="#N/A"/>
    <n v="215633"/>
    <s v="C"/>
    <x v="1"/>
    <n v="200"/>
    <n v="11.01"/>
    <n v="20.817152875175317"/>
    <n v="2202"/>
    <n v="12"/>
    <n v="1.2833333333333334"/>
    <n v="0.19555555555555557"/>
    <n v="2217.6655555555558"/>
    <s v="S"/>
    <m/>
    <n v="-2217.6655555555558"/>
    <m/>
    <m/>
  </r>
  <r>
    <s v="ITAÚ"/>
    <d v="2020-06-30T00:00:00"/>
    <s v="Materiais Básicos"/>
    <n v="215633"/>
    <s v="C"/>
    <x v="27"/>
    <n v="200"/>
    <n v="23.6"/>
    <n v="24.497879464285713"/>
    <n v="4720"/>
    <n v="12"/>
    <n v="1.2833333333333334"/>
    <n v="0.19555555555555557"/>
    <n v="4736.2305555555558"/>
    <s v="S"/>
    <m/>
    <n v="-4736.2305555555558"/>
    <m/>
    <m/>
  </r>
  <r>
    <s v="ITAÚ"/>
    <d v="2020-06-30T00:00:00"/>
    <e v="#N/A"/>
    <n v="215633"/>
    <s v="V"/>
    <x v="26"/>
    <n v="300"/>
    <n v="20.38"/>
    <m/>
    <n v="6114"/>
    <n v="12"/>
    <n v="1.2833333333333334"/>
    <n v="0.19555555555555557"/>
    <n v="6098.3994444444443"/>
    <s v="S"/>
    <m/>
    <n v="6098.3994444444443"/>
    <n v="-12.587777777778683"/>
    <m/>
  </r>
  <r>
    <s v="ITAÚ"/>
    <d v="2020-06-30T00:00:00"/>
    <e v="#N/A"/>
    <n v="215633"/>
    <s v="C"/>
    <x v="26"/>
    <n v="300"/>
    <n v="20.329999999999998"/>
    <m/>
    <n v="6098.9999999999991"/>
    <n v="12"/>
    <n v="1.2833333333333334"/>
    <n v="0.19555555555555557"/>
    <n v="6114.2855555555552"/>
    <s v="S"/>
    <m/>
    <n v="-6114.2855555555552"/>
    <m/>
    <m/>
  </r>
  <r>
    <s v="ITAÚ"/>
    <d v="2020-06-30T00:00:00"/>
    <s v="Utilidade Pública"/>
    <n v="215633"/>
    <s v="V"/>
    <x v="11"/>
    <n v="300"/>
    <n v="31.14"/>
    <m/>
    <n v="9342"/>
    <n v="12"/>
    <n v="1.2833333333333334"/>
    <n v="0.19555555555555557"/>
    <n v="9327.3444444444449"/>
    <s v="S"/>
    <m/>
    <n v="9327.3444444444449"/>
    <n v="-162.58777777777686"/>
    <s v="-"/>
  </r>
  <r>
    <s v="ITAÚ"/>
    <d v="2020-06-30T00:00:00"/>
    <s v="Utilidade Pública"/>
    <n v="215633"/>
    <s v="C"/>
    <x v="11"/>
    <n v="300"/>
    <n v="31.59"/>
    <m/>
    <n v="9477"/>
    <n v="12"/>
    <n v="1.2833333333333334"/>
    <n v="0.19555555555555557"/>
    <n v="9492.485555555555"/>
    <s v="S"/>
    <m/>
    <n v="-9492.485555555555"/>
    <m/>
    <s v="-"/>
  </r>
  <r>
    <s v="ITAÚ"/>
    <d v="2020-06-30T00:00:00"/>
    <s v=" Utilidade Pública"/>
    <n v="215633"/>
    <s v="V"/>
    <x v="29"/>
    <n v="300"/>
    <n v="20.9"/>
    <m/>
    <n v="6270"/>
    <n v="12"/>
    <n v="1.2833333333333334"/>
    <n v="0.19555555555555557"/>
    <n v="6254.7131944444436"/>
    <s v="S"/>
    <m/>
    <n v="6254.7131944444436"/>
    <n v="-69.587777777779593"/>
    <m/>
  </r>
  <r>
    <s v="ITAÚ"/>
    <d v="2020-06-30T00:00:00"/>
    <s v=" Utilidade Pública"/>
    <n v="215633"/>
    <s v="C"/>
    <x v="29"/>
    <n v="300"/>
    <n v="21.04"/>
    <m/>
    <n v="6312"/>
    <n v="12"/>
    <n v="1.2833333333333334"/>
    <n v="0.19555555555555557"/>
    <n v="6327.9168055555565"/>
    <s v="S"/>
    <m/>
    <n v="-6327.9168055555565"/>
    <m/>
    <m/>
  </r>
  <r>
    <s v="ITAÚ"/>
    <d v="2020-06-29T00:00:00"/>
    <s v="Materiais Básicos"/>
    <n v="4277"/>
    <s v="V"/>
    <x v="27"/>
    <n v="300"/>
    <n v="23.85"/>
    <n v="24.497879464285713"/>
    <n v="7155"/>
    <n v="12"/>
    <n v="1.96"/>
    <n v="0.23"/>
    <n v="7139.67875"/>
    <s v="S"/>
    <m/>
    <n v="7139.67875"/>
    <n v="-209.42383928571326"/>
    <m/>
  </r>
  <r>
    <s v="ITAÚ"/>
    <d v="2020-06-29T00:00:00"/>
    <e v="#N/A"/>
    <n v="207578"/>
    <s v="V"/>
    <x v="26"/>
    <n v="300"/>
    <n v="19.8"/>
    <m/>
    <n v="5940"/>
    <n v="12"/>
    <n v="1.1171428571428572"/>
    <n v="0.16999999999999998"/>
    <n v="5924.7387499999995"/>
    <s v="S"/>
    <m/>
    <n v="5924.7387499999995"/>
    <n v="49.783333333333758"/>
    <m/>
  </r>
  <r>
    <s v="ITAÚ"/>
    <d v="2020-06-29T00:00:00"/>
    <e v="#N/A"/>
    <n v="207578"/>
    <s v="C"/>
    <x v="26"/>
    <n v="300"/>
    <n v="19.54"/>
    <m/>
    <n v="5862"/>
    <n v="12"/>
    <n v="1.1171428571428572"/>
    <n v="0.16999999999999998"/>
    <n v="5877.8912500000006"/>
    <s v="S"/>
    <m/>
    <n v="-5877.8912500000006"/>
    <m/>
    <m/>
  </r>
  <r>
    <s v="ITAÚ"/>
    <d v="2020-06-29T00:00:00"/>
    <s v="Consumo Cíclico"/>
    <n v="207578"/>
    <s v="V"/>
    <x v="18"/>
    <n v="300"/>
    <n v="15.23"/>
    <m/>
    <n v="4569"/>
    <n v="12"/>
    <n v="1.1171428571428572"/>
    <n v="0.16999999999999998"/>
    <n v="4553.7387499999995"/>
    <s v="S"/>
    <m/>
    <n v="4553.7387499999995"/>
    <n v="231.55666666666639"/>
    <m/>
  </r>
  <r>
    <s v="ITAÚ"/>
    <d v="2020-06-29T00:00:00"/>
    <s v="Consumo Cíclico"/>
    <n v="207578"/>
    <s v="V"/>
    <x v="18"/>
    <n v="300"/>
    <n v="14.21"/>
    <m/>
    <n v="4263"/>
    <n v="12"/>
    <n v="1.1171428571428572"/>
    <n v="0.16999999999999998"/>
    <n v="4247.7387499999995"/>
    <s v="S"/>
    <m/>
    <n v="4247.7387499999995"/>
    <n v="-12.670000000000982"/>
    <m/>
  </r>
  <r>
    <s v="ITAÚ"/>
    <d v="2020-06-29T00:00:00"/>
    <s v="Consumo Cíclico"/>
    <n v="207578"/>
    <s v="C"/>
    <x v="18"/>
    <n v="300"/>
    <n v="14.36"/>
    <m/>
    <n v="4308"/>
    <n v="12"/>
    <n v="1.1171428571428572"/>
    <n v="0.16999999999999998"/>
    <n v="4324.6900000000005"/>
    <s v="S"/>
    <m/>
    <n v="-4324.6900000000005"/>
    <m/>
    <m/>
  </r>
  <r>
    <s v="ITAÚ"/>
    <d v="2020-06-29T00:00:00"/>
    <s v="Consumo Cíclico"/>
    <n v="207578"/>
    <s v="C"/>
    <x v="18"/>
    <n v="300"/>
    <n v="14.15"/>
    <m/>
    <n v="4245"/>
    <n v="12"/>
    <n v="1.1171428571428572"/>
    <n v="0.16999999999999998"/>
    <n v="4259.4783333333335"/>
    <s v="S"/>
    <m/>
    <n v="-4259.4783333333335"/>
    <m/>
    <m/>
  </r>
  <r>
    <s v="ITAÚ"/>
    <d v="2020-06-29T00:00:00"/>
    <s v="Consumo Cíclico"/>
    <n v="207578"/>
    <s v="V"/>
    <x v="18"/>
    <n v="500"/>
    <n v="14.42"/>
    <n v="14.42"/>
    <n v="7210"/>
    <n v="12"/>
    <n v="1.1171428571428572"/>
    <n v="0.16999999999999998"/>
    <n v="7196.1516666666666"/>
    <s v="S"/>
    <m/>
    <n v="7196.1516666666666"/>
    <n v="-46.390000000000327"/>
    <m/>
  </r>
  <r>
    <s v="ITAÚ"/>
    <d v="2020-06-26T00:00:00"/>
    <s v="Consumo Cíclico"/>
    <n v="199425"/>
    <s v="C"/>
    <x v="18"/>
    <n v="200"/>
    <n v="14.21"/>
    <n v="14.42"/>
    <n v="2842"/>
    <n v="12"/>
    <n v="1.395"/>
    <n v="0.20499999999999999"/>
    <n v="2856.5133333333333"/>
    <s v="S"/>
    <m/>
    <n v="-2856.5133333333333"/>
    <m/>
    <m/>
  </r>
  <r>
    <s v="ITAÚ"/>
    <d v="2020-06-26T00:00:00"/>
    <s v="Consumo Cíclico"/>
    <n v="199425"/>
    <s v="C"/>
    <x v="18"/>
    <n v="300"/>
    <n v="14.56"/>
    <m/>
    <n v="4368"/>
    <n v="12"/>
    <n v="1.395"/>
    <n v="0.20499999999999999"/>
    <n v="4382.5133333333333"/>
    <s v="S"/>
    <m/>
    <n v="-4382.5133333333333"/>
    <m/>
    <m/>
  </r>
  <r>
    <s v="ITAÚ"/>
    <d v="2020-06-26T00:00:00"/>
    <s v="Utilidade Pública"/>
    <n v="199425"/>
    <s v="V"/>
    <x v="11"/>
    <n v="300"/>
    <n v="30.22"/>
    <m/>
    <n v="9066"/>
    <n v="12"/>
    <n v="1.395"/>
    <n v="0.20499999999999999"/>
    <n v="9052.1166666666668"/>
    <s v="S"/>
    <m/>
    <n v="9052.1166666666668"/>
    <n v="101.17000000000007"/>
    <s v="-"/>
  </r>
  <r>
    <s v="ITAÚ"/>
    <d v="2020-06-26T00:00:00"/>
    <s v="Utilidade Pública"/>
    <n v="199425"/>
    <s v="C"/>
    <x v="11"/>
    <n v="300"/>
    <n v="29.79"/>
    <m/>
    <n v="8937"/>
    <n v="12"/>
    <n v="1.395"/>
    <n v="0.20499999999999999"/>
    <n v="8951.5133333333324"/>
    <s v="S"/>
    <m/>
    <n v="-8951.5133333333324"/>
    <m/>
    <s v="-"/>
  </r>
  <r>
    <s v="ITAÚ"/>
    <d v="2020-06-25T00:00:00"/>
    <e v="#N/A"/>
    <n v="191645"/>
    <s v="V"/>
    <x v="26"/>
    <n v="300"/>
    <n v="21.14"/>
    <m/>
    <n v="6342"/>
    <n v="12"/>
    <n v="1.27"/>
    <n v="0.21"/>
    <n v="6326.67"/>
    <s v="S"/>
    <m/>
    <n v="6326.67"/>
    <n v="-48.580000000000837"/>
    <m/>
  </r>
  <r>
    <s v="ITAÚ"/>
    <d v="2020-06-25T00:00:00"/>
    <e v="#N/A"/>
    <n v="191645"/>
    <s v="C"/>
    <x v="26"/>
    <n v="300"/>
    <n v="21.21"/>
    <m/>
    <n v="6363"/>
    <n v="12"/>
    <n v="1.27"/>
    <n v="0.2"/>
    <n v="6378.95"/>
    <s v="S"/>
    <m/>
    <n v="-6378.95"/>
    <m/>
    <n v="1100"/>
  </r>
  <r>
    <s v="ITAÚ"/>
    <d v="2020-06-24T00:00:00"/>
    <e v="#N/A"/>
    <n v="182770"/>
    <s v="V"/>
    <x v="26"/>
    <n v="300"/>
    <n v="21.19"/>
    <m/>
    <n v="6357"/>
    <n v="12"/>
    <n v="1.6466666666666667"/>
    <n v="0.23499999999999999"/>
    <n v="6341.6450000000004"/>
    <s v="S"/>
    <m/>
    <n v="6341.6450000000004"/>
    <n v="-43.243333333332885"/>
    <n v="0"/>
  </r>
  <r>
    <s v="ITAÚ"/>
    <d v="2020-06-24T00:00:00"/>
    <e v="#N/A"/>
    <n v="182770"/>
    <s v="C"/>
    <x v="26"/>
    <n v="300"/>
    <n v="21.23"/>
    <m/>
    <n v="6369"/>
    <n v="12"/>
    <n v="1.6466666666666667"/>
    <n v="0.23499999999999999"/>
    <n v="6384.9849999999997"/>
    <s v="S"/>
    <m/>
    <n v="-6384.9849999999997"/>
    <m/>
    <m/>
  </r>
  <r>
    <s v="ITAÚ"/>
    <d v="2020-06-24T00:00:00"/>
    <s v="Financeiro"/>
    <n v="182770"/>
    <s v="C"/>
    <x v="21"/>
    <n v="300"/>
    <n v="25.78"/>
    <n v="31.9"/>
    <n v="7734"/>
    <n v="12"/>
    <n v="1.6466666666666667"/>
    <n v="0.23499999999999999"/>
    <n v="7749.9849999999997"/>
    <s v="S"/>
    <m/>
    <n v="-7749.9849999999997"/>
    <m/>
    <m/>
  </r>
  <r>
    <s v="ITAÚ"/>
    <d v="2020-06-24T00:00:00"/>
    <s v="Financeiro e Outros"/>
    <n v="182770"/>
    <s v="V"/>
    <x v="9"/>
    <n v="400"/>
    <n v="20.85"/>
    <m/>
    <n v="8340"/>
    <n v="12"/>
    <n v="1.6466666666666667"/>
    <n v="0.23499999999999999"/>
    <n v="8324.6449999999986"/>
    <s v="S"/>
    <m/>
    <n v="8324.6449999999986"/>
    <n v="686.02016666666532"/>
    <m/>
  </r>
  <r>
    <s v="ITAÚ"/>
    <d v="2020-06-24T00:00:00"/>
    <s v="Materiais Básicos"/>
    <n v="182770"/>
    <s v="V"/>
    <x v="27"/>
    <n v="300"/>
    <n v="24.06"/>
    <m/>
    <n v="7218"/>
    <n v="12"/>
    <n v="1.6466666666666667"/>
    <n v="0.23499999999999999"/>
    <n v="7202.6450000000004"/>
    <s v="S"/>
    <m/>
    <n v="7202.6450000000004"/>
    <n v="-202.88666666666631"/>
    <m/>
  </r>
  <r>
    <s v="ITAÚ"/>
    <d v="2020-06-24T00:00:00"/>
    <s v="Materiais Básicos"/>
    <n v="182770"/>
    <s v="C"/>
    <x v="27"/>
    <n v="300"/>
    <n v="24.64"/>
    <m/>
    <n v="7392"/>
    <n v="12"/>
    <n v="1.6466666666666667"/>
    <n v="0.23499999999999999"/>
    <n v="7407.9849999999997"/>
    <s v="S"/>
    <m/>
    <n v="-7407.9849999999997"/>
    <m/>
    <m/>
  </r>
  <r>
    <s v="ITAÚ"/>
    <d v="2020-06-23T00:00:00"/>
    <s v="Consumo Cíclico"/>
    <n v="173335"/>
    <s v="C"/>
    <x v="7"/>
    <n v="300"/>
    <n v="19.75"/>
    <n v="29.433988405797098"/>
    <n v="5925"/>
    <n v="12"/>
    <n v="1.59"/>
    <n v="0.21200000000000002"/>
    <n v="5940.9620000000004"/>
    <s v="S"/>
    <m/>
    <n v="-5940.9620000000004"/>
    <m/>
    <m/>
  </r>
  <r>
    <s v="ITAÚ"/>
    <d v="2020-06-23T00:00:00"/>
    <s v="Materiais Básicos"/>
    <n v="173335"/>
    <s v="V"/>
    <x v="27"/>
    <n v="300"/>
    <n v="24.47"/>
    <n v="24.857031249999999"/>
    <n v="7341"/>
    <n v="12"/>
    <n v="1.59"/>
    <n v="0.21200000000000002"/>
    <n v="7323.5279999999993"/>
    <s v="S"/>
    <m/>
    <n v="7323.5279999999993"/>
    <n v="-130.67737500000021"/>
    <m/>
  </r>
  <r>
    <s v="ITAÚ"/>
    <d v="2020-06-23T00:00:00"/>
    <e v="#N/A"/>
    <n v="173335"/>
    <s v="V"/>
    <x v="26"/>
    <n v="300"/>
    <n v="20.89"/>
    <m/>
    <n v="6267"/>
    <n v="12"/>
    <n v="1.59"/>
    <n v="0.21200000000000002"/>
    <n v="6252.1959999999999"/>
    <s v="S"/>
    <m/>
    <n v="6252.1959999999999"/>
    <n v="-59.765999999999622"/>
    <m/>
  </r>
  <r>
    <s v="ITAÚ"/>
    <d v="2020-06-23T00:00:00"/>
    <e v="#N/A"/>
    <n v="173335"/>
    <s v="C"/>
    <x v="26"/>
    <n v="300"/>
    <n v="20.99"/>
    <m/>
    <n v="6296.9999999999991"/>
    <n v="12"/>
    <n v="1.59"/>
    <n v="0.21200000000000002"/>
    <n v="6312.4339999999993"/>
    <s v="S"/>
    <m/>
    <n v="-6312.4339999999993"/>
    <m/>
    <m/>
  </r>
  <r>
    <s v="ITAÚ"/>
    <d v="2020-06-23T00:00:00"/>
    <e v="#N/A"/>
    <n v="173335"/>
    <s v="V"/>
    <x v="26"/>
    <n v="300"/>
    <n v="21.83"/>
    <n v="24.14875"/>
    <n v="6548.9999999999991"/>
    <n v="12"/>
    <n v="1.59"/>
    <n v="0.21200000000000002"/>
    <n v="6534.195999999999"/>
    <s v="S"/>
    <m/>
    <n v="6534.195999999999"/>
    <n v="-710.19300000000112"/>
    <m/>
  </r>
  <r>
    <s v="ITAÚ"/>
    <d v="2020-06-22T00:00:00"/>
    <e v="#N/A"/>
    <n v="163545"/>
    <s v="C"/>
    <x v="26"/>
    <n v="300"/>
    <n v="20.7"/>
    <n v="24.14875"/>
    <n v="6210"/>
    <n v="12"/>
    <n v="1.675"/>
    <n v="0.24666666666666667"/>
    <n v="6225.4686666666666"/>
    <s v="S"/>
    <m/>
    <n v="-6225.4686666666666"/>
    <m/>
    <m/>
  </r>
  <r>
    <s v="ITAÚ"/>
    <d v="2020-06-22T00:00:00"/>
    <s v="Materiais Básicos"/>
    <n v="163545"/>
    <s v="C"/>
    <x v="27"/>
    <n v="300"/>
    <n v="23.8"/>
    <n v="24.857031249999999"/>
    <n v="7140"/>
    <n v="12"/>
    <n v="1.675"/>
    <n v="0.24666666666666667"/>
    <n v="7155.4686666666666"/>
    <s v="S"/>
    <m/>
    <n v="-7155.4686666666666"/>
    <m/>
    <m/>
  </r>
  <r>
    <s v="ITAÚ"/>
    <d v="2020-06-22T00:00:00"/>
    <s v="Utilidade Pública"/>
    <n v="163545"/>
    <s v="V"/>
    <x v="30"/>
    <n v="300"/>
    <n v="29.4"/>
    <m/>
    <n v="8820"/>
    <n v="12"/>
    <n v="1.675"/>
    <n v="0.24666666666666667"/>
    <n v="8805.4687179487191"/>
    <s v="S"/>
    <m/>
    <n v="8805.4687179487191"/>
    <n v="-51.303333333331466"/>
    <m/>
  </r>
  <r>
    <s v="ITAÚ"/>
    <d v="2020-06-22T00:00:00"/>
    <s v="Utilidade Pública"/>
    <n v="163545"/>
    <s v="C"/>
    <x v="30"/>
    <n v="300"/>
    <n v="29.47"/>
    <m/>
    <n v="8841"/>
    <n v="12"/>
    <n v="1.675"/>
    <n v="0.24666666666666667"/>
    <n v="8856.1612820512801"/>
    <s v="S"/>
    <m/>
    <n v="-8856.1612820512801"/>
    <m/>
    <m/>
  </r>
  <r>
    <s v="ITAÚ"/>
    <d v="2020-06-22T00:00:00"/>
    <s v="Materiais Básicos"/>
    <n v="163545"/>
    <s v="V"/>
    <x v="27"/>
    <n v="300"/>
    <n v="23.79"/>
    <m/>
    <n v="7137"/>
    <n v="12"/>
    <n v="1.675"/>
    <n v="0.24666666666666667"/>
    <n v="7122.4687179487173"/>
    <s v="S"/>
    <m/>
    <n v="7122.4687179487173"/>
    <n v="-15.303333333333285"/>
    <m/>
  </r>
  <r>
    <s v="ITAÚ"/>
    <d v="2020-06-22T00:00:00"/>
    <s v="Materiais Básicos"/>
    <n v="163545"/>
    <s v="C"/>
    <x v="27"/>
    <n v="300"/>
    <n v="23.74"/>
    <m/>
    <n v="7121.9999999999991"/>
    <n v="12"/>
    <n v="1.675"/>
    <n v="0.24666666666666667"/>
    <n v="7137.1612820512819"/>
    <s v="S"/>
    <m/>
    <n v="-7137.1612820512819"/>
    <m/>
    <m/>
  </r>
  <r>
    <s v="ITAÚ"/>
    <d v="2020-06-19T00:00:00"/>
    <s v="Materiais Básicos"/>
    <n v="154058"/>
    <s v="V"/>
    <x v="27"/>
    <n v="300"/>
    <n v="25"/>
    <n v="25.491250000000001"/>
    <n v="7500"/>
    <n v="12"/>
    <n v="1.9550000000000001"/>
    <n v="0.23"/>
    <n v="7485.4853846153846"/>
    <s v="S"/>
    <m/>
    <n v="7485.4853846153846"/>
    <n v="-162.19499999999971"/>
    <m/>
  </r>
  <r>
    <s v="ITAÚ"/>
    <d v="2020-06-19T00:00:00"/>
    <e v="#N/A"/>
    <n v="154058"/>
    <s v="V"/>
    <x v="26"/>
    <n v="300"/>
    <n v="22.43"/>
    <n v="25.298333333333332"/>
    <n v="6729"/>
    <n v="12"/>
    <n v="1.9550000000000001"/>
    <n v="0.23"/>
    <n v="6714.4853846153846"/>
    <s v="S"/>
    <m/>
    <n v="6714.4853846153846"/>
    <n v="-875.31999999999971"/>
    <m/>
  </r>
  <r>
    <s v="ITAÚ"/>
    <d v="2020-06-17T00:00:00"/>
    <e v="#N/A"/>
    <n v="144935"/>
    <s v="V"/>
    <x v="26"/>
    <n v="300"/>
    <n v="22.31"/>
    <m/>
    <n v="6693"/>
    <n v="12"/>
    <n v="1.34"/>
    <n v="0.22"/>
    <n v="6678.495384615384"/>
    <s v="S"/>
    <m/>
    <n v="6678.495384615384"/>
    <m/>
    <m/>
  </r>
  <r>
    <s v="ITAÚ"/>
    <d v="2020-06-17T00:00:00"/>
    <e v="#N/A"/>
    <n v="144935"/>
    <s v="C"/>
    <x v="26"/>
    <n v="300"/>
    <n v="22.44"/>
    <m/>
    <n v="6732"/>
    <n v="12"/>
    <n v="1.34"/>
    <n v="0.22"/>
    <n v="6747.1346153846162"/>
    <s v="S"/>
    <m/>
    <n v="-6747.1346153846162"/>
    <m/>
    <m/>
  </r>
  <r>
    <s v="ITAÚ"/>
    <d v="2020-06-17T00:00:00"/>
    <e v="#N/A"/>
    <n v="136121"/>
    <s v="C"/>
    <x v="26"/>
    <n v="300"/>
    <n v="22.21"/>
    <n v="25.298333333333332"/>
    <n v="6663"/>
    <n v="12"/>
    <n v="1.3933333333333333"/>
    <n v="0.19666666666666666"/>
    <n v="6678.1112820512826"/>
    <s v="S"/>
    <m/>
    <n v="-6678.1112820512826"/>
    <m/>
    <m/>
  </r>
  <r>
    <s v="ITAÚ"/>
    <d v="2020-06-17T00:00:00"/>
    <s v="Consumo Cíclico"/>
    <n v="136121"/>
    <s v="V"/>
    <x v="7"/>
    <n v="300"/>
    <n v="19.329999999999998"/>
    <m/>
    <n v="5798.9999999999991"/>
    <n v="12"/>
    <n v="1.3933333333333333"/>
    <n v="0.19666666666666666"/>
    <n v="5784.5187179487166"/>
    <s v="S"/>
    <m/>
    <n v="5784.5187179487166"/>
    <n v="-208.39333333333525"/>
    <m/>
  </r>
  <r>
    <s v="ITAÚ"/>
    <d v="2020-06-17T00:00:00"/>
    <s v="Consumo Cíclico"/>
    <n v="136121"/>
    <s v="C"/>
    <x v="7"/>
    <n v="300"/>
    <n v="19.93"/>
    <m/>
    <n v="5979"/>
    <n v="12"/>
    <n v="1.3933333333333333"/>
    <n v="0.19666666666666666"/>
    <n v="5994.1112820512826"/>
    <s v="S"/>
    <m/>
    <n v="-5994.1112820512826"/>
    <m/>
    <m/>
  </r>
  <r>
    <s v="ITAÚ"/>
    <d v="2020-06-15T00:00:00"/>
    <e v="#N/A"/>
    <n v="116582"/>
    <s v="V"/>
    <x v="26"/>
    <n v="300"/>
    <n v="21.99"/>
    <m/>
    <n v="6596.9999999999991"/>
    <n v="12"/>
    <n v="1.3262499999999999"/>
    <n v="0.2175"/>
    <n v="6582.4978846153836"/>
    <s v="S"/>
    <m/>
    <n v="6582.4978846153836"/>
    <n v="-103.72499999999945"/>
    <m/>
  </r>
  <r>
    <s v="ITAÚ"/>
    <d v="2020-06-15T00:00:00"/>
    <e v="#N/A"/>
    <n v="116582"/>
    <s v="V"/>
    <x v="26"/>
    <n v="300"/>
    <n v="22.38"/>
    <m/>
    <n v="6714"/>
    <n v="12"/>
    <n v="1.3262499999999999"/>
    <n v="0.2175"/>
    <n v="6699.4978846153845"/>
    <s v="S"/>
    <m/>
    <n v="6699.4978846153845"/>
    <n v="76.275000000000546"/>
    <m/>
  </r>
  <r>
    <s v="ITAÚ"/>
    <d v="2020-06-15T00:00:00"/>
    <e v="#N/A"/>
    <n v="116582"/>
    <s v="C"/>
    <x v="26"/>
    <n v="300"/>
    <n v="22.24"/>
    <m/>
    <n v="6671.9999999999991"/>
    <n v="12"/>
    <n v="1.3262499999999999"/>
    <n v="0.2175"/>
    <n v="6687.7574999999988"/>
    <s v="S"/>
    <m/>
    <n v="-6687.7574999999988"/>
    <m/>
    <m/>
  </r>
  <r>
    <s v="ITAÚ"/>
    <d v="2020-06-15T00:00:00"/>
    <e v="#N/A"/>
    <n v="116582"/>
    <s v="C"/>
    <x v="26"/>
    <n v="300"/>
    <n v="22.03"/>
    <m/>
    <n v="6609"/>
    <n v="12"/>
    <n v="1.3262499999999999"/>
    <n v="0.2175"/>
    <n v="6625.9674999999997"/>
    <s v="S"/>
    <m/>
    <n v="-6625.9674999999997"/>
    <m/>
    <m/>
  </r>
  <r>
    <s v="ITAÚ"/>
    <d v="2020-06-15T00:00:00"/>
    <s v="Consumo Cíclico"/>
    <n v="116582"/>
    <s v="V"/>
    <x v="7"/>
    <n v="400"/>
    <n v="19.16"/>
    <m/>
    <n v="7664"/>
    <n v="12"/>
    <n v="1.3262499999999999"/>
    <n v="0.2175"/>
    <n v="7647.6625000000004"/>
    <s v="S"/>
    <m/>
    <n v="7647.6625000000004"/>
    <n v="-61.459999999999127"/>
    <m/>
  </r>
  <r>
    <s v="ITAÚ"/>
    <d v="2020-06-15T00:00:00"/>
    <s v="Consumo Cíclico"/>
    <n v="116582"/>
    <s v="V"/>
    <x v="7"/>
    <n v="300"/>
    <n v="19.95"/>
    <m/>
    <n v="5985"/>
    <n v="12"/>
    <n v="1.3262499999999999"/>
    <n v="0.2175"/>
    <n v="5968.6625000000004"/>
    <s v="S"/>
    <m/>
    <n v="5968.6625000000004"/>
    <n v="240.53999999999996"/>
    <m/>
  </r>
  <r>
    <s v="ITAÚ"/>
    <d v="2020-06-15T00:00:00"/>
    <s v="Consumo Cíclico"/>
    <n v="116582"/>
    <s v="C"/>
    <x v="7"/>
    <n v="300"/>
    <n v="19.05"/>
    <m/>
    <n v="5715"/>
    <n v="12"/>
    <n v="1.3262499999999999"/>
    <n v="0.2175"/>
    <n v="5730.6274999999996"/>
    <s v="S"/>
    <m/>
    <n v="-5730.6274999999996"/>
    <m/>
    <m/>
  </r>
  <r>
    <s v="ITAÚ"/>
    <d v="2020-06-15T00:00:00"/>
    <s v="Consumo Cíclico"/>
    <n v="116582"/>
    <s v="C"/>
    <x v="7"/>
    <n v="400"/>
    <n v="19.239999999999998"/>
    <m/>
    <n v="7695.9999999999991"/>
    <n v="12"/>
    <n v="1.3262499999999999"/>
    <n v="0.2175"/>
    <n v="7711.6974999999993"/>
    <s v="S"/>
    <m/>
    <n v="-7711.6974999999993"/>
    <m/>
    <m/>
  </r>
  <r>
    <s v="ITAÚ"/>
    <d v="2020-06-10T00:00:00"/>
    <s v="Consumo não Cíclico"/>
    <n v="92223"/>
    <s v="V"/>
    <x v="13"/>
    <n v="300"/>
    <n v="21.74"/>
    <m/>
    <n v="6521.9999999999991"/>
    <n v="12"/>
    <n v="1.3"/>
    <n v="0.21"/>
    <n v="6509.7899999999991"/>
    <s v="S"/>
    <m/>
    <n v="6509.7899999999991"/>
    <n v="-11.044000000002598"/>
    <m/>
  </r>
  <r>
    <s v="ITAÚ"/>
    <d v="2020-06-10T00:00:00"/>
    <s v="Consumo não Cíclico"/>
    <n v="92223"/>
    <s v="C"/>
    <x v="13"/>
    <n v="300"/>
    <n v="21.67"/>
    <m/>
    <n v="6501.0000000000009"/>
    <n v="12"/>
    <n v="1.3"/>
    <n v="0.21"/>
    <n v="6516.6600000000008"/>
    <s v="S"/>
    <m/>
    <n v="-6516.6600000000008"/>
    <m/>
    <m/>
  </r>
  <r>
    <s v="ITAÚ"/>
    <d v="2020-06-09T00:00:00"/>
    <e v="#N/A"/>
    <n v="78990"/>
    <s v="C"/>
    <x v="26"/>
    <n v="200"/>
    <n v="25.26"/>
    <n v="26.327777777777779"/>
    <n v="5052"/>
    <n v="12"/>
    <n v="1.7370000000000001"/>
    <n v="0.255"/>
    <n v="5072.5950000000003"/>
    <s v="S"/>
    <m/>
    <n v="-5072.5950000000003"/>
    <m/>
    <m/>
  </r>
  <r>
    <s v="ITAÚ"/>
    <d v="2020-06-09T00:00:00"/>
    <e v="#N/A"/>
    <n v="78990"/>
    <s v="C"/>
    <x v="26"/>
    <n v="200"/>
    <n v="25.96"/>
    <m/>
    <n v="5192"/>
    <n v="12"/>
    <n v="1.7370000000000001"/>
    <n v="0.255"/>
    <n v="5209.6850000000004"/>
    <s v="S"/>
    <m/>
    <n v="-5209.6850000000004"/>
    <m/>
    <m/>
  </r>
  <r>
    <s v="ITAÚ"/>
    <d v="2020-06-09T00:00:00"/>
    <e v="#N/A"/>
    <n v="78990"/>
    <s v="C"/>
    <x v="26"/>
    <n v="200"/>
    <n v="26.39"/>
    <m/>
    <n v="5278"/>
    <n v="12"/>
    <n v="1.7370000000000001"/>
    <n v="0.255"/>
    <n v="5295.6850000000004"/>
    <s v="S"/>
    <m/>
    <n v="-5295.6850000000004"/>
    <m/>
    <m/>
  </r>
  <r>
    <s v="ITAÚ"/>
    <d v="2020-06-09T00:00:00"/>
    <e v="#N/A"/>
    <n v="78990"/>
    <s v="C"/>
    <x v="26"/>
    <n v="300"/>
    <n v="27.21"/>
    <m/>
    <n v="8163"/>
    <n v="12"/>
    <n v="1.7370000000000001"/>
    <n v="0.255"/>
    <n v="8178.9750000000004"/>
    <s v="S"/>
    <m/>
    <n v="-8178.9750000000004"/>
    <m/>
    <m/>
  </r>
  <r>
    <s v="ITAÚ"/>
    <d v="2020-06-09T00:00:00"/>
    <s v="Consumo não Cíclico"/>
    <n v="78990"/>
    <s v="V"/>
    <x v="13"/>
    <n v="300"/>
    <n v="22.33"/>
    <m/>
    <n v="6698.9999999999991"/>
    <n v="12"/>
    <n v="1.7370000000000001"/>
    <n v="0.255"/>
    <n v="6683.8592857142849"/>
    <s v="S"/>
    <m/>
    <n v="6683.8592857142849"/>
    <n v="-41.134000000001834"/>
    <m/>
  </r>
  <r>
    <s v="ITAÚ"/>
    <d v="2020-06-09T00:00:00"/>
    <s v="Consumo não Cíclico"/>
    <n v="78990"/>
    <s v="C"/>
    <x v="13"/>
    <n v="300"/>
    <n v="22.36"/>
    <m/>
    <n v="6708"/>
    <n v="12"/>
    <n v="1.7370000000000001"/>
    <n v="0.255"/>
    <n v="6723.7707142857143"/>
    <s v="S"/>
    <m/>
    <n v="-6723.7707142857143"/>
    <m/>
    <m/>
  </r>
  <r>
    <s v="ITAÚ"/>
    <d v="2020-06-09T00:00:00"/>
    <e v="#N/A"/>
    <n v="78990"/>
    <s v="V"/>
    <x v="16"/>
    <n v="1000"/>
    <n v="6.98"/>
    <m/>
    <n v="6980"/>
    <n v="12"/>
    <n v="1.7370000000000001"/>
    <n v="0.255"/>
    <n v="6964.8592857142858"/>
    <s v="S"/>
    <m/>
    <n v="6964.8592857142858"/>
    <n v="277.86599999999908"/>
    <m/>
  </r>
  <r>
    <s v="ITAÚ"/>
    <d v="2020-06-09T00:00:00"/>
    <e v="#N/A"/>
    <n v="78990"/>
    <s v="C"/>
    <x v="16"/>
    <n v="1000"/>
    <n v="6.67"/>
    <m/>
    <n v="6670"/>
    <n v="12"/>
    <n v="1.7370000000000001"/>
    <n v="0.255"/>
    <n v="6685.7707142857143"/>
    <s v="S"/>
    <m/>
    <n v="-6685.7707142857143"/>
    <m/>
    <m/>
  </r>
  <r>
    <s v="ITAÚ"/>
    <d v="2020-06-09T00:00:00"/>
    <e v="#N/A"/>
    <n v="78990"/>
    <s v="V"/>
    <x v="26"/>
    <n v="500"/>
    <n v="27.41"/>
    <m/>
    <n v="13705"/>
    <n v="12"/>
    <n v="1.7370000000000001"/>
    <n v="0.255"/>
    <n v="13689.859285714287"/>
    <s v="S"/>
    <m/>
    <n v="13689.859285714287"/>
    <n v="132.01600000000144"/>
    <m/>
  </r>
  <r>
    <s v="ITAÚ"/>
    <d v="2020-06-09T00:00:00"/>
    <e v="#N/A"/>
    <n v="78990"/>
    <s v="C"/>
    <x v="26"/>
    <n v="500"/>
    <n v="27.08"/>
    <m/>
    <n v="13540"/>
    <n v="12"/>
    <n v="1.7370000000000001"/>
    <n v="0.255"/>
    <n v="13555.770714285713"/>
    <s v="S"/>
    <m/>
    <n v="-13555.770714285713"/>
    <m/>
    <m/>
  </r>
  <r>
    <s v="ITAÚ"/>
    <d v="2020-06-08T00:00:00"/>
    <e v="#N/A"/>
    <n v="66066"/>
    <s v="V"/>
    <x v="26"/>
    <n v="500"/>
    <n v="24.71"/>
    <m/>
    <n v="12355"/>
    <n v="12"/>
    <n v="3.17"/>
    <n v="0.375"/>
    <n v="12339.739285714286"/>
    <s v="S"/>
    <m/>
    <n v="12339.739285714286"/>
    <n v="3132.6187142857143"/>
    <m/>
  </r>
  <r>
    <s v="ITAÚ"/>
    <d v="2020-06-08T00:00:00"/>
    <s v="Consumo não Cíclico"/>
    <n v="66066"/>
    <s v="V"/>
    <x v="13"/>
    <n v="500"/>
    <n v="21.41"/>
    <n v="25.671689583333333"/>
    <n v="10705"/>
    <n v="12"/>
    <n v="3.17"/>
    <n v="0.375"/>
    <n v="10687.673000000001"/>
    <s v="S"/>
    <m/>
    <n v="10687.673000000001"/>
    <n v="-2147.1417916666669"/>
    <m/>
  </r>
  <r>
    <s v="ITAÚ"/>
    <d v="2020-06-05T00:00:00"/>
    <e v="#N/A"/>
    <n v="53139"/>
    <s v="V"/>
    <x v="26"/>
    <n v="500"/>
    <n v="20.94"/>
    <m/>
    <n v="10470"/>
    <n v="12"/>
    <n v="2.0760000000000001"/>
    <n v="0.32200000000000001"/>
    <n v="10452.726000000001"/>
    <s v="S"/>
    <m/>
    <n v="10452.726000000001"/>
    <n v="158.41066666666666"/>
    <m/>
  </r>
  <r>
    <s v="ITAÚ"/>
    <d v="2020-06-05T00:00:00"/>
    <e v="#N/A"/>
    <n v="53139"/>
    <s v="C"/>
    <x v="26"/>
    <n v="500"/>
    <n v="20.55"/>
    <m/>
    <n v="10275"/>
    <n v="12"/>
    <n v="2.0760000000000001"/>
    <n v="0.32200000000000001"/>
    <n v="10292.903999999999"/>
    <s v="S"/>
    <m/>
    <n v="-10292.903999999999"/>
    <m/>
    <m/>
  </r>
  <r>
    <s v="ITAÚ"/>
    <d v="2020-06-05T00:00:00"/>
    <e v="#N/A"/>
    <n v="53139"/>
    <s v="V"/>
    <x v="26"/>
    <n v="500"/>
    <n v="21.43"/>
    <m/>
    <n v="10715"/>
    <n v="12"/>
    <n v="2.0760000000000001"/>
    <n v="0.32200000000000001"/>
    <n v="10697.726000000001"/>
    <s v="S"/>
    <m/>
    <n v="10697.726000000001"/>
    <n v="-65.060666666666293"/>
    <m/>
  </r>
  <r>
    <s v="ITAÚ"/>
    <d v="2020-06-05T00:00:00"/>
    <e v="#N/A"/>
    <n v="53139"/>
    <s v="C"/>
    <x v="26"/>
    <n v="500"/>
    <n v="21.48"/>
    <m/>
    <n v="10740"/>
    <n v="12"/>
    <n v="2.0760000000000001"/>
    <n v="0.32200000000000001"/>
    <n v="10757.903999999999"/>
    <s v="S"/>
    <m/>
    <n v="-10757.903999999999"/>
    <m/>
    <m/>
  </r>
  <r>
    <s v="ITAÚ"/>
    <d v="2020-06-05T00:00:00"/>
    <e v="#N/A"/>
    <n v="53139"/>
    <s v="V"/>
    <x v="16"/>
    <n v="1000"/>
    <n v="7.08"/>
    <m/>
    <n v="7080"/>
    <n v="12"/>
    <n v="2.0760000000000001"/>
    <n v="0.32200000000000001"/>
    <n v="7064.7337142857141"/>
    <s v="S"/>
    <m/>
    <n v="7064.7337142857141"/>
    <n v="2274.5896190476183"/>
    <m/>
  </r>
  <r>
    <s v="ITAÚ"/>
    <d v="2020-06-04T00:00:00"/>
    <e v="#N/A"/>
    <n v="40746"/>
    <s v="V"/>
    <x v="16"/>
    <n v="1000"/>
    <n v="6.68"/>
    <m/>
    <n v="6680"/>
    <n v="12"/>
    <n v="2.69"/>
    <n v="0.22"/>
    <n v="6664.8357142857139"/>
    <s v="S"/>
    <m/>
    <n v="6664.8357142857139"/>
    <n v="-161.02142857142917"/>
    <m/>
  </r>
  <r>
    <s v="ITAÚ"/>
    <d v="2020-06-04T00:00:00"/>
    <e v="#N/A"/>
    <n v="40746"/>
    <s v="C"/>
    <x v="16"/>
    <n v="1000"/>
    <n v="6.81"/>
    <m/>
    <n v="6810"/>
    <n v="12"/>
    <n v="2.69"/>
    <n v="0.22"/>
    <n v="6825.7942857142862"/>
    <s v="S"/>
    <m/>
    <n v="-6825.7942857142862"/>
    <m/>
    <m/>
  </r>
  <r>
    <s v="ITAÚ"/>
    <d v="2020-06-03T00:00:00"/>
    <e v="#N/A"/>
    <n v="27534"/>
    <s v="C"/>
    <x v="26"/>
    <n v="500"/>
    <n v="18.38"/>
    <m/>
    <n v="9190"/>
    <n v="12"/>
    <n v="3.0100000000000002"/>
    <n v="0.47857142857142859"/>
    <n v="9206.0528571428567"/>
    <s v="S"/>
    <m/>
    <n v="-9206.0528571428567"/>
    <m/>
    <m/>
  </r>
  <r>
    <s v="ITAÚ"/>
    <d v="2020-06-03T00:00:00"/>
    <e v="#N/A"/>
    <n v="27534"/>
    <s v="V"/>
    <x v="26"/>
    <n v="1500"/>
    <n v="18.489999999999998"/>
    <m/>
    <n v="27734.999999999996"/>
    <n v="24"/>
    <n v="3.0100000000000002"/>
    <n v="0.47857142857142859"/>
    <n v="27707.577142857139"/>
    <s v="S"/>
    <m/>
    <n v="27707.577142857139"/>
    <n v="-159.62285714286554"/>
    <m/>
  </r>
  <r>
    <s v="ITAÚ"/>
    <d v="2020-06-03T00:00:00"/>
    <e v="#N/A"/>
    <n v="27534"/>
    <s v="C"/>
    <x v="26"/>
    <n v="500"/>
    <n v="18.37"/>
    <m/>
    <n v="9185"/>
    <n v="12"/>
    <n v="3.0100000000000002"/>
    <n v="0.47857142857142859"/>
    <n v="9201.0528571428567"/>
    <s v="S"/>
    <m/>
    <n v="-9201.0528571428567"/>
    <m/>
    <m/>
  </r>
  <r>
    <s v="ITAÚ"/>
    <d v="2020-06-03T00:00:00"/>
    <e v="#N/A"/>
    <n v="27534"/>
    <s v="C"/>
    <x v="26"/>
    <n v="1000"/>
    <n v="18.649999999999999"/>
    <m/>
    <n v="18650"/>
    <n v="12"/>
    <n v="3.0100000000000002"/>
    <n v="0.47857142857142859"/>
    <n v="18666.052857142859"/>
    <s v="S"/>
    <m/>
    <n v="-18666.052857142859"/>
    <m/>
    <m/>
  </r>
  <r>
    <s v="ITAÚ"/>
    <d v="2020-06-03T00:00:00"/>
    <e v="#N/A"/>
    <n v="27534"/>
    <s v="V"/>
    <x v="26"/>
    <n v="1000"/>
    <n v="18.88"/>
    <m/>
    <n v="18880"/>
    <n v="12"/>
    <n v="3.0100000000000002"/>
    <n v="0.47857142857142859"/>
    <n v="18864.837142857141"/>
    <s v="S"/>
    <m/>
    <n v="18864.837142857141"/>
    <n v="498.32628571428722"/>
    <m/>
  </r>
  <r>
    <s v="ITAÚ"/>
    <d v="2020-06-03T00:00:00"/>
    <e v="#N/A"/>
    <n v="27534"/>
    <s v="C"/>
    <x v="26"/>
    <n v="500"/>
    <n v="18.350000000000001"/>
    <m/>
    <n v="9175"/>
    <n v="12"/>
    <n v="3.0100000000000002"/>
    <n v="0.47857142857142859"/>
    <n v="9190.7928571428565"/>
    <s v="S"/>
    <m/>
    <n v="-9190.7928571428565"/>
    <m/>
    <m/>
  </r>
  <r>
    <s v="ITAÚ"/>
    <d v="2020-06-03T00:00:00"/>
    <e v="#N/A"/>
    <n v="27534"/>
    <s v="C"/>
    <x v="26"/>
    <n v="500"/>
    <n v="18.3"/>
    <m/>
    <n v="9150"/>
    <n v="12"/>
    <n v="3.0100000000000002"/>
    <n v="0.47857142857142859"/>
    <n v="9165.7928571428565"/>
    <s v="S"/>
    <m/>
    <n v="-9165.7928571428565"/>
    <m/>
    <m/>
  </r>
  <r>
    <s v="ITAÚ"/>
    <d v="2020-06-01T00:00:00"/>
    <s v="Consumo Cíclico"/>
    <n v="4350"/>
    <s v="V"/>
    <x v="7"/>
    <n v="500"/>
    <n v="15.24"/>
    <n v="30.886586666666663"/>
    <n v="7620"/>
    <n v="12"/>
    <n v="1.78"/>
    <n v="0.2475"/>
    <n v="7605.068214285714"/>
    <s v="S"/>
    <m/>
    <n v="7605.068214285714"/>
    <n v="-7842.5973333333313"/>
    <m/>
  </r>
  <r>
    <s v="ITAÚ"/>
    <d v="2020-06-01T00:00:00"/>
    <s v="Consumo Cíclico"/>
    <n v="4350"/>
    <s v="C"/>
    <x v="7"/>
    <n v="500"/>
    <n v="15.18"/>
    <m/>
    <n v="7590"/>
    <n v="12"/>
    <n v="1.78"/>
    <n v="0.2475"/>
    <n v="7605.5617857142861"/>
    <s v="S"/>
    <m/>
    <n v="-7605.5617857142861"/>
    <m/>
    <m/>
  </r>
  <r>
    <s v="ITAÚ"/>
    <d v="2020-06-01T00:00:00"/>
    <s v="Consumo Cíclico"/>
    <n v="4350"/>
    <s v="V"/>
    <x v="7"/>
    <n v="500"/>
    <n v="14.24"/>
    <m/>
    <n v="7120"/>
    <n v="12"/>
    <n v="1.78"/>
    <n v="0.2475"/>
    <n v="7105.068214285714"/>
    <s v="S"/>
    <m/>
    <n v="7105.068214285714"/>
    <n v="-509.23800000000028"/>
    <m/>
  </r>
  <r>
    <s v="ITAÚ"/>
    <d v="2020-05-29T00:00:00"/>
    <s v="Consumo Cíclico"/>
    <n v="172993"/>
    <s v="C"/>
    <x v="7"/>
    <n v="500"/>
    <n v="14.41"/>
    <n v="30.886586666666663"/>
    <n v="7205"/>
    <n v="12"/>
    <n v="1.98"/>
    <n v="0.24"/>
    <n v="7220.5542857142855"/>
    <s v="S"/>
    <m/>
    <n v="-7220.5542857142855"/>
    <m/>
    <m/>
  </r>
  <r>
    <s v="ITAÚ"/>
    <d v="2020-05-27T00:00:00"/>
    <s v="Consumo Cíclico"/>
    <n v="155011"/>
    <s v="V"/>
    <x v="7"/>
    <n v="500"/>
    <n v="14.17"/>
    <n v="35.005733333333332"/>
    <n v="7085"/>
    <n v="12"/>
    <n v="1.94"/>
    <n v="0.23"/>
    <n v="7063.7000000000007"/>
    <s v="S"/>
    <m/>
    <n v="7063.7000000000007"/>
    <n v="-10436.166666666664"/>
    <m/>
  </r>
  <r>
    <s v="ITAÚ"/>
    <d v="2020-05-15T00:00:00"/>
    <s v=" Utilidade Pública"/>
    <n v="84798"/>
    <s v="V"/>
    <x v="29"/>
    <n v="300"/>
    <n v="19.05"/>
    <n v="23.333333333333332"/>
    <n v="5715"/>
    <n v="12"/>
    <n v="1.57"/>
    <n v="0.19"/>
    <n v="5699.1900000000005"/>
    <s v="S"/>
    <m/>
    <n v="5699.1900000000005"/>
    <n v="-1301.625"/>
    <m/>
  </r>
  <r>
    <s v="ITAÚ"/>
    <d v="2020-05-14T00:00:00"/>
    <s v="Consumo não Cíclico"/>
    <n v="76755"/>
    <s v="C"/>
    <x v="13"/>
    <n v="200"/>
    <n v="24.38"/>
    <n v="25.671689583333333"/>
    <n v="4876"/>
    <n v="12"/>
    <n v="1.59"/>
    <n v="0.22500000000000001"/>
    <n v="4892.4750000000004"/>
    <s v="S"/>
    <m/>
    <n v="-4892.4750000000004"/>
    <m/>
    <m/>
  </r>
  <r>
    <s v="ITAÚ"/>
    <d v="2020-05-14T00:00:00"/>
    <s v="Consumo não Cíclico"/>
    <n v="76755"/>
    <s v="C"/>
    <x v="13"/>
    <n v="300"/>
    <n v="24.83"/>
    <m/>
    <n v="7448.9999999999991"/>
    <n v="12"/>
    <n v="1.59"/>
    <n v="0.22500000000000001"/>
    <n v="7465.4749999999995"/>
    <s v="S"/>
    <m/>
    <n v="-7465.4749999999995"/>
    <m/>
    <m/>
  </r>
  <r>
    <s v="ITAÚ"/>
    <d v="2020-05-14T00:00:00"/>
    <s v="Consumo não Cíclico"/>
    <n v="76755"/>
    <s v="V"/>
    <x v="13"/>
    <n v="300"/>
    <n v="24.86"/>
    <m/>
    <n v="7458"/>
    <n v="12"/>
    <n v="1.59"/>
    <n v="0.22500000000000001"/>
    <n v="7441.8549999999996"/>
    <s v="S"/>
    <m/>
    <n v="7441.8549999999996"/>
    <n v="-56.1200000000008"/>
    <m/>
  </r>
  <r>
    <s v="ITAÚ"/>
    <d v="2020-05-14T00:00:00"/>
    <s v="Consumo não Cíclico"/>
    <n v="76755"/>
    <s v="C"/>
    <x v="13"/>
    <n v="300"/>
    <n v="24.94"/>
    <m/>
    <n v="7482"/>
    <n v="12"/>
    <n v="1.59"/>
    <n v="0.22500000000000001"/>
    <n v="7498.211666666667"/>
    <s v="S"/>
    <m/>
    <n v="-7498.211666666667"/>
    <m/>
    <m/>
  </r>
  <r>
    <s v="ITAÚ"/>
    <d v="2020-05-13T00:00:00"/>
    <s v="Consumo não Cíclico"/>
    <n v="67784"/>
    <s v="V"/>
    <x v="13"/>
    <n v="500"/>
    <n v="25.37"/>
    <n v="25.671689583333333"/>
    <n v="12685"/>
    <n v="12"/>
    <n v="1.3833333333333335"/>
    <n v="0.16666666666666666"/>
    <n v="12669.476666666667"/>
    <s v="S"/>
    <m/>
    <n v="12669.476666666667"/>
    <n v="-167.53895833333263"/>
    <m/>
  </r>
  <r>
    <s v="ITAÚ"/>
    <d v="2020-05-13T00:00:00"/>
    <e v="#N/A"/>
    <n v="67784"/>
    <s v="C"/>
    <x v="1"/>
    <n v="100"/>
    <n v="7.86"/>
    <n v="20.734197901049477"/>
    <n v="786"/>
    <n v="12"/>
    <n v="1.3833333333333335"/>
    <n v="0.16666666666666666"/>
    <n v="802.15333333333331"/>
    <s v="S"/>
    <m/>
    <n v="-802.15333333333331"/>
    <m/>
    <m/>
  </r>
  <r>
    <s v="ITAÚ"/>
    <d v="2020-05-13T00:00:00"/>
    <e v="#N/A"/>
    <n v="67784"/>
    <s v="C"/>
    <x v="1"/>
    <n v="200"/>
    <n v="8.19"/>
    <n v="20.734197901049477"/>
    <n v="1638"/>
    <n v="12"/>
    <n v="1.3833333333333335"/>
    <n v="0.16666666666666666"/>
    <n v="1655.9816666666668"/>
    <s v="S"/>
    <m/>
    <n v="-1655.9816666666668"/>
    <m/>
    <m/>
  </r>
  <r>
    <s v="ITAÚ"/>
    <d v="2020-05-12T00:00:00"/>
    <e v="#N/A"/>
    <n v="58049"/>
    <s v="V"/>
    <x v="1"/>
    <n v="300"/>
    <n v="8.3699999999999992"/>
    <n v="20.734197901049477"/>
    <n v="2510.9999999999995"/>
    <n v="12"/>
    <n v="0.69"/>
    <n v="0.08"/>
    <n v="2493.7349999999997"/>
    <s v="S"/>
    <m/>
    <n v="2493.7349999999997"/>
    <n v="-3725.8668703148437"/>
    <m/>
  </r>
  <r>
    <s v="ITAÚ"/>
    <d v="2020-05-07T00:00:00"/>
    <e v="#N/A"/>
    <n v="49584"/>
    <s v="C"/>
    <x v="1"/>
    <n v="300"/>
    <n v="7.77"/>
    <n v="20.734197901049477"/>
    <n v="2331"/>
    <n v="12"/>
    <n v="0.64"/>
    <n v="7.0000000000000007E-2"/>
    <n v="2346.7150000000001"/>
    <s v="S"/>
    <m/>
    <n v="-2346.7150000000001"/>
    <m/>
    <m/>
  </r>
  <r>
    <s v="ITAÚ"/>
    <d v="2020-05-07T00:00:00"/>
    <s v="Consumo Cíclico"/>
    <n v="31256"/>
    <s v="C"/>
    <x v="7"/>
    <n v="200"/>
    <n v="10.83"/>
    <n v="35.005733333333332"/>
    <n v="2166"/>
    <n v="12"/>
    <n v="0.57333333333333336"/>
    <n v="6.6666666666666666E-2"/>
    <n v="2181.7116666666666"/>
    <s v="S"/>
    <m/>
    <n v="-2181.7116666666666"/>
    <m/>
    <m/>
  </r>
  <r>
    <s v="ITAÚ"/>
    <d v="2020-05-07T00:00:00"/>
    <e v="#N/A"/>
    <n v="31256"/>
    <s v="C"/>
    <x v="1"/>
    <n v="200"/>
    <n v="8.67"/>
    <n v="22.230066889632109"/>
    <n v="1734"/>
    <n v="12"/>
    <n v="0.57333333333333336"/>
    <n v="6.6666666666666666E-2"/>
    <n v="1749.5366666666666"/>
    <s v="S"/>
    <m/>
    <n v="-1749.5366666666666"/>
    <m/>
    <m/>
  </r>
  <r>
    <s v="ITAÚ"/>
    <d v="2020-05-07T00:00:00"/>
    <e v="#N/A"/>
    <n v="31256"/>
    <s v="C"/>
    <x v="16"/>
    <n v="500"/>
    <n v="4.76"/>
    <m/>
    <n v="2380"/>
    <n v="12"/>
    <n v="0.57333333333333336"/>
    <n v="6.6666666666666666E-2"/>
    <n v="2396.5766666666668"/>
    <s v="S"/>
    <m/>
    <n v="-2396.5766666666668"/>
    <m/>
    <n v="400"/>
  </r>
  <r>
    <s v="ITAÚ"/>
    <d v="2020-05-06T00:00:00"/>
    <e v="#N/A"/>
    <n v="21695"/>
    <s v="C"/>
    <x v="16"/>
    <n v="500"/>
    <n v="4.75"/>
    <m/>
    <n v="2375"/>
    <n v="12"/>
    <n v="0.65"/>
    <n v="7.0000000000000007E-2"/>
    <n v="2390.5400000000004"/>
    <s v="S"/>
    <m/>
    <n v="-2390.5400000000004"/>
    <m/>
    <m/>
  </r>
  <r>
    <s v="ITAÚ"/>
    <d v="2020-05-04T00:00:00"/>
    <s v=" Utilidade Pública"/>
    <n v="4392"/>
    <s v="C"/>
    <x v="29"/>
    <n v="300"/>
    <n v="19"/>
    <n v="23.333333333333332"/>
    <n v="5700"/>
    <n v="12"/>
    <n v="1.56"/>
    <n v="0.17"/>
    <n v="5716.1500000000005"/>
    <s v="S"/>
    <m/>
    <n v="-5716.1500000000005"/>
    <m/>
    <m/>
  </r>
  <r>
    <s v="ITAÚ"/>
    <d v="2020-05-01T00:00:00"/>
    <s v="Financeiro e Outros"/>
    <n v="4350"/>
    <s v="C"/>
    <x v="9"/>
    <n v="400"/>
    <n v="19.05"/>
    <m/>
    <n v="7620"/>
    <n v="12"/>
    <n v="1.78"/>
    <n v="0.2475"/>
    <n v="7637.0575000000008"/>
    <s v="S"/>
    <m/>
    <n v="-7637.0575000000008"/>
    <m/>
    <m/>
  </r>
  <r>
    <s v="ITAÚ"/>
    <d v="2020-04-30T00:00:00"/>
    <s v="Materiais Básicos"/>
    <n v="177930"/>
    <s v="C"/>
    <x v="27"/>
    <n v="300"/>
    <n v="23.94"/>
    <n v="25.491250000000001"/>
    <n v="7182"/>
    <n v="12"/>
    <n v="1.97"/>
    <n v="0.21"/>
    <n v="7199.02"/>
    <s v="S"/>
    <m/>
    <n v="-7199.02"/>
    <m/>
    <n v="2300"/>
  </r>
  <r>
    <s v="ITAÚ"/>
    <d v="2020-04-28T00:00:00"/>
    <e v="#N/A"/>
    <n v="158142"/>
    <s v="V"/>
    <x v="19"/>
    <n v="1000"/>
    <n v="12.44"/>
    <m/>
    <n v="12440"/>
    <n v="12"/>
    <n v="3.42"/>
    <n v="0.37"/>
    <n v="12423.449999999999"/>
    <s v="S"/>
    <m/>
    <n v="12423.449999999999"/>
    <n v="1039.230333333333"/>
    <n v="2400"/>
  </r>
  <r>
    <s v="ITAÚ"/>
    <d v="2020-04-08T00:00:00"/>
    <s v="Consumo Cíclico"/>
    <n v="48988"/>
    <s v="V"/>
    <x v="18"/>
    <n v="1000"/>
    <n v="4.54"/>
    <m/>
    <n v="4540"/>
    <n v="12"/>
    <n v="1.085"/>
    <n v="0.115"/>
    <n v="4523.7049999999999"/>
    <s v="S"/>
    <m/>
    <n v="4523.7049999999999"/>
    <n v="473.35166666666646"/>
    <m/>
  </r>
  <r>
    <s v="ITAÚ"/>
    <d v="2020-04-08T00:00:00"/>
    <s v="Consumo Cíclico"/>
    <n v="48988"/>
    <s v="C"/>
    <x v="7"/>
    <n v="300"/>
    <n v="11.28"/>
    <n v="37.107971014492755"/>
    <n v="3384"/>
    <n v="12"/>
    <n v="1.085"/>
    <m/>
    <n v="3400.81"/>
    <s v="S"/>
    <m/>
    <n v="-3400.81"/>
    <m/>
    <m/>
  </r>
  <r>
    <s v="ITAÚ"/>
    <d v="2020-04-07T00:00:00"/>
    <e v="#N/A"/>
    <n v="40405"/>
    <s v="C"/>
    <x v="1"/>
    <n v="300"/>
    <n v="10.38"/>
    <n v="23.358405797101451"/>
    <n v="3114.0000000000005"/>
    <n v="12"/>
    <n v="1.29"/>
    <n v="0.13999999999999999"/>
    <n v="3137.1900000000005"/>
    <s v="S"/>
    <m/>
    <n v="-3137.1900000000005"/>
    <m/>
    <n v="2100"/>
  </r>
  <r>
    <s v="ITAÚ"/>
    <d v="2020-04-07T00:00:00"/>
    <s v="Consumo não Cíclico"/>
    <n v="40405"/>
    <s v="C"/>
    <x v="13"/>
    <n v="200"/>
    <n v="21.44"/>
    <n v="25.671689583333333"/>
    <n v="4288"/>
    <n v="12"/>
    <n v="1.29"/>
    <n v="0.13999999999999999"/>
    <n v="4305.9866666666667"/>
    <s v="S"/>
    <m/>
    <n v="-4305.9866666666667"/>
    <m/>
    <m/>
  </r>
  <r>
    <s v="ITAÚ"/>
    <d v="2020-04-07T00:00:00"/>
    <s v="Consumo não Cíclico"/>
    <n v="40405"/>
    <s v="C"/>
    <x v="13"/>
    <n v="300"/>
    <n v="22.29"/>
    <m/>
    <n v="6687"/>
    <n v="12"/>
    <n v="1.29"/>
    <n v="0.13999999999999999"/>
    <n v="6704.9866666666667"/>
    <s v="S"/>
    <m/>
    <n v="-6704.9866666666667"/>
    <m/>
    <m/>
  </r>
  <r>
    <s v="ITAÚ"/>
    <d v="2020-04-06T00:00:00"/>
    <e v="#N/A"/>
    <n v="31568"/>
    <s v="V"/>
    <x v="1"/>
    <n v="200"/>
    <n v="9.8800000000000008"/>
    <n v="25.212463768115942"/>
    <n v="1976.0000000000002"/>
    <n v="12"/>
    <n v="1.165"/>
    <n v="0.125"/>
    <n v="1958.6583333333335"/>
    <s v="S"/>
    <m/>
    <n v="1958.6583333333335"/>
    <n v="-3085.7577536231879"/>
    <m/>
  </r>
  <r>
    <s v="ITAÚ"/>
    <d v="2020-04-06T00:00:00"/>
    <s v="Consumo não Cíclico"/>
    <n v="31568"/>
    <s v="V"/>
    <x v="13"/>
    <n v="300"/>
    <n v="21.67"/>
    <n v="25.68"/>
    <n v="6501.0000000000009"/>
    <n v="12"/>
    <n v="1.165"/>
    <n v="0.125"/>
    <n v="6482.5550000000012"/>
    <s v="S"/>
    <m/>
    <n v="6482.5550000000012"/>
    <n v="-1220.3949999999995"/>
    <n v="2300"/>
  </r>
  <r>
    <s v="ITAÚ"/>
    <d v="2020-04-03T00:00:00"/>
    <s v="Consumo Cíclico"/>
    <n v="22554"/>
    <s v="C"/>
    <x v="18"/>
    <n v="500"/>
    <n v="4.0199999999999996"/>
    <n v="4.0149999999999997"/>
    <n v="2009.9999999999998"/>
    <n v="12"/>
    <n v="0.79749999999999999"/>
    <n v="8.5000000000000006E-2"/>
    <n v="2025.7183333333332"/>
    <s v="S"/>
    <m/>
    <n v="-2025.7183333333332"/>
    <m/>
    <m/>
  </r>
  <r>
    <s v="ITAÚ"/>
    <d v="2020-04-03T00:00:00"/>
    <s v="Consumo Cíclico"/>
    <n v="22554"/>
    <s v="C"/>
    <x v="18"/>
    <n v="500"/>
    <n v="4.01"/>
    <m/>
    <n v="2005"/>
    <n v="12"/>
    <n v="0.79749999999999999"/>
    <n v="8.5000000000000006E-2"/>
    <n v="2020.7183333333335"/>
    <s v="S"/>
    <m/>
    <n v="-2020.7183333333335"/>
    <m/>
    <m/>
  </r>
  <r>
    <s v="ITAÚ"/>
    <d v="2020-04-03T00:00:00"/>
    <e v="#N/A"/>
    <n v="22554"/>
    <s v="C"/>
    <x v="1"/>
    <n v="200"/>
    <n v="8.58"/>
    <n v="25.212463768115942"/>
    <n v="1716"/>
    <n v="12"/>
    <n v="0.79749999999999999"/>
    <n v="8.5000000000000006E-2"/>
    <n v="1731.7183333333335"/>
    <s v="S"/>
    <m/>
    <n v="-1731.7183333333335"/>
    <m/>
    <m/>
  </r>
  <r>
    <s v="ITAÚ"/>
    <d v="2020-04-03T00:00:00"/>
    <s v="Consumo não Cíclico"/>
    <n v="22554"/>
    <s v="C"/>
    <x v="13"/>
    <n v="300"/>
    <n v="19.64"/>
    <n v="26.203359523809524"/>
    <n v="5892"/>
    <n v="12"/>
    <n v="0.79749999999999999"/>
    <n v="8.5000000000000006E-2"/>
    <n v="5912.2150000000001"/>
    <s v="S"/>
    <m/>
    <n v="-5912.2150000000001"/>
    <m/>
    <m/>
  </r>
  <r>
    <s v="ITAÚ"/>
    <d v="2020-03-06T00:00:00"/>
    <s v="Consumo não Cíclico"/>
    <n v="199858"/>
    <s v="V"/>
    <x v="13"/>
    <n v="500"/>
    <n v="24.3"/>
    <n v="26.203359523809524"/>
    <n v="12150"/>
    <n v="12"/>
    <n v="3.34"/>
    <n v="0.39"/>
    <n v="12134.657500000001"/>
    <s v="S"/>
    <m/>
    <n v="12134.657500000001"/>
    <n v="-967.28476190476249"/>
    <m/>
  </r>
  <r>
    <s v="ITAÚ"/>
    <d v="2020-03-06T00:00:00"/>
    <s v="Consumo não Cíclico"/>
    <n v="37336"/>
    <s v="C"/>
    <x v="13"/>
    <n v="200"/>
    <n v="20.88"/>
    <n v="26.203359523809524"/>
    <n v="4176"/>
    <n v="12"/>
    <n v="1.37"/>
    <n v="0.16"/>
    <n v="4191.7425000000003"/>
    <s v="S"/>
    <m/>
    <n v="-4191.7425000000003"/>
    <m/>
    <m/>
  </r>
  <r>
    <s v="ITAÚ"/>
    <d v="2020-03-06T00:00:00"/>
    <e v="#N/A"/>
    <n v="37336"/>
    <s v="C"/>
    <x v="19"/>
    <n v="500"/>
    <n v="11.19"/>
    <n v="11.35"/>
    <n v="5595"/>
    <n v="12"/>
    <n v="1.37"/>
    <n v="0.16"/>
    <n v="5610.7425000000003"/>
    <s v="S"/>
    <m/>
    <n v="-5610.7425000000003"/>
    <m/>
    <m/>
  </r>
  <r>
    <s v="ITAÚ"/>
    <d v="2020-03-06T00:00:00"/>
    <s v="Materiais Básicos"/>
    <n v="37336"/>
    <s v="C"/>
    <x v="27"/>
    <n v="200"/>
    <n v="25.93"/>
    <n v="26.422000000000001"/>
    <n v="5186"/>
    <n v="12"/>
    <n v="1.37"/>
    <n v="0.16"/>
    <n v="5201.7425000000003"/>
    <s v="S"/>
    <m/>
    <n v="-5201.7425000000003"/>
    <m/>
    <m/>
  </r>
  <r>
    <s v="ITAÚ"/>
    <d v="2020-03-05T00:00:00"/>
    <s v="Consumo não Cíclico"/>
    <n v="27820"/>
    <s v="C"/>
    <x v="13"/>
    <n v="300"/>
    <n v="21.8"/>
    <n v="26.483536340852133"/>
    <n v="6540"/>
    <n v="12"/>
    <n v="1.86"/>
    <n v="0.21666666666666667"/>
    <n v="6557.4066666666668"/>
    <s v="S"/>
    <m/>
    <n v="-6557.4066666666668"/>
    <m/>
    <m/>
  </r>
  <r>
    <s v="ITAÚ"/>
    <d v="2020-03-05T00:00:00"/>
    <e v="#N/A"/>
    <n v="27820"/>
    <s v="C"/>
    <x v="19"/>
    <n v="500"/>
    <n v="11.51"/>
    <m/>
    <n v="5755"/>
    <n v="12"/>
    <n v="1.86"/>
    <n v="0.21666666666666667"/>
    <n v="5772.4066666666668"/>
    <s v="S"/>
    <m/>
    <n v="-5772.4066666666668"/>
    <m/>
    <n v="2100"/>
  </r>
  <r>
    <s v="ITAÚ"/>
    <d v="2020-03-05T00:00:00"/>
    <s v="Materiais Básicos"/>
    <n v="27820"/>
    <s v="C"/>
    <x v="27"/>
    <n v="300"/>
    <n v="26.75"/>
    <m/>
    <n v="8025"/>
    <n v="12"/>
    <n v="1.86"/>
    <n v="0.21666666666666667"/>
    <n v="8042.4066666666668"/>
    <s v="S"/>
    <m/>
    <n v="-8042.4066666666668"/>
    <m/>
    <n v="1600"/>
  </r>
  <r>
    <s v="CLEAR"/>
    <d v="2020-03-05T00:00:00"/>
    <s v=" Utilidade Pública"/>
    <n v="3052207"/>
    <s v="V"/>
    <x v="29"/>
    <n v="400"/>
    <n v="23.44"/>
    <n v="23.295000000000002"/>
    <n v="9376"/>
    <m/>
    <n v="2.57"/>
    <n v="0.3"/>
    <n v="9372.630000000001"/>
    <s v="S"/>
    <m/>
    <n v="9372.630000000001"/>
    <n v="51.380000000001019"/>
    <m/>
  </r>
  <r>
    <s v="ITAÚ"/>
    <d v="2020-03-03T00:00:00"/>
    <e v="#N/A"/>
    <n v="20013"/>
    <s v="C"/>
    <x v="1"/>
    <n v="500"/>
    <n v="21.1"/>
    <n v="26.796507936507936"/>
    <n v="10550"/>
    <n v="12"/>
    <n v="3"/>
    <n v="0.45333333333333337"/>
    <n v="10566.153333333332"/>
    <s v="S"/>
    <m/>
    <n v="-10566.153333333332"/>
    <m/>
    <m/>
  </r>
  <r>
    <s v="ITAÚ"/>
    <d v="2020-03-03T00:00:00"/>
    <e v="#N/A"/>
    <n v="20013"/>
    <s v="C"/>
    <x v="1"/>
    <n v="300"/>
    <n v="18.59"/>
    <n v="34.100648958333338"/>
    <n v="5577"/>
    <n v="12"/>
    <n v="3"/>
    <n v="0.45333333333333337"/>
    <n v="5593.1533333333327"/>
    <s v="S"/>
    <m/>
    <n v="-5593.1533333333327"/>
    <m/>
    <m/>
  </r>
  <r>
    <s v="ITAÚ"/>
    <d v="2020-03-03T00:00:00"/>
    <e v="#N/A"/>
    <n v="20013"/>
    <s v="V"/>
    <x v="19"/>
    <n v="2000"/>
    <n v="12.48"/>
    <m/>
    <n v="24960"/>
    <n v="12"/>
    <n v="3"/>
    <n v="0.45333333333333337"/>
    <n v="24944.941666666666"/>
    <s v="S"/>
    <m/>
    <n v="24944.941666666666"/>
    <n v="-476.86666666667224"/>
    <m/>
  </r>
  <r>
    <s v="ITAÚ"/>
    <d v="2020-03-03T00:00:00"/>
    <e v="#N/A"/>
    <n v="20013"/>
    <s v="C"/>
    <x v="19"/>
    <n v="2000"/>
    <n v="12.7"/>
    <m/>
    <n v="25400"/>
    <n v="12"/>
    <n v="3"/>
    <n v="0.45333333333333337"/>
    <n v="25415.688333333335"/>
    <s v="S"/>
    <m/>
    <n v="-25415.688333333335"/>
    <m/>
    <m/>
  </r>
  <r>
    <s v="ITAÚ"/>
    <d v="2020-03-03T00:00:00"/>
    <s v="Materiais Básicos"/>
    <n v="20013"/>
    <s v="V"/>
    <x v="27"/>
    <n v="300"/>
    <n v="29.25"/>
    <n v="29.2"/>
    <n v="8775"/>
    <n v="12"/>
    <n v="3"/>
    <n v="0.45333333333333337"/>
    <n v="8759.9416666666675"/>
    <s v="S"/>
    <m/>
    <n v="8759.9416666666675"/>
    <n v="-19.54666666666526"/>
    <n v="1300"/>
  </r>
  <r>
    <s v="ITAÚ"/>
    <d v="2020-03-03T00:00:00"/>
    <s v="Materiais Básicos"/>
    <n v="20013"/>
    <s v="C"/>
    <x v="27"/>
    <n v="300"/>
    <n v="29.2"/>
    <n v="29.2"/>
    <n v="8760"/>
    <n v="12"/>
    <n v="3"/>
    <n v="0.45333333333333337"/>
    <n v="8775.6883333333317"/>
    <s v="S"/>
    <m/>
    <n v="-8775.6883333333317"/>
    <m/>
    <m/>
  </r>
  <r>
    <s v="ITAÚ"/>
    <d v="2020-03-03T00:00:00"/>
    <s v="Materiais Básicos"/>
    <n v="12250"/>
    <s v="V"/>
    <x v="27"/>
    <n v="100"/>
    <n v="29.77"/>
    <n v="26.72"/>
    <n v="2977"/>
    <n v="12"/>
    <n v="0.81"/>
    <n v="0.09"/>
    <n v="2960.45"/>
    <s v="S"/>
    <m/>
    <n v="2960.45"/>
    <n v="289.21000000000004"/>
    <m/>
  </r>
  <r>
    <s v="ITAÚ"/>
    <d v="2020-03-02T00:00:00"/>
    <e v="#N/A"/>
    <n v="3966"/>
    <s v="C"/>
    <x v="1"/>
    <n v="200"/>
    <n v="30.72"/>
    <n v="35.171282051282049"/>
    <n v="6144"/>
    <n v="12"/>
    <n v="1.66"/>
    <n v="0.21"/>
    <n v="6161.3"/>
    <s v="S"/>
    <m/>
    <n v="-6161.3"/>
    <m/>
    <n v="1100"/>
  </r>
  <r>
    <s v="ITAÚ"/>
    <d v="2020-03-02T00:00:00"/>
    <s v="Materiais Básicos"/>
    <n v="3966"/>
    <s v="V"/>
    <x v="27"/>
    <n v="200"/>
    <n v="29.77"/>
    <n v="26.72"/>
    <n v="5954"/>
    <n v="12"/>
    <n v="1.66"/>
    <n v="0.2"/>
    <n v="5937.37"/>
    <s v="S"/>
    <m/>
    <n v="5937.37"/>
    <n v="593.32800000000043"/>
    <m/>
  </r>
  <r>
    <s v="ITAÚ"/>
    <d v="2020-02-21T00:00:00"/>
    <s v="Materiais Básicos"/>
    <n v="120375"/>
    <s v="C"/>
    <x v="27"/>
    <n v="300"/>
    <n v="26.72"/>
    <m/>
    <n v="8016"/>
    <n v="12"/>
    <n v="2.2000000000000002"/>
    <n v="0.27"/>
    <n v="8032.4266666666672"/>
    <s v="S"/>
    <m/>
    <n v="-8032.4266666666672"/>
    <m/>
    <n v="900"/>
  </r>
  <r>
    <s v="ITAÚ"/>
    <d v="2020-02-21T00:00:00"/>
    <e v="#N/A"/>
    <n v="94849"/>
    <s v="C"/>
    <x v="1"/>
    <n v="200"/>
    <n v="32.76"/>
    <n v="35.980606060606057"/>
    <n v="6552"/>
    <n v="12"/>
    <m/>
    <m/>
    <n v="6568.1566666666668"/>
    <s v="S"/>
    <m/>
    <n v="-6568.1566666666668"/>
    <m/>
    <m/>
  </r>
  <r>
    <s v="ITAÚ"/>
    <d v="2020-02-20T00:00:00"/>
    <s v="Consumo não Cíclico"/>
    <n v="88219"/>
    <s v="V"/>
    <x v="31"/>
    <n v="2000"/>
    <n v="12.39"/>
    <n v="12.696071428571429"/>
    <n v="24780"/>
    <n v="12"/>
    <n v="3.1285714285714286"/>
    <n v="0.45"/>
    <n v="24764.023333333331"/>
    <s v="S"/>
    <m/>
    <n v="24764.023333333331"/>
    <n v="-629.064857142861"/>
    <n v="600"/>
  </r>
  <r>
    <s v="ITAÚ"/>
    <d v="2020-02-20T00:00:00"/>
    <e v="#N/A"/>
    <n v="88219"/>
    <s v="C"/>
    <x v="1"/>
    <n v="300"/>
    <n v="34.619999999999997"/>
    <n v="36.696296296296296"/>
    <n v="10386"/>
    <n v="12"/>
    <n v="3.1285714285714286"/>
    <n v="0.45"/>
    <n v="10402.386666666667"/>
    <s v="S"/>
    <m/>
    <n v="-10402.386666666667"/>
    <m/>
    <n v="900"/>
  </r>
  <r>
    <s v="ITAÚ"/>
    <d v="2020-02-20T00:00:00"/>
    <s v="Consumo não Cíclico"/>
    <n v="88219"/>
    <s v="C"/>
    <x v="13"/>
    <n v="300"/>
    <n v="25.69"/>
    <n v="28.753553741496599"/>
    <n v="7707"/>
    <n v="12"/>
    <n v="3.1285714285714286"/>
    <n v="0.45"/>
    <n v="7723.3866666666663"/>
    <s v="S"/>
    <m/>
    <n v="-7723.3866666666663"/>
    <m/>
    <n v="600"/>
  </r>
  <r>
    <s v="ITAÚ"/>
    <d v="2020-02-20T00:00:00"/>
    <e v="#N/A"/>
    <n v="88219"/>
    <s v="V"/>
    <x v="1"/>
    <n v="300"/>
    <n v="35.1"/>
    <m/>
    <n v="10530"/>
    <n v="12"/>
    <n v="3.1285714285714286"/>
    <n v="0.45"/>
    <n v="10514.243333333332"/>
    <s v="S"/>
    <m/>
    <n v="10514.243333333332"/>
    <n v="-15.695000000001528"/>
    <m/>
  </r>
  <r>
    <s v="ITAÚ"/>
    <d v="2020-02-20T00:00:00"/>
    <e v="#N/A"/>
    <n v="88219"/>
    <s v="C"/>
    <x v="1"/>
    <n v="300"/>
    <n v="35.04"/>
    <m/>
    <n v="10512"/>
    <n v="12"/>
    <n v="3.1285714285714286"/>
    <n v="0.45"/>
    <n v="10527.868"/>
    <s v="S"/>
    <m/>
    <n v="-10527.868"/>
    <m/>
    <m/>
  </r>
  <r>
    <s v="ITAÚ"/>
    <d v="2020-02-20T00:00:00"/>
    <e v="#N/A"/>
    <n v="88219"/>
    <s v="V"/>
    <x v="1"/>
    <n v="300"/>
    <n v="37.03"/>
    <n v="37.734444444444442"/>
    <n v="11109"/>
    <n v="12"/>
    <n v="3.1285714285714286"/>
    <n v="0.45"/>
    <n v="11093.761999999999"/>
    <s v="S"/>
    <m/>
    <n v="11093.761999999999"/>
    <n v="-226.59833333333336"/>
    <n v="900"/>
  </r>
  <r>
    <s v="ITAÚ"/>
    <d v="2020-02-20T00:00:00"/>
    <s v="Materiais Básicos"/>
    <n v="88219"/>
    <s v="V"/>
    <x v="25"/>
    <n v="500"/>
    <n v="32.5"/>
    <m/>
    <n v="16250"/>
    <n v="12"/>
    <n v="3.1285714285714286"/>
    <n v="0.45"/>
    <n v="16234.761999999999"/>
    <s v="S"/>
    <m/>
    <n v="16234.761999999999"/>
    <n v="-100.90589743589499"/>
    <n v="600"/>
  </r>
  <r>
    <s v="ITAÚ"/>
    <d v="2020-02-19T00:00:00"/>
    <s v="Consumo não Cíclico"/>
    <n v="82137"/>
    <s v="V"/>
    <x v="13"/>
    <n v="300"/>
    <n v="26.61"/>
    <n v="29.040761904761908"/>
    <n v="7983"/>
    <n v="12"/>
    <n v="2.8824999999999998"/>
    <n v="0.36249999999999999"/>
    <n v="7967.8495000000003"/>
    <s v="S"/>
    <m/>
    <n v="7967.8495000000003"/>
    <n v="-744.50107142857178"/>
    <n v="400"/>
  </r>
  <r>
    <s v="ITAÚ"/>
    <d v="2020-02-19T00:00:00"/>
    <e v="#N/A"/>
    <n v="82137"/>
    <s v="C"/>
    <x v="1"/>
    <n v="300"/>
    <n v="37.01"/>
    <n v="37.734444444444442"/>
    <n v="11103"/>
    <n v="12"/>
    <n v="2.8824999999999998"/>
    <n v="0.36249999999999999"/>
    <n v="11118.780499999999"/>
    <s v="S"/>
    <m/>
    <n v="-11118.780499999999"/>
    <m/>
    <n v="0"/>
  </r>
  <r>
    <s v="ITAÚ"/>
    <d v="2020-02-19T00:00:00"/>
    <e v="#N/A"/>
    <n v="82137"/>
    <s v="C"/>
    <x v="1"/>
    <n v="200"/>
    <n v="37.85"/>
    <m/>
    <n v="7570"/>
    <n v="12"/>
    <n v="2.8824999999999998"/>
    <n v="0.36249999999999999"/>
    <n v="7588.4324999999999"/>
    <s v="S"/>
    <m/>
    <n v="-7588.4324999999999"/>
    <m/>
    <n v="300"/>
  </r>
  <r>
    <s v="ITAÚ"/>
    <d v="2020-02-19T00:00:00"/>
    <e v="#N/A"/>
    <n v="82137"/>
    <s v="C"/>
    <x v="1"/>
    <n v="400"/>
    <n v="38.22"/>
    <m/>
    <n v="15288"/>
    <n v="12"/>
    <n v="2.8824999999999998"/>
    <s v="S"/>
    <n v="15306.432499999999"/>
    <s v="S"/>
    <m/>
    <n v="-15306.432499999999"/>
    <m/>
    <n v="700"/>
  </r>
  <r>
    <s v="ITAÚ"/>
    <d v="2020-02-18T00:00:00"/>
    <e v="#N/A"/>
    <n v="75791"/>
    <s v="V"/>
    <x v="1"/>
    <n v="300"/>
    <n v="36.08"/>
    <m/>
    <n v="10824"/>
    <n v="12"/>
    <n v="2.1440000000000001"/>
    <n v="0.35"/>
    <n v="10806.21"/>
    <s v="S"/>
    <m/>
    <n v="10806.21"/>
    <n v="-46.575000000000728"/>
    <n v="600"/>
  </r>
  <r>
    <s v="ITAÚ"/>
    <d v="2020-02-18T00:00:00"/>
    <e v="#N/A"/>
    <n v="75791"/>
    <s v="V"/>
    <x v="1"/>
    <n v="400"/>
    <n v="36.340000000000003"/>
    <m/>
    <n v="14536.000000000002"/>
    <n v="12"/>
    <n v="2.1440000000000001"/>
    <n v="0.35"/>
    <n v="14518.948333333336"/>
    <s v="S"/>
    <m/>
    <n v="14518.948333333336"/>
    <n v="40.165000000002692"/>
    <n v="300"/>
  </r>
  <r>
    <s v="ITAÚ"/>
    <d v="2020-02-18T00:00:00"/>
    <e v="#N/A"/>
    <n v="75791"/>
    <s v="C"/>
    <x v="1"/>
    <n v="100"/>
    <n v="36.07"/>
    <m/>
    <n v="3607"/>
    <n v="12"/>
    <n v="2.1440000000000001"/>
    <n v="0.35"/>
    <n v="3624.6816666666668"/>
    <s v="S"/>
    <m/>
    <n v="-3624.6816666666668"/>
    <m/>
    <m/>
  </r>
  <r>
    <s v="ITAÚ"/>
    <d v="2020-02-18T00:00:00"/>
    <e v="#N/A"/>
    <n v="75791"/>
    <s v="C"/>
    <x v="1"/>
    <n v="300"/>
    <n v="36.130000000000003"/>
    <m/>
    <n v="10839"/>
    <n v="12"/>
    <n v="2.1440000000000001"/>
    <n v="0.35"/>
    <n v="10856.681666666665"/>
    <s v="S"/>
    <m/>
    <n v="-10856.681666666665"/>
    <m/>
    <m/>
  </r>
  <r>
    <s v="ITAÚ"/>
    <d v="2020-02-18T00:00:00"/>
    <e v="#N/A"/>
    <n v="75791"/>
    <s v="C"/>
    <x v="1"/>
    <n v="300"/>
    <n v="36.14"/>
    <m/>
    <n v="10842"/>
    <n v="12"/>
    <n v="2.1440000000000001"/>
    <n v="0.35"/>
    <n v="10859.681666666665"/>
    <s v="S"/>
    <m/>
    <n v="-10859.681666666665"/>
    <m/>
    <m/>
  </r>
  <r>
    <s v="ITAÚ"/>
    <d v="2020-02-17T00:00:00"/>
    <s v=" Utilidade Pública"/>
    <n v="69565"/>
    <s v="V"/>
    <x v="29"/>
    <n v="500"/>
    <n v="22.75"/>
    <n v="24.2"/>
    <n v="11375"/>
    <n v="12"/>
    <n v="2.5100000000000002"/>
    <n v="0.41285714285714287"/>
    <n v="11357.885476190477"/>
    <s v="S"/>
    <m/>
    <n v="11357.885476190477"/>
    <n v="8.9930357142875437"/>
    <n v="0"/>
  </r>
  <r>
    <s v="ITAÚ"/>
    <d v="2020-02-17T00:00:00"/>
    <s v=" Utilidade Pública"/>
    <n v="69565"/>
    <s v="V"/>
    <x v="29"/>
    <n v="500"/>
    <n v="22.67"/>
    <n v="24.2"/>
    <n v="11335"/>
    <n v="12"/>
    <n v="2.5100000000000002"/>
    <n v="0.41285714285714287"/>
    <n v="11317.885476190477"/>
    <s v="S"/>
    <m/>
    <n v="11317.885476190477"/>
    <n v="-780.50410714285681"/>
    <n v="400"/>
  </r>
  <r>
    <s v="ITAÚ"/>
    <d v="2020-02-17T00:00:00"/>
    <s v=" Utilidade Pública"/>
    <n v="69565"/>
    <s v="C"/>
    <x v="29"/>
    <n v="500"/>
    <n v="22.67"/>
    <m/>
    <n v="11335"/>
    <n v="12"/>
    <n v="2.5100000000000002"/>
    <n v="0.41285714285714287"/>
    <n v="11351.322857142857"/>
    <s v="S"/>
    <m/>
    <n v="-11351.322857142857"/>
    <m/>
    <n v="0"/>
  </r>
  <r>
    <s v="ITAÚ"/>
    <d v="2020-02-17T00:00:00"/>
    <e v="#N/A"/>
    <n v="69565"/>
    <s v="V"/>
    <x v="1"/>
    <n v="400"/>
    <n v="36.51"/>
    <m/>
    <n v="14604"/>
    <n v="12"/>
    <n v="2.5100000000000002"/>
    <n v="0.41285714285714287"/>
    <n v="14588.307142857142"/>
    <s v="S"/>
    <m/>
    <n v="14588.307142857142"/>
    <n v="368.36178571428718"/>
    <n v="300"/>
  </r>
  <r>
    <s v="ITAÚ"/>
    <d v="2020-02-17T00:00:00"/>
    <e v="#N/A"/>
    <n v="69565"/>
    <s v="C"/>
    <x v="1"/>
    <n v="400"/>
    <n v="35.51"/>
    <m/>
    <n v="14204"/>
    <n v="12"/>
    <n v="2.5100000000000002"/>
    <n v="0.41285714285714287"/>
    <n v="14220.322857142857"/>
    <s v="S"/>
    <m/>
    <n v="-14220.322857142857"/>
    <m/>
    <n v="800"/>
  </r>
  <r>
    <s v="ITAÚ"/>
    <d v="2020-02-17T00:00:00"/>
    <e v="#N/A"/>
    <n v="69565"/>
    <s v="V"/>
    <x v="1"/>
    <n v="300"/>
    <n v="35.04"/>
    <m/>
    <n v="10512"/>
    <n v="12"/>
    <n v="2.5100000000000002"/>
    <n v="0.41285714285714287"/>
    <n v="10496.307142857142"/>
    <s v="S"/>
    <m/>
    <n v="10496.307142857142"/>
    <n v="184.36178571428718"/>
    <m/>
  </r>
  <r>
    <s v="ITAÚ"/>
    <d v="2020-02-17T00:00:00"/>
    <e v="#N/A"/>
    <n v="69565"/>
    <s v="C"/>
    <x v="1"/>
    <n v="300"/>
    <n v="34.32"/>
    <m/>
    <n v="10296"/>
    <n v="12"/>
    <n v="2.5100000000000002"/>
    <n v="0.41285714285714287"/>
    <n v="10312.322857142857"/>
    <s v="S"/>
    <m/>
    <n v="-10312.322857142857"/>
    <m/>
    <n v="0"/>
  </r>
  <r>
    <s v="ITAÚ"/>
    <d v="2020-02-14T00:00:00"/>
    <s v="Financeiro"/>
    <n v="63626"/>
    <s v="C"/>
    <x v="21"/>
    <n v="300"/>
    <n v="33.97"/>
    <n v="34.195"/>
    <n v="10191"/>
    <n v="12"/>
    <n v="4.5"/>
    <n v="0.56666666666666665"/>
    <n v="10207.476666666667"/>
    <s v="S"/>
    <m/>
    <n v="-10207.476666666667"/>
    <m/>
    <m/>
  </r>
  <r>
    <s v="ITAÚ"/>
    <d v="2020-02-14T00:00:00"/>
    <s v="Consumo não Cíclico"/>
    <n v="63626"/>
    <s v="C"/>
    <x v="13"/>
    <n v="300"/>
    <n v="25.76"/>
    <m/>
    <n v="7728.0000000000009"/>
    <n v="12"/>
    <n v="4.5"/>
    <n v="0.56666666666666665"/>
    <n v="7744.8000000000011"/>
    <s v="S"/>
    <m/>
    <n v="-7744.8000000000011"/>
    <m/>
    <m/>
  </r>
  <r>
    <s v="ITAÚ"/>
    <d v="2020-02-14T00:00:00"/>
    <e v="#N/A"/>
    <n v="63626"/>
    <s v="V"/>
    <x v="1"/>
    <n v="900"/>
    <n v="34.869999999999997"/>
    <n v="33.689629629629628"/>
    <n v="31382.999999999996"/>
    <n v="12"/>
    <n v="4.5"/>
    <n v="0.56666666666666665"/>
    <n v="31366.829999999998"/>
    <s v="S"/>
    <m/>
    <n v="31366.829999999998"/>
    <n v="1048.0883333333331"/>
    <m/>
  </r>
  <r>
    <s v="ITAÚ"/>
    <d v="2020-02-13T00:00:00"/>
    <s v="Consumo não Cíclico"/>
    <n v="57231"/>
    <s v="V"/>
    <x v="13"/>
    <n v="300"/>
    <n v="25.56"/>
    <n v="29.040761904761908"/>
    <n v="7668"/>
    <n v="12"/>
    <n v="1.9000000000000001"/>
    <n v="0.26285714285714284"/>
    <n v="7652.1338095238098"/>
    <s v="S"/>
    <m/>
    <n v="7652.1338095238098"/>
    <n v="-1058.1697619047618"/>
    <n v="500"/>
  </r>
  <r>
    <s v="ITAÚ"/>
    <d v="2020-02-13T00:00:00"/>
    <s v="Materiais Básicos"/>
    <n v="57231"/>
    <s v="V"/>
    <x v="27"/>
    <n v="300"/>
    <n v="31.59"/>
    <m/>
    <n v="9477"/>
    <n v="12"/>
    <n v="1.9000000000000001"/>
    <n v="0.26285714285714284"/>
    <n v="9461.1338095238098"/>
    <s v="S"/>
    <m/>
    <n v="9461.1338095238098"/>
    <n v="16.487619047618864"/>
    <n v="300"/>
  </r>
  <r>
    <s v="ITAÚ"/>
    <d v="2020-02-13T00:00:00"/>
    <s v="Materiais Básicos"/>
    <n v="57231"/>
    <s v="C"/>
    <x v="27"/>
    <n v="300"/>
    <n v="31.44"/>
    <m/>
    <n v="9432"/>
    <n v="12"/>
    <n v="1.9000000000000001"/>
    <n v="0.26285714285714284"/>
    <n v="9448.4961904761894"/>
    <s v="S"/>
    <m/>
    <n v="-9448.4961904761894"/>
    <m/>
    <n v="900"/>
  </r>
  <r>
    <s v="ITAÚ"/>
    <d v="2020-02-13T00:00:00"/>
    <s v="Financeiro"/>
    <n v="57231"/>
    <s v="C"/>
    <x v="21"/>
    <n v="200"/>
    <n v="34.33"/>
    <m/>
    <n v="6866"/>
    <n v="12"/>
    <n v="1.9000000000000001"/>
    <n v="0.26285714285714284"/>
    <n v="6882.4961904761903"/>
    <s v="S"/>
    <m/>
    <n v="-6882.4961904761903"/>
    <m/>
    <n v="800"/>
  </r>
  <r>
    <s v="ITAÚ"/>
    <d v="2020-02-13T00:00:00"/>
    <s v="Financeiro"/>
    <n v="57231"/>
    <s v="C"/>
    <x v="21"/>
    <n v="300"/>
    <n v="34.33"/>
    <m/>
    <n v="10299"/>
    <n v="12"/>
    <n v="1.9000000000000001"/>
    <n v="0.26285714285714284"/>
    <n v="10315.349523809524"/>
    <s v="S"/>
    <m/>
    <n v="-10315.349523809524"/>
    <m/>
    <n v="600"/>
  </r>
  <r>
    <s v="ITAÚ"/>
    <d v="2020-02-13T00:00:00"/>
    <e v="#N/A"/>
    <n v="57231"/>
    <s v="C"/>
    <x v="1"/>
    <n v="100"/>
    <n v="32.43"/>
    <n v="33.689629629629628"/>
    <n v="3243"/>
    <n v="12"/>
    <n v="1.9000000000000001"/>
    <n v="0.26285714285714284"/>
    <n v="3259.3495238095238"/>
    <s v="S"/>
    <m/>
    <n v="-3259.3495238095238"/>
    <m/>
    <m/>
  </r>
  <r>
    <s v="ITAÚ"/>
    <d v="2020-02-13T00:00:00"/>
    <e v="#N/A"/>
    <n v="57231"/>
    <s v="C"/>
    <x v="1"/>
    <n v="200"/>
    <n v="32.840000000000003"/>
    <n v="33.84708333333333"/>
    <n v="6568.0000000000009"/>
    <n v="12"/>
    <n v="1.9000000000000001"/>
    <n v="0.26285714285714284"/>
    <n v="6584.3495238095247"/>
    <s v="S"/>
    <m/>
    <n v="-6584.3495238095247"/>
    <m/>
    <m/>
  </r>
  <r>
    <s v="ITAÚ"/>
    <d v="2020-02-12T00:00:00"/>
    <e v="#N/A"/>
    <n v="50209"/>
    <s v="C"/>
    <x v="1"/>
    <n v="300"/>
    <n v="34.42"/>
    <n v="34.166111111111107"/>
    <n v="10326"/>
    <n v="12"/>
    <n v="2.83"/>
    <n v="0.35"/>
    <n v="10343.02"/>
    <s v="S"/>
    <m/>
    <n v="-10343.02"/>
    <m/>
    <m/>
  </r>
  <r>
    <s v="ITAÚ"/>
    <d v="2020-02-11T00:00:00"/>
    <s v="Consumo não Cíclico"/>
    <n v="43910"/>
    <s v="V"/>
    <x v="31"/>
    <n v="500"/>
    <n v="11.46"/>
    <n v="12.696071428571429"/>
    <n v="5730"/>
    <n v="12"/>
    <n v="2.52"/>
    <n v="0.316"/>
    <n v="5713.6440000000002"/>
    <s v="S"/>
    <m/>
    <n v="5713.6440000000002"/>
    <n v="-633.47171428571437"/>
    <n v="300"/>
  </r>
  <r>
    <s v="ITAÚ"/>
    <d v="2020-02-11T00:00:00"/>
    <s v="Materiais Básicos"/>
    <n v="43910"/>
    <s v="V"/>
    <x v="27"/>
    <n v="300"/>
    <n v="32.1"/>
    <n v="31.664999999999999"/>
    <n v="9630"/>
    <n v="12"/>
    <n v="2.52"/>
    <n v="0.316"/>
    <n v="9613.6439999999984"/>
    <s v="S"/>
    <m/>
    <n v="9613.6439999999984"/>
    <n v="115.06399999999849"/>
    <n v="600"/>
  </r>
  <r>
    <s v="ITAÚ"/>
    <d v="2020-02-11T00:00:00"/>
    <s v="Materiais Básicos"/>
    <m/>
    <s v="V"/>
    <x v="27"/>
    <n v="300"/>
    <n v="32.25"/>
    <n v="31.664999999999999"/>
    <n v="9675"/>
    <n v="12"/>
    <n v="2.52"/>
    <n v="0.316"/>
    <n v="9658.6439999999984"/>
    <s v="S"/>
    <m/>
    <n v="9658.6439999999984"/>
    <n v="160.06399999999849"/>
    <n v="900"/>
  </r>
  <r>
    <s v="ITAÚ"/>
    <d v="2020-02-11T00:00:00"/>
    <e v="#N/A"/>
    <n v="43910"/>
    <s v="V"/>
    <x v="1"/>
    <n v="300"/>
    <n v="34.96"/>
    <n v="33.912222222222219"/>
    <n v="10488"/>
    <n v="12"/>
    <n v="2.52"/>
    <n v="0.316"/>
    <n v="10471.643999999998"/>
    <s v="S"/>
    <m/>
    <n v="10471.643999999998"/>
    <n v="298.89733333333243"/>
    <n v="700"/>
  </r>
  <r>
    <s v="ITAÚ"/>
    <d v="2020-02-11T00:00:00"/>
    <e v="#N/A"/>
    <n v="43910"/>
    <s v="V"/>
    <x v="1"/>
    <n v="300"/>
    <n v="34.39"/>
    <n v="33.912222222222219"/>
    <n v="10317"/>
    <n v="12"/>
    <n v="2.52"/>
    <n v="0.316"/>
    <n v="10299.864"/>
    <s v="S"/>
    <m/>
    <n v="10299.864"/>
    <n v="127.89733333333243"/>
    <n v="600"/>
  </r>
  <r>
    <s v="ITAÚ"/>
    <d v="2020-02-10T00:00:00"/>
    <e v="#N/A"/>
    <n v="37344"/>
    <s v="C"/>
    <x v="1"/>
    <n v="200"/>
    <n v="32.840000000000003"/>
    <n v="33.912222222222219"/>
    <n v="6568.0000000000009"/>
    <n v="12"/>
    <n v="2.83"/>
    <n v="0.63083333333333336"/>
    <n v="6586.0808333333343"/>
    <s v="S"/>
    <m/>
    <n v="-6586.0808333333343"/>
    <m/>
    <n v="300"/>
  </r>
  <r>
    <s v="ITAÚ"/>
    <d v="2020-02-10T00:00:00"/>
    <e v="#N/A"/>
    <n v="37344"/>
    <s v="C"/>
    <x v="1"/>
    <n v="100"/>
    <n v="34.03"/>
    <m/>
    <n v="3403"/>
    <n v="12"/>
    <n v="2.83"/>
    <n v="0.63083333333333336"/>
    <n v="3421.0808333333334"/>
    <s v="S"/>
    <m/>
    <n v="-3421.0808333333334"/>
    <m/>
    <m/>
  </r>
  <r>
    <s v="ITAÚ"/>
    <d v="2020-02-10T00:00:00"/>
    <e v="#N/A"/>
    <n v="37344"/>
    <s v="C"/>
    <x v="1"/>
    <n v="300"/>
    <n v="34.33"/>
    <m/>
    <n v="10299"/>
    <n v="12"/>
    <n v="2.83"/>
    <n v="0.63083333333333336"/>
    <n v="10317.080833333332"/>
    <s v="S"/>
    <m/>
    <n v="-10317.080833333332"/>
    <m/>
    <n v="200"/>
  </r>
  <r>
    <s v="ITAÚ"/>
    <d v="2020-02-10T00:00:00"/>
    <e v="#N/A"/>
    <n v="37344"/>
    <s v="C"/>
    <x v="1"/>
    <n v="100"/>
    <n v="35.03"/>
    <m/>
    <n v="3503"/>
    <n v="12"/>
    <n v="2.83"/>
    <n v="0.63083333333333336"/>
    <n v="3519.7775000000001"/>
    <s v="S"/>
    <m/>
    <n v="-3519.7775000000001"/>
    <m/>
    <n v="0"/>
  </r>
  <r>
    <s v="ITAÚ"/>
    <d v="2020-02-10T00:00:00"/>
    <s v="Materiais Básicos"/>
    <n v="37344"/>
    <s v="C"/>
    <x v="27"/>
    <n v="300"/>
    <n v="30.83"/>
    <n v="31.664999999999999"/>
    <n v="9249"/>
    <n v="12"/>
    <n v="2.83"/>
    <n v="0.63083333333333336"/>
    <n v="9265.7774999999983"/>
    <s v="S"/>
    <m/>
    <n v="-9265.7774999999983"/>
    <m/>
    <n v="500"/>
  </r>
  <r>
    <s v="ITAÚ"/>
    <d v="2020-02-10T00:00:00"/>
    <e v="#N/A"/>
    <m/>
    <s v="C"/>
    <x v="1"/>
    <n v="200"/>
    <n v="33.74"/>
    <n v="33.74"/>
    <n v="6748"/>
    <n v="12"/>
    <n v="2.83"/>
    <n v="0.63083333333333336"/>
    <n v="6764.7775000000001"/>
    <s v="S"/>
    <m/>
    <n v="-6764.7775000000001"/>
    <m/>
    <n v="300"/>
  </r>
  <r>
    <s v="ITAÚ"/>
    <d v="2020-02-10T00:00:00"/>
    <e v="#N/A"/>
    <n v="37344"/>
    <s v="V"/>
    <x v="1"/>
    <n v="500"/>
    <n v="35.32"/>
    <m/>
    <n v="17660"/>
    <n v="12"/>
    <n v="2.83"/>
    <n v="0.63083333333333336"/>
    <n v="17643.852500000001"/>
    <s v="S"/>
    <m/>
    <n v="17643.852500000001"/>
    <n v="-575.62111538461613"/>
    <m/>
  </r>
  <r>
    <s v="ITAÚ"/>
    <d v="2020-02-10T00:00:00"/>
    <e v="#N/A"/>
    <m/>
    <s v="C"/>
    <x v="1"/>
    <n v="200"/>
    <n v="35.31"/>
    <m/>
    <n v="7062"/>
    <n v="12"/>
    <n v="2.83"/>
    <n v="0.63083333333333336"/>
    <n v="7078.7775000000001"/>
    <s v="S"/>
    <m/>
    <n v="-7078.7775000000001"/>
    <m/>
    <n v="0"/>
  </r>
  <r>
    <s v="ITAÚ"/>
    <d v="2020-02-10T00:00:00"/>
    <e v="#N/A"/>
    <n v="37344"/>
    <s v="C"/>
    <x v="1"/>
    <n v="300"/>
    <n v="37.090000000000003"/>
    <m/>
    <n v="11127.000000000002"/>
    <n v="12"/>
    <n v="2.83"/>
    <n v="0.63083333333333336"/>
    <n v="11143.7775"/>
    <s v="S"/>
    <m/>
    <n v="-11143.7775"/>
    <m/>
    <n v="1000"/>
  </r>
  <r>
    <s v="ITAÚ"/>
    <d v="2020-02-10T00:00:00"/>
    <s v="Materiais Básicos"/>
    <n v="37344"/>
    <s v="C"/>
    <x v="27"/>
    <n v="300"/>
    <n v="32.5"/>
    <m/>
    <n v="9750"/>
    <n v="12"/>
    <n v="2.83"/>
    <n v="0.63083333333333336"/>
    <n v="9767.0408333333326"/>
    <s v="S"/>
    <m/>
    <n v="-9767.0408333333326"/>
    <m/>
    <m/>
  </r>
  <r>
    <s v="ITAÚ"/>
    <d v="2020-02-10T00:00:00"/>
    <s v="Financeiro"/>
    <n v="37344"/>
    <s v="V"/>
    <x v="21"/>
    <n v="1000"/>
    <n v="34.24"/>
    <n v="34.052857142857142"/>
    <n v="34240"/>
    <n v="12"/>
    <n v="2.83"/>
    <n v="0.63083333333333336"/>
    <n v="34223.589166666665"/>
    <s v="S"/>
    <m/>
    <n v="34223.589166666665"/>
    <n v="-240.86073443223722"/>
    <n v="2000"/>
  </r>
  <r>
    <s v="ITAÚ"/>
    <d v="2020-02-10T00:00:00"/>
    <s v="Financeiro"/>
    <n v="37344"/>
    <s v="V"/>
    <x v="21"/>
    <n v="400"/>
    <n v="34.24"/>
    <n v="34.052857142857142"/>
    <n v="13696"/>
    <n v="12"/>
    <n v="2.83"/>
    <n v="0.63083333333333336"/>
    <n v="13679.589166666667"/>
    <s v="S"/>
    <m/>
    <n v="13679.589166666667"/>
    <n v="441.1650869963396"/>
    <m/>
  </r>
  <r>
    <s v="ITAÚ"/>
    <d v="2020-02-07T00:00:00"/>
    <s v="Consumo não Cíclico"/>
    <n v="30629"/>
    <s v="C"/>
    <x v="31"/>
    <n v="500"/>
    <n v="11.24"/>
    <m/>
    <n v="5620"/>
    <n v="12"/>
    <n v="1.6233333333333333"/>
    <n v="0.63"/>
    <n v="5637.04"/>
    <s v="S"/>
    <m/>
    <n v="-5637.04"/>
    <m/>
    <m/>
  </r>
  <r>
    <s v="ITAÚ"/>
    <d v="2020-02-07T00:00:00"/>
    <s v="Consumo Cíclico"/>
    <n v="30629"/>
    <s v="C"/>
    <x v="7"/>
    <n v="200"/>
    <n v="34.909999999999997"/>
    <n v="40.982166666666664"/>
    <n v="6981.9999999999991"/>
    <n v="12"/>
    <n v="1.6233333333333333"/>
    <n v="0.63"/>
    <n v="7000.1588888888882"/>
    <s v="S"/>
    <m/>
    <n v="-7000.1588888888882"/>
    <m/>
    <m/>
  </r>
  <r>
    <s v="ITAÚ"/>
    <d v="2020-02-07T00:00:00"/>
    <s v="Consumo não Cíclico"/>
    <n v="30629"/>
    <s v="C"/>
    <x v="13"/>
    <n v="200"/>
    <n v="25.63"/>
    <n v="29.040761904761908"/>
    <n v="5126"/>
    <n v="12"/>
    <n v="1.6233333333333333"/>
    <n v="0.63"/>
    <n v="5144.1588888888891"/>
    <s v="S"/>
    <m/>
    <n v="-5144.1588888888891"/>
    <m/>
    <n v="1500"/>
  </r>
  <r>
    <s v="ITAÚ"/>
    <d v="2020-02-06T00:00:00"/>
    <s v="Materiais Básicos"/>
    <n v="23845"/>
    <s v="C"/>
    <x v="25"/>
    <n v="200"/>
    <n v="32.159999999999997"/>
    <m/>
    <n v="6431.9999999999991"/>
    <n v="12"/>
    <n v="2.85"/>
    <n v="0.35833333333333334"/>
    <n v="6449.8872222222217"/>
    <s v="S"/>
    <m/>
    <n v="-6449.8872222222217"/>
    <m/>
    <n v="1800"/>
  </r>
  <r>
    <s v="ITAÚ"/>
    <d v="2020-02-06T00:00:00"/>
    <s v="Materiais Básicos"/>
    <n v="23845"/>
    <s v="C"/>
    <x v="25"/>
    <n v="300"/>
    <n v="32.909999999999997"/>
    <m/>
    <n v="9872.9999999999982"/>
    <n v="12"/>
    <n v="2.85"/>
    <n v="0.35833333333333334"/>
    <n v="9890.8872222222199"/>
    <s v="S"/>
    <m/>
    <n v="-9890.8872222222199"/>
    <m/>
    <n v="1000"/>
  </r>
  <r>
    <s v="ITAÚ"/>
    <d v="2020-02-06T00:00:00"/>
    <s v="Utilidade Pública"/>
    <n v="23845"/>
    <s v="C"/>
    <x v="17"/>
    <n v="500"/>
    <n v="15.88"/>
    <n v="15.933333333333334"/>
    <n v="7940"/>
    <n v="12"/>
    <n v="2.85"/>
    <n v="0.35833333333333334"/>
    <n v="7957.8872222222226"/>
    <s v="N"/>
    <m/>
    <n v="-7957.8872222222226"/>
    <m/>
    <m/>
  </r>
  <r>
    <s v="ITAÚ"/>
    <d v="2020-02-06T00:00:00"/>
    <s v="Consumo Cíclico"/>
    <n v="23845"/>
    <s v="C"/>
    <x v="7"/>
    <n v="200"/>
    <n v="36.26"/>
    <n v="41.656851851851847"/>
    <n v="7252"/>
    <n v="12"/>
    <n v="2.85"/>
    <n v="0.35833333333333334"/>
    <n v="7269.8872222222226"/>
    <s v="S"/>
    <m/>
    <n v="-7269.8872222222226"/>
    <m/>
    <m/>
  </r>
  <r>
    <s v="ITAÚ"/>
    <d v="2020-02-06T00:00:00"/>
    <s v="Utilidade Pública"/>
    <n v="23845"/>
    <s v="C"/>
    <x v="17"/>
    <n v="1000"/>
    <n v="15.96"/>
    <n v="15.96"/>
    <n v="15960"/>
    <n v="12"/>
    <n v="2.85"/>
    <n v="0.35833333333333334"/>
    <n v="15977.887222222222"/>
    <s v="N"/>
    <m/>
    <n v="-15977.887222222222"/>
    <m/>
    <n v="0"/>
  </r>
  <r>
    <s v="ITAÚ"/>
    <d v="2020-02-06T00:00:00"/>
    <s v="Petróleo. Gás e Biocombustíveis"/>
    <n v="23845"/>
    <s v="V"/>
    <x v="10"/>
    <n v="500"/>
    <n v="29.48"/>
    <n v="28.743636363636362"/>
    <n v="14740"/>
    <n v="12"/>
    <n v="2.85"/>
    <n v="0.35833333333333334"/>
    <n v="14722.742777777778"/>
    <s v="S"/>
    <m/>
    <n v="14722.742777777778"/>
    <n v="104.41176556776736"/>
    <m/>
  </r>
  <r>
    <s v="ITAÚ"/>
    <d v="2020-02-05T00:00:00"/>
    <s v="Consumo não Cíclico"/>
    <n v="16810"/>
    <s v="C"/>
    <x v="13"/>
    <n v="300"/>
    <n v="27.18"/>
    <e v="#VALUE!"/>
    <n v="8154"/>
    <n v="12"/>
    <n v="3.0716666666666668"/>
    <n v="0.49"/>
    <n v="8172.0188888888888"/>
    <s v="S"/>
    <m/>
    <n v="-8172.0188888888888"/>
    <m/>
    <n v="0"/>
  </r>
  <r>
    <s v="ITAÚ"/>
    <d v="2020-02-05T00:00:00"/>
    <s v="Utilidade Pública"/>
    <n v="16810"/>
    <s v="V"/>
    <x v="17"/>
    <n v="1500"/>
    <n v="15.87"/>
    <m/>
    <n v="23805"/>
    <n v="12"/>
    <n v="3.0716666666666668"/>
    <n v="0.49"/>
    <n v="23788.89"/>
    <s v="S"/>
    <m/>
    <n v="23788.89"/>
    <n v="537.41999999999825"/>
    <m/>
  </r>
  <r>
    <s v="ITAÚ"/>
    <d v="2020-02-05T00:00:00"/>
    <s v="Materiais Básicos"/>
    <n v="16810"/>
    <s v="V"/>
    <x v="27"/>
    <n v="300"/>
    <n v="33.58"/>
    <m/>
    <n v="10074"/>
    <n v="12"/>
    <n v="3.0716666666666668"/>
    <n v="0.49"/>
    <n v="10057.89"/>
    <s v="S"/>
    <m/>
    <n v="10057.89"/>
    <n v="180.48999999999978"/>
    <m/>
  </r>
  <r>
    <s v="ITAÚ"/>
    <d v="2020-02-05T00:00:00"/>
    <s v="Financeiro"/>
    <n v="16810"/>
    <s v="V"/>
    <x v="14"/>
    <n v="200"/>
    <n v="50.89"/>
    <m/>
    <n v="10178"/>
    <n v="12"/>
    <n v="3.0716666666666668"/>
    <n v="0.49"/>
    <n v="10161.89"/>
    <s v="S"/>
    <m/>
    <n v="10161.89"/>
    <n v="-102.81528571428498"/>
    <m/>
  </r>
  <r>
    <s v="ITAÚ"/>
    <d v="2020-02-05T00:00:00"/>
    <s v="Materiais Básicos"/>
    <n v="16810"/>
    <s v="C"/>
    <x v="27"/>
    <n v="300"/>
    <n v="32.869999999999997"/>
    <m/>
    <n v="9861"/>
    <n v="12"/>
    <n v="3.0716666666666668"/>
    <n v="0.49"/>
    <n v="9876.1149999999998"/>
    <s v="S"/>
    <m/>
    <n v="-9876.1149999999998"/>
    <m/>
    <m/>
  </r>
  <r>
    <s v="ITAÚ"/>
    <d v="2020-02-05T00:00:00"/>
    <s v="Utilidade Pública"/>
    <n v="16810"/>
    <s v="C"/>
    <x v="17"/>
    <n v="1500"/>
    <n v="15.49"/>
    <m/>
    <n v="23235"/>
    <n v="12"/>
    <n v="3.0716666666666668"/>
    <n v="0.49"/>
    <n v="23250.115000000002"/>
    <s v="S"/>
    <m/>
    <n v="-23250.115000000002"/>
    <m/>
    <m/>
  </r>
  <r>
    <s v="ITAÚ"/>
    <d v="2020-02-04T00:00:00"/>
    <s v="Consumo não Cíclico"/>
    <n v="10080"/>
    <s v="V"/>
    <x v="13"/>
    <n v="300"/>
    <n v="27.49"/>
    <m/>
    <n v="8247"/>
    <n v="12"/>
    <n v="1.8933333333333333"/>
    <n v="0.28666666666666668"/>
    <n v="8231.3933333333334"/>
    <s v="S"/>
    <m/>
    <n v="8231.3933333333334"/>
    <n v="-109.02333333333263"/>
    <n v="1600"/>
  </r>
  <r>
    <s v="ITAÚ"/>
    <d v="2020-02-04T00:00:00"/>
    <s v="Consumo não Cíclico"/>
    <n v="10080"/>
    <s v="C"/>
    <x v="13"/>
    <n v="300"/>
    <n v="27.76"/>
    <m/>
    <n v="8328"/>
    <n v="12"/>
    <n v="1.8933333333333333"/>
    <n v="0.28666666666666668"/>
    <n v="8344.2366666666658"/>
    <s v="S"/>
    <m/>
    <n v="-8344.2366666666658"/>
    <m/>
    <m/>
  </r>
  <r>
    <s v="ITAÚ"/>
    <d v="2020-02-04T00:00:00"/>
    <s v="Petróleo. Gás e Biocombustíveis"/>
    <n v="10080"/>
    <s v="V"/>
    <x v="10"/>
    <n v="300"/>
    <n v="28.76"/>
    <n v="28.743636363636362"/>
    <n v="8628"/>
    <n v="12"/>
    <n v="1.8933333333333333"/>
    <n v="0.28666666666666668"/>
    <n v="8613.2633333333324"/>
    <s v="S"/>
    <m/>
    <n v="8613.2633333333324"/>
    <m/>
    <m/>
  </r>
  <r>
    <s v="ITAÚ"/>
    <d v="2020-02-03T00:00:00"/>
    <s v="Consumo Cíclico"/>
    <n v="3746"/>
    <s v="V"/>
    <x v="7"/>
    <n v="200"/>
    <n v="36.99"/>
    <n v="42.330208333333331"/>
    <n v="7398"/>
    <n v="12"/>
    <n v="2.3559999999999999"/>
    <n v="0.35799999999999998"/>
    <n v="7383.192"/>
    <s v="S"/>
    <m/>
    <n v="7383.192"/>
    <n v="-1085.1996666666664"/>
    <n v="0"/>
  </r>
  <r>
    <s v="ITAÚ"/>
    <d v="2020-02-03T00:00:00"/>
    <s v="Consumo não Cíclico"/>
    <n v="3746"/>
    <s v="V"/>
    <x v="13"/>
    <n v="300"/>
    <n v="28.44"/>
    <n v="29.247474747474747"/>
    <n v="8532"/>
    <n v="12"/>
    <n v="2.3559999999999999"/>
    <n v="0.35799999999999998"/>
    <n v="8517.1919999999991"/>
    <s v="S"/>
    <m/>
    <n v="8517.1919999999991"/>
    <n v="-259.40042424242347"/>
    <n v="300"/>
  </r>
  <r>
    <s v="ITAÚ"/>
    <d v="2020-02-03T00:00:00"/>
    <s v="Materiais Básicos"/>
    <n v="3746"/>
    <s v="V"/>
    <x v="27"/>
    <n v="300"/>
    <n v="33.71"/>
    <m/>
    <n v="10113"/>
    <n v="12"/>
    <n v="2.3559999999999999"/>
    <n v="0.35799999999999998"/>
    <n v="10098.191999999999"/>
    <s v="S"/>
    <m/>
    <n v="10098.191999999999"/>
    <n v="69.713071428572221"/>
    <m/>
  </r>
  <r>
    <s v="ITAÚ"/>
    <d v="2020-02-03T00:00:00"/>
    <e v="#N/A"/>
    <n v="3746"/>
    <s v="V"/>
    <x v="1"/>
    <n v="300"/>
    <n v="38.83"/>
    <m/>
    <n v="11649"/>
    <n v="12"/>
    <n v="2.3559999999999999"/>
    <n v="0.35799999999999998"/>
    <n v="11634.191999999999"/>
    <s v="S"/>
    <m/>
    <n v="11634.191999999999"/>
    <n v="136.88257142857037"/>
    <n v="1400"/>
  </r>
  <r>
    <s v="ITAÚ"/>
    <d v="2020-02-03T00:00:00"/>
    <e v="#N/A"/>
    <n v="3746"/>
    <s v="C"/>
    <x v="1"/>
    <n v="300"/>
    <n v="38.270000000000003"/>
    <m/>
    <n v="11481.000000000002"/>
    <n v="12"/>
    <n v="2.3559999999999999"/>
    <n v="0.35799999999999998"/>
    <n v="11496.538"/>
    <s v="S"/>
    <m/>
    <n v="-11496.538"/>
    <m/>
    <m/>
  </r>
  <r>
    <s v="ITAÚ"/>
    <d v="2020-01-31T00:00:00"/>
    <s v="Petróleo. Gás e Biocombustíveis"/>
    <n v="153002"/>
    <s v="C"/>
    <x v="10"/>
    <n v="300"/>
    <n v="28.59"/>
    <n v="28.743636363636362"/>
    <n v="8577"/>
    <n v="12"/>
    <n v="2.59"/>
    <n v="0.40375"/>
    <n v="8592.583749999998"/>
    <s v="S"/>
    <m/>
    <n v="-8592.583749999998"/>
    <m/>
    <m/>
  </r>
  <r>
    <s v="ITAÚ"/>
    <d v="2020-01-31T00:00:00"/>
    <s v="Financeiro"/>
    <n v="153002"/>
    <s v="C"/>
    <x v="21"/>
    <n v="400"/>
    <n v="33.06"/>
    <n v="34.052857142857142"/>
    <n v="13224"/>
    <n v="12"/>
    <n v="2.59"/>
    <n v="0.40375"/>
    <n v="13239.583749999998"/>
    <s v="S"/>
    <m/>
    <n v="-13239.583749999998"/>
    <m/>
    <m/>
  </r>
  <r>
    <s v="ITAÚ"/>
    <d v="2020-01-31T00:00:00"/>
    <s v="Materiais Básicos"/>
    <n v="153002"/>
    <s v="C"/>
    <x v="27"/>
    <n v="100"/>
    <n v="33.619999999999997"/>
    <n v="33.359999999999992"/>
    <n v="3361.9999999999995"/>
    <m/>
    <n v="2.59"/>
    <n v="0.40375"/>
    <n v="3365.5837499999998"/>
    <s v="S"/>
    <m/>
    <n v="-3365.5837499999998"/>
    <m/>
    <m/>
  </r>
  <r>
    <s v="ITAÚ"/>
    <d v="2020-01-31T00:00:00"/>
    <s v="Materiais Básicos"/>
    <n v="153002"/>
    <s v="C"/>
    <x v="27"/>
    <n v="200"/>
    <n v="33.229999999999997"/>
    <n v="33.229999999999997"/>
    <n v="6645.9999999999991"/>
    <n v="12"/>
    <n v="2.59"/>
    <n v="0.40375"/>
    <n v="6661.5837499999998"/>
    <s v="S"/>
    <m/>
    <n v="-6661.5837499999998"/>
    <m/>
    <m/>
  </r>
  <r>
    <s v="ITAÚ"/>
    <d v="2020-01-31T00:00:00"/>
    <s v="Materiais Básicos"/>
    <n v="153002"/>
    <s v="V"/>
    <x v="27"/>
    <n v="200"/>
    <n v="33.619999999999997"/>
    <m/>
    <n v="6723.9999999999991"/>
    <n v="12"/>
    <n v="2.59"/>
    <n v="0.40375"/>
    <n v="6709.0462499999985"/>
    <s v="S"/>
    <m/>
    <n v="6709.0462499999985"/>
    <n v="38.791071428569012"/>
    <m/>
  </r>
  <r>
    <s v="ITAÚ"/>
    <d v="2020-01-31T00:00:00"/>
    <s v="Materiais Básicos"/>
    <n v="153002"/>
    <s v="C"/>
    <x v="27"/>
    <n v="200"/>
    <n v="33.270000000000003"/>
    <m/>
    <n v="6654.0000000000009"/>
    <n v="12"/>
    <n v="2.59"/>
    <n v="0.40375"/>
    <n v="6669.5837500000016"/>
    <s v="S"/>
    <m/>
    <n v="-6669.5837500000016"/>
    <m/>
    <m/>
  </r>
  <r>
    <s v="ITAÚ"/>
    <d v="2020-01-31T00:00:00"/>
    <s v="Materiais Básicos"/>
    <n v="153002"/>
    <s v="V"/>
    <x v="27"/>
    <n v="500"/>
    <n v="34.479999999999997"/>
    <m/>
    <n v="17240"/>
    <n v="12"/>
    <n v="2.59"/>
    <n v="0.40375"/>
    <n v="17225.046249999999"/>
    <s v="S"/>
    <m/>
    <n v="17225.046249999999"/>
    <n v="538.79107142856446"/>
    <m/>
  </r>
  <r>
    <s v="ITAÚ"/>
    <d v="2020-01-31T00:00:00"/>
    <s v="Materiais Básicos"/>
    <n v="153002"/>
    <s v="C"/>
    <x v="27"/>
    <n v="500"/>
    <n v="33.340000000000003"/>
    <m/>
    <n v="16670"/>
    <n v="12"/>
    <n v="2.59"/>
    <n v="0.40375"/>
    <n v="16685.583750000002"/>
    <s v="S"/>
    <m/>
    <n v="-16685.583750000002"/>
    <m/>
    <n v="1800"/>
  </r>
  <r>
    <s v="ITAÚ"/>
    <d v="2020-01-31T00:00:00"/>
    <s v="Consumo não Cíclico"/>
    <m/>
    <s v="V"/>
    <x v="31"/>
    <n v="800"/>
    <n v="11.51"/>
    <n v="12.696071428571429"/>
    <n v="9208"/>
    <n v="12"/>
    <n v="2.59"/>
    <n v="0.40375"/>
    <n v="9193.0462500000012"/>
    <s v="S"/>
    <m/>
    <n v="9193.0462500000012"/>
    <n v="-15.28946428571362"/>
    <m/>
  </r>
  <r>
    <s v="ITAÚ"/>
    <d v="2020-01-30T00:00:00"/>
    <s v="Consumo não Cíclico"/>
    <n v="145989"/>
    <s v="C"/>
    <x v="31"/>
    <n v="800"/>
    <n v="10.98"/>
    <n v="12.696071428571429"/>
    <n v="8784"/>
    <n v="12"/>
    <n v="2.19"/>
    <n v="0.28999999999999998"/>
    <n v="8799.4840000000004"/>
    <s v="S"/>
    <m/>
    <n v="-8799.4840000000004"/>
    <m/>
    <m/>
  </r>
  <r>
    <s v="ITAÚ"/>
    <d v="2020-01-30T00:00:00"/>
    <s v="Consumo Cíclico"/>
    <n v="145989"/>
    <s v="C"/>
    <x v="7"/>
    <n v="200"/>
    <n v="35.770000000000003"/>
    <n v="42.330208333333331"/>
    <n v="7154.0000000000009"/>
    <n v="12"/>
    <n v="2.19"/>
    <n v="0.28999999999999998"/>
    <n v="7169.4840000000013"/>
    <s v="S"/>
    <m/>
    <n v="-7169.4840000000013"/>
    <m/>
    <m/>
  </r>
  <r>
    <s v="ITAÚ"/>
    <d v="2020-01-29T00:00:00"/>
    <s v="Consumo não Cíclico"/>
    <n v="139677"/>
    <s v="V"/>
    <x v="13"/>
    <n v="300"/>
    <n v="28.57"/>
    <n v="29.247474747474747"/>
    <n v="8571"/>
    <n v="12"/>
    <n v="1.6850000000000001"/>
    <n v="0.30499999999999999"/>
    <n v="8556.1309999999994"/>
    <s v="S"/>
    <m/>
    <n v="8556.1309999999994"/>
    <n v="216.85600000000159"/>
    <m/>
  </r>
  <r>
    <s v="ITAÚ"/>
    <d v="2020-01-29T00:00:00"/>
    <s v="Consumo não Cíclico"/>
    <n v="139677"/>
    <s v="C"/>
    <x v="13"/>
    <n v="300"/>
    <n v="27.73"/>
    <n v="29.247474747474747"/>
    <n v="8319"/>
    <n v="12"/>
    <n v="1.6850000000000001"/>
    <n v="0.30499999999999999"/>
    <n v="8334.4989999999998"/>
    <s v="S"/>
    <m/>
    <n v="-8334.4989999999998"/>
    <m/>
    <m/>
  </r>
  <r>
    <s v="ITAÚ"/>
    <d v="2020-01-28T00:00:00"/>
    <s v="Petróleo. Gás e Biocombustíveis"/>
    <n v="133395"/>
    <s v="V"/>
    <x v="10"/>
    <n v="300"/>
    <n v="28.97"/>
    <n v="28.80125"/>
    <n v="8691"/>
    <n v="12"/>
    <n v="1.83"/>
    <n v="0.28249999999999997"/>
    <n v="8676.1535000000003"/>
    <s v="S"/>
    <m/>
    <n v="8676.1535000000003"/>
    <n v="33.39"/>
    <m/>
  </r>
  <r>
    <s v="ITAÚ"/>
    <d v="2020-01-28T00:00:00"/>
    <s v="Consumo não Cíclico"/>
    <n v="133395"/>
    <s v="V"/>
    <x v="13"/>
    <n v="300"/>
    <n v="28.54"/>
    <m/>
    <n v="8562"/>
    <n v="12"/>
    <n v="1.83"/>
    <n v="0.28249999999999997"/>
    <n v="8545.8675000000003"/>
    <s v="S"/>
    <m/>
    <n v="8545.8675000000003"/>
    <n v="222.90100000000348"/>
    <m/>
  </r>
  <r>
    <s v="ITAÚ"/>
    <d v="2020-01-28T00:00:00"/>
    <s v="Consumo não Cíclico"/>
    <n v="133395"/>
    <s v="C"/>
    <x v="13"/>
    <n v="300"/>
    <n v="27.68"/>
    <m/>
    <n v="8304"/>
    <n v="12"/>
    <n v="1.83"/>
    <n v="0.28249999999999997"/>
    <n v="8320.7624999999989"/>
    <s v="S"/>
    <m/>
    <n v="-8320.7624999999989"/>
    <m/>
    <m/>
  </r>
  <r>
    <s v="ITAÚ"/>
    <d v="2020-01-28T00:00:00"/>
    <s v="Consumo não Cíclico"/>
    <n v="133395"/>
    <s v="V"/>
    <x v="13"/>
    <n v="200"/>
    <n v="28.54"/>
    <n v="29.125333333333334"/>
    <n v="5708"/>
    <n v="12"/>
    <n v="1.83"/>
    <n v="0.28249999999999997"/>
    <n v="5691.8674999999994"/>
    <s v="S"/>
    <m/>
    <n v="5691.8674999999994"/>
    <n v="-132.29345238095266"/>
    <m/>
  </r>
  <r>
    <s v="ITAÚ"/>
    <d v="2020-01-27T00:00:00"/>
    <s v="Consumo não Cíclico"/>
    <n v="126074"/>
    <s v="C"/>
    <x v="13"/>
    <n v="200"/>
    <n v="27.11"/>
    <n v="29.125333333333334"/>
    <n v="5422"/>
    <n v="12"/>
    <n v="2.1974999999999998"/>
    <n v="0.29249999999999998"/>
    <n v="5438.7725"/>
    <s v="S"/>
    <m/>
    <n v="-5438.7725"/>
    <m/>
    <m/>
  </r>
  <r>
    <s v="ITAÚ"/>
    <d v="2020-01-27T00:00:00"/>
    <s v="Consumo não Cíclico"/>
    <n v="126074"/>
    <s v="C"/>
    <x v="13"/>
    <n v="300"/>
    <n v="27.7"/>
    <n v="29.247474747474747"/>
    <n v="8310"/>
    <n v="12"/>
    <n v="2.1974999999999998"/>
    <n v="0.29249999999999998"/>
    <n v="8326.7724999999991"/>
    <s v="S"/>
    <m/>
    <n v="-8326.7724999999991"/>
    <m/>
    <n v="200"/>
  </r>
  <r>
    <s v="ITAÚ"/>
    <d v="2020-01-27T00:00:00"/>
    <s v="Petróleo. Gás e Biocombustíveis"/>
    <n v="126074"/>
    <s v="C"/>
    <x v="10"/>
    <n v="300"/>
    <n v="28.12"/>
    <n v="28.80125"/>
    <n v="8436"/>
    <n v="12"/>
    <n v="2.1974999999999998"/>
    <n v="0.29249999999999998"/>
    <n v="8452.7724999999991"/>
    <s v="S"/>
    <m/>
    <n v="-8452.7724999999991"/>
    <m/>
    <m/>
  </r>
  <r>
    <s v="ITAÚ"/>
    <d v="2020-01-27T00:00:00"/>
    <e v="#N/A"/>
    <n v="126074"/>
    <s v="C"/>
    <x v="23"/>
    <n v="700"/>
    <n v="14.01"/>
    <n v="14.463333333333333"/>
    <n v="9807"/>
    <n v="12"/>
    <n v="2.1974999999999998"/>
    <n v="0.29249999999999998"/>
    <n v="9823.7724999999991"/>
    <s v="S"/>
    <m/>
    <n v="-9823.7724999999991"/>
    <m/>
    <m/>
  </r>
  <r>
    <s v="ITAÚ"/>
    <d v="2020-01-24T00:00:00"/>
    <s v="Financeiro"/>
    <n v="118808"/>
    <s v="C"/>
    <x v="14"/>
    <n v="200"/>
    <n v="51.24"/>
    <m/>
    <n v="10248"/>
    <n v="12"/>
    <n v="3.4969999999999999"/>
    <n v="0.63100000000000001"/>
    <n v="10265.110999999999"/>
    <s v="S"/>
    <m/>
    <n v="-10265.110999999999"/>
    <m/>
    <m/>
  </r>
  <r>
    <s v="ITAÚ"/>
    <d v="2020-01-24T00:00:00"/>
    <e v="#N/A"/>
    <n v="118808"/>
    <s v="C"/>
    <x v="23"/>
    <n v="800"/>
    <n v="14.86"/>
    <m/>
    <n v="11888"/>
    <n v="12"/>
    <n v="3.4969999999999999"/>
    <n v="0.63100000000000001"/>
    <n v="11905.110999999999"/>
    <s v="S"/>
    <m/>
    <n v="-11905.110999999999"/>
    <m/>
    <m/>
  </r>
  <r>
    <s v="ITAÚ"/>
    <d v="2020-01-24T00:00:00"/>
    <s v="Consumo não Cíclico"/>
    <n v="118808"/>
    <s v="C"/>
    <x v="13"/>
    <n v="500"/>
    <n v="29.15"/>
    <n v="29.402222222222225"/>
    <n v="14575"/>
    <n v="12"/>
    <n v="3.4969999999999999"/>
    <n v="0.63100000000000001"/>
    <n v="14592.110999999999"/>
    <s v="S"/>
    <m/>
    <n v="-14592.110999999999"/>
    <m/>
    <n v="1000"/>
  </r>
  <r>
    <s v="ITAÚ"/>
    <d v="2020-01-24T00:00:00"/>
    <s v="Consumo não Cíclico"/>
    <n v="118808"/>
    <s v="C"/>
    <x v="13"/>
    <n v="500"/>
    <n v="29.31"/>
    <n v="29.452666666666669"/>
    <n v="14655"/>
    <n v="12"/>
    <n v="3.4969999999999999"/>
    <n v="0.63100000000000001"/>
    <n v="14672.110999999999"/>
    <s v="S"/>
    <m/>
    <n v="-14672.110999999999"/>
    <m/>
    <m/>
  </r>
  <r>
    <s v="ITAÚ"/>
    <d v="2020-01-24T00:00:00"/>
    <s v="Petróleo. Gás e Biocombustíveis"/>
    <n v="118808"/>
    <s v="C"/>
    <x v="10"/>
    <n v="500"/>
    <n v="29.21"/>
    <m/>
    <n v="14605"/>
    <n v="12"/>
    <n v="3.4969999999999999"/>
    <n v="0.63100000000000001"/>
    <n v="14622.110999999999"/>
    <s v="S"/>
    <m/>
    <n v="-14622.110999999999"/>
    <m/>
    <m/>
  </r>
  <r>
    <s v="ITAÚ"/>
    <d v="2020-01-24T00:00:00"/>
    <s v="Financeiro"/>
    <n v="118808"/>
    <s v="C"/>
    <x v="21"/>
    <n v="1000"/>
    <n v="34.450000000000003"/>
    <m/>
    <n v="34450"/>
    <n v="12"/>
    <n v="3.4969999999999999"/>
    <n v="0.63100000000000001"/>
    <n v="34467.110999999997"/>
    <s v="S"/>
    <m/>
    <n v="-34467.110999999997"/>
    <m/>
    <m/>
  </r>
  <r>
    <s v="ITAÚ"/>
    <d v="2020-01-24T00:00:00"/>
    <s v="Consumo não Cíclico"/>
    <n v="118808"/>
    <s v="C"/>
    <x v="31"/>
    <n v="500"/>
    <n v="13.19"/>
    <n v="13.3825"/>
    <n v="6595"/>
    <n v="12"/>
    <n v="3.4969999999999999"/>
    <n v="0.63100000000000001"/>
    <n v="6612.1110000000008"/>
    <s v="S"/>
    <m/>
    <n v="-6612.1110000000008"/>
    <m/>
    <m/>
  </r>
  <r>
    <s v="ITAÚ"/>
    <d v="2020-01-24T00:00:00"/>
    <s v="Consumo não Cíclico"/>
    <n v="118808"/>
    <s v="C"/>
    <x v="31"/>
    <n v="500"/>
    <n v="13.41"/>
    <m/>
    <n v="6705"/>
    <n v="12"/>
    <n v="3.4969999999999999"/>
    <n v="0.63100000000000001"/>
    <n v="6721.3491818181819"/>
    <s v="S"/>
    <m/>
    <n v="-6721.3491818181819"/>
    <m/>
    <m/>
  </r>
  <r>
    <s v="ITAÚ"/>
    <d v="2020-01-24T00:00:00"/>
    <s v="Consumo não Cíclico"/>
    <n v="118808"/>
    <s v="C"/>
    <x v="31"/>
    <n v="500"/>
    <n v="13.49"/>
    <n v="13.47"/>
    <n v="6745"/>
    <n v="12"/>
    <n v="3.4969999999999999"/>
    <n v="0.63100000000000001"/>
    <n v="6761.3491818181819"/>
    <s v="S"/>
    <m/>
    <n v="-6761.3491818181819"/>
    <m/>
    <n v="0"/>
  </r>
  <r>
    <s v="ITAÚ"/>
    <d v="2020-01-24T00:00:00"/>
    <s v="Consumo não Cíclico"/>
    <n v="118808"/>
    <s v="C"/>
    <x v="31"/>
    <n v="500"/>
    <n v="13.44"/>
    <m/>
    <n v="6720"/>
    <n v="12"/>
    <n v="3.4969999999999999"/>
    <n v="0.63100000000000001"/>
    <n v="6736.3491818181819"/>
    <s v="S"/>
    <m/>
    <n v="-6736.3491818181819"/>
    <m/>
    <n v="0"/>
  </r>
  <r>
    <s v="ITAÚ"/>
    <d v="2020-01-23T00:00:00"/>
    <s v="Consumo não Cíclico"/>
    <n v="112345"/>
    <s v="V"/>
    <x v="13"/>
    <n v="800"/>
    <n v="29.56"/>
    <m/>
    <n v="23648"/>
    <n v="12"/>
    <n v="3.9219999999999997"/>
    <n v="0.63"/>
    <n v="23632.281818181818"/>
    <s v="S"/>
    <m/>
    <n v="23632.281818181818"/>
    <n v="167.80571428571056"/>
    <n v="0"/>
  </r>
  <r>
    <s v="ITAÚ"/>
    <d v="2020-01-23T00:00:00"/>
    <s v="Financeiro"/>
    <n v="104722"/>
    <s v="V"/>
    <x v="32"/>
    <n v="200"/>
    <n v="30.51"/>
    <n v="29.94"/>
    <n v="6102"/>
    <n v="12"/>
    <n v="3.9219999999999997"/>
    <n v="0.63"/>
    <n v="6086.2818181818184"/>
    <s v="S"/>
    <m/>
    <n v="6086.2818181818184"/>
    <n v="82.644999999999527"/>
    <m/>
  </r>
  <r>
    <s v="ITAÚ"/>
    <d v="2020-01-23T00:00:00"/>
    <s v="Financeiro"/>
    <n v="104722"/>
    <s v="V"/>
    <x v="21"/>
    <n v="600"/>
    <n v="34.65"/>
    <n v="33.986666666666665"/>
    <n v="20790"/>
    <n v="12"/>
    <n v="3.9219999999999997"/>
    <n v="0.63"/>
    <n v="20774.281818181818"/>
    <s v="S"/>
    <m/>
    <n v="20774.281818181818"/>
    <n v="342.2235714285689"/>
    <m/>
  </r>
  <r>
    <s v="ITAÚ"/>
    <d v="2020-01-23T00:00:00"/>
    <s v="Financeiro"/>
    <n v="104722"/>
    <s v="V"/>
    <x v="14"/>
    <n v="200"/>
    <n v="51.06"/>
    <n v="49.11"/>
    <n v="10212"/>
    <n v="12"/>
    <n v="3.9219999999999997"/>
    <n v="0.63"/>
    <n v="10196.281818181818"/>
    <s v="S"/>
    <m/>
    <n v="10196.281818181818"/>
    <n v="357.70928571428703"/>
    <m/>
  </r>
  <r>
    <s v="ITAÚ"/>
    <d v="2020-01-23T00:00:00"/>
    <s v="Consumo não Cíclico"/>
    <n v="112345"/>
    <s v="C"/>
    <x v="13"/>
    <n v="800"/>
    <n v="29.31"/>
    <n v="29.452666666666669"/>
    <n v="23448"/>
    <n v="12"/>
    <n v="3.9219999999999997"/>
    <n v="0.63"/>
    <n v="23464.348181818183"/>
    <s v="S"/>
    <m/>
    <n v="-23464.348181818183"/>
    <m/>
    <m/>
  </r>
  <r>
    <s v="ITAÚ"/>
    <d v="2020-01-22T00:00:00"/>
    <s v="Consumo não Cíclico"/>
    <n v="104722"/>
    <s v="V"/>
    <x v="13"/>
    <n v="800"/>
    <n v="30.04"/>
    <m/>
    <n v="24032"/>
    <n v="12"/>
    <n v="7.3933333333333335"/>
    <n v="1.1399999999999999"/>
    <n v="24015.77181818182"/>
    <s v="S"/>
    <m/>
    <n v="24015.77181818182"/>
    <n v="629.81333333333532"/>
    <m/>
  </r>
  <r>
    <s v="ITAÚ"/>
    <d v="2020-01-22T00:00:00"/>
    <s v="Financeiro"/>
    <n v="104722"/>
    <s v="V"/>
    <x v="8"/>
    <n v="1000"/>
    <n v="46.21"/>
    <n v="45.491999999999997"/>
    <n v="46210"/>
    <n v="12"/>
    <n v="7.3933333333333335"/>
    <n v="1.1399999999999999"/>
    <n v="46193.77181818182"/>
    <s v="S"/>
    <m/>
    <n v="46193.77181818182"/>
    <n v="-656.9166666666606"/>
    <n v="1600"/>
  </r>
  <r>
    <s v="ITAÚ"/>
    <d v="2020-01-22T00:00:00"/>
    <s v="Consumo não Cíclico"/>
    <n v="104722"/>
    <s v="C"/>
    <x v="13"/>
    <n v="800"/>
    <n v="29.21"/>
    <m/>
    <n v="23368"/>
    <n v="12"/>
    <n v="7.3933333333333335"/>
    <n v="1.1399999999999999"/>
    <n v="23384.858181818181"/>
    <s v="S"/>
    <m/>
    <n v="-23384.858181818181"/>
    <m/>
    <n v="600"/>
  </r>
  <r>
    <s v="ITAÚ"/>
    <d v="2020-01-21T00:00:00"/>
    <s v="Petróleo. Gás e Biocombustíveis"/>
    <n v="96619"/>
    <s v="V"/>
    <x v="33"/>
    <n v="400"/>
    <n v="31.21"/>
    <m/>
    <n v="12484"/>
    <n v="12"/>
    <n v="2.9757142857142855"/>
    <n v="0.39571428571428574"/>
    <n v="12467.768831168831"/>
    <s v="S"/>
    <m/>
    <n v="12467.768831168831"/>
    <n v="-77.012380952381136"/>
    <n v="200"/>
  </r>
  <r>
    <s v="ITAÚ"/>
    <d v="2020-01-21T00:00:00"/>
    <s v="Consumo Cíclico"/>
    <n v="96619"/>
    <s v="C"/>
    <x v="7"/>
    <n v="300"/>
    <n v="39.619999999999997"/>
    <n v="43.150234374999997"/>
    <n v="11886"/>
    <n v="12"/>
    <n v="2.9757142857142855"/>
    <n v="0.39571428571428574"/>
    <n v="11902.861168831168"/>
    <s v="S"/>
    <m/>
    <n v="-11902.861168831168"/>
    <m/>
    <n v="600"/>
  </r>
  <r>
    <s v="ITAÚ"/>
    <d v="2020-01-21T00:00:00"/>
    <s v="Financeiro"/>
    <n v="96619"/>
    <s v="C"/>
    <x v="21"/>
    <n v="200"/>
    <n v="33.520000000000003"/>
    <n v="33.986666666666665"/>
    <n v="6704.0000000000009"/>
    <n v="12"/>
    <n v="2.9757142857142855"/>
    <n v="0.39571428571428574"/>
    <n v="6720.8611688311703"/>
    <s v="S"/>
    <m/>
    <n v="-6720.8611688311703"/>
    <m/>
    <n v="400"/>
  </r>
  <r>
    <s v="ITAÚ"/>
    <d v="2020-01-21T00:00:00"/>
    <s v="Financeiro"/>
    <n v="96619"/>
    <s v="C"/>
    <x v="14"/>
    <n v="200"/>
    <n v="49.11"/>
    <m/>
    <n v="9822"/>
    <n v="12"/>
    <n v="2.9757142857142855"/>
    <n v="0.39571428571428574"/>
    <n v="9838.8611688311685"/>
    <s v="S"/>
    <m/>
    <n v="-9838.8611688311685"/>
    <m/>
    <m/>
  </r>
  <r>
    <s v="ITAÚ"/>
    <d v="2020-01-21T00:00:00"/>
    <s v="Financeiro"/>
    <n v="96619"/>
    <s v="C"/>
    <x v="32"/>
    <n v="200"/>
    <n v="29.94"/>
    <m/>
    <n v="5988"/>
    <n v="12"/>
    <n v="2.9757142857142855"/>
    <n v="0.39571428571428574"/>
    <n v="6004.8611688311694"/>
    <s v="S"/>
    <m/>
    <n v="-6004.8611688311694"/>
    <m/>
    <m/>
  </r>
  <r>
    <s v="ITAÚ"/>
    <d v="2020-01-21T00:00:00"/>
    <s v="Financeiro"/>
    <n v="96619"/>
    <s v="C"/>
    <x v="21"/>
    <n v="400"/>
    <n v="34.22"/>
    <m/>
    <n v="13688"/>
    <n v="12"/>
    <n v="2.9757142857142855"/>
    <n v="0.39571428571428574"/>
    <n v="13704.861168831168"/>
    <s v="S"/>
    <m/>
    <n v="-13704.861168831168"/>
    <m/>
    <n v="0"/>
  </r>
  <r>
    <s v="ITAÚ"/>
    <d v="2020-01-21T00:00:00"/>
    <s v="Consumo não Cíclico"/>
    <n v="96619"/>
    <s v="V"/>
    <x v="13"/>
    <n v="500"/>
    <n v="30.38"/>
    <n v="29.452666666666669"/>
    <n v="15190"/>
    <n v="12"/>
    <n v="2.9757142857142855"/>
    <n v="0.39571428571428574"/>
    <n v="15173.768831168831"/>
    <s v="S"/>
    <m/>
    <n v="15173.768831168831"/>
    <n v="447.78666666666686"/>
    <m/>
  </r>
  <r>
    <s v="ITAÚ"/>
    <d v="2020-01-20T00:00:00"/>
    <s v="Consumo não Cíclico"/>
    <n v="89431"/>
    <s v="C"/>
    <x v="13"/>
    <n v="500"/>
    <n v="29.32"/>
    <n v="29.452666666666669"/>
    <n v="14660"/>
    <n v="12"/>
    <n v="4.03"/>
    <n v="0.53"/>
    <n v="14676.995454545455"/>
    <s v="S"/>
    <m/>
    <n v="-14676.995454545455"/>
    <m/>
    <m/>
  </r>
  <r>
    <s v="ITAÚ"/>
    <d v="2020-01-17T00:00:00"/>
    <s v="Financeiro"/>
    <n v="82719"/>
    <s v="V"/>
    <x v="14"/>
    <n v="200"/>
    <n v="50.1"/>
    <n v="49.68"/>
    <n v="10020"/>
    <n v="12"/>
    <n v="6.9739999999999993"/>
    <n v="1.044"/>
    <n v="10003.120545454545"/>
    <s v="S"/>
    <m/>
    <n v="10003.120545454545"/>
    <n v="67.605999999999767"/>
    <m/>
  </r>
  <r>
    <s v="ITAÚ"/>
    <d v="2020-01-17T00:00:00"/>
    <s v="Financeiro"/>
    <n v="82719"/>
    <s v="V"/>
    <x v="8"/>
    <n v="1000"/>
    <n v="44.74"/>
    <n v="45.491999999999997"/>
    <n v="44740"/>
    <n v="12"/>
    <n v="6.9739999999999993"/>
    <n v="1.044"/>
    <n v="44723.120545454542"/>
    <s v="S"/>
    <m/>
    <n v="44723.120545454542"/>
    <n v="-769.22400000000198"/>
    <m/>
  </r>
  <r>
    <s v="ITAÚ"/>
    <d v="2020-01-17T00:00:00"/>
    <s v="Consumo não Cíclico"/>
    <n v="82719"/>
    <s v="V"/>
    <x v="13"/>
    <n v="1000"/>
    <n v="29.24"/>
    <n v="29.483333333333334"/>
    <n v="29240"/>
    <n v="12"/>
    <n v="6.9739999999999993"/>
    <n v="1.044"/>
    <n v="29223.120545454545"/>
    <s v="S"/>
    <m/>
    <n v="29223.120545454545"/>
    <n v="-260.55733333333774"/>
    <m/>
  </r>
  <r>
    <s v="ITAÚ"/>
    <d v="2020-01-17T00:00:00"/>
    <s v="Consumo não Cíclico"/>
    <n v="82719"/>
    <s v="C"/>
    <x v="13"/>
    <n v="1000"/>
    <n v="29.22"/>
    <m/>
    <n v="29220"/>
    <n v="12"/>
    <n v="6.9739999999999993"/>
    <n v="1.044"/>
    <n v="29237.094000000001"/>
    <s v="S"/>
    <m/>
    <n v="-29237.094000000001"/>
    <m/>
    <m/>
  </r>
  <r>
    <s v="ITAÚ"/>
    <d v="2020-01-17T00:00:00"/>
    <s v="Consumo não Cíclico"/>
    <n v="82719"/>
    <s v="V"/>
    <x v="13"/>
    <n v="1000"/>
    <n v="29.66"/>
    <n v="29.483333333333334"/>
    <n v="29660"/>
    <n v="12"/>
    <n v="6.9739999999999993"/>
    <n v="1.044"/>
    <n v="29643.536"/>
    <s v="S"/>
    <m/>
    <n v="29643.536"/>
    <n v="404.92199999999502"/>
    <n v="200"/>
  </r>
  <r>
    <s v="ITAÚ"/>
    <d v="2020-01-16T00:00:00"/>
    <s v="Petróleo. Gás e Biocombustíveis"/>
    <n v="76031"/>
    <s v="C"/>
    <x v="33"/>
    <n v="400"/>
    <n v="31.32"/>
    <n v="31.32"/>
    <n v="12528"/>
    <n v="12"/>
    <n v="3.44"/>
    <n v="0.45"/>
    <n v="12544.5"/>
    <s v="S"/>
    <m/>
    <n v="-12544.5"/>
    <m/>
    <m/>
  </r>
  <r>
    <s v="ITAÚ"/>
    <d v="2020-01-13T00:00:00"/>
    <s v="Financeiro"/>
    <n v="69082"/>
    <s v="C"/>
    <x v="8"/>
    <n v="500"/>
    <n v="44.16"/>
    <n v="45.491999999999997"/>
    <n v="22080"/>
    <n v="12"/>
    <n v="6.07"/>
    <n v="0.8"/>
    <n v="22096.85"/>
    <s v="S"/>
    <m/>
    <n v="-22096.85"/>
    <m/>
    <m/>
  </r>
  <r>
    <s v="ITAÚ"/>
    <d v="2020-01-13T00:00:00"/>
    <s v="Financeiro"/>
    <n v="55004"/>
    <s v="C"/>
    <x v="14"/>
    <n v="200"/>
    <n v="49.68"/>
    <m/>
    <n v="9936"/>
    <n v="12"/>
    <n v="4.4349999999999996"/>
    <n v="0.59"/>
    <n v="9952.64"/>
    <s v="S"/>
    <m/>
    <n v="-9952.64"/>
    <m/>
    <m/>
  </r>
  <r>
    <s v="ITAÚ"/>
    <d v="2020-01-13T00:00:00"/>
    <s v="Financeiro"/>
    <n v="55004"/>
    <s v="C"/>
    <x v="8"/>
    <n v="500"/>
    <n v="44.65"/>
    <n v="45.936"/>
    <n v="22325"/>
    <n v="12"/>
    <n v="4.4349999999999996"/>
    <n v="0.59"/>
    <n v="22341.64"/>
    <s v="S"/>
    <m/>
    <n v="-22341.64"/>
    <m/>
    <m/>
  </r>
  <r>
    <s v="ITAÚ"/>
    <d v="2020-01-09T00:00:00"/>
    <s v="Financeiro"/>
    <n v="47323"/>
    <s v="V"/>
    <x v="8"/>
    <n v="500"/>
    <n v="44.72"/>
    <m/>
    <n v="22360"/>
    <n v="12"/>
    <n v="4.47"/>
    <n v="0.81499999999999995"/>
    <n v="22343.765000000003"/>
    <s v="S"/>
    <m/>
    <n v="22343.765000000003"/>
    <n v="-32.79666666666526"/>
    <m/>
  </r>
  <r>
    <s v="ITAÚ"/>
    <d v="2020-01-09T00:00:00"/>
    <s v="Financeiro"/>
    <n v="47323"/>
    <s v="C"/>
    <x v="8"/>
    <n v="500"/>
    <n v="44.71"/>
    <m/>
    <n v="22355"/>
    <n v="12"/>
    <n v="4.47"/>
    <n v="0.81499999999999995"/>
    <n v="22371.864999999998"/>
    <s v="S"/>
    <m/>
    <n v="-22371.864999999998"/>
    <m/>
    <m/>
  </r>
  <r>
    <s v="CLEAR"/>
    <d v="2020-01-09T00:00:00"/>
    <s v="Financeiro"/>
    <n v="385840"/>
    <s v="V"/>
    <x v="8"/>
    <n v="500"/>
    <n v="45.23"/>
    <m/>
    <n v="22615"/>
    <m/>
    <n v="4.5274999999999999"/>
    <n v="0.82750000000000001"/>
    <n v="22610.081071428573"/>
    <s v="S"/>
    <m/>
    <n v="22610.081071428573"/>
    <n v="41.708333333332121"/>
    <m/>
  </r>
  <r>
    <s v="CLEAR"/>
    <d v="2020-01-09T00:00:00"/>
    <s v="Financeiro"/>
    <n v="385840"/>
    <s v="C"/>
    <x v="8"/>
    <n v="500"/>
    <n v="45.13"/>
    <m/>
    <n v="22565"/>
    <m/>
    <n v="4.5274999999999999"/>
    <n v="0.82750000000000001"/>
    <n v="22570.548928571428"/>
    <s v="S"/>
    <m/>
    <n v="-22570.548928571428"/>
    <m/>
    <m/>
  </r>
  <r>
    <s v="CLEAR"/>
    <d v="2020-01-09T00:00:00"/>
    <s v="Financeiro"/>
    <n v="385840"/>
    <s v="V"/>
    <x v="8"/>
    <n v="500"/>
    <n v="45.45"/>
    <m/>
    <n v="22725"/>
    <m/>
    <n v="4.5274999999999999"/>
    <n v="0.82750000000000001"/>
    <n v="22720.081071428573"/>
    <s v="S"/>
    <m/>
    <n v="22720.081071428573"/>
    <n v="57.211666666666133"/>
    <m/>
  </r>
  <r>
    <s v="CLEAR"/>
    <d v="2020-01-09T00:00:00"/>
    <s v="Financeiro"/>
    <n v="385840"/>
    <s v="C"/>
    <x v="8"/>
    <n v="500"/>
    <n v="45.31"/>
    <m/>
    <n v="22655"/>
    <m/>
    <n v="4.5274999999999999"/>
    <n v="0.82750000000000001"/>
    <n v="22660.548928571428"/>
    <s v="S"/>
    <m/>
    <n v="-22660.548928571428"/>
    <m/>
    <m/>
  </r>
  <r>
    <s v="ITAÚ"/>
    <d v="2020-01-09T00:00:00"/>
    <s v="Financeiro"/>
    <n v="40150"/>
    <s v="V"/>
    <x v="8"/>
    <n v="500"/>
    <n v="44.98"/>
    <n v="45.936"/>
    <n v="22490"/>
    <n v="12"/>
    <n v="4.8579999999999997"/>
    <n v="0.82599999999999996"/>
    <n v="22473.082571428571"/>
    <s v="S"/>
    <m/>
    <n v="22473.082571428571"/>
    <n v="-493.82933333333494"/>
    <m/>
  </r>
  <r>
    <s v="ITAÚ"/>
    <d v="2020-01-09T00:00:00"/>
    <s v="Financeiro"/>
    <n v="40150"/>
    <s v="V"/>
    <x v="8"/>
    <n v="500"/>
    <n v="45.23"/>
    <m/>
    <n v="22615"/>
    <n v="12"/>
    <n v="4.8579999999999997"/>
    <n v="0.82599999999999996"/>
    <n v="22598.082571428571"/>
    <s v="S"/>
    <m/>
    <n v="22598.082571428571"/>
    <n v="98.717999999997119"/>
    <m/>
  </r>
  <r>
    <s v="ITAÚ"/>
    <d v="2020-01-09T00:00:00"/>
    <s v="Financeiro"/>
    <n v="40150"/>
    <s v="C"/>
    <x v="8"/>
    <n v="500"/>
    <n v="44.95"/>
    <m/>
    <n v="22475"/>
    <n v="12"/>
    <n v="4.8579999999999997"/>
    <n v="0.82599999999999996"/>
    <n v="22492.54742857143"/>
    <s v="S"/>
    <m/>
    <n v="-22492.54742857143"/>
    <m/>
    <m/>
  </r>
  <r>
    <s v="ITAÚ"/>
    <d v="2020-01-09T00:00:00"/>
    <s v="Financeiro"/>
    <n v="40150"/>
    <s v="V"/>
    <x v="8"/>
    <n v="500"/>
    <n v="45.79"/>
    <m/>
    <n v="22895"/>
    <n v="12"/>
    <n v="4.8579999999999997"/>
    <n v="0.82599999999999996"/>
    <n v="22878.843999999997"/>
    <s v="S"/>
    <m/>
    <n v="22878.843999999997"/>
    <n v="257.81299999999828"/>
    <m/>
  </r>
  <r>
    <s v="ITAÚ"/>
    <d v="2020-01-09T00:00:00"/>
    <s v="Financeiro"/>
    <n v="40150"/>
    <s v="C"/>
    <x v="8"/>
    <n v="500"/>
    <n v="45.21"/>
    <m/>
    <n v="22605"/>
    <n v="12"/>
    <n v="4.8579999999999997"/>
    <n v="0.82599999999999996"/>
    <n v="22621.786000000004"/>
    <s v="S"/>
    <m/>
    <n v="-22621.786000000004"/>
    <m/>
    <m/>
  </r>
  <r>
    <s v="ITAÚ"/>
    <d v="2020-01-08T00:00:00"/>
    <s v="Financeiro"/>
    <n v="32509"/>
    <s v="C"/>
    <x v="8"/>
    <n v="500"/>
    <n v="44.73"/>
    <m/>
    <n v="22365"/>
    <n v="12"/>
    <n v="5.0333333333333332"/>
    <n v="0.81333333333333335"/>
    <n v="22381.773333333334"/>
    <s v="S"/>
    <m/>
    <n v="-22381.773333333334"/>
    <m/>
    <m/>
  </r>
  <r>
    <s v="ITAÚ"/>
    <d v="2020-01-08T00:00:00"/>
    <s v="Financeiro"/>
    <n v="32509"/>
    <s v="V"/>
    <x v="8"/>
    <n v="500"/>
    <n v="44.74"/>
    <m/>
    <n v="22370"/>
    <n v="12"/>
    <n v="5.0333333333333332"/>
    <n v="0.81333333333333335"/>
    <n v="22353.856666666667"/>
    <s v="S"/>
    <m/>
    <n v="22353.856666666667"/>
    <n v="-63.769166666665114"/>
    <m/>
  </r>
  <r>
    <s v="ITAÚ"/>
    <d v="2020-01-08T00:00:00"/>
    <s v="Financeiro"/>
    <n v="32509"/>
    <s v="C"/>
    <x v="8"/>
    <n v="500"/>
    <n v="44.8"/>
    <m/>
    <n v="22400"/>
    <n v="12"/>
    <n v="5.0333333333333332"/>
    <n v="0.81333333333333335"/>
    <n v="22416.773333333334"/>
    <s v="S"/>
    <m/>
    <n v="-22416.773333333334"/>
    <m/>
    <m/>
  </r>
  <r>
    <s v="ITAÚ"/>
    <d v="2020-01-07T00:00:00"/>
    <s v="Financeiro"/>
    <n v="25546"/>
    <s v="V"/>
    <x v="8"/>
    <n v="500"/>
    <n v="44.62"/>
    <n v="45.936"/>
    <n v="22310"/>
    <n v="12"/>
    <n v="6.13"/>
    <n v="0.81"/>
    <n v="22292.719999999998"/>
    <s v="S"/>
    <m/>
    <n v="22292.719999999998"/>
    <n v="-675.37000000000262"/>
    <m/>
  </r>
  <r>
    <s v="CLEAR"/>
    <d v="2020-01-07T00:00:00"/>
    <s v="Utilidade Pública"/>
    <m/>
    <s v="V"/>
    <x v="17"/>
    <n v="1800"/>
    <n v="14.44"/>
    <n v="13.816836734693878"/>
    <n v="25992"/>
    <m/>
    <n v="7.14"/>
    <n v="0.95"/>
    <n v="25986.579999999998"/>
    <s v="S"/>
    <m/>
    <n v="25986.579999999998"/>
    <n v="1116.1838775510187"/>
    <m/>
  </r>
  <r>
    <s v="ITAÚ"/>
    <d v="2020-01-03T00:00:00"/>
    <s v="Financeiro"/>
    <n v="11378"/>
    <s v="C"/>
    <x v="8"/>
    <n v="500"/>
    <n v="44.31"/>
    <n v="45.936"/>
    <n v="22155"/>
    <n v="12"/>
    <n v="5.27"/>
    <n v="0.72499999999999998"/>
    <n v="22172.825000000001"/>
    <s v="S"/>
    <m/>
    <n v="-22172.825000000001"/>
    <m/>
    <m/>
  </r>
  <r>
    <s v="CLEAR"/>
    <d v="2020-01-02T00:00:00"/>
    <s v="Utilidade Pública"/>
    <n v="35105"/>
    <s v="V"/>
    <x v="17"/>
    <n v="1000"/>
    <n v="13.82"/>
    <n v="13.816836734693878"/>
    <n v="13820"/>
    <m/>
    <n v="3.8"/>
    <n v="0.52"/>
    <n v="13815.01"/>
    <s v="S"/>
    <m/>
    <n v="13815.01"/>
    <n v="-0.42673469387773366"/>
    <m/>
  </r>
  <r>
    <s v="ITAÚ"/>
    <d v="2020-01-02T00:00:00"/>
    <s v="Petróleo. Gás e Biocombustíveis"/>
    <n v="4047"/>
    <s v="V"/>
    <x v="33"/>
    <n v="500"/>
    <n v="32.39"/>
    <n v="31.96"/>
    <n v="16195"/>
    <n v="12"/>
    <n v="5.27"/>
    <n v="0.72499999999999998"/>
    <n v="16177.805"/>
    <s v="S"/>
    <m/>
    <n v="16177.805"/>
    <n v="180.53499999999985"/>
    <m/>
  </r>
  <r>
    <s v="ITAÚ"/>
    <d v="2020-01-02T00:00:00"/>
    <s v="Financeiro"/>
    <n v="4047"/>
    <s v="V"/>
    <x v="8"/>
    <n v="500"/>
    <n v="44.31"/>
    <n v="45.936"/>
    <n v="22155"/>
    <n v="12"/>
    <n v="5.27"/>
    <n v="0.72499999999999998"/>
    <n v="22137.805"/>
    <s v="S"/>
    <m/>
    <n v="22137.805"/>
    <m/>
    <m/>
  </r>
  <r>
    <s v="ITAÚ"/>
    <d v="2019-12-27T00:00:00"/>
    <s v="Financeiro"/>
    <n v="113872"/>
    <s v="C"/>
    <x v="8"/>
    <n v="500"/>
    <n v="44.24"/>
    <n v="45.936"/>
    <n v="22120"/>
    <n v="12"/>
    <n v="6.08"/>
    <n v="0.84"/>
    <n v="22137.940000000002"/>
    <s v="S"/>
    <m/>
    <n v="-22137.940000000002"/>
    <m/>
    <m/>
  </r>
  <r>
    <s v="ITAÚ"/>
    <d v="2019-12-23T00:00:00"/>
    <s v="Financeiro"/>
    <n v="101051"/>
    <s v="C"/>
    <x v="8"/>
    <n v="200"/>
    <n v="46.05"/>
    <n v="46.783999999999999"/>
    <n v="9210"/>
    <n v="12"/>
    <n v="3.2149999999999999"/>
    <n v="0.4425"/>
    <n v="9228.4184999999979"/>
    <s v="S"/>
    <m/>
    <n v="-9228.4184999999979"/>
    <m/>
    <m/>
  </r>
  <r>
    <s v="ITAÚ"/>
    <d v="2019-12-23T00:00:00"/>
    <s v="Financeiro"/>
    <n v="101051"/>
    <s v="C"/>
    <x v="8"/>
    <n v="200"/>
    <n v="46.66"/>
    <m/>
    <n v="9332"/>
    <n v="12"/>
    <n v="3.2149999999999999"/>
    <n v="0.4425"/>
    <n v="9350.4184999999979"/>
    <s v="S"/>
    <m/>
    <n v="-9350.4184999999979"/>
    <m/>
    <m/>
  </r>
  <r>
    <s v="ITAÚ"/>
    <d v="2019-12-23T00:00:00"/>
    <s v="Financeiro"/>
    <n v="101051"/>
    <s v="C"/>
    <x v="8"/>
    <n v="200"/>
    <n v="46.91"/>
    <m/>
    <n v="9382"/>
    <n v="12"/>
    <n v="3.2149999999999999"/>
    <n v="0.4425"/>
    <n v="9400.4184999999979"/>
    <s v="S"/>
    <m/>
    <n v="-9400.4184999999979"/>
    <m/>
    <m/>
  </r>
  <r>
    <s v="ITAÚ"/>
    <d v="2019-12-23T00:00:00"/>
    <s v="Financeiro"/>
    <n v="101051"/>
    <s v="C"/>
    <x v="8"/>
    <n v="400"/>
    <n v="47.15"/>
    <m/>
    <n v="18860"/>
    <n v="12"/>
    <n v="3.2149999999999999"/>
    <n v="0.4425"/>
    <n v="18878.418500000003"/>
    <s v="S"/>
    <m/>
    <n v="-18878.418500000003"/>
    <m/>
    <m/>
  </r>
  <r>
    <s v="ITAÚ"/>
    <d v="2019-12-20T00:00:00"/>
    <s v="Financeiro"/>
    <n v="94199"/>
    <s v="V"/>
    <x v="8"/>
    <n v="500"/>
    <n v="48.78"/>
    <m/>
    <n v="24390"/>
    <n v="12"/>
    <n v="4.6899999999999995"/>
    <n v="0.72799999999999998"/>
    <n v="24371.925999999999"/>
    <s v="S"/>
    <m/>
    <n v="24371.925999999999"/>
    <n v="96.796333333335497"/>
    <m/>
  </r>
  <r>
    <s v="ITAÚ"/>
    <d v="2019-12-20T00:00:00"/>
    <s v="Financeiro"/>
    <n v="94199"/>
    <s v="V"/>
    <x v="8"/>
    <n v="400"/>
    <n v="48.83"/>
    <m/>
    <n v="19532"/>
    <n v="12"/>
    <n v="4.6899999999999995"/>
    <n v="0.72799999999999998"/>
    <n v="19507.132000000001"/>
    <s v="S"/>
    <m/>
    <n v="19507.132000000001"/>
    <n v="287.02866666666523"/>
    <n v="1300"/>
  </r>
  <r>
    <s v="ITAÚ"/>
    <d v="2019-12-20T00:00:00"/>
    <s v="Financeiro"/>
    <n v="94199"/>
    <s v="V"/>
    <x v="8"/>
    <n v="400"/>
    <n v="48.78"/>
    <m/>
    <n v="19512"/>
    <n v="12"/>
    <n v="4.6899999999999995"/>
    <n v="0.72799999999999998"/>
    <n v="19493.944857142858"/>
    <s v="S"/>
    <m/>
    <n v="19493.944857142858"/>
    <n v="58.860666666663747"/>
    <n v="1000"/>
  </r>
  <r>
    <s v="ITAÚ"/>
    <d v="2019-12-20T00:00:00"/>
    <s v="Financeiro"/>
    <n v="94199"/>
    <s v="C"/>
    <x v="8"/>
    <n v="400"/>
    <n v="48.55"/>
    <m/>
    <n v="19420"/>
    <n v="12"/>
    <n v="4.6899999999999995"/>
    <n v="0.72799999999999998"/>
    <n v="19438.685142857143"/>
    <s v="S"/>
    <m/>
    <n v="-19438.685142857143"/>
    <m/>
    <m/>
  </r>
  <r>
    <s v="ITAÚ"/>
    <d v="2019-12-20T00:00:00"/>
    <s v="Consumo Cíclico"/>
    <n v="94199"/>
    <s v="C"/>
    <x v="7"/>
    <n v="300"/>
    <n v="43.65"/>
    <n v="43.964903846153845"/>
    <n v="13095"/>
    <n v="12"/>
    <n v="4.6899999999999995"/>
    <n v="0.72799999999999998"/>
    <n v="13113.685142857141"/>
    <s v="S"/>
    <m/>
    <n v="-13113.685142857141"/>
    <m/>
    <m/>
  </r>
  <r>
    <s v="ITAÚ"/>
    <d v="2019-12-19T00:00:00"/>
    <s v="Consumo Cíclico"/>
    <n v="87299"/>
    <s v="V"/>
    <x v="7"/>
    <n v="500"/>
    <n v="44.02"/>
    <n v="44.059375000000003"/>
    <n v="22010"/>
    <n v="12"/>
    <n v="5.665"/>
    <n v="0.78"/>
    <n v="21991.892857142859"/>
    <s v="S"/>
    <m/>
    <n v="21991.892857142859"/>
    <n v="-35.774166666666133"/>
    <m/>
  </r>
  <r>
    <s v="ITAÚ"/>
    <d v="2019-12-19T00:00:00"/>
    <s v="Financeiro"/>
    <n v="87299"/>
    <s v="C"/>
    <x v="8"/>
    <n v="400"/>
    <n v="48.03"/>
    <n v="47.966153846153844"/>
    <n v="19212"/>
    <n v="12"/>
    <n v="5.665"/>
    <n v="0.78"/>
    <n v="19230.737142857142"/>
    <s v="S"/>
    <m/>
    <n v="-19230.737142857142"/>
    <m/>
    <m/>
  </r>
  <r>
    <s v="ITAÚ"/>
    <d v="2019-12-18T00:00:00"/>
    <s v="Financeiro"/>
    <n v="80343"/>
    <s v="V"/>
    <x v="8"/>
    <n v="400"/>
    <n v="48.56"/>
    <n v="47.937777777777775"/>
    <n v="19424"/>
    <n v="12"/>
    <n v="5.34"/>
    <n v="1.35"/>
    <n v="19405.322857142859"/>
    <s v="S"/>
    <m/>
    <n v="19405.322857142859"/>
    <n v="232.7508888888915"/>
    <m/>
  </r>
  <r>
    <s v="CLEAR"/>
    <d v="2019-12-18T00:00:00"/>
    <s v="Utilidade Pública"/>
    <n v="8671213"/>
    <s v="C"/>
    <x v="17"/>
    <n v="1000"/>
    <n v="13.35"/>
    <n v="13.816836734693878"/>
    <n v="13350"/>
    <m/>
    <n v="3.67"/>
    <n v="0.5"/>
    <n v="13356.457142857142"/>
    <s v="S"/>
    <m/>
    <n v="-13356.457142857142"/>
    <m/>
    <n v="1500"/>
  </r>
  <r>
    <s v="CLEAR"/>
    <d v="2019-12-17T00:00:00"/>
    <s v="Utilidade Pública"/>
    <n v="8610420"/>
    <s v="V"/>
    <x v="17"/>
    <n v="1000"/>
    <n v="13.48"/>
    <n v="14.092857142857143"/>
    <n v="13480"/>
    <n v="12"/>
    <n v="3.7"/>
    <n v="0.51"/>
    <n v="13462.993333333334"/>
    <s v="S"/>
    <m/>
    <n v="13462.993333333334"/>
    <n v="-628.67380952381063"/>
    <m/>
  </r>
  <r>
    <s v="ITAÚ"/>
    <d v="2019-12-17T00:00:00"/>
    <s v=" Utilidade Pública"/>
    <n v="73879"/>
    <s v="C"/>
    <x v="29"/>
    <n v="500"/>
    <n v="22.37"/>
    <m/>
    <n v="11185"/>
    <n v="12"/>
    <n v="4.4719999999999995"/>
    <n v="0.68399999999999994"/>
    <n v="11202.810666666664"/>
    <s v="S"/>
    <m/>
    <n v="-11202.810666666664"/>
    <m/>
    <m/>
  </r>
  <r>
    <s v="ITAÚ"/>
    <d v="2019-12-17T00:00:00"/>
    <s v="Consumo Cíclico"/>
    <n v="73879"/>
    <s v="C"/>
    <x v="7"/>
    <n v="300"/>
    <n v="42.25"/>
    <n v="44.059375000000003"/>
    <n v="12675"/>
    <n v="12"/>
    <n v="4.4719999999999995"/>
    <n v="0.68399999999999994"/>
    <n v="12692.810666666664"/>
    <s v="S"/>
    <m/>
    <n v="-12692.810666666664"/>
    <m/>
    <m/>
  </r>
  <r>
    <s v="ITAÚ"/>
    <d v="2019-12-17T00:00:00"/>
    <s v="Materiais Básicos"/>
    <n v="73879"/>
    <s v="V"/>
    <x v="27"/>
    <n v="1000"/>
    <n v="33.729999999999997"/>
    <n v="33.243333333333332"/>
    <n v="33730"/>
    <n v="12"/>
    <n v="4.4719999999999995"/>
    <n v="0.68399999999999994"/>
    <n v="33712.819333333333"/>
    <s v="S"/>
    <m/>
    <n v="33712.819333333333"/>
    <n v="471.19466666666267"/>
    <m/>
  </r>
  <r>
    <s v="ITAÚ"/>
    <d v="2019-12-17T00:00:00"/>
    <s v="Materiais Básicos"/>
    <n v="73879"/>
    <s v="V"/>
    <x v="27"/>
    <n v="500"/>
    <n v="32.65"/>
    <m/>
    <n v="16325"/>
    <n v="12"/>
    <n v="4.4719999999999995"/>
    <n v="0.68399999999999994"/>
    <n v="16307.819333333335"/>
    <s v="S"/>
    <m/>
    <n v="16307.819333333335"/>
    <n v="-56.574000000000524"/>
    <m/>
  </r>
  <r>
    <s v="ITAÚ"/>
    <d v="2019-12-17T00:00:00"/>
    <s v="Materiais Básicos"/>
    <n v="73879"/>
    <s v="C"/>
    <x v="27"/>
    <n v="500"/>
    <n v="32.700000000000003"/>
    <m/>
    <n v="16350.000000000002"/>
    <n v="12"/>
    <n v="4.4719999999999995"/>
    <n v="0.68399999999999994"/>
    <n v="16367.810666666666"/>
    <s v="S"/>
    <m/>
    <n v="-16367.810666666666"/>
    <m/>
    <m/>
  </r>
  <r>
    <s v="ITAÚ"/>
    <d v="2019-12-16T00:00:00"/>
    <s v="Materiais Básicos"/>
    <n v="67190"/>
    <s v="V"/>
    <x v="27"/>
    <n v="500"/>
    <n v="32.78"/>
    <n v="33.243333333333332"/>
    <n v="16390"/>
    <n v="12"/>
    <n v="4.5"/>
    <n v="0.62"/>
    <n v="16372.883333333333"/>
    <s v="S"/>
    <m/>
    <n v="16372.883333333333"/>
    <n v="-249.72666666666919"/>
    <m/>
  </r>
  <r>
    <s v="ITAÚ"/>
    <d v="2019-12-13T00:00:00"/>
    <s v="Petróleo. Gás e Biocombustíveis"/>
    <n v="59593"/>
    <s v="C"/>
    <x v="33"/>
    <n v="500"/>
    <n v="31.96"/>
    <n v="31.96"/>
    <n v="15980"/>
    <n v="12"/>
    <n v="4.3899999999999997"/>
    <n v="0.6"/>
    <n v="15997.3375"/>
    <s v="S"/>
    <m/>
    <n v="-15997.3375"/>
    <m/>
    <m/>
  </r>
  <r>
    <s v="ITAÚ"/>
    <d v="2019-12-11T00:00:00"/>
    <s v="Petróleo. Gás e Biocombustíveis"/>
    <n v="45199"/>
    <s v="V"/>
    <x v="33"/>
    <n v="600"/>
    <n v="32.479999999999997"/>
    <n v="31.885000000000002"/>
    <n v="19487.999999999996"/>
    <n v="12"/>
    <n v="5.35"/>
    <n v="0.74"/>
    <n v="19471.152499999997"/>
    <s v="S"/>
    <m/>
    <n v="19471.152499999997"/>
    <n v="303.35266666666575"/>
    <m/>
  </r>
  <r>
    <s v="ITAÚ"/>
    <d v="2019-12-10T00:00:00"/>
    <s v="Utilidade Pública"/>
    <n v="39485"/>
    <s v="V"/>
    <x v="34"/>
    <n v="300"/>
    <n v="37.159999999999997"/>
    <n v="37.06"/>
    <n v="11147.999999999998"/>
    <n v="12"/>
    <n v="2.8149999999999999"/>
    <n v="0.38500000000000001"/>
    <n v="11131.507499999998"/>
    <s v="S"/>
    <m/>
    <n v="11131.507499999998"/>
    <n v="-4.8883333333324117"/>
    <m/>
  </r>
  <r>
    <s v="ITAÚ"/>
    <d v="2019-12-10T00:00:00"/>
    <s v="Financeiro"/>
    <n v="39485"/>
    <s v="C"/>
    <x v="8"/>
    <n v="200"/>
    <n v="46.68"/>
    <n v="47.937777777777775"/>
    <n v="9336"/>
    <n v="12"/>
    <n v="2.8149999999999999"/>
    <n v="0.38500000000000001"/>
    <n v="9353.1224999999995"/>
    <s v="S"/>
    <m/>
    <n v="-9353.1224999999995"/>
    <m/>
    <m/>
  </r>
  <r>
    <s v="ITAÚ"/>
    <d v="2019-12-09T00:00:00"/>
    <s v="Petróleo. Gás e Biocombustíveis"/>
    <n v="33726"/>
    <s v="C"/>
    <x v="33"/>
    <n v="300"/>
    <n v="31.89"/>
    <n v="31.885000000000002"/>
    <n v="9567"/>
    <n v="12"/>
    <n v="2.91"/>
    <n v="0.40199999999999997"/>
    <n v="9581.6119999999992"/>
    <s v="S"/>
    <m/>
    <n v="-9581.6119999999992"/>
    <m/>
    <m/>
  </r>
  <r>
    <s v="ITAÚ"/>
    <d v="2019-12-09T00:00:00"/>
    <s v="Petróleo. Gás e Biocombustíveis"/>
    <n v="33726"/>
    <s v="C"/>
    <x v="33"/>
    <n v="300"/>
    <n v="31.88"/>
    <m/>
    <n v="9564"/>
    <n v="12"/>
    <n v="2.91"/>
    <n v="0.40199999999999997"/>
    <n v="9579.8486666666668"/>
    <s v="S"/>
    <m/>
    <n v="-9579.8486666666668"/>
    <m/>
    <m/>
  </r>
  <r>
    <s v="ITAÚ"/>
    <d v="2019-12-09T00:00:00"/>
    <s v="Financeiro"/>
    <n v="33726"/>
    <s v="C"/>
    <x v="8"/>
    <n v="200"/>
    <n v="47.83"/>
    <m/>
    <n v="9566"/>
    <n v="12"/>
    <n v="2.91"/>
    <n v="0.40199999999999997"/>
    <n v="9581.8486666666668"/>
    <s v="S"/>
    <m/>
    <n v="-9581.8486666666668"/>
    <m/>
    <m/>
  </r>
  <r>
    <s v="ITAÚ"/>
    <d v="2019-12-09T00:00:00"/>
    <s v="Financeiro"/>
    <n v="33726"/>
    <s v="C"/>
    <x v="8"/>
    <n v="200"/>
    <n v="48.28"/>
    <m/>
    <n v="9656"/>
    <n v="12"/>
    <n v="2.91"/>
    <n v="0.40199999999999997"/>
    <n v="9671.8486666666668"/>
    <s v="S"/>
    <m/>
    <n v="-9671.8486666666668"/>
    <m/>
    <m/>
  </r>
  <r>
    <s v="ITAÚ"/>
    <d v="2019-12-09T00:00:00"/>
    <s v="Financeiro"/>
    <n v="33726"/>
    <s v="C"/>
    <x v="8"/>
    <n v="300"/>
    <n v="48.62"/>
    <m/>
    <n v="14586"/>
    <n v="12"/>
    <n v="2.91"/>
    <n v="0.40199999999999997"/>
    <n v="14603.107454545454"/>
    <s v="S"/>
    <m/>
    <n v="-14603.107454545454"/>
    <m/>
    <m/>
  </r>
  <r>
    <s v="CLEAR"/>
    <d v="2019-12-06T00:00:00"/>
    <s v="Utilidade Pública"/>
    <n v="8175574"/>
    <s v="C"/>
    <x v="17"/>
    <n v="800"/>
    <n v="12.95"/>
    <n v="14.092857142857143"/>
    <n v="10360"/>
    <m/>
    <n v="2.84"/>
    <n v="0.69"/>
    <n v="10365.395454545454"/>
    <s v="S"/>
    <m/>
    <n v="-10365.395454545454"/>
    <m/>
    <m/>
  </r>
  <r>
    <s v="ITAÚ"/>
    <d v="2019-12-06T00:00:00"/>
    <s v="Utilidade Pública"/>
    <n v="27707"/>
    <s v="C"/>
    <x v="34"/>
    <n v="300"/>
    <n v="37.06"/>
    <n v="37.06"/>
    <n v="11118"/>
    <n v="12"/>
    <n v="3.4049999999999998"/>
    <n v="0.47"/>
    <n v="11135.175454545453"/>
    <s v="S"/>
    <m/>
    <n v="-11135.175454545453"/>
    <m/>
    <m/>
  </r>
  <r>
    <s v="ITAÚ"/>
    <d v="2019-12-06T00:00:00"/>
    <s v="Consumo não Cíclico"/>
    <n v="27707"/>
    <s v="C"/>
    <x v="13"/>
    <n v="500"/>
    <n v="27.36"/>
    <n v="29.483333333333334"/>
    <n v="13680"/>
    <n v="12"/>
    <n v="3.4049999999999998"/>
    <n v="0.47"/>
    <n v="13697.175454545453"/>
    <s v="S"/>
    <m/>
    <n v="-13697.175454545453"/>
    <m/>
    <m/>
  </r>
  <r>
    <s v="ITAÚ"/>
    <d v="2019-12-05T00:00:00"/>
    <s v="Consumo não Cíclico"/>
    <n v="21745"/>
    <s v="V"/>
    <x v="13"/>
    <n v="300"/>
    <n v="27.58"/>
    <n v="29.483333333333334"/>
    <n v="8274"/>
    <n v="12"/>
    <n v="2.46"/>
    <n v="0.34"/>
    <n v="8257.5845454545452"/>
    <s v="S"/>
    <m/>
    <n v="8257.5845454545452"/>
    <n v="-588.04166666666606"/>
    <m/>
  </r>
  <r>
    <s v="ITAÚ"/>
    <d v="2019-12-05T00:00:00"/>
    <s v="Petróleo. Gás e Biocombustíveis"/>
    <n v="21745"/>
    <s v="V"/>
    <x v="33"/>
    <n v="300"/>
    <n v="32.159999999999997"/>
    <m/>
    <n v="9647.9999999999982"/>
    <n v="12"/>
    <n v="2.46"/>
    <n v="0.34"/>
    <n v="9631.5845454545433"/>
    <s v="S"/>
    <m/>
    <n v="9631.5845454545433"/>
    <n v="265.02124999999796"/>
    <m/>
  </r>
  <r>
    <s v="CLEAR"/>
    <d v="2019-12-04T00:00:00"/>
    <s v="Financeiro"/>
    <n v="8060841"/>
    <s v="V"/>
    <x v="8"/>
    <n v="200"/>
    <n v="48.42"/>
    <m/>
    <n v="9684"/>
    <m/>
    <n v="2.66"/>
    <n v="0.36"/>
    <n v="9679.5645454545447"/>
    <s v="S"/>
    <m/>
    <n v="9679.5645454545447"/>
    <n v="132.13833333333241"/>
    <m/>
  </r>
  <r>
    <s v="ITAÚ"/>
    <d v="2019-12-04T00:00:00"/>
    <s v="Consumo não Cíclico"/>
    <n v="15461"/>
    <s v="C"/>
    <x v="13"/>
    <n v="300"/>
    <n v="27.4"/>
    <n v="29.483333333333334"/>
    <n v="8220"/>
    <n v="12"/>
    <n v="3.0912500000000001"/>
    <n v="0.44874999999999998"/>
    <n v="8237.1542045454535"/>
    <s v="S"/>
    <m/>
    <n v="-8237.1542045454535"/>
    <m/>
    <m/>
  </r>
  <r>
    <s v="ITAÚ"/>
    <d v="2019-12-04T00:00:00"/>
    <s v="Financeiro"/>
    <n v="15461"/>
    <s v="V"/>
    <x v="8"/>
    <n v="600"/>
    <n v="48.81"/>
    <m/>
    <n v="29286"/>
    <n v="12"/>
    <n v="3.0912500000000001"/>
    <n v="0.44874999999999998"/>
    <n v="29269.475795454546"/>
    <s v="S"/>
    <m/>
    <n v="29269.475795454546"/>
    <n v="592.10791666666955"/>
    <m/>
  </r>
  <r>
    <s v="ITAÚ"/>
    <d v="2019-12-04T00:00:00"/>
    <s v="Financeiro"/>
    <n v="15461"/>
    <s v="V"/>
    <x v="8"/>
    <n v="400"/>
    <n v="48.45"/>
    <m/>
    <n v="19380"/>
    <n v="12"/>
    <n v="3.0912500000000001"/>
    <n v="0.44874999999999998"/>
    <n v="19363.475795454546"/>
    <s v="S"/>
    <m/>
    <n v="19363.475795454546"/>
    <n v="5.170224358978885"/>
    <m/>
  </r>
  <r>
    <s v="ITAÚ"/>
    <d v="2019-12-04T00:00:00"/>
    <s v="Petróleo. Gás e Biocombustíveis"/>
    <n v="15461"/>
    <s v="C"/>
    <x v="33"/>
    <n v="300"/>
    <n v="31.17"/>
    <m/>
    <n v="9351"/>
    <n v="12"/>
    <n v="3.0912500000000001"/>
    <n v="0.44874999999999998"/>
    <n v="9368.1542045454535"/>
    <s v="S"/>
    <m/>
    <n v="-9368.1542045454535"/>
    <m/>
    <m/>
  </r>
  <r>
    <s v="ITAÚ"/>
    <d v="2019-12-04T00:00:00"/>
    <s v="Materiais Básicos"/>
    <n v="15461"/>
    <s v="V"/>
    <x v="12"/>
    <n v="1000"/>
    <n v="8.7100000000000009"/>
    <m/>
    <n v="8710"/>
    <n v="12"/>
    <n v="3.0912500000000001"/>
    <n v="0.44874999999999998"/>
    <n v="8693.9012500000008"/>
    <s v="S"/>
    <m/>
    <n v="8693.9012500000008"/>
    <n v="-12.410833333331539"/>
    <m/>
  </r>
  <r>
    <s v="ITAÚ"/>
    <d v="2019-12-04T00:00:00"/>
    <s v="Materiais Básicos"/>
    <n v="15461"/>
    <s v="C"/>
    <x v="12"/>
    <n v="1000"/>
    <n v="8.69"/>
    <m/>
    <n v="8690"/>
    <n v="12"/>
    <n v="3.0912500000000001"/>
    <n v="0.44874999999999998"/>
    <n v="8707.0120833333312"/>
    <s v="S"/>
    <m/>
    <n v="-8707.0120833333312"/>
    <m/>
    <m/>
  </r>
  <r>
    <s v="ITAÚ"/>
    <d v="2019-12-04T00:00:00"/>
    <s v=" Utilidade Pública"/>
    <n v="15461"/>
    <s v="V"/>
    <x v="29"/>
    <n v="500"/>
    <n v="22.14"/>
    <n v="23.477499999999999"/>
    <n v="11070"/>
    <n v="12"/>
    <n v="3.0912500000000001"/>
    <n v="0.44874999999999998"/>
    <n v="11053.617916666668"/>
    <s v="S"/>
    <m/>
    <n v="11053.617916666668"/>
    <n v="-684.80208333333212"/>
    <m/>
  </r>
  <r>
    <s v="ITAÚ"/>
    <d v="2019-12-02T00:00:00"/>
    <s v="Consumo não Cíclico"/>
    <n v="3206"/>
    <s v="C"/>
    <x v="13"/>
    <n v="500"/>
    <n v="28.36"/>
    <n v="29.691666666666666"/>
    <n v="14180"/>
    <n v="12"/>
    <n v="3.89"/>
    <n v="0.57999999999999996"/>
    <n v="14197.143333333332"/>
    <s v="S"/>
    <m/>
    <n v="-14197.143333333332"/>
    <m/>
    <m/>
  </r>
  <r>
    <s v="CLEAR"/>
    <d v="2019-11-29T00:00:00"/>
    <s v="Financeiro"/>
    <n v="7894112"/>
    <s v="C"/>
    <x v="8"/>
    <n v="200"/>
    <n v="47.72"/>
    <n v="47.72"/>
    <n v="9544"/>
    <m/>
    <n v="1.6783333333333335"/>
    <n v="0.3116666666666667"/>
    <n v="9548.8691666666655"/>
    <s v="S"/>
    <m/>
    <n v="-9548.8691666666655"/>
    <m/>
    <m/>
  </r>
  <r>
    <s v="CLEAR"/>
    <d v="2019-11-29T00:00:00"/>
    <e v="#N/A"/>
    <n v="7894112"/>
    <s v="V"/>
    <x v="16"/>
    <n v="500"/>
    <n v="10.35"/>
    <n v="10.37"/>
    <n v="5175"/>
    <m/>
    <n v="1.6783333333333335"/>
    <n v="0.3116666666666667"/>
    <n v="5170.7608333333337"/>
    <s v="S"/>
    <m/>
    <n v="5170.7608333333337"/>
    <n v="-18.136666666666315"/>
    <m/>
  </r>
  <r>
    <s v="CLEAR"/>
    <d v="2019-11-29T00:00:00"/>
    <e v="#N/A"/>
    <n v="7894112"/>
    <s v="C"/>
    <x v="16"/>
    <n v="500"/>
    <n v="10.37"/>
    <n v="10.37"/>
    <n v="5185"/>
    <m/>
    <n v="1.6783333333333335"/>
    <n v="0.3116666666666667"/>
    <n v="5189.8691666666664"/>
    <s v="S"/>
    <m/>
    <n v="-5189.8691666666664"/>
    <m/>
    <m/>
  </r>
  <r>
    <s v="CLEAR"/>
    <d v="2019-11-29T00:00:00"/>
    <s v="Consumo não Cíclico"/>
    <n v="7894112"/>
    <s v="V"/>
    <x v="13"/>
    <n v="100"/>
    <n v="29.03"/>
    <n v="30.126666666666665"/>
    <n v="2903"/>
    <m/>
    <n v="1.6783333333333335"/>
    <n v="0.3116666666666667"/>
    <n v="2898.7608333333337"/>
    <s v="S"/>
    <m/>
    <n v="2898.7608333333337"/>
    <n v="-113.58166666666648"/>
    <n v="1400"/>
  </r>
  <r>
    <s v="CLEAR"/>
    <d v="2019-11-29T00:00:00"/>
    <s v="Consumo não Cíclico"/>
    <n v="7894112"/>
    <s v="V"/>
    <x v="13"/>
    <n v="400"/>
    <n v="29.04"/>
    <m/>
    <n v="11616"/>
    <m/>
    <n v="1.6783333333333335"/>
    <n v="0.3116666666666667"/>
    <n v="11611.760833333334"/>
    <s v="S"/>
    <m/>
    <n v="11611.760833333334"/>
    <n v="331.54000000000269"/>
    <n v="1500"/>
  </r>
  <r>
    <s v="CLEAR"/>
    <d v="2019-11-29T00:00:00"/>
    <s v="Consumo não Cíclico"/>
    <n v="7894112"/>
    <s v="C"/>
    <x v="13"/>
    <n v="400"/>
    <n v="28.19"/>
    <m/>
    <n v="11276"/>
    <m/>
    <n v="1.6783333333333335"/>
    <n v="0.3116666666666667"/>
    <n v="11282.571666666665"/>
    <s v="S"/>
    <m/>
    <n v="-11282.571666666665"/>
    <m/>
    <n v="1900"/>
  </r>
  <r>
    <s v="ITAÚ"/>
    <d v="2019-11-29T00:00:00"/>
    <s v="Financeiro"/>
    <n v="103032"/>
    <s v="C"/>
    <x v="8"/>
    <n v="200"/>
    <n v="47.54"/>
    <n v="47.574285714285715"/>
    <n v="9508"/>
    <n v="12"/>
    <n v="3.1199999999999997"/>
    <n v="0.53666666666666663"/>
    <n v="9526.7966666666653"/>
    <s v="S"/>
    <m/>
    <n v="-9526.7966666666653"/>
    <m/>
    <m/>
  </r>
  <r>
    <s v="ITAÚ"/>
    <d v="2019-11-29T00:00:00"/>
    <s v="Financeiro"/>
    <n v="103032"/>
    <s v="C"/>
    <x v="8"/>
    <n v="200"/>
    <n v="47.73"/>
    <n v="47.58"/>
    <n v="9546"/>
    <n v="12"/>
    <n v="3.1199999999999997"/>
    <n v="0.53666666666666663"/>
    <n v="9564.7966666666653"/>
    <s v="S"/>
    <m/>
    <n v="-9564.7966666666653"/>
    <m/>
    <n v="0"/>
  </r>
  <r>
    <s v="ITAÚ"/>
    <d v="2019-11-29T00:00:00"/>
    <s v="Financeiro"/>
    <n v="103032"/>
    <s v="C"/>
    <x v="8"/>
    <n v="200"/>
    <n v="47.87"/>
    <n v="47.55"/>
    <n v="9574"/>
    <n v="12"/>
    <n v="3.1199999999999997"/>
    <n v="0.53666666666666663"/>
    <n v="9592.7966666666653"/>
    <s v="S"/>
    <m/>
    <n v="-9592.7966666666653"/>
    <m/>
    <m/>
  </r>
  <r>
    <s v="ITAÚ"/>
    <d v="2019-11-29T00:00:00"/>
    <s v="Consumo não Cíclico"/>
    <n v="103032"/>
    <s v="V"/>
    <x v="13"/>
    <n v="500"/>
    <n v="28.2"/>
    <n v="29.957999999999998"/>
    <n v="14100"/>
    <n v="12"/>
    <n v="3.1199999999999997"/>
    <n v="0.53666666666666663"/>
    <n v="14081.833333333334"/>
    <s v="S"/>
    <m/>
    <n v="14081.833333333334"/>
    <n v="-894.99333333333379"/>
    <m/>
  </r>
  <r>
    <s v="ITAÚ"/>
    <d v="2019-11-29T00:00:00"/>
    <s v="Financeiro e Outros"/>
    <n v="103032"/>
    <s v="V"/>
    <x v="9"/>
    <n v="200"/>
    <n v="33.29"/>
    <m/>
    <n v="6658"/>
    <n v="12"/>
    <n v="3.1199999999999997"/>
    <n v="0.53666666666666663"/>
    <n v="6639.833333333333"/>
    <s v="S"/>
    <m/>
    <n v="6639.833333333333"/>
    <n v="-29.829333333334944"/>
    <m/>
  </r>
  <r>
    <s v="ITAÚ"/>
    <d v="2019-11-29T00:00:00"/>
    <s v="Consumo não Cíclico"/>
    <n v="103032"/>
    <s v="V"/>
    <x v="13"/>
    <n v="1000"/>
    <n v="29.01"/>
    <m/>
    <n v="29010"/>
    <n v="12"/>
    <n v="3.1199999999999997"/>
    <n v="0.53666666666666663"/>
    <n v="28991.833333333332"/>
    <s v="S"/>
    <m/>
    <n v="28991.833333333332"/>
    <n v="719.0099999999984"/>
    <m/>
  </r>
  <r>
    <s v="ITAÚ"/>
    <d v="2019-11-29T00:00:00"/>
    <s v="Consumo não Cíclico"/>
    <n v="103032"/>
    <s v="C"/>
    <x v="13"/>
    <n v="500"/>
    <n v="28.28"/>
    <m/>
    <n v="14140"/>
    <n v="12"/>
    <n v="3.1199999999999997"/>
    <n v="0.53666666666666663"/>
    <n v="14158.796666666665"/>
    <s v="S"/>
    <m/>
    <n v="-14158.796666666665"/>
    <m/>
    <m/>
  </r>
  <r>
    <s v="ITAÚ"/>
    <d v="2019-11-29T00:00:00"/>
    <s v="Consumo não Cíclico"/>
    <n v="103032"/>
    <s v="C"/>
    <x v="13"/>
    <n v="500"/>
    <n v="28.2"/>
    <m/>
    <n v="14100"/>
    <n v="12"/>
    <n v="3.1199999999999997"/>
    <n v="0.53666666666666663"/>
    <n v="14118.796666666665"/>
    <s v="S"/>
    <m/>
    <n v="-14118.796666666665"/>
    <m/>
    <m/>
  </r>
  <r>
    <s v="ITAÚ"/>
    <d v="2019-11-29T00:00:00"/>
    <s v=" Utilidade Pública"/>
    <n v="103032"/>
    <s v="C"/>
    <x v="29"/>
    <n v="500"/>
    <n v="22.19"/>
    <n v="23.477499999999999"/>
    <n v="11095"/>
    <n v="12"/>
    <n v="3.1199999999999997"/>
    <n v="0.53666666666666663"/>
    <n v="11111.188095238094"/>
    <s v="S"/>
    <m/>
    <n v="-11111.188095238094"/>
    <m/>
    <m/>
  </r>
  <r>
    <s v="ITAÚ"/>
    <d v="2019-11-28T00:00:00"/>
    <s v="Financeiro"/>
    <n v="98112"/>
    <s v="V"/>
    <x v="8"/>
    <n v="400"/>
    <n v="47.89"/>
    <n v="47.47"/>
    <n v="19156"/>
    <n v="12"/>
    <n v="5.26"/>
    <n v="0.78"/>
    <n v="19140.198571428573"/>
    <s v="S"/>
    <m/>
    <n v="19140.198571428573"/>
    <n v="151.18000000000029"/>
    <m/>
  </r>
  <r>
    <s v="ITAÚ"/>
    <d v="2019-11-26T00:00:00"/>
    <s v="Consumo não Cíclico"/>
    <n v="88212"/>
    <s v="C"/>
    <x v="13"/>
    <n v="500"/>
    <n v="27.02"/>
    <n v="29.957999999999998"/>
    <n v="13510"/>
    <n v="12"/>
    <n v="2.5920000000000001"/>
    <n v="0.38600000000000001"/>
    <n v="13526.037428571428"/>
    <s v="S"/>
    <m/>
    <n v="-13526.037428571428"/>
    <m/>
    <n v="200"/>
  </r>
  <r>
    <s v="ITAÚ"/>
    <d v="2019-11-26T00:00:00"/>
    <s v="Financeiro"/>
    <n v="88212"/>
    <s v="C"/>
    <x v="8"/>
    <n v="200"/>
    <n v="46.21"/>
    <n v="47.47"/>
    <n v="9242"/>
    <n v="12"/>
    <n v="2.5920000000000001"/>
    <n v="0.38600000000000001"/>
    <n v="9258.0374285714279"/>
    <s v="S"/>
    <m/>
    <n v="-9258.0374285714279"/>
    <m/>
    <n v="1200"/>
  </r>
  <r>
    <s v="ITAÚ"/>
    <d v="2019-11-26T00:00:00"/>
    <s v="Financeiro"/>
    <n v="88212"/>
    <s v="C"/>
    <x v="8"/>
    <n v="200"/>
    <n v="47.04"/>
    <n v="47.89"/>
    <n v="9408"/>
    <n v="12"/>
    <n v="2.5920000000000001"/>
    <n v="0.38600000000000001"/>
    <n v="9424.0374285714279"/>
    <s v="S"/>
    <m/>
    <n v="-9424.0374285714279"/>
    <m/>
    <m/>
  </r>
  <r>
    <s v="ITAÚ"/>
    <d v="2019-11-26T00:00:00"/>
    <s v="Financeiro e Outros"/>
    <n v="88212"/>
    <s v="C"/>
    <x v="9"/>
    <n v="200"/>
    <n v="33.270000000000003"/>
    <n v="33.270000000000003"/>
    <n v="6654.0000000000009"/>
    <n v="12"/>
    <n v="2.5920000000000001"/>
    <n v="0.38600000000000001"/>
    <n v="6670.0374285714297"/>
    <s v="S"/>
    <m/>
    <n v="-6670.0374285714297"/>
    <m/>
    <m/>
  </r>
  <r>
    <s v="ITAÚ"/>
    <d v="2019-11-26T00:00:00"/>
    <s v="Consumo Cíclico"/>
    <n v="88212"/>
    <s v="C"/>
    <x v="7"/>
    <n v="200"/>
    <n v="41.67"/>
    <n v="45.180833333333332"/>
    <n v="8334"/>
    <n v="12"/>
    <n v="2.5920000000000001"/>
    <n v="0.38600000000000001"/>
    <n v="8350.0374285714279"/>
    <s v="S"/>
    <m/>
    <n v="-8350.0374285714279"/>
    <m/>
    <m/>
  </r>
  <r>
    <s v="ITAÚ"/>
    <d v="2019-11-25T00:00:00"/>
    <s v="Bens Industriais"/>
    <n v="82453"/>
    <s v="C"/>
    <x v="35"/>
    <n v="200"/>
    <n v="34.69"/>
    <m/>
    <n v="6938"/>
    <n v="12"/>
    <n v="2.2846153846153845"/>
    <n v="0.40384615384615385"/>
    <n v="6953.3182905982903"/>
    <s v="S"/>
    <m/>
    <n v="-6953.3182905982903"/>
    <m/>
    <m/>
  </r>
  <r>
    <s v="ITAÚ"/>
    <d v="2019-11-25T00:00:00"/>
    <s v="Bens Industriais"/>
    <n v="82453"/>
    <s v="V"/>
    <x v="35"/>
    <n v="200"/>
    <n v="34.880000000000003"/>
    <m/>
    <n v="6976.0000000000009"/>
    <n v="12"/>
    <n v="2.2846153846153845"/>
    <n v="0.40384615384615385"/>
    <n v="6961.3117094017107"/>
    <s v="S"/>
    <m/>
    <n v="6961.3117094017107"/>
    <n v="162.0167521367548"/>
    <m/>
  </r>
  <r>
    <s v="ITAÚ"/>
    <d v="2019-11-25T00:00:00"/>
    <s v="Bens Industriais"/>
    <n v="82453"/>
    <s v="V"/>
    <x v="35"/>
    <n v="100"/>
    <n v="34.9"/>
    <m/>
    <n v="3490"/>
    <m/>
    <n v="2.2846153846153845"/>
    <n v="0.40384615384615385"/>
    <n v="3487.3117094017093"/>
    <s v="S"/>
    <m/>
    <n v="3487.3117094017093"/>
    <m/>
    <m/>
  </r>
  <r>
    <s v="ITAÚ"/>
    <d v="2019-11-25T00:00:00"/>
    <s v="Bens Industriais"/>
    <n v="82453"/>
    <s v="V"/>
    <x v="35"/>
    <n v="200"/>
    <n v="34.9"/>
    <m/>
    <n v="6980"/>
    <n v="12"/>
    <n v="2.2846153846153845"/>
    <n v="0.40384615384615385"/>
    <n v="6965.3117094017098"/>
    <s v="S"/>
    <m/>
    <n v="6965.3117094017098"/>
    <n v="9.5289743589755744"/>
    <n v="0"/>
  </r>
  <r>
    <s v="ITAÚ"/>
    <d v="2019-11-25T00:00:00"/>
    <s v="Financeiro"/>
    <n v="82453"/>
    <s v="C"/>
    <x v="8"/>
    <n v="200"/>
    <n v="48.04"/>
    <n v="48.314999999999998"/>
    <n v="9608"/>
    <n v="12"/>
    <n v="2.2846153846153845"/>
    <n v="0.40384615384615385"/>
    <n v="9623.3182905982885"/>
    <s v="S"/>
    <m/>
    <n v="-9623.3182905982885"/>
    <m/>
    <m/>
  </r>
  <r>
    <s v="ITAÚ"/>
    <d v="2019-11-25T00:00:00"/>
    <s v="Financeiro"/>
    <n v="82453"/>
    <s v="C"/>
    <x v="8"/>
    <n v="200"/>
    <n v="48.59"/>
    <m/>
    <n v="9718"/>
    <n v="12"/>
    <n v="2.2846153846153845"/>
    <n v="0.40384615384615385"/>
    <n v="9733.3182905982885"/>
    <s v="S"/>
    <m/>
    <n v="-9733.3182905982885"/>
    <m/>
    <m/>
  </r>
  <r>
    <s v="ITAÚ"/>
    <d v="2019-11-25T00:00:00"/>
    <s v="Financeiro e Outros"/>
    <n v="82453"/>
    <s v="V"/>
    <x v="9"/>
    <n v="300"/>
    <n v="33.79"/>
    <n v="33.299999999999997"/>
    <n v="10137"/>
    <n v="12"/>
    <n v="2.2846153846153845"/>
    <n v="0.40384615384615385"/>
    <n v="10122.311709401711"/>
    <s v="S"/>
    <m/>
    <n v="10122.311709401711"/>
    <n v="112.93726495726696"/>
    <m/>
  </r>
  <r>
    <s v="ITAÚ"/>
    <d v="2019-11-25T00:00:00"/>
    <s v="Materiais Básicos"/>
    <n v="82453"/>
    <s v="V"/>
    <x v="12"/>
    <n v="2000"/>
    <n v="8.25"/>
    <n v="8.25"/>
    <n v="16500"/>
    <n v="12"/>
    <n v="2.2846153846153845"/>
    <n v="0.40384615384615385"/>
    <n v="16485.311709401707"/>
    <s v="S"/>
    <m/>
    <n v="16485.311709401707"/>
    <n v="-32.471025641028973"/>
    <n v="1000"/>
  </r>
  <r>
    <s v="ITAÚ"/>
    <d v="2019-11-25T00:00:00"/>
    <s v="Materiais Básicos"/>
    <n v="82453"/>
    <s v="C"/>
    <x v="12"/>
    <n v="2000"/>
    <n v="8.25"/>
    <n v="8.25"/>
    <n v="16500"/>
    <n v="12"/>
    <n v="2.2846153846153845"/>
    <n v="0.40384615384615385"/>
    <n v="16515.318290598294"/>
    <s v="S"/>
    <m/>
    <n v="-16515.318290598294"/>
    <m/>
    <n v="1300"/>
  </r>
  <r>
    <s v="ITAÚ"/>
    <d v="2019-11-25T00:00:00"/>
    <e v="#N/A"/>
    <n v="82453"/>
    <s v="V"/>
    <x v="23"/>
    <n v="500"/>
    <n v="12.47"/>
    <n v="45.881"/>
    <n v="6235"/>
    <n v="12"/>
    <n v="2.2846153846153845"/>
    <n v="0.40384615384615385"/>
    <n v="6217.8261538461538"/>
    <s v="S"/>
    <m/>
    <n v="6217.8261538461538"/>
    <n v="8.2032967032973829"/>
    <n v="1000"/>
  </r>
  <r>
    <s v="ITAÚ"/>
    <d v="2019-11-25T00:00:00"/>
    <s v="Consumo Cíclico"/>
    <n v="82453"/>
    <s v="V"/>
    <x v="7"/>
    <n v="300"/>
    <n v="43.85"/>
    <m/>
    <n v="13155"/>
    <n v="12"/>
    <n v="2.2846153846153845"/>
    <n v="0.40384615384615385"/>
    <n v="13141.356153846154"/>
    <s v="S"/>
    <m/>
    <n v="13141.356153846154"/>
    <n v="168.00230769230802"/>
    <m/>
  </r>
  <r>
    <s v="ITAÚ"/>
    <d v="2019-11-25T00:00:00"/>
    <s v="Consumo Cíclico"/>
    <n v="82453"/>
    <s v="C"/>
    <x v="7"/>
    <n v="300"/>
    <n v="43.18"/>
    <m/>
    <n v="12954"/>
    <n v="12"/>
    <n v="2.2846153846153845"/>
    <n v="0.40384615384615385"/>
    <n v="12970.111346153844"/>
    <s v="S"/>
    <m/>
    <n v="-12970.111346153844"/>
    <m/>
    <n v="300"/>
  </r>
  <r>
    <s v="ITAÚ"/>
    <d v="2019-11-25T00:00:00"/>
    <s v="Consumo Cíclico"/>
    <n v="82453"/>
    <s v="V"/>
    <x v="7"/>
    <n v="200"/>
    <n v="43.79"/>
    <n v="45.027500000000003"/>
    <n v="8758"/>
    <n v="12"/>
    <n v="2.2846153846153845"/>
    <n v="0.40384615384615385"/>
    <n v="8742.5186538461548"/>
    <s v="S"/>
    <m/>
    <n v="8742.5186538461548"/>
    <n v="-263.68384615384639"/>
    <m/>
  </r>
  <r>
    <s v="CLEAR"/>
    <d v="2019-11-25T00:00:00"/>
    <s v="Consumo não Cíclico"/>
    <n v="7699201"/>
    <s v="V"/>
    <x v="36"/>
    <n v="300"/>
    <n v="35.28"/>
    <m/>
    <n v="10584"/>
    <m/>
    <n v="2.91"/>
    <n v="0.43"/>
    <n v="10580.4925"/>
    <s v="S"/>
    <m/>
    <n v="10580.4925"/>
    <n v="31"/>
    <m/>
  </r>
  <r>
    <s v="ITAÚ"/>
    <d v="2019-11-22T00:00:00"/>
    <s v="Financeiro e Outros"/>
    <n v="76414"/>
    <s v="C"/>
    <x v="9"/>
    <n v="300"/>
    <n v="33.299999999999997"/>
    <n v="33.299999999999997"/>
    <n v="9990"/>
    <n v="12"/>
    <n v="4.12"/>
    <n v="0.6133333333333334"/>
    <n v="10006.320833333331"/>
    <s v="S"/>
    <m/>
    <n v="-10006.320833333331"/>
    <m/>
    <m/>
  </r>
  <r>
    <s v="ITAÚ"/>
    <d v="2019-11-22T00:00:00"/>
    <s v="Bens Industriais"/>
    <n v="76414"/>
    <s v="C"/>
    <x v="35"/>
    <n v="300"/>
    <n v="34.22"/>
    <n v="34.22"/>
    <n v="10266"/>
    <n v="12"/>
    <n v="4.12"/>
    <n v="0.6133333333333334"/>
    <n v="10282.71111111111"/>
    <s v="S"/>
    <m/>
    <n v="-10282.71111111111"/>
    <m/>
    <m/>
  </r>
  <r>
    <s v="ITAÚ"/>
    <d v="2019-11-22T00:00:00"/>
    <s v="Materiais Básicos"/>
    <n v="76414"/>
    <s v="V"/>
    <x v="12"/>
    <n v="3000"/>
    <n v="8.23"/>
    <n v="7.8566666666666665"/>
    <n v="24690"/>
    <n v="12"/>
    <n v="4.12"/>
    <n v="0.6133333333333334"/>
    <n v="24673.918888888889"/>
    <s v="S"/>
    <m/>
    <n v="24673.918888888889"/>
    <n v="1068.4238888888876"/>
    <m/>
  </r>
  <r>
    <s v="ITAÚ"/>
    <d v="2019-11-21T00:00:00"/>
    <s v="Bens Industriais"/>
    <n v="70375"/>
    <s v="V"/>
    <x v="35"/>
    <n v="300"/>
    <n v="33.81"/>
    <n v="70375"/>
    <n v="10143"/>
    <n v="12"/>
    <n v="2.78"/>
    <n v="0.41"/>
    <n v="10127.122222222222"/>
    <s v="S"/>
    <m/>
    <n v="10127.122222222222"/>
    <n v="-260.25777777777694"/>
    <m/>
  </r>
  <r>
    <s v="ITAÚ"/>
    <d v="2019-11-19T00:00:00"/>
    <s v="Bens Industriais"/>
    <n v="60233"/>
    <s v="C"/>
    <x v="35"/>
    <n v="300"/>
    <n v="34.56"/>
    <n v="34.56"/>
    <n v="10368"/>
    <n v="12"/>
    <n v="2.85"/>
    <n v="0.42"/>
    <n v="10384.517777777777"/>
    <s v="S"/>
    <m/>
    <n v="-10384.517777777777"/>
    <m/>
    <m/>
  </r>
  <r>
    <s v="CLEAR"/>
    <d v="2019-11-19T00:00:00"/>
    <e v="#N/A"/>
    <m/>
    <s v="V"/>
    <x v="16"/>
    <n v="1000"/>
    <n v="10.58"/>
    <n v="10.26"/>
    <n v="10580"/>
    <m/>
    <m/>
    <m/>
    <n v="10576.532222222222"/>
    <s v="S"/>
    <m/>
    <n v="10576.532222222222"/>
    <n v="309.15222222222292"/>
    <m/>
  </r>
  <r>
    <s v="CLEAR"/>
    <d v="2019-11-19T00:00:00"/>
    <e v="#N/A"/>
    <n v="7548983"/>
    <s v="C"/>
    <x v="16"/>
    <n v="1000"/>
    <n v="10.26"/>
    <n v="10.26"/>
    <n v="10260"/>
    <m/>
    <n v="2.82"/>
    <n v="0.42"/>
    <n v="10264.517777777777"/>
    <s v="S"/>
    <m/>
    <n v="-10264.517777777777"/>
    <m/>
    <m/>
  </r>
  <r>
    <s v="CLEAR"/>
    <d v="2019-11-14T00:00:00"/>
    <s v="Consumo Cíclico"/>
    <n v="7452402"/>
    <s v="V"/>
    <x v="18"/>
    <n v="4000"/>
    <n v="7.01"/>
    <m/>
    <n v="28040"/>
    <m/>
    <n v="7.71"/>
    <n v="1.1499999999999999"/>
    <n v="28035.382222222222"/>
    <s v="S"/>
    <m/>
    <n v="28035.382222222222"/>
    <n v="-1657.1026031746051"/>
    <m/>
  </r>
  <r>
    <s v="ITAÚ"/>
    <d v="2019-11-14T00:00:00"/>
    <s v="Materiais Básicos"/>
    <n v="55135"/>
    <s v="C"/>
    <x v="12"/>
    <n v="1000"/>
    <n v="7.71"/>
    <n v="7.8566666666666665"/>
    <n v="7710"/>
    <n v="12"/>
    <n v="4.8"/>
    <n v="0.71499999999999997"/>
    <n v="7726.8127777777781"/>
    <s v="S"/>
    <m/>
    <n v="-7726.8127777777781"/>
    <m/>
    <n v="1200"/>
  </r>
  <r>
    <s v="ITAÚ"/>
    <d v="2019-11-14T00:00:00"/>
    <s v="Bens Industriais"/>
    <n v="55135"/>
    <s v="V"/>
    <x v="35"/>
    <n v="800"/>
    <n v="34.01"/>
    <n v="33.666249999999998"/>
    <n v="27208"/>
    <n v="12"/>
    <n v="4.8"/>
    <n v="0.71499999999999997"/>
    <n v="27191.817222222224"/>
    <s v="S"/>
    <m/>
    <n v="27191.817222222224"/>
    <n v="225.77968253968356"/>
    <n v="0"/>
  </r>
  <r>
    <s v="ITAÚ"/>
    <d v="2019-11-12T00:00:00"/>
    <s v=" Utilidade Pública"/>
    <n v="49853"/>
    <s v="V"/>
    <x v="29"/>
    <n v="500"/>
    <n v="22.49"/>
    <n v="24.2"/>
    <n v="11245"/>
    <n v="12"/>
    <n v="3.09"/>
    <n v="0.46"/>
    <n v="11229.666666666668"/>
    <s v="S"/>
    <m/>
    <n v="11229.666666666668"/>
    <n v="-872.35888888888803"/>
    <n v="300"/>
  </r>
  <r>
    <s v="ITAÚ"/>
    <d v="2019-11-12T00:00:00"/>
    <s v="Consumo Cíclico"/>
    <n v="43859"/>
    <s v="C"/>
    <x v="7"/>
    <n v="200"/>
    <n v="40.76"/>
    <n v="45.027500000000003"/>
    <n v="8152"/>
    <n v="12"/>
    <n v="2.8857142857142857"/>
    <n v="0.51571428571428568"/>
    <n v="8168.0190476190473"/>
    <s v="S"/>
    <m/>
    <n v="-8168.0190476190473"/>
    <m/>
    <n v="1000"/>
  </r>
  <r>
    <s v="ITAÚ"/>
    <d v="2019-11-12T00:00:00"/>
    <s v="Financeiro"/>
    <n v="43859"/>
    <s v="V"/>
    <x v="14"/>
    <n v="300"/>
    <n v="46.56"/>
    <m/>
    <n v="13968"/>
    <n v="12"/>
    <n v="2.8857142857142857"/>
    <n v="0.51571428571428568"/>
    <n v="13952.610952380952"/>
    <s v="S"/>
    <m/>
    <n v="13952.610952380952"/>
    <n v="-53.901428571431097"/>
    <n v="1300"/>
  </r>
  <r>
    <s v="ITAÚ"/>
    <d v="2019-11-12T00:00:00"/>
    <s v="Financeiro"/>
    <n v="43859"/>
    <s v="C"/>
    <x v="14"/>
    <n v="300"/>
    <n v="46.63"/>
    <m/>
    <n v="13989"/>
    <n v="12"/>
    <n v="2.8857142857142857"/>
    <n v="0.51571428571428568"/>
    <n v="14005.655714285715"/>
    <s v="S"/>
    <m/>
    <n v="-14005.655714285715"/>
    <m/>
    <m/>
  </r>
  <r>
    <s v="ITAÚ"/>
    <d v="2019-11-12T00:00:00"/>
    <s v="Consumo Cíclico"/>
    <n v="43859"/>
    <s v="V"/>
    <x v="7"/>
    <n v="300"/>
    <n v="41.5"/>
    <m/>
    <n v="12450"/>
    <n v="12"/>
    <n v="2.8857142857142857"/>
    <n v="0.51571428571428568"/>
    <n v="12433.974285714285"/>
    <s v="S"/>
    <m/>
    <n v="12433.974285714285"/>
    <n v="7.7235714285689028"/>
    <m/>
  </r>
  <r>
    <s v="ITAÚ"/>
    <d v="2019-11-12T00:00:00"/>
    <s v="Consumo Cíclico"/>
    <n v="43859"/>
    <s v="C"/>
    <x v="7"/>
    <n v="300"/>
    <n v="41.37"/>
    <m/>
    <n v="12411"/>
    <n v="12"/>
    <n v="2.8857142857142857"/>
    <n v="0.51571428571428568"/>
    <n v="12427.655714285715"/>
    <s v="S"/>
    <m/>
    <n v="-12427.655714285715"/>
    <m/>
    <m/>
  </r>
  <r>
    <s v="ITAÚ"/>
    <d v="2019-11-12T00:00:00"/>
    <s v="Bens Industriais"/>
    <n v="43859"/>
    <s v="C"/>
    <x v="35"/>
    <n v="300"/>
    <n v="33.21"/>
    <n v="33.666249999999998"/>
    <n v="9963"/>
    <n v="12"/>
    <n v="2.8857142857142857"/>
    <n v="0.51571428571428568"/>
    <n v="9979.6557142857146"/>
    <s v="S"/>
    <m/>
    <n v="-9979.6557142857146"/>
    <m/>
    <n v="1000"/>
  </r>
  <r>
    <s v="ITAÚ"/>
    <d v="2019-11-12T00:00:00"/>
    <s v="Bens Industriais"/>
    <n v="43859"/>
    <s v="C"/>
    <x v="35"/>
    <n v="500"/>
    <n v="33.94"/>
    <n v="33.94"/>
    <n v="16970"/>
    <n v="12"/>
    <n v="2.8857142857142857"/>
    <n v="0.51571428571428568"/>
    <n v="16986.655714285713"/>
    <s v="S"/>
    <m/>
    <n v="-16986.655714285713"/>
    <m/>
    <n v="0"/>
  </r>
  <r>
    <s v="ITAÚ"/>
    <d v="2019-11-11T00:00:00"/>
    <s v="Consumo não Cíclico"/>
    <n v="38946"/>
    <s v="V"/>
    <x v="36"/>
    <n v="700"/>
    <n v="34.76"/>
    <n v="53.767142857142858"/>
    <n v="24332"/>
    <n v="12"/>
    <n v="4.952"/>
    <n v="0.74"/>
    <n v="24315.75"/>
    <s v="S"/>
    <m/>
    <n v="24315.75"/>
    <n v="-50.185714285715221"/>
    <m/>
  </r>
  <r>
    <s v="ITAÚ"/>
    <d v="2019-11-11T00:00:00"/>
    <s v="Consumo Cíclico"/>
    <n v="38946"/>
    <s v="C"/>
    <x v="7"/>
    <n v="300"/>
    <n v="44.35"/>
    <n v="45.881"/>
    <n v="13305"/>
    <n v="12"/>
    <n v="4.952"/>
    <n v="0.74"/>
    <n v="13321.88"/>
    <s v="S"/>
    <m/>
    <n v="-13321.88"/>
    <m/>
    <m/>
  </r>
  <r>
    <s v="ITAÚ"/>
    <d v="2019-11-11T00:00:00"/>
    <e v="#N/A"/>
    <n v="38946"/>
    <s v="V"/>
    <x v="1"/>
    <n v="700"/>
    <n v="36.200000000000003"/>
    <m/>
    <n v="25340.000000000004"/>
    <n v="12"/>
    <n v="4.952"/>
    <n v="0.74"/>
    <n v="25323.750000000004"/>
    <s v="S"/>
    <m/>
    <n v="25323.750000000004"/>
    <n v="-71.522857142850626"/>
    <m/>
  </r>
  <r>
    <s v="ITAÚ"/>
    <d v="2019-11-11T00:00:00"/>
    <s v=" Utilidade Pública"/>
    <n v="38946"/>
    <s v="C"/>
    <x v="29"/>
    <n v="500"/>
    <n v="22.4"/>
    <n v="24.2"/>
    <n v="11200"/>
    <n v="12"/>
    <n v="4.952"/>
    <n v="0.74"/>
    <n v="11216.88"/>
    <s v="S"/>
    <m/>
    <n v="-11216.88"/>
    <n v="0"/>
    <m/>
  </r>
  <r>
    <s v="ITAÚ"/>
    <d v="2019-11-11T00:00:00"/>
    <s v="Materiais Básicos"/>
    <n v="38946"/>
    <s v="C"/>
    <x v="12"/>
    <n v="2000"/>
    <n v="7.93"/>
    <n v="7.93"/>
    <n v="15860"/>
    <n v="12"/>
    <n v="4.952"/>
    <n v="0.74"/>
    <n v="15876.88"/>
    <s v="S"/>
    <m/>
    <n v="-15876.88"/>
    <n v="0"/>
    <m/>
  </r>
  <r>
    <s v="ITAÚ"/>
    <d v="2019-11-08T00:00:00"/>
    <s v="Consumo não Cíclico"/>
    <n v="33759"/>
    <s v="C"/>
    <x v="36"/>
    <n v="300"/>
    <n v="34.53"/>
    <n v="34.764285714285712"/>
    <n v="10359"/>
    <n v="12"/>
    <n v="2.9442857142857144"/>
    <n v="0.43285714285714283"/>
    <n v="10375.572857142857"/>
    <s v="S"/>
    <m/>
    <n v="-10375.572857142857"/>
    <n v="0"/>
    <n v="700"/>
  </r>
  <r>
    <s v="ITAÚ"/>
    <d v="2019-11-08T00:00:00"/>
    <s v="Consumo não Cíclico"/>
    <n v="33759"/>
    <s v="C"/>
    <x v="36"/>
    <n v="400"/>
    <n v="34.94"/>
    <m/>
    <n v="13976"/>
    <n v="12"/>
    <n v="2.9442857142857144"/>
    <n v="0.43285714285714283"/>
    <n v="13992.572857142857"/>
    <s v="S"/>
    <m/>
    <n v="-13992.572857142857"/>
    <n v="0"/>
    <n v="500"/>
  </r>
  <r>
    <s v="ITAÚ"/>
    <d v="2019-11-08T00:00:00"/>
    <e v="#N/A"/>
    <n v="33759"/>
    <s v="C"/>
    <x v="23"/>
    <n v="500"/>
    <n v="12.39"/>
    <m/>
    <n v="6195"/>
    <n v="12"/>
    <n v="2.9442857142857144"/>
    <n v="0.43285714285714283"/>
    <n v="6211.5728571428572"/>
    <s v="S"/>
    <m/>
    <n v="-6211.5728571428572"/>
    <n v="0"/>
    <n v="300"/>
  </r>
  <r>
    <s v="ITAÚ"/>
    <d v="2019-11-08T00:00:00"/>
    <s v="Consumo Cíclico"/>
    <n v="33759"/>
    <s v="C"/>
    <x v="7"/>
    <n v="200"/>
    <n v="45.61"/>
    <n v="46.537142857142854"/>
    <n v="9122"/>
    <n v="12"/>
    <n v="2.9442857142857144"/>
    <n v="0.43285714285714283"/>
    <n v="9141.4428571428562"/>
    <s v="S"/>
    <m/>
    <n v="-9141.4428571428562"/>
    <n v="0"/>
    <n v="700"/>
  </r>
  <r>
    <s v="ITAÚ"/>
    <d v="2019-11-08T00:00:00"/>
    <s v="Consumo Cíclico"/>
    <n v="33759"/>
    <s v="C"/>
    <x v="7"/>
    <n v="200"/>
    <n v="46.8"/>
    <n v="46.908000000000001"/>
    <n v="9360"/>
    <n v="12"/>
    <n v="2.9442857142857144"/>
    <n v="0.43285714285714283"/>
    <n v="9379.4428571428562"/>
    <s v="S"/>
    <m/>
    <n v="-9379.4428571428562"/>
    <n v="0"/>
    <m/>
  </r>
  <r>
    <s v="ITAÚ"/>
    <d v="2019-11-08T00:00:00"/>
    <s v="Consumo Cíclico"/>
    <n v="33759"/>
    <s v="C"/>
    <x v="7"/>
    <n v="300"/>
    <n v="46.98"/>
    <m/>
    <n v="14093.999999999998"/>
    <n v="12"/>
    <n v="2.9442857142857144"/>
    <n v="0.43285714285714283"/>
    <n v="14109.552857142855"/>
    <s v="S"/>
    <m/>
    <n v="-14109.552857142855"/>
    <n v="0"/>
    <n v="0"/>
  </r>
  <r>
    <s v="ITAÚ"/>
    <d v="2019-11-08T00:00:00"/>
    <e v="#N/A"/>
    <n v="33759"/>
    <s v="C"/>
    <x v="1"/>
    <n v="300"/>
    <n v="35.909999999999997"/>
    <n v="36.21857142857143"/>
    <n v="10772.999999999998"/>
    <n v="12"/>
    <n v="2.9442857142857144"/>
    <n v="0.43285714285714283"/>
    <n v="10788.552857142855"/>
    <s v="S"/>
    <m/>
    <n v="-10788.552857142855"/>
    <n v="0"/>
    <n v="300"/>
  </r>
  <r>
    <s v="CLEAR"/>
    <d v="2019-11-08T00:00:00"/>
    <s v="Consumo não Cíclico"/>
    <n v="7246041"/>
    <s v="C"/>
    <x v="36"/>
    <n v="300"/>
    <n v="35.15"/>
    <m/>
    <n v="10545"/>
    <m/>
    <n v="2.6842857142857142"/>
    <n v="0.48571428571428571"/>
    <n v="10548.605714285713"/>
    <s v="S"/>
    <m/>
    <n v="-10548.605714285713"/>
    <n v="0"/>
    <m/>
  </r>
  <r>
    <s v="CLEAR"/>
    <d v="2019-11-08T00:00:00"/>
    <s v="Financeiro"/>
    <n v="7246041"/>
    <s v="V"/>
    <x v="14"/>
    <n v="300"/>
    <n v="47.4"/>
    <m/>
    <n v="14220"/>
    <m/>
    <n v="2.6842857142857142"/>
    <n v="0.48571428571428571"/>
    <n v="14216.914285714285"/>
    <s v="S"/>
    <m/>
    <n v="14216.914285714285"/>
    <n v="146.39857142857181"/>
    <m/>
  </r>
  <r>
    <s v="CLEAR"/>
    <d v="2019-11-08T00:00:00"/>
    <s v="Financeiro"/>
    <n v="7246041"/>
    <s v="C"/>
    <x v="14"/>
    <n v="300"/>
    <n v="46.89"/>
    <m/>
    <n v="14067"/>
    <m/>
    <n v="2.6842857142857142"/>
    <n v="0.48571428571428571"/>
    <n v="14070.715714285714"/>
    <s v="S"/>
    <m/>
    <n v="-14070.715714285714"/>
    <n v="0"/>
    <m/>
  </r>
  <r>
    <s v="CLEAR"/>
    <d v="2019-11-08T00:00:00"/>
    <e v="#N/A"/>
    <n v="7246041"/>
    <s v="C"/>
    <x v="23"/>
    <n v="1000"/>
    <n v="12.33"/>
    <m/>
    <n v="12330"/>
    <m/>
    <n v="2.6842857142857142"/>
    <n v="0.48571428571428571"/>
    <n v="12333.715714285714"/>
    <s v="S"/>
    <m/>
    <n v="-12333.715714285714"/>
    <n v="0"/>
    <m/>
  </r>
  <r>
    <s v="CLEAR"/>
    <d v="2019-11-08T00:00:00"/>
    <e v="#N/A"/>
    <n v="7246041"/>
    <s v="V"/>
    <x v="23"/>
    <n v="1000"/>
    <n v="12.71"/>
    <m/>
    <n v="12710"/>
    <m/>
    <n v="2.6842857142857142"/>
    <n v="0.48571428571428571"/>
    <n v="12706.914285714285"/>
    <s v="S"/>
    <m/>
    <n v="12706.914285714285"/>
    <n v="373.29857142857327"/>
    <m/>
  </r>
  <r>
    <s v="CLEAR"/>
    <d v="2019-11-08T00:00:00"/>
    <s v=" Utilidade Pública"/>
    <n v="7246041"/>
    <s v="C"/>
    <x v="29"/>
    <n v="500"/>
    <n v="23.43"/>
    <n v="23.295000000000002"/>
    <n v="11715"/>
    <m/>
    <n v="2.6842857142857142"/>
    <n v="0.48571428571428571"/>
    <n v="11718.715714285714"/>
    <s v="S"/>
    <m/>
    <n v="-11718.715714285714"/>
    <n v="0"/>
    <m/>
  </r>
  <r>
    <s v="CLEAR"/>
    <d v="2019-11-08T00:00:00"/>
    <s v="Consumo Cíclico"/>
    <n v="7246041"/>
    <s v="C"/>
    <x v="18"/>
    <n v="1000"/>
    <n v="7.31"/>
    <n v="7.42"/>
    <n v="7310"/>
    <m/>
    <n v="2.6842857142857142"/>
    <n v="0.48571428571428571"/>
    <n v="7314.9457142857145"/>
    <s v="S"/>
    <m/>
    <n v="-7314.9457142857145"/>
    <n v="0"/>
    <n v="400"/>
  </r>
  <r>
    <s v="CLEAR"/>
    <d v="2019-11-07T00:00:00"/>
    <s v="Materiais Básicos"/>
    <n v="7189068"/>
    <s v="V"/>
    <x v="12"/>
    <n v="4000"/>
    <n v="8.25"/>
    <m/>
    <n v="33000"/>
    <m/>
    <n v="9.07"/>
    <n v="1.35"/>
    <n v="32994.82"/>
    <s v="S"/>
    <m/>
    <n v="32994.82"/>
    <n v="-2672.9349999999977"/>
    <m/>
  </r>
  <r>
    <s v="ITAÚ"/>
    <d v="2019-11-07T00:00:00"/>
    <e v="#N/A"/>
    <n v="28047"/>
    <s v="V"/>
    <x v="23"/>
    <n v="1000"/>
    <n v="12.54"/>
    <m/>
    <n v="12540"/>
    <n v="12"/>
    <n v="3.6199999999999997"/>
    <n v="0.54"/>
    <n v="12523.63"/>
    <s v="S"/>
    <m/>
    <n v="12523.63"/>
    <n v="319.93000000000029"/>
    <m/>
  </r>
  <r>
    <s v="ITAÚ"/>
    <d v="2019-11-07T00:00:00"/>
    <e v="#N/A"/>
    <n v="28047"/>
    <s v="C"/>
    <x v="1"/>
    <n v="400"/>
    <n v="36.479999999999997"/>
    <m/>
    <n v="14591.999999999998"/>
    <n v="12"/>
    <n v="3.6199999999999997"/>
    <n v="0.54"/>
    <n v="14608.999999999998"/>
    <s v="S"/>
    <m/>
    <n v="-14608.999999999998"/>
    <n v="0"/>
    <m/>
  </r>
  <r>
    <s v="ITAÚ"/>
    <d v="2019-11-07T00:00:00"/>
    <s v="Materiais Básicos"/>
    <n v="28047"/>
    <s v="V"/>
    <x v="12"/>
    <n v="1500"/>
    <n v="8.25"/>
    <n v="8.33"/>
    <n v="12375"/>
    <n v="12"/>
    <n v="3.6199999999999997"/>
    <n v="0.54"/>
    <n v="12358.63"/>
    <s v="S"/>
    <m/>
    <n v="12358.63"/>
    <n v="-153.92545454545325"/>
    <m/>
  </r>
  <r>
    <s v="ITAÚ"/>
    <d v="2019-11-05T00:00:00"/>
    <s v="Consumo não Cíclico"/>
    <n v="16042"/>
    <s v="C"/>
    <x v="13"/>
    <n v="500"/>
    <n v="28.52"/>
    <n v="30.102499999999999"/>
    <n v="14260"/>
    <n v="12"/>
    <n v="3.92"/>
    <n v="0.57999999999999996"/>
    <n v="14276.009999999998"/>
    <s v="S"/>
    <m/>
    <n v="-14276.009999999998"/>
    <m/>
    <m/>
  </r>
  <r>
    <s v="CLEAR"/>
    <d v="2019-11-05T00:00:00"/>
    <s v="Consumo não Cíclico"/>
    <n v="7077844"/>
    <s v="C"/>
    <x v="13"/>
    <n v="500"/>
    <n v="28.55"/>
    <n v="30.126666666666665"/>
    <n v="14275"/>
    <m/>
    <n v="3.3566666666666669"/>
    <n v="0.5"/>
    <n v="14281.626923076923"/>
    <s v="S"/>
    <m/>
    <n v="-14281.626923076923"/>
    <m/>
    <n v="1500"/>
  </r>
  <r>
    <s v="CLEAR"/>
    <d v="2019-11-05T00:00:00"/>
    <s v="Consumo Cíclico"/>
    <n v="7077844"/>
    <s v="C"/>
    <x v="18"/>
    <n v="1000"/>
    <n v="7.41"/>
    <n v="7.456666666666667"/>
    <n v="7410"/>
    <m/>
    <n v="3.3566666666666669"/>
    <n v="0.5"/>
    <n v="7416.626923076923"/>
    <s v="S"/>
    <m/>
    <n v="-7416.626923076923"/>
    <m/>
    <m/>
  </r>
  <r>
    <s v="CLEAR"/>
    <d v="2019-11-05T00:00:00"/>
    <s v="Consumo Cíclico"/>
    <n v="7077844"/>
    <s v="C"/>
    <x v="18"/>
    <n v="2000"/>
    <n v="7.48"/>
    <n v="7.48"/>
    <n v="14960"/>
    <m/>
    <n v="3.3566666666666669"/>
    <n v="0.5"/>
    <n v="14966.626923076923"/>
    <s v="S"/>
    <m/>
    <n v="-14966.626923076923"/>
    <m/>
    <m/>
  </r>
  <r>
    <s v="CLEAR"/>
    <d v="2019-11-04T00:00:00"/>
    <s v="Consumo Cíclico"/>
    <n v="7018949"/>
    <s v="V"/>
    <x v="18"/>
    <n v="4000"/>
    <n v="7.65"/>
    <n v="30.63"/>
    <n v="30600"/>
    <m/>
    <n v="5.1849999999999996"/>
    <n v="0.77500000000000002"/>
    <n v="30593.728076923075"/>
    <s v="S"/>
    <m/>
    <n v="30593.728076923075"/>
    <n v="306.45300000000134"/>
    <m/>
  </r>
  <r>
    <s v="CLEAR"/>
    <d v="2019-11-04T00:00:00"/>
    <e v="#N/A"/>
    <n v="7018949"/>
    <s v="V"/>
    <x v="37"/>
    <n v="2000"/>
    <n v="3.57"/>
    <n v="30.63"/>
    <n v="7140"/>
    <m/>
    <n v="5.1849999999999996"/>
    <n v="0.77500000000000002"/>
    <n v="7133.7280769230774"/>
    <s v="S"/>
    <m/>
    <n v="7133.7280769230774"/>
    <n v="332.23099999999977"/>
    <m/>
  </r>
  <r>
    <s v="ITAÚ"/>
    <d v="2019-11-04T00:00:00"/>
    <e v="#N/A"/>
    <n v="9768"/>
    <s v="V"/>
    <x v="37"/>
    <n v="2000"/>
    <n v="3.67"/>
    <n v="3.43"/>
    <n v="7340"/>
    <n v="12"/>
    <n v="3.0150000000000001"/>
    <n v="0.45"/>
    <n v="7322.0530769230772"/>
    <s v="S"/>
    <m/>
    <n v="7322.0530769230772"/>
    <n v="447.34299999999985"/>
    <m/>
  </r>
  <r>
    <s v="ITAÚ"/>
    <d v="2019-11-04T00:00:00"/>
    <s v="Consumo não Cíclico"/>
    <n v="9768"/>
    <s v="V"/>
    <x v="13"/>
    <n v="500"/>
    <n v="29.22"/>
    <n v="30.63"/>
    <n v="14610"/>
    <n v="12"/>
    <n v="3.0150000000000001"/>
    <n v="0.45"/>
    <n v="14592.053076923075"/>
    <s v="S"/>
    <m/>
    <n v="14592.053076923075"/>
    <n v="-721.30000000000109"/>
    <m/>
  </r>
  <r>
    <s v="ITAÚ"/>
    <d v="2019-11-01T00:00:00"/>
    <s v="Consumo não Cíclico"/>
    <n v="3306"/>
    <s v="V"/>
    <x v="31"/>
    <n v="1000"/>
    <n v="10.333"/>
    <n v="10.34"/>
    <n v="10333"/>
    <n v="12"/>
    <n v="2.84"/>
    <n v="0.42"/>
    <n v="10315.083076923076"/>
    <s v="S"/>
    <m/>
    <n v="10315.083076923076"/>
    <n v="-40.170000000000073"/>
    <m/>
  </r>
  <r>
    <s v="ITAÚ"/>
    <d v="2019-10-31T00:00:00"/>
    <s v="Consumo não Cíclico"/>
    <n v="102951"/>
    <s v="C"/>
    <x v="13"/>
    <n v="500"/>
    <n v="28.27"/>
    <n v="30.63"/>
    <n v="14135"/>
    <n v="12"/>
    <n v="3.88"/>
    <n v="0.57999999999999996"/>
    <n v="14153.706923076923"/>
    <s v="S"/>
    <m/>
    <n v="-14153.706923076923"/>
    <m/>
    <m/>
  </r>
  <r>
    <s v="ITAÚ"/>
    <d v="2019-10-29T00:00:00"/>
    <s v="Consumo não Cíclico"/>
    <n v="93028"/>
    <s v="C"/>
    <x v="31"/>
    <n v="1000"/>
    <n v="10.34"/>
    <n v="10.34"/>
    <n v="10340"/>
    <n v="12"/>
    <n v="2.84"/>
    <n v="0.42"/>
    <n v="10358.546923076923"/>
    <s v="S"/>
    <m/>
    <n v="-10358.546923076923"/>
    <m/>
    <m/>
  </r>
  <r>
    <s v="ITAÚ"/>
    <d v="2019-10-25T00:00:00"/>
    <e v="#N/A"/>
    <n v="83883"/>
    <s v="C"/>
    <x v="23"/>
    <n v="1000"/>
    <n v="12.2"/>
    <n v="12.2"/>
    <n v="12200"/>
    <m/>
    <n v="3.35"/>
    <n v="0.5"/>
    <n v="12206.626923076923"/>
    <s v="S"/>
    <m/>
    <n v="-12206.626923076923"/>
    <m/>
    <m/>
  </r>
  <r>
    <s v="CLEAR"/>
    <d v="2019-10-24T00:00:00"/>
    <s v="Consumo não Cíclico"/>
    <n v="6677021"/>
    <s v="C"/>
    <x v="13"/>
    <n v="500"/>
    <n v="29.56"/>
    <n v="30.914999999999999"/>
    <n v="14780"/>
    <m/>
    <n v="4.18"/>
    <n v="0.624"/>
    <n v="14786.750923076923"/>
    <s v="S"/>
    <m/>
    <n v="-14786.750923076923"/>
    <m/>
    <n v="1000"/>
  </r>
  <r>
    <s v="CLEAR"/>
    <d v="2019-10-24T00:00:00"/>
    <e v="#N/A"/>
    <n v="6677021"/>
    <s v="V"/>
    <x v="23"/>
    <n v="1500"/>
    <n v="12.93"/>
    <m/>
    <n v="19395"/>
    <m/>
    <n v="4.18"/>
    <n v="0.624"/>
    <n v="19388.879076923076"/>
    <s v="S"/>
    <m/>
    <n v="19388.879076923076"/>
    <n v="-1910.3528095238062"/>
    <m/>
  </r>
  <r>
    <s v="CLEAR"/>
    <d v="2019-10-24T00:00:00"/>
    <s v=" Utilidade Pública"/>
    <n v="6677021"/>
    <s v="C"/>
    <x v="29"/>
    <n v="500"/>
    <n v="23.16"/>
    <n v="23.16"/>
    <n v="11580"/>
    <m/>
    <n v="4.18"/>
    <n v="0.624"/>
    <n v="11585.159"/>
    <s v="S"/>
    <m/>
    <n v="-11585.159"/>
    <m/>
    <n v="0"/>
  </r>
  <r>
    <s v="CLEAR"/>
    <d v="2019-10-24T00:00:00"/>
    <s v="Consumo Cíclico"/>
    <n v="6677021"/>
    <s v="C"/>
    <x v="18"/>
    <n v="2000"/>
    <n v="7.45"/>
    <n v="7.57"/>
    <n v="14900"/>
    <m/>
    <n v="4.18"/>
    <n v="0.624"/>
    <n v="14905.159"/>
    <s v="S"/>
    <m/>
    <n v="-14905.159"/>
    <m/>
    <n v="800"/>
  </r>
  <r>
    <s v="CLEAR"/>
    <d v="2019-10-24T00:00:00"/>
    <s v="Consumo Cíclico"/>
    <n v="6677021"/>
    <s v="C"/>
    <x v="18"/>
    <n v="2000"/>
    <n v="7.69"/>
    <m/>
    <n v="15380"/>
    <m/>
    <n v="4.18"/>
    <n v="0.624"/>
    <n v="15384.693333333333"/>
    <s v="S"/>
    <s v="S"/>
    <n v="-15384.693333333333"/>
    <m/>
    <m/>
  </r>
  <r>
    <s v="CLEAR"/>
    <d v="2019-10-22T00:00:00"/>
    <s v="Financeiro"/>
    <n v="6576634"/>
    <s v="V"/>
    <x v="14"/>
    <n v="800"/>
    <n v="47.4"/>
    <m/>
    <n v="37920"/>
    <m/>
    <n v="10.42"/>
    <n v="1.55"/>
    <n v="37915.010666666662"/>
    <s v="S"/>
    <m/>
    <n v="37915.010666666662"/>
    <n v="80.333333333337578"/>
    <m/>
  </r>
  <r>
    <s v="ITAÚ"/>
    <d v="2019-10-22T00:00:00"/>
    <s v="Financeiro"/>
    <n v="68438"/>
    <s v="V"/>
    <x v="14"/>
    <n v="200"/>
    <n v="47.49"/>
    <n v="47.62"/>
    <n v="9498"/>
    <n v="12"/>
    <n v="5.2166666666666668"/>
    <n v="0.77666666666666673"/>
    <n v="9481.7839999999997"/>
    <s v="S"/>
    <m/>
    <n v="9481.7839999999997"/>
    <n v="-47.759621212120692"/>
    <m/>
  </r>
  <r>
    <s v="ITAÚ"/>
    <d v="2019-10-22T00:00:00"/>
    <s v="Financeiro"/>
    <n v="68438"/>
    <s v="V"/>
    <x v="8"/>
    <n v="200"/>
    <n v="47.4"/>
    <n v="44.389333333333333"/>
    <n v="9480"/>
    <m/>
    <n v="5.2166666666666668"/>
    <n v="0.77666666666666673"/>
    <n v="9475.7839999999997"/>
    <s v="S"/>
    <m/>
    <n v="9475.7839999999997"/>
    <n v="597.50666666666621"/>
    <m/>
  </r>
  <r>
    <s v="ITAÚ"/>
    <d v="2019-10-22T00:00:00"/>
    <s v="Financeiro"/>
    <n v="68438"/>
    <s v="V"/>
    <x v="8"/>
    <n v="800"/>
    <n v="47.42"/>
    <n v="44.389333333333333"/>
    <n v="37936"/>
    <n v="12"/>
    <n v="5.2166666666666668"/>
    <n v="0.77666666666666673"/>
    <n v="37919.784"/>
    <s v="S"/>
    <m/>
    <n v="37919.784"/>
    <n v="2407.9066666666695"/>
    <m/>
  </r>
  <r>
    <s v="ITAÚ"/>
    <d v="2019-10-17T00:00:00"/>
    <s v="Financeiro"/>
    <n v="56392"/>
    <s v="V"/>
    <x v="8"/>
    <n v="500"/>
    <n v="45.98"/>
    <n v="44.389333333333333"/>
    <n v="22990"/>
    <n v="12"/>
    <n v="6.32"/>
    <n v="0.94"/>
    <n v="22973.620666666669"/>
    <s v="S"/>
    <m/>
    <n v="22973.620666666669"/>
    <n v="778.54333333333489"/>
    <m/>
  </r>
  <r>
    <s v="ITAÚ"/>
    <d v="2019-10-16T00:00:00"/>
    <s v="Financeiro"/>
    <n v="52365"/>
    <s v="C"/>
    <x v="8"/>
    <n v="300"/>
    <n v="44.54"/>
    <n v="44.389333333333333"/>
    <n v="13362"/>
    <n v="12"/>
    <n v="3.0033333333333334"/>
    <n v="0.54333333333333333"/>
    <n v="13378.612666666666"/>
    <s v="S"/>
    <m/>
    <n v="-13378.612666666666"/>
    <m/>
    <m/>
  </r>
  <r>
    <s v="ITAÚ"/>
    <d v="2019-10-16T00:00:00"/>
    <s v="Financeiro"/>
    <n v="52365"/>
    <s v="V"/>
    <x v="8"/>
    <n v="300"/>
    <n v="44.5"/>
    <m/>
    <n v="13350"/>
    <n v="12"/>
    <n v="3.0033333333333334"/>
    <n v="0.54333333333333333"/>
    <n v="13334.017333333333"/>
    <s v="S"/>
    <m/>
    <n v="13334.017333333333"/>
    <n v="-34.893030303030173"/>
    <m/>
  </r>
  <r>
    <s v="ITAÚ"/>
    <d v="2019-10-16T00:00:00"/>
    <s v="Financeiro"/>
    <n v="52365"/>
    <s v="C"/>
    <x v="8"/>
    <n v="300"/>
    <n v="44.51"/>
    <m/>
    <n v="13353"/>
    <n v="12"/>
    <n v="3.0033333333333334"/>
    <n v="0.54333333333333333"/>
    <n v="13369.612666666666"/>
    <s v="S"/>
    <m/>
    <n v="-13369.612666666666"/>
    <m/>
    <m/>
  </r>
  <r>
    <s v="ITAÚ"/>
    <d v="2019-10-15T00:00:00"/>
    <s v="Financeiro"/>
    <n v="48117"/>
    <s v="V"/>
    <x v="8"/>
    <n v="600"/>
    <n v="45.51"/>
    <n v="44.351666666666667"/>
    <n v="27306"/>
    <n v="12"/>
    <n v="7.5"/>
    <n v="1.1200000000000001"/>
    <n v="27289.440666666669"/>
    <s v="S"/>
    <m/>
    <n v="27289.440666666669"/>
    <n v="678.79181818182042"/>
    <m/>
  </r>
  <r>
    <s v="ITAÚ"/>
    <d v="2019-10-10T00:00:00"/>
    <s v="Consumo Cíclico"/>
    <n v="34442"/>
    <s v="V"/>
    <x v="18"/>
    <n v="2000"/>
    <n v="7.59"/>
    <m/>
    <n v="15180"/>
    <n v="12"/>
    <n v="2.9525000000000001"/>
    <n v="0.60499999999999998"/>
    <n v="15163.955666666667"/>
    <s v="S"/>
    <m/>
    <n v="15163.955666666667"/>
    <n v="27.983636363636833"/>
    <m/>
  </r>
  <r>
    <s v="ITAÚ"/>
    <d v="2019-10-10T00:00:00"/>
    <s v="Consumo Cíclico"/>
    <n v="34442"/>
    <s v="C"/>
    <x v="18"/>
    <n v="2000"/>
    <n v="7.56"/>
    <m/>
    <n v="15120"/>
    <n v="12"/>
    <n v="2.9525000000000001"/>
    <n v="0.60499999999999998"/>
    <n v="15136.674333333332"/>
    <s v="S"/>
    <m/>
    <n v="-15136.674333333332"/>
    <m/>
    <n v="0"/>
  </r>
  <r>
    <s v="ITAÚ"/>
    <d v="2019-10-10T00:00:00"/>
    <s v="Materiais Básicos"/>
    <n v="34442"/>
    <s v="V"/>
    <x v="25"/>
    <n v="500"/>
    <n v="29.67"/>
    <m/>
    <n v="14835"/>
    <n v="12"/>
    <n v="2.9525000000000001"/>
    <n v="0.60499999999999998"/>
    <n v="14818.955666666667"/>
    <s v="S"/>
    <m/>
    <n v="14818.955666666667"/>
    <n v="-157.01636363636317"/>
    <m/>
  </r>
  <r>
    <s v="ITAÚ"/>
    <d v="2019-10-10T00:00:00"/>
    <s v="Materiais Básicos"/>
    <n v="34442"/>
    <s v="C"/>
    <x v="25"/>
    <n v="500"/>
    <n v="29.92"/>
    <m/>
    <n v="14960"/>
    <n v="12"/>
    <n v="2.9525000000000001"/>
    <n v="0.60499999999999998"/>
    <n v="14976.674333333332"/>
    <s v="S"/>
    <m/>
    <n v="-14976.674333333332"/>
    <m/>
    <m/>
  </r>
  <r>
    <s v="ITAÚ"/>
    <d v="2019-10-09T00:00:00"/>
    <e v="#N/A"/>
    <n v="30711"/>
    <s v="V"/>
    <x v="1"/>
    <n v="500"/>
    <n v="35.65"/>
    <m/>
    <n v="17825"/>
    <n v="12"/>
    <n v="4.5599999999999996"/>
    <n v="0.68"/>
    <n v="17808.880666666668"/>
    <s v="S"/>
    <m/>
    <n v="17808.880666666668"/>
    <n v="52.13484848484859"/>
    <n v="500"/>
  </r>
  <r>
    <s v="ITAÚ"/>
    <d v="2019-10-09T00:00:00"/>
    <s v="Consumo não Cíclico"/>
    <n v="30711"/>
    <s v="C"/>
    <x v="13"/>
    <n v="500"/>
    <n v="29.33"/>
    <n v="31.416666666666668"/>
    <n v="14665"/>
    <n v="12"/>
    <n v="4.5599999999999996"/>
    <n v="0.68"/>
    <n v="14684.866"/>
    <s v="S"/>
    <m/>
    <n v="-14684.866"/>
    <m/>
    <n v="200"/>
  </r>
  <r>
    <s v="ITAÚ"/>
    <d v="2019-10-09T00:00:00"/>
    <s v="Petróleo. Gás e Biocombustíveis"/>
    <n v="30711"/>
    <s v="V"/>
    <x v="33"/>
    <n v="600"/>
    <n v="28.76"/>
    <n v="28.45"/>
    <n v="17256"/>
    <n v="12"/>
    <n v="4.5599999999999996"/>
    <n v="0.68"/>
    <n v="17236.763999999999"/>
    <s v="S"/>
    <m/>
    <n v="17236.763999999999"/>
    <n v="136.36590909090955"/>
    <m/>
  </r>
  <r>
    <s v="ITAÚ"/>
    <d v="2019-10-07T00:00:00"/>
    <e v="#N/A"/>
    <n v="22711"/>
    <s v="C"/>
    <x v="1"/>
    <n v="300"/>
    <n v="35.44"/>
    <n v="35.450000000000003"/>
    <n v="10632"/>
    <n v="12"/>
    <n v="3.0700000000000003"/>
    <n v="0.45666666666666672"/>
    <n v="10651.642666666667"/>
    <s v="S"/>
    <m/>
    <n v="-10651.642666666667"/>
    <m/>
    <m/>
  </r>
  <r>
    <s v="ITAÚ"/>
    <d v="2019-10-07T00:00:00"/>
    <e v="#N/A"/>
    <n v="22711"/>
    <s v="C"/>
    <x v="1"/>
    <n v="200"/>
    <n v="35.46"/>
    <m/>
    <n v="7092"/>
    <n v="12"/>
    <n v="3.0700000000000003"/>
    <n v="0.45666666666666672"/>
    <n v="7111.6426666666666"/>
    <s v="S"/>
    <m/>
    <n v="-7111.6426666666666"/>
    <m/>
    <m/>
  </r>
  <r>
    <s v="ITAÚ"/>
    <d v="2019-10-07T00:00:00"/>
    <s v="Consumo Cíclico"/>
    <n v="22711"/>
    <s v="V"/>
    <x v="18"/>
    <n v="2000"/>
    <n v="7.89"/>
    <m/>
    <n v="15780"/>
    <n v="12"/>
    <n v="3.0700000000000003"/>
    <n v="0.45666666666666672"/>
    <n v="15760.987333333333"/>
    <s v="S"/>
    <m/>
    <n v="15760.987333333333"/>
    <n v="46.762424242424458"/>
    <n v="0"/>
  </r>
  <r>
    <s v="ITAÚ"/>
    <d v="2019-10-04T00:00:00"/>
    <s v="Petróleo. Gás e Biocombustíveis"/>
    <n v="18444"/>
    <s v="C"/>
    <x v="33"/>
    <n v="300"/>
    <n v="28.46"/>
    <n v="28.45"/>
    <n v="8538"/>
    <n v="12"/>
    <n v="2.605"/>
    <n v="0.46750000000000003"/>
    <n v="8553.8174999999992"/>
    <s v="S"/>
    <m/>
    <n v="-8553.8174999999992"/>
    <m/>
    <n v="400"/>
  </r>
  <r>
    <s v="ITAÚ"/>
    <d v="2019-10-04T00:00:00"/>
    <s v="Petróleo. Gás e Biocombustíveis"/>
    <n v="18444"/>
    <s v="C"/>
    <x v="33"/>
    <n v="300"/>
    <n v="28.44"/>
    <m/>
    <n v="8532"/>
    <n v="12"/>
    <n v="2.605"/>
    <n v="0.46750000000000003"/>
    <n v="8548.8775000000005"/>
    <s v="S"/>
    <m/>
    <n v="-8548.8775000000005"/>
    <m/>
    <m/>
  </r>
  <r>
    <s v="ITAÚ"/>
    <d v="2019-10-04T00:00:00"/>
    <e v="#N/A"/>
    <n v="18444"/>
    <s v="V"/>
    <x v="1"/>
    <n v="400"/>
    <n v="35.79"/>
    <m/>
    <n v="14316"/>
    <n v="12"/>
    <n v="2.605"/>
    <n v="0.46750000000000003"/>
    <n v="14296.720499999999"/>
    <s v="S"/>
    <m/>
    <n v="14296.720499999999"/>
    <n v="-77.235909090910354"/>
    <m/>
  </r>
  <r>
    <s v="ITAÚ"/>
    <d v="2019-10-04T00:00:00"/>
    <e v="#N/A"/>
    <n v="18444"/>
    <s v="C"/>
    <x v="1"/>
    <n v="400"/>
    <n v="35.9"/>
    <m/>
    <n v="14360"/>
    <n v="12"/>
    <n v="2.605"/>
    <n v="0.46750000000000003"/>
    <n v="14379.9095"/>
    <s v="S"/>
    <m/>
    <n v="-14379.9095"/>
    <m/>
    <m/>
  </r>
  <r>
    <s v="ITAÚ"/>
    <d v="2019-10-01T00:00:00"/>
    <s v="Consumo não Cíclico"/>
    <n v="2780"/>
    <s v="C"/>
    <x v="13"/>
    <n v="500"/>
    <n v="32.5"/>
    <n v="32.465000000000003"/>
    <n v="16250"/>
    <n v="12"/>
    <n v="4.46"/>
    <n v="0.60499999999999998"/>
    <n v="16270.046999999999"/>
    <s v="S"/>
    <m/>
    <n v="-16270.046999999999"/>
    <m/>
    <m/>
  </r>
  <r>
    <s v="ITAÚ"/>
    <d v="2019-10-01T00:00:00"/>
    <s v="Consumo não Cíclico"/>
    <n v="2780"/>
    <s v="C"/>
    <x v="13"/>
    <n v="500"/>
    <n v="32.42"/>
    <m/>
    <n v="16210"/>
    <n v="12"/>
    <n v="4.46"/>
    <n v="0.60499999999999998"/>
    <n v="16230.046999999999"/>
    <s v="S"/>
    <m/>
    <n v="-16230.046999999999"/>
    <m/>
    <m/>
  </r>
  <r>
    <s v="CLEAR"/>
    <d v="2019-09-30T00:00:00"/>
    <s v="Consumo não Cíclico"/>
    <n v="5855808"/>
    <s v="C"/>
    <x v="13"/>
    <n v="500"/>
    <n v="32.270000000000003"/>
    <n v="32.270000000000003"/>
    <n v="16135.000000000002"/>
    <m/>
    <n v="4.43"/>
    <n v="0.6"/>
    <n v="16143.042000000001"/>
    <s v="S"/>
    <m/>
    <n v="-16143.042000000001"/>
    <m/>
    <n v="500"/>
  </r>
  <r>
    <s v="ITAÚ"/>
    <d v="2019-09-30T00:00:00"/>
    <s v="Bens Industriais"/>
    <n v="95519"/>
    <s v="V"/>
    <x v="35"/>
    <n v="300"/>
    <n v="32.22"/>
    <m/>
    <n v="9666"/>
    <n v="12"/>
    <n v="3.5266666666666668"/>
    <n v="0.48"/>
    <n v="9646.7080000000005"/>
    <s v="S"/>
    <m/>
    <n v="9646.7080000000005"/>
    <n v="53.769090909090664"/>
    <m/>
  </r>
  <r>
    <s v="ITAÚ"/>
    <d v="2019-09-30T00:00:00"/>
    <s v="Financeiro"/>
    <n v="95519"/>
    <s v="C"/>
    <x v="8"/>
    <n v="300"/>
    <n v="43.71"/>
    <n v="44.351666666666667"/>
    <n v="13113"/>
    <n v="12"/>
    <n v="3.5266666666666668"/>
    <n v="0.48"/>
    <n v="13132.921999999999"/>
    <s v="S"/>
    <m/>
    <n v="-13132.921999999999"/>
    <m/>
    <m/>
  </r>
  <r>
    <s v="ITAÚ"/>
    <d v="2019-09-30T00:00:00"/>
    <s v="Consumo Cíclico"/>
    <n v="95519"/>
    <s v="C"/>
    <x v="18"/>
    <n v="2000"/>
    <n v="7.85"/>
    <m/>
    <n v="15700"/>
    <n v="12"/>
    <n v="3.5266666666666668"/>
    <n v="0.48"/>
    <n v="15719.921999999999"/>
    <s v="S"/>
    <m/>
    <n v="-15719.921999999999"/>
    <m/>
    <m/>
  </r>
  <r>
    <s v="ITAÚ"/>
    <d v="2019-09-27T00:00:00"/>
    <s v="Bens Industriais"/>
    <n v="91568"/>
    <s v="C"/>
    <x v="35"/>
    <n v="300"/>
    <n v="31.93"/>
    <m/>
    <n v="9579"/>
    <n v="12"/>
    <n v="3.3066666666666666"/>
    <n v="0.45"/>
    <n v="9598.8919999999998"/>
    <s v="S"/>
    <m/>
    <n v="-9598.8919999999998"/>
    <m/>
    <m/>
  </r>
  <r>
    <s v="ITAÚ"/>
    <d v="2019-09-27T00:00:00"/>
    <s v="Financeiro"/>
    <n v="91568"/>
    <s v="C"/>
    <x v="8"/>
    <n v="300"/>
    <n v="43.97"/>
    <n v="44.48"/>
    <n v="13191"/>
    <n v="12"/>
    <n v="3.3066666666666666"/>
    <n v="0.45"/>
    <n v="13210.892"/>
    <s v="S"/>
    <m/>
    <n v="-13210.892"/>
    <m/>
    <m/>
  </r>
  <r>
    <s v="ITAÚ"/>
    <d v="2019-09-27T00:00:00"/>
    <s v="Financeiro"/>
    <n v="91568"/>
    <s v="C"/>
    <x v="8"/>
    <n v="300"/>
    <n v="44.46"/>
    <n v="44.378"/>
    <n v="13338"/>
    <n v="12"/>
    <n v="3.3066666666666666"/>
    <n v="0.45"/>
    <n v="13355.46"/>
    <s v="S"/>
    <m/>
    <n v="-13355.46"/>
    <m/>
    <n v="1000"/>
  </r>
  <r>
    <s v="CLEAR"/>
    <d v="2019-09-26T00:00:00"/>
    <s v="Financeiro"/>
    <n v="5776290"/>
    <s v="V"/>
    <x v="8"/>
    <n v="400"/>
    <n v="44.57"/>
    <m/>
    <n v="17828"/>
    <m/>
    <n v="2.7879999999999998"/>
    <n v="0.38"/>
    <n v="17823.239999999998"/>
    <s v="S"/>
    <m/>
    <n v="17823.239999999998"/>
    <n v="72.223333333334267"/>
    <m/>
  </r>
  <r>
    <s v="CLEAR"/>
    <d v="2019-09-26T00:00:00"/>
    <e v="#N/A"/>
    <n v="5776290"/>
    <s v="C"/>
    <x v="37"/>
    <n v="2000"/>
    <n v="3.4"/>
    <m/>
    <n v="6800"/>
    <m/>
    <n v="2.7879999999999998"/>
    <n v="0.38"/>
    <n v="6805.39"/>
    <s v="S"/>
    <m/>
    <n v="-6805.39"/>
    <m/>
    <m/>
  </r>
  <r>
    <s v="CLEAR"/>
    <d v="2019-09-26T00:00:00"/>
    <s v="Financeiro"/>
    <n v="5776290"/>
    <s v="C"/>
    <x v="14"/>
    <n v="200"/>
    <n v="45.85"/>
    <n v="47.256250000000001"/>
    <n v="9170"/>
    <m/>
    <n v="2.7879999999999998"/>
    <n v="0.38"/>
    <n v="9175.3899999999976"/>
    <s v="S"/>
    <m/>
    <n v="-9175.3899999999976"/>
    <m/>
    <m/>
  </r>
  <r>
    <s v="CLEAR"/>
    <d v="2019-09-26T00:00:00"/>
    <s v="Bens Industriais"/>
    <n v="5776290"/>
    <s v="V"/>
    <x v="35"/>
    <n v="300"/>
    <n v="33.81"/>
    <m/>
    <n v="10143"/>
    <m/>
    <n v="2.7879999999999998"/>
    <n v="0.38"/>
    <n v="10138.820000000002"/>
    <s v="S"/>
    <m/>
    <n v="10138.820000000002"/>
    <n v="253.56650000000263"/>
    <m/>
  </r>
  <r>
    <s v="CLEAR"/>
    <d v="2019-09-26T00:00:00"/>
    <s v="Bens Industriais"/>
    <n v="5776290"/>
    <s v="V"/>
    <x v="35"/>
    <n v="200"/>
    <n v="33.92"/>
    <m/>
    <n v="6784"/>
    <m/>
    <n v="2.7879999999999998"/>
    <n v="0.38"/>
    <n v="6779.0050000000001"/>
    <s v="S"/>
    <m/>
    <n v="6779.0050000000001"/>
    <n v="253.56649999999991"/>
    <m/>
  </r>
  <r>
    <s v="ITAÚ"/>
    <d v="2019-09-26T00:00:00"/>
    <s v="Financeiro"/>
    <n v="87602"/>
    <s v="V"/>
    <x v="8"/>
    <n v="300"/>
    <n v="44.6"/>
    <n v="44.357500000000002"/>
    <n v="13380"/>
    <n v="12"/>
    <n v="5.44"/>
    <n v="0.7400000000000001"/>
    <n v="13362.645"/>
    <s v="S"/>
    <m/>
    <n v="13362.645"/>
    <n v="56.590000000000146"/>
    <m/>
  </r>
  <r>
    <s v="ITAÚ"/>
    <d v="2019-09-26T00:00:00"/>
    <s v=" Utilidade Pública"/>
    <n v="87602"/>
    <s v="C"/>
    <x v="29"/>
    <n v="500"/>
    <n v="24.23"/>
    <n v="24.8"/>
    <n v="12115"/>
    <n v="12"/>
    <n v="5.44"/>
    <n v="0.7400000000000001"/>
    <n v="12137.079999999998"/>
    <s v="S"/>
    <m/>
    <n v="-12137.079999999998"/>
    <m/>
    <m/>
  </r>
  <r>
    <s v="ITAÚ"/>
    <d v="2019-09-26T00:00:00"/>
    <s v="Bens Industriais"/>
    <n v="87602"/>
    <s v="V"/>
    <x v="35"/>
    <n v="1000"/>
    <n v="33.86"/>
    <n v="32.69"/>
    <n v="33860"/>
    <n v="12"/>
    <n v="5.44"/>
    <n v="0.7400000000000001"/>
    <n v="33843.021250000005"/>
    <s v="S"/>
    <m/>
    <n v="33843.021250000005"/>
    <n v="1117.9461428571376"/>
    <m/>
  </r>
  <r>
    <s v="ITAÚ"/>
    <d v="2019-09-25T00:00:00"/>
    <s v="Materiais Básicos"/>
    <n v="83180"/>
    <s v="V"/>
    <x v="25"/>
    <n v="500"/>
    <n v="32.340000000000003"/>
    <m/>
    <n v="16170.000000000002"/>
    <n v="12"/>
    <n v="4.7016666666666671"/>
    <n v="0.7400000000000001"/>
    <n v="16153.021250000002"/>
    <s v="S"/>
    <m/>
    <n v="16153.021250000002"/>
    <n v="364.64057142857564"/>
    <m/>
  </r>
  <r>
    <s v="ITAÚ"/>
    <d v="2019-09-25T00:00:00"/>
    <s v="Consumo Cíclico"/>
    <n v="83180"/>
    <s v="V"/>
    <x v="18"/>
    <n v="2000"/>
    <n v="7.53"/>
    <m/>
    <n v="15060"/>
    <n v="12"/>
    <n v="4.7016666666666671"/>
    <n v="0.7400000000000001"/>
    <n v="15043.02125"/>
    <s v="S"/>
    <m/>
    <n v="15043.02125"/>
    <n v="84.640571428573821"/>
    <m/>
  </r>
  <r>
    <s v="ITAÚ"/>
    <d v="2019-09-25T00:00:00"/>
    <s v="Financeiro"/>
    <n v="83180"/>
    <s v="C"/>
    <x v="8"/>
    <n v="300"/>
    <n v="43.46"/>
    <n v="44.357500000000002"/>
    <n v="13038"/>
    <n v="12"/>
    <n v="4.7016666666666671"/>
    <n v="0.7400000000000001"/>
    <n v="13055.608749999999"/>
    <s v="S"/>
    <m/>
    <n v="-13055.608749999999"/>
    <m/>
    <m/>
  </r>
  <r>
    <s v="ITAÚ"/>
    <d v="2019-09-25T00:00:00"/>
    <s v="Bens Industriais"/>
    <n v="83180"/>
    <s v="C"/>
    <x v="35"/>
    <n v="500"/>
    <n v="32.18"/>
    <n v="32.69"/>
    <n v="16090"/>
    <n v="12"/>
    <n v="4.7016666666666671"/>
    <n v="0.7400000000000001"/>
    <n v="16107.608749999999"/>
    <s v="S"/>
    <m/>
    <n v="-16107.608749999999"/>
    <m/>
    <m/>
  </r>
  <r>
    <s v="ITAÚ"/>
    <d v="2019-09-25T00:00:00"/>
    <s v="Consumo Cíclico"/>
    <n v="83180"/>
    <s v="V"/>
    <x v="22"/>
    <n v="800"/>
    <n v="36.35"/>
    <n v="36.28"/>
    <n v="29080"/>
    <n v="12"/>
    <n v="4.7016666666666671"/>
    <n v="0.7400000000000001"/>
    <n v="29063.021249999998"/>
    <s v="S"/>
    <m/>
    <n v="29063.021249999998"/>
    <n v="21.707142857139843"/>
    <m/>
  </r>
  <r>
    <s v="ITAÚ"/>
    <d v="2019-09-25T00:00:00"/>
    <s v="Consumo Cíclico"/>
    <n v="83180"/>
    <s v="C"/>
    <x v="22"/>
    <n v="800"/>
    <n v="36.28"/>
    <n v="36.28"/>
    <n v="29024"/>
    <n v="12"/>
    <n v="4.7016666666666671"/>
    <n v="0.7400000000000001"/>
    <n v="29041.608750000003"/>
    <s v="S"/>
    <m/>
    <n v="-29041.608750000003"/>
    <m/>
    <m/>
  </r>
  <r>
    <s v="CLEAR"/>
    <d v="2019-09-24T00:00:00"/>
    <s v="Materiais Básicos"/>
    <n v="5687602"/>
    <s v="C"/>
    <x v="12"/>
    <n v="1000"/>
    <n v="7.89"/>
    <n v="8.9137500000000003"/>
    <n v="7890"/>
    <m/>
    <n v="3.28"/>
    <n v="0.44666666666666671"/>
    <n v="7895.3154166666673"/>
    <s v="S"/>
    <m/>
    <n v="-7895.3154166666673"/>
    <m/>
    <m/>
  </r>
  <r>
    <s v="CLEAR"/>
    <d v="2019-09-24T00:00:00"/>
    <s v="Financeiro"/>
    <n v="5687602"/>
    <s v="C"/>
    <x v="8"/>
    <n v="300"/>
    <n v="44.29"/>
    <n v="44.354999999999997"/>
    <n v="13287"/>
    <m/>
    <n v="3.28"/>
    <n v="0.44666666666666671"/>
    <n v="13291.826666666666"/>
    <s v="S"/>
    <m/>
    <n v="-13291.826666666666"/>
    <m/>
    <n v="800"/>
  </r>
  <r>
    <s v="CLEAR"/>
    <d v="2019-09-24T00:00:00"/>
    <s v="Consumo Cíclico"/>
    <n v="5687602"/>
    <s v="V"/>
    <x v="22"/>
    <n v="500"/>
    <n v="36.630000000000003"/>
    <m/>
    <n v="18315"/>
    <m/>
    <n v="3.28"/>
    <n v="0.44666666666666671"/>
    <n v="18309.576666666668"/>
    <s v="S"/>
    <m/>
    <n v="18309.576666666668"/>
    <n v="350.65333333332819"/>
    <m/>
  </r>
  <r>
    <s v="CLEAR"/>
    <d v="2019-09-24T00:00:00"/>
    <e v="#N/A"/>
    <n v="5687602"/>
    <s v="C"/>
    <x v="23"/>
    <n v="500"/>
    <n v="13.76"/>
    <n v="14.193333333333333"/>
    <n v="6880"/>
    <m/>
    <n v="3.28"/>
    <n v="0.44666666666666671"/>
    <n v="6886.0533333333333"/>
    <s v="S"/>
    <m/>
    <n v="-6886.0533333333333"/>
    <m/>
    <m/>
  </r>
  <r>
    <s v="CLEAR"/>
    <d v="2019-09-24T00:00:00"/>
    <s v="Financeiro"/>
    <n v="5687602"/>
    <s v="C"/>
    <x v="14"/>
    <n v="200"/>
    <n v="46.34"/>
    <n v="47.725000000000001"/>
    <n v="9268"/>
    <m/>
    <n v="3.28"/>
    <n v="0.44666666666666671"/>
    <n v="9274.0533333333333"/>
    <s v="S"/>
    <m/>
    <n v="-9274.0533333333333"/>
    <m/>
    <m/>
  </r>
  <r>
    <s v="CLEAR"/>
    <d v="2019-09-24T00:00:00"/>
    <s v="Consumo não Cíclico"/>
    <n v="5687602"/>
    <s v="V"/>
    <x v="13"/>
    <n v="500"/>
    <n v="31.88"/>
    <m/>
    <n v="15940"/>
    <m/>
    <n v="3.28"/>
    <n v="0.44666666666666671"/>
    <n v="15934.576666666666"/>
    <s v="S"/>
    <m/>
    <n v="15934.576666666666"/>
    <n v="614.51333333333605"/>
    <n v="0"/>
  </r>
  <r>
    <s v="ITAÚ"/>
    <d v="2019-09-24T00:00:00"/>
    <s v="Materiais Básicos"/>
    <n v="78214"/>
    <s v="C"/>
    <x v="25"/>
    <n v="500"/>
    <n v="32.229999999999997"/>
    <m/>
    <n v="16114.999999999998"/>
    <n v="12"/>
    <n v="3.6033333333333335"/>
    <n v="0.54300000000000004"/>
    <n v="16133.149666666664"/>
    <s v="S"/>
    <m/>
    <n v="-16133.149666666664"/>
    <m/>
    <m/>
  </r>
  <r>
    <s v="ITAÚ"/>
    <d v="2019-09-24T00:00:00"/>
    <s v="Materiais Básicos"/>
    <n v="78214"/>
    <s v="V"/>
    <x v="25"/>
    <n v="500"/>
    <n v="32.92"/>
    <m/>
    <n v="16460"/>
    <m/>
    <n v="3.6033333333333335"/>
    <n v="0.54300000000000004"/>
    <n v="16454.480333333333"/>
    <s v="S"/>
    <m/>
    <n v="16454.480333333333"/>
    <n v="324.6239999999998"/>
    <m/>
  </r>
  <r>
    <s v="ITAÚ"/>
    <d v="2019-09-24T00:00:00"/>
    <s v="Materiais Básicos"/>
    <n v="78214"/>
    <s v="V"/>
    <x v="25"/>
    <n v="300"/>
    <n v="32.979999999999997"/>
    <m/>
    <n v="9893.9999999999982"/>
    <n v="12"/>
    <n v="3.6033333333333335"/>
    <n v="0.54300000000000004"/>
    <n v="9879.516999999998"/>
    <s v="S"/>
    <m/>
    <n v="9879.516999999998"/>
    <n v="428.47500000000036"/>
    <m/>
  </r>
  <r>
    <s v="ITAÚ"/>
    <d v="2019-09-24T00:00:00"/>
    <s v="Financeiro"/>
    <n v="78214"/>
    <s v="C"/>
    <x v="8"/>
    <n v="500"/>
    <n v="44.51"/>
    <n v="44.656666666666666"/>
    <n v="22255"/>
    <n v="12"/>
    <n v="3.6033333333333335"/>
    <n v="0.54300000000000004"/>
    <n v="22270.113000000001"/>
    <s v="S"/>
    <m/>
    <n v="-22270.113000000001"/>
    <m/>
    <m/>
  </r>
  <r>
    <s v="ITAÚ"/>
    <d v="2019-09-24T00:00:00"/>
    <e v="#N/A"/>
    <n v="78214"/>
    <s v="C"/>
    <x v="37"/>
    <n v="2000"/>
    <n v="3.43"/>
    <n v="3.43"/>
    <n v="6860"/>
    <n v="12"/>
    <n v="3.6033333333333335"/>
    <n v="0.54300000000000004"/>
    <n v="6880.0460769230767"/>
    <s v="S"/>
    <m/>
    <n v="-6880.0460769230767"/>
    <m/>
    <m/>
  </r>
  <r>
    <s v="ITAÚ"/>
    <d v="2019-09-24T00:00:00"/>
    <s v="Consumo não Cíclico"/>
    <n v="78214"/>
    <s v="V"/>
    <x v="13"/>
    <n v="500"/>
    <n v="31.98"/>
    <m/>
    <n v="15990"/>
    <n v="12"/>
    <n v="3.6033333333333335"/>
    <n v="0.54300000000000004"/>
    <n v="15970.583923076923"/>
    <s v="S"/>
    <m/>
    <n v="15970.583923076923"/>
    <n v="595.33500000000276"/>
    <m/>
  </r>
  <r>
    <s v="CLEAR"/>
    <d v="2019-09-23T00:00:00"/>
    <s v="Financeiro"/>
    <n v="5645174"/>
    <s v="C"/>
    <x v="8"/>
    <n v="100"/>
    <n v="44.55"/>
    <m/>
    <n v="4455"/>
    <m/>
    <n v="3.4566666666666666"/>
    <n v="0.47"/>
    <n v="4462.9730769230773"/>
    <s v="S"/>
    <m/>
    <n v="-4462.9730769230773"/>
    <m/>
    <m/>
  </r>
  <r>
    <s v="CLEAR"/>
    <d v="2019-09-23T00:00:00"/>
    <s v="Consumo Cíclico"/>
    <n v="5645174"/>
    <s v="C"/>
    <x v="22"/>
    <n v="500"/>
    <n v="35.909999999999997"/>
    <m/>
    <n v="17955"/>
    <m/>
    <n v="3.4566666666666666"/>
    <n v="0.47"/>
    <n v="17962.973076923077"/>
    <s v="S"/>
    <m/>
    <n v="-17962.973076923077"/>
    <m/>
    <m/>
  </r>
  <r>
    <s v="CLEAR"/>
    <d v="2019-09-23T00:00:00"/>
    <s v="Consumo não Cíclico"/>
    <n v="5645174"/>
    <s v="C"/>
    <x v="13"/>
    <n v="500"/>
    <n v="30.63"/>
    <m/>
    <n v="15315"/>
    <m/>
    <n v="3.4566666666666666"/>
    <n v="0.47"/>
    <n v="15322.973076923075"/>
    <s v="S"/>
    <m/>
    <n v="-15322.973076923075"/>
    <m/>
    <n v="500"/>
  </r>
  <r>
    <s v="ITAÚ"/>
    <d v="2019-09-23T00:00:00"/>
    <s v="Consumo não Cíclico"/>
    <n v="74050"/>
    <s v="C"/>
    <x v="13"/>
    <n v="500"/>
    <n v="30.72"/>
    <m/>
    <n v="15360"/>
    <n v="12"/>
    <n v="4.04"/>
    <n v="0.55199999999999994"/>
    <n v="15380.055076923076"/>
    <s v="S"/>
    <m/>
    <n v="-15380.055076923076"/>
    <m/>
    <m/>
  </r>
  <r>
    <s v="ITAÚ"/>
    <d v="2019-09-23T00:00:00"/>
    <s v="Materiais Básicos"/>
    <n v="74050"/>
    <s v="C"/>
    <x v="25"/>
    <n v="300"/>
    <n v="31.44"/>
    <n v="31.502500000000001"/>
    <n v="9432"/>
    <n v="12"/>
    <n v="4.04"/>
    <n v="0.55199999999999994"/>
    <n v="9452.0550769230758"/>
    <s v="S"/>
    <m/>
    <n v="-9452.0550769230758"/>
    <m/>
    <m/>
  </r>
  <r>
    <s v="ITAÚ"/>
    <d v="2019-09-23T00:00:00"/>
    <s v="Materiais Básicos"/>
    <n v="74050"/>
    <s v="C"/>
    <x v="25"/>
    <n v="500"/>
    <n v="31.54"/>
    <m/>
    <n v="15770"/>
    <n v="12"/>
    <n v="4.04"/>
    <n v="0.55199999999999994"/>
    <n v="15790.055076923076"/>
    <s v="S"/>
    <m/>
    <n v="-15790.055076923076"/>
    <m/>
    <m/>
  </r>
  <r>
    <s v="ITAÚ"/>
    <d v="2019-09-23T00:00:00"/>
    <s v="Financeiro"/>
    <n v="74050"/>
    <s v="C"/>
    <x v="8"/>
    <n v="400"/>
    <n v="44.84"/>
    <n v="44.84"/>
    <n v="17936"/>
    <n v="12"/>
    <n v="4.04"/>
    <n v="0.55199999999999994"/>
    <n v="17956.055076923076"/>
    <s v="S"/>
    <m/>
    <n v="-17956.055076923076"/>
    <m/>
    <m/>
  </r>
  <r>
    <s v="ITAÚ"/>
    <d v="2019-09-23T00:00:00"/>
    <s v="Consumo Cíclico"/>
    <n v="74050"/>
    <s v="C"/>
    <x v="18"/>
    <n v="2000"/>
    <n v="7.47"/>
    <n v="7.47"/>
    <n v="14940"/>
    <n v="12"/>
    <n v="4.04"/>
    <n v="0.55199999999999994"/>
    <n v="14960.055076923076"/>
    <s v="S"/>
    <m/>
    <n v="-14960.055076923076"/>
    <m/>
    <m/>
  </r>
  <r>
    <s v="CLEAR"/>
    <d v="2019-09-20T00:00:00"/>
    <s v="Bens Industriais"/>
    <n v="5604255"/>
    <s v="C"/>
    <x v="35"/>
    <n v="200"/>
    <n v="32.6"/>
    <n v="32.798000000000002"/>
    <n v="6520"/>
    <m/>
    <n v="4.82"/>
    <n v="0.65749999999999997"/>
    <n v="6528.1605769230773"/>
    <s v="S"/>
    <m/>
    <n v="-6528.1605769230773"/>
    <m/>
    <m/>
  </r>
  <r>
    <s v="CLEAR"/>
    <d v="2019-09-20T00:00:00"/>
    <s v="Bens Industriais"/>
    <n v="5604255"/>
    <s v="C"/>
    <x v="35"/>
    <n v="300"/>
    <n v="32.93"/>
    <n v="32.93"/>
    <n v="9879"/>
    <m/>
    <n v="4.82"/>
    <n v="0.65749999999999997"/>
    <n v="9887.1605769230755"/>
    <s v="S"/>
    <m/>
    <n v="-9887.1605769230755"/>
    <m/>
    <m/>
  </r>
  <r>
    <s v="CLEAR"/>
    <d v="2019-09-20T00:00:00"/>
    <s v="Financeiro"/>
    <n v="5604255"/>
    <s v="V"/>
    <x v="8"/>
    <n v="500"/>
    <n v="45.29"/>
    <m/>
    <n v="22645"/>
    <m/>
    <n v="4.82"/>
    <n v="0.65749999999999997"/>
    <n v="22637.469423076924"/>
    <s v="S"/>
    <m/>
    <n v="22637.469423076924"/>
    <n v="-38.741785714282742"/>
    <m/>
  </r>
  <r>
    <s v="CLEAR"/>
    <d v="2019-09-20T00:00:00"/>
    <s v="Consumo não Cíclico"/>
    <n v="5604255"/>
    <s v="V"/>
    <x v="13"/>
    <n v="1000"/>
    <n v="31.07"/>
    <n v="29.883333333333333"/>
    <n v="31070"/>
    <m/>
    <n v="4.82"/>
    <n v="0.65749999999999997"/>
    <n v="31064.3645"/>
    <s v="S"/>
    <m/>
    <n v="31064.3645"/>
    <n v="1180.6820238095243"/>
    <n v="0"/>
  </r>
  <r>
    <s v="ITAÚ"/>
    <d v="2019-09-20T00:00:00"/>
    <s v="Bens Industriais"/>
    <n v="69606"/>
    <s v="C"/>
    <x v="35"/>
    <n v="500"/>
    <n v="33.200000000000003"/>
    <n v="33.200000000000003"/>
    <n v="16600"/>
    <n v="12"/>
    <n v="3.5166666666666671"/>
    <n v="0.52500000000000002"/>
    <n v="16618.133000000002"/>
    <s v="S"/>
    <m/>
    <n v="-16618.133000000002"/>
    <m/>
    <m/>
  </r>
  <r>
    <s v="ITAÚ"/>
    <d v="2019-09-20T00:00:00"/>
    <s v=" Utilidade Pública"/>
    <n v="69606"/>
    <s v="C"/>
    <x v="29"/>
    <n v="500"/>
    <n v="25.09"/>
    <n v="25.085000000000001"/>
    <n v="12545"/>
    <n v="12"/>
    <n v="3.5166666666666671"/>
    <n v="0.52500000000000002"/>
    <n v="12563.132999999998"/>
    <s v="S"/>
    <m/>
    <n v="-12563.132999999998"/>
    <m/>
    <m/>
  </r>
  <r>
    <s v="ITAÚ"/>
    <d v="2019-09-20T00:00:00"/>
    <s v=" Utilidade Pública"/>
    <n v="69606"/>
    <s v="C"/>
    <x v="29"/>
    <n v="500"/>
    <n v="25.08"/>
    <m/>
    <n v="12540"/>
    <n v="12"/>
    <n v="3.5166666666666671"/>
    <n v="0.52500000000000002"/>
    <n v="12558.132999999998"/>
    <s v="S"/>
    <m/>
    <n v="-12558.132999999998"/>
    <m/>
    <m/>
  </r>
  <r>
    <s v="ITAÚ"/>
    <d v="2019-09-20T00:00:00"/>
    <s v="Consumo não Cíclico"/>
    <n v="69606"/>
    <s v="V"/>
    <x v="13"/>
    <n v="500"/>
    <n v="31"/>
    <m/>
    <n v="15500"/>
    <n v="12"/>
    <n v="3.5166666666666671"/>
    <n v="0.52500000000000002"/>
    <n v="15482.497000000001"/>
    <s v="S"/>
    <m/>
    <n v="15482.497000000001"/>
    <n v="642.39452380952389"/>
    <m/>
  </r>
  <r>
    <s v="ITAÚ"/>
    <d v="2019-09-20T00:00:00"/>
    <s v="Financeiro"/>
    <n v="69606"/>
    <s v="V"/>
    <x v="8"/>
    <n v="300"/>
    <n v="45.18"/>
    <m/>
    <n v="13554"/>
    <n v="12"/>
    <n v="3.5166666666666671"/>
    <n v="0.52500000000000002"/>
    <n v="13536.497000000001"/>
    <s v="S"/>
    <m/>
    <n v="13536.497000000001"/>
    <n v="152.6657142857166"/>
    <m/>
  </r>
  <r>
    <s v="ITAÚ"/>
    <d v="2019-09-20T00:00:00"/>
    <s v="Financeiro"/>
    <n v="69606"/>
    <s v="C"/>
    <x v="8"/>
    <n v="300"/>
    <n v="44.55"/>
    <m/>
    <n v="13365"/>
    <n v="12"/>
    <n v="3.5166666666666671"/>
    <n v="0.52500000000000002"/>
    <n v="13383.132999999998"/>
    <s v="S"/>
    <m/>
    <n v="-13383.132999999998"/>
    <m/>
    <m/>
  </r>
  <r>
    <s v="CLEAR"/>
    <d v="2019-09-19T00:00:00"/>
    <s v="Financeiro"/>
    <n v="5558671"/>
    <s v="C"/>
    <x v="8"/>
    <n v="200"/>
    <n v="45.25"/>
    <n v="45.316000000000003"/>
    <n v="9050"/>
    <m/>
    <n v="3.78"/>
    <n v="0.51500000000000001"/>
    <n v="9056.1229999999978"/>
    <s v="S"/>
    <m/>
    <n v="-9056.1229999999978"/>
    <m/>
    <m/>
  </r>
  <r>
    <s v="CLEAR"/>
    <d v="2019-09-19T00:00:00"/>
    <s v="Financeiro"/>
    <n v="5558671"/>
    <s v="C"/>
    <x v="8"/>
    <n v="300"/>
    <n v="45.36"/>
    <m/>
    <n v="13608"/>
    <m/>
    <n v="3.78"/>
    <n v="0.51500000000000001"/>
    <n v="13614.122999999998"/>
    <s v="S"/>
    <m/>
    <n v="-13614.122999999998"/>
    <m/>
    <m/>
  </r>
  <r>
    <s v="CLEAR"/>
    <d v="2019-09-19T00:00:00"/>
    <e v="#N/A"/>
    <n v="5558671"/>
    <s v="C"/>
    <x v="23"/>
    <n v="1000"/>
    <n v="14.41"/>
    <m/>
    <n v="14410"/>
    <m/>
    <n v="3.78"/>
    <n v="0.51500000000000001"/>
    <n v="14416.122999999998"/>
    <s v="S"/>
    <m/>
    <n v="-14416.122999999998"/>
    <m/>
    <m/>
  </r>
  <r>
    <s v="CLEAR"/>
    <d v="2019-09-19T00:00:00"/>
    <s v="Consumo Cíclico"/>
    <n v="5558671"/>
    <s v="V"/>
    <x v="22"/>
    <n v="500"/>
    <n v="35.869999999999997"/>
    <m/>
    <n v="17935"/>
    <m/>
    <n v="3.78"/>
    <n v="0.51500000000000001"/>
    <n v="17930.584999999999"/>
    <s v="S"/>
    <m/>
    <n v="17930.584999999999"/>
    <n v="467.04694805194958"/>
    <m/>
  </r>
  <r>
    <s v="ITAÚ"/>
    <d v="2019-09-19T00:00:00"/>
    <s v="Consumo Cíclico"/>
    <n v="64909"/>
    <s v="V"/>
    <x v="22"/>
    <n v="500"/>
    <n v="36.200000000000003"/>
    <n v="34.295000000000002"/>
    <n v="18100"/>
    <n v="12"/>
    <n v="4.8988888888888891"/>
    <n v="0.69888888888888889"/>
    <n v="18071.701111111113"/>
    <s v="S"/>
    <m/>
    <n v="18071.701111111113"/>
    <n v="679.64065656565799"/>
    <m/>
  </r>
  <r>
    <s v="ITAÚ"/>
    <d v="2019-09-19T00:00:00"/>
    <s v="Consumo Cíclico"/>
    <n v="64909"/>
    <s v="V"/>
    <x v="22"/>
    <n v="500"/>
    <n v="35.97"/>
    <n v="34.295000000000002"/>
    <n v="17985"/>
    <n v="12"/>
    <n v="4.8988888888888891"/>
    <n v="0.69888888888888889"/>
    <n v="17968.372777777779"/>
    <s v="S"/>
    <m/>
    <n v="17968.372777777779"/>
    <n v="1023.3356782106785"/>
    <m/>
  </r>
  <r>
    <s v="ITAÚ"/>
    <d v="2019-09-19T00:00:00"/>
    <s v="Bens Industriais"/>
    <n v="64909"/>
    <s v="V"/>
    <x v="35"/>
    <n v="500"/>
    <n v="34.15"/>
    <n v="25.06"/>
    <n v="17075"/>
    <n v="12"/>
    <n v="4.8988888888888891"/>
    <n v="0.69888888888888889"/>
    <n v="17058.372777777779"/>
    <s v="S"/>
    <m/>
    <n v="17058.372777777779"/>
    <n v="190.46694444444802"/>
    <m/>
  </r>
  <r>
    <s v="ITAÚ"/>
    <d v="2019-09-19T00:00:00"/>
    <s v=" Utilidade Pública"/>
    <n v="64909"/>
    <s v="V"/>
    <x v="29"/>
    <n v="500"/>
    <n v="25.45"/>
    <n v="25.06"/>
    <n v="12725"/>
    <n v="12"/>
    <n v="4.8988888888888891"/>
    <n v="0.69888888888888889"/>
    <n v="12708.372777777779"/>
    <s v="S"/>
    <m/>
    <n v="12708.372777777779"/>
    <n v="160.47113275613447"/>
    <m/>
  </r>
  <r>
    <s v="ITAÚ"/>
    <d v="2019-09-19T00:00:00"/>
    <s v="Consumo Cíclico"/>
    <n v="64909"/>
    <s v="V"/>
    <x v="18"/>
    <n v="2000"/>
    <n v="7.38"/>
    <n v="7.1924999999999999"/>
    <n v="14760"/>
    <n v="12"/>
    <n v="4.8988888888888891"/>
    <n v="0.69888888888888889"/>
    <n v="14743.372777777779"/>
    <s v="S"/>
    <m/>
    <n v="14743.372777777779"/>
    <n v="-172.92571428571136"/>
    <m/>
  </r>
  <r>
    <s v="ITAÚ"/>
    <d v="2019-09-19T00:00:00"/>
    <s v="Consumo Cíclico"/>
    <n v="64909"/>
    <s v="V"/>
    <x v="18"/>
    <n v="2000"/>
    <n v="7.29"/>
    <n v="7.1924999999999999"/>
    <n v="14580"/>
    <n v="12"/>
    <n v="4.8988888888888891"/>
    <n v="0.69888888888888889"/>
    <n v="14563.372777777779"/>
    <s v="S"/>
    <m/>
    <n v="14563.372777777779"/>
    <n v="661.17457142857347"/>
    <m/>
  </r>
  <r>
    <s v="ITAÚ"/>
    <d v="2019-09-19T00:00:00"/>
    <s v="Financeiro"/>
    <n v="64909"/>
    <s v="V"/>
    <x v="8"/>
    <n v="300"/>
    <n v="44.62"/>
    <m/>
    <n v="13386"/>
    <n v="12"/>
    <n v="4.8988888888888891"/>
    <n v="0.69888888888888889"/>
    <n v="13369.372777777779"/>
    <s v="S"/>
    <m/>
    <n v="13369.372777777779"/>
    <n v="-65.02111111110753"/>
    <m/>
  </r>
  <r>
    <s v="ITAÚ"/>
    <d v="2019-09-19T00:00:00"/>
    <s v="Financeiro"/>
    <n v="64909"/>
    <s v="C"/>
    <x v="8"/>
    <n v="300"/>
    <n v="44.72"/>
    <m/>
    <n v="13416"/>
    <n v="12"/>
    <n v="4.8988888888888891"/>
    <n v="0.69888888888888889"/>
    <n v="13433.257222222221"/>
    <s v="S"/>
    <m/>
    <n v="-13433.257222222221"/>
    <m/>
    <m/>
  </r>
  <r>
    <s v="ITAÚ"/>
    <d v="2019-09-19T00:00:00"/>
    <s v="Financeiro"/>
    <n v="64909"/>
    <s v="V"/>
    <x v="8"/>
    <n v="1000"/>
    <n v="45.73"/>
    <n v="43.148571428571429"/>
    <n v="45730"/>
    <n v="12"/>
    <n v="4.8988888888888891"/>
    <n v="0.69888888888888889"/>
    <n v="45713.372777777775"/>
    <s v="S"/>
    <m/>
    <n v="45713.372777777775"/>
    <n v="2623.0023665223707"/>
    <m/>
  </r>
  <r>
    <s v="ITAÚ"/>
    <d v="2019-09-18T00:00:00"/>
    <s v="Materiais Básicos"/>
    <n v="60599"/>
    <s v="V"/>
    <x v="25"/>
    <n v="500"/>
    <n v="31.23"/>
    <m/>
    <n v="15615"/>
    <n v="12"/>
    <n v="3.6199999999999997"/>
    <n v="0.6"/>
    <n v="15598.471666666666"/>
    <s v="S"/>
    <m/>
    <n v="15598.471666666666"/>
    <n v="20.565833333334012"/>
    <m/>
  </r>
  <r>
    <s v="ITAÚ"/>
    <d v="2019-09-18T00:00:00"/>
    <s v="Materiais Básicos"/>
    <n v="60599"/>
    <s v="C"/>
    <x v="25"/>
    <n v="500"/>
    <n v="31.12"/>
    <m/>
    <n v="15560"/>
    <n v="12"/>
    <n v="3.6199999999999997"/>
    <n v="0.6"/>
    <n v="15577.158333333333"/>
    <s v="S"/>
    <m/>
    <n v="-15577.158333333333"/>
    <m/>
    <m/>
  </r>
  <r>
    <s v="ITAÚ"/>
    <d v="2019-09-18T00:00:00"/>
    <s v="Bens Industriais"/>
    <n v="60599"/>
    <s v="C"/>
    <x v="35"/>
    <n v="500"/>
    <n v="33.700000000000003"/>
    <m/>
    <n v="16850"/>
    <n v="12"/>
    <n v="3.6199999999999997"/>
    <n v="0.6"/>
    <n v="16867.158333333333"/>
    <s v="S"/>
    <m/>
    <n v="-16867.158333333333"/>
    <m/>
    <m/>
  </r>
  <r>
    <s v="CLEAR"/>
    <d v="2019-09-17T00:00:00"/>
    <s v="Bens Industriais"/>
    <n v="5470531"/>
    <s v="V"/>
    <x v="35"/>
    <n v="300"/>
    <n v="33.36"/>
    <m/>
    <n v="10008"/>
    <m/>
    <n v="1.9950000000000001"/>
    <n v="0.375"/>
    <n v="10003.696666666667"/>
    <s v="S"/>
    <m/>
    <n v="10003.696666666667"/>
    <n v="29.405000000002474"/>
    <m/>
  </r>
  <r>
    <s v="CLEAR"/>
    <d v="2019-09-17T00:00:00"/>
    <s v="Bens Industriais"/>
    <n v="5470531"/>
    <s v="C"/>
    <x v="35"/>
    <n v="300"/>
    <n v="33.229999999999997"/>
    <m/>
    <n v="9968.9999999999982"/>
    <m/>
    <n v="1.9950000000000001"/>
    <n v="0.375"/>
    <n v="9973.3027777777752"/>
    <s v="S"/>
    <m/>
    <n v="-9973.3027777777752"/>
    <m/>
    <m/>
  </r>
  <r>
    <s v="ITAÚ"/>
    <d v="2019-09-17T00:00:00"/>
    <s v="Bens Industriais"/>
    <n v="56554"/>
    <s v="V"/>
    <x v="35"/>
    <n v="500"/>
    <n v="33.6"/>
    <m/>
    <n v="16800"/>
    <n v="12"/>
    <n v="3.32"/>
    <n v="0.62"/>
    <n v="16784.082222222223"/>
    <s v="S"/>
    <m/>
    <n v="16784.082222222223"/>
    <n v="324.73333333333358"/>
    <m/>
  </r>
  <r>
    <s v="ITAÚ"/>
    <d v="2019-09-17T00:00:00"/>
    <s v="Bens Industriais"/>
    <n v="56554"/>
    <s v="C"/>
    <x v="35"/>
    <n v="500"/>
    <n v="32.89"/>
    <m/>
    <n v="16445"/>
    <n v="12"/>
    <n v="3.32"/>
    <n v="0.62"/>
    <n v="16461.547777777778"/>
    <s v="S"/>
    <m/>
    <n v="-16461.547777777778"/>
    <m/>
    <m/>
  </r>
  <r>
    <s v="CLEAR"/>
    <d v="2019-09-16T00:00:00"/>
    <s v="Consumo não Cíclico"/>
    <n v="5424924"/>
    <s v="C"/>
    <x v="13"/>
    <n v="200"/>
    <n v="30.09"/>
    <m/>
    <n v="6018"/>
    <m/>
    <n v="2.4500000000000002"/>
    <n v="0.45999999999999996"/>
    <n v="6022.387777777778"/>
    <s v="S"/>
    <m/>
    <n v="-6022.387777777778"/>
    <m/>
    <n v="1000"/>
  </r>
  <r>
    <s v="CLEAR"/>
    <d v="2019-09-16T00:00:00"/>
    <s v="Consumo não Cíclico"/>
    <n v="5424924"/>
    <s v="C"/>
    <x v="13"/>
    <n v="300"/>
    <n v="30.23"/>
    <m/>
    <n v="9069"/>
    <m/>
    <n v="2.4500000000000002"/>
    <n v="0.45999999999999996"/>
    <n v="9073.3877777777761"/>
    <s v="S"/>
    <m/>
    <n v="-9073.3877777777761"/>
    <m/>
    <n v="800"/>
  </r>
  <r>
    <s v="CLEAR"/>
    <d v="2019-09-16T00:00:00"/>
    <s v="Consumo não Cíclico"/>
    <n v="5424924"/>
    <s v="C"/>
    <x v="13"/>
    <n v="500"/>
    <n v="30.6"/>
    <m/>
    <n v="15300"/>
    <m/>
    <n v="2.4500000000000002"/>
    <n v="0.45999999999999996"/>
    <n v="15304.387777777776"/>
    <s v="S"/>
    <m/>
    <n v="-15304.387777777776"/>
    <m/>
    <n v="500"/>
  </r>
  <r>
    <s v="CLEAR"/>
    <d v="2019-09-16T00:00:00"/>
    <s v="Consumo não Cíclico"/>
    <n v="5424924"/>
    <s v="V"/>
    <x v="13"/>
    <n v="500"/>
    <n v="30.87"/>
    <m/>
    <n v="15435"/>
    <m/>
    <n v="2.4500000000000002"/>
    <n v="0.45999999999999996"/>
    <n v="15431.242222222223"/>
    <s v="S"/>
    <m/>
    <n v="15431.242222222223"/>
    <n v="335.65121212121358"/>
    <n v="0"/>
  </r>
  <r>
    <s v="CLEAR"/>
    <d v="2019-09-16T00:00:00"/>
    <s v="Consumo não Cíclico"/>
    <n v="5424924"/>
    <s v="V"/>
    <x v="13"/>
    <n v="500"/>
    <n v="30.87"/>
    <m/>
    <n v="15435"/>
    <m/>
    <n v="2.4500000000000002"/>
    <n v="0.45999999999999996"/>
    <n v="15431.242222222223"/>
    <s v="S"/>
    <m/>
    <n v="15431.242222222223"/>
    <n v="125.29909090909314"/>
    <n v="500"/>
  </r>
  <r>
    <s v="ITAÚ"/>
    <d v="2019-09-16T00:00:00"/>
    <s v="Consumo não Cíclico"/>
    <n v="51605"/>
    <s v="C"/>
    <x v="13"/>
    <n v="200"/>
    <n v="29.46"/>
    <n v="29.616"/>
    <n v="5892"/>
    <n v="12"/>
    <n v="2.5499999999999998"/>
    <n v="0.43"/>
    <n v="5905.06"/>
    <s v="S"/>
    <m/>
    <n v="-5905.06"/>
    <m/>
    <m/>
  </r>
  <r>
    <s v="ITAÚ"/>
    <d v="2019-09-16T00:00:00"/>
    <s v="Consumo não Cíclico"/>
    <n v="51605"/>
    <s v="C"/>
    <x v="13"/>
    <n v="300"/>
    <n v="29.72"/>
    <m/>
    <n v="8916"/>
    <n v="12"/>
    <n v="2.5499999999999998"/>
    <n v="0.43"/>
    <n v="8932.3577777777773"/>
    <s v="S"/>
    <m/>
    <n v="-8932.3577777777773"/>
    <m/>
    <m/>
  </r>
  <r>
    <s v="ITAÚ"/>
    <d v="2019-09-16T00:00:00"/>
    <s v="Bens Industriais"/>
    <n v="51605"/>
    <s v="V"/>
    <x v="35"/>
    <n v="300"/>
    <n v="32.21"/>
    <m/>
    <n v="9663"/>
    <n v="12"/>
    <n v="2.5499999999999998"/>
    <n v="0.43"/>
    <n v="9647.4842857142849"/>
    <s v="S"/>
    <m/>
    <n v="9647.4842857142849"/>
    <m/>
    <m/>
  </r>
  <r>
    <s v="ITAÚ"/>
    <d v="2019-09-16T00:00:00"/>
    <s v="Bens Industriais"/>
    <n v="51605"/>
    <s v="C"/>
    <x v="35"/>
    <n v="300"/>
    <n v="32.22"/>
    <m/>
    <n v="9666"/>
    <n v="12"/>
    <n v="2.5499999999999998"/>
    <n v="0.43"/>
    <n v="9682.1457142857143"/>
    <s v="S"/>
    <m/>
    <n v="-9682.1457142857143"/>
    <m/>
    <m/>
  </r>
  <r>
    <s v="ITAÚ"/>
    <d v="2019-09-16T00:00:00"/>
    <s v="Petróleo. Gás e Biocombustíveis"/>
    <n v="51605"/>
    <s v="V"/>
    <x v="33"/>
    <n v="500"/>
    <n v="31.24"/>
    <m/>
    <n v="15620"/>
    <n v="12"/>
    <n v="2.5499999999999998"/>
    <n v="0.43"/>
    <n v="15604.484285714285"/>
    <s v="S"/>
    <m/>
    <n v="15604.484285714285"/>
    <n v="266.35909090909081"/>
    <m/>
  </r>
  <r>
    <s v="ITAÚ"/>
    <d v="2019-09-16T00:00:00"/>
    <s v="Consumo Cíclico"/>
    <n v="51605"/>
    <s v="C"/>
    <x v="22"/>
    <n v="200"/>
    <n v="33.22"/>
    <n v="34.295000000000002"/>
    <n v="6644"/>
    <n v="12"/>
    <n v="2.5499999999999998"/>
    <n v="0.43"/>
    <n v="6660.1457142857143"/>
    <s v="S"/>
    <m/>
    <n v="-6660.1457142857143"/>
    <m/>
    <m/>
  </r>
  <r>
    <s v="ITAÚ"/>
    <d v="2019-09-16T00:00:00"/>
    <s v="Consumo não Cíclico"/>
    <n v="51605"/>
    <s v="V"/>
    <x v="13"/>
    <n v="500"/>
    <n v="30.9"/>
    <m/>
    <n v="15450"/>
    <n v="12"/>
    <n v="2.5499999999999998"/>
    <n v="0.43"/>
    <n v="15434.484285714285"/>
    <s v="S"/>
    <m/>
    <n v="15434.484285714285"/>
    <n v="706.35909090909081"/>
    <m/>
  </r>
  <r>
    <s v="ITAÚ"/>
    <d v="2019-09-16T00:00:00"/>
    <s v="Consumo não Cíclico"/>
    <n v="51605"/>
    <s v="C"/>
    <x v="13"/>
    <n v="500"/>
    <n v="29.42"/>
    <m/>
    <n v="14710"/>
    <n v="12"/>
    <n v="2.5499999999999998"/>
    <n v="0.43"/>
    <n v="14726.145714285714"/>
    <s v="S"/>
    <m/>
    <n v="-14726.145714285714"/>
    <m/>
    <m/>
  </r>
  <r>
    <s v="ITAÚ"/>
    <d v="2019-09-16T00:00:00"/>
    <s v="Petróleo. Gás e Biocombustíveis"/>
    <n v="51605"/>
    <s v="C"/>
    <x v="33"/>
    <n v="500"/>
    <n v="30.64"/>
    <m/>
    <n v="15320"/>
    <n v="12"/>
    <n v="2.5499999999999998"/>
    <n v="0.43"/>
    <n v="15344.003333333332"/>
    <s v="S"/>
    <m/>
    <n v="-15344.003333333332"/>
    <m/>
    <m/>
  </r>
  <r>
    <s v="ITAÚ"/>
    <d v="2019-09-16T00:00:00"/>
    <s v="Financeiro"/>
    <n v="51605"/>
    <s v="C"/>
    <x v="8"/>
    <n v="300"/>
    <n v="42.78"/>
    <m/>
    <n v="12834"/>
    <n v="12"/>
    <n v="2.5499999999999998"/>
    <n v="0.43"/>
    <n v="12858.003333333332"/>
    <s v="S"/>
    <m/>
    <n v="-12858.003333333332"/>
    <m/>
    <m/>
  </r>
  <r>
    <s v="CLEAR"/>
    <d v="2019-09-13T00:00:00"/>
    <s v="Utilidade Pública"/>
    <n v="5374345"/>
    <s v="C"/>
    <x v="17"/>
    <n v="500"/>
    <n v="14.44"/>
    <n v="14.55"/>
    <n v="7220"/>
    <m/>
    <n v="2.5640000000000001"/>
    <n v="0.35"/>
    <n v="7231.9233333333341"/>
    <s v="S"/>
    <m/>
    <n v="-7231.9233333333341"/>
    <m/>
    <m/>
  </r>
  <r>
    <s v="CLEAR"/>
    <d v="2019-09-13T00:00:00"/>
    <s v="Utilidade Pública"/>
    <n v="5374345"/>
    <s v="C"/>
    <x v="17"/>
    <n v="500"/>
    <n v="14.34"/>
    <n v="14.586666666666666"/>
    <n v="7170"/>
    <m/>
    <n v="2.5640000000000001"/>
    <n v="0.35"/>
    <n v="7175.2400000000007"/>
    <s v="S"/>
    <m/>
    <n v="-7175.2400000000007"/>
    <m/>
    <m/>
  </r>
  <r>
    <s v="CLEAR"/>
    <d v="2019-09-13T00:00:00"/>
    <s v="Consumo Cíclico"/>
    <n v="5374345"/>
    <s v="C"/>
    <x v="22"/>
    <n v="200"/>
    <n v="34.82"/>
    <m/>
    <n v="6964"/>
    <m/>
    <n v="2.5640000000000001"/>
    <n v="0.35"/>
    <n v="6969.2400000000007"/>
    <s v="S"/>
    <m/>
    <n v="-6969.2400000000007"/>
    <m/>
    <m/>
  </r>
  <r>
    <s v="CLEAR"/>
    <d v="2019-09-13T00:00:00"/>
    <s v="Consumo Cíclico"/>
    <n v="5374345"/>
    <s v="C"/>
    <x v="22"/>
    <n v="300"/>
    <n v="34.96"/>
    <n v="34.96"/>
    <n v="10488"/>
    <m/>
    <n v="2.5640000000000001"/>
    <n v="0.35"/>
    <n v="10492.9"/>
    <s v="S"/>
    <m/>
    <n v="-10492.9"/>
    <m/>
    <m/>
  </r>
  <r>
    <s v="CLEAR"/>
    <d v="2019-09-13T00:00:00"/>
    <s v="Consumo não Cíclico"/>
    <n v="5374345"/>
    <s v="V"/>
    <x v="13"/>
    <n v="500"/>
    <n v="29.62"/>
    <n v="29.883333333333333"/>
    <n v="14810"/>
    <m/>
    <n v="2.5640000000000001"/>
    <n v="0.35"/>
    <n v="14805.73"/>
    <s v="S"/>
    <m/>
    <n v="14805.73"/>
    <n v="-136.09212121212113"/>
    <n v="1000"/>
  </r>
  <r>
    <s v="ITAÚ"/>
    <d v="2019-09-13T00:00:00"/>
    <s v=" Utilidade Pública"/>
    <n v="46404"/>
    <s v="C"/>
    <x v="29"/>
    <n v="500"/>
    <n v="25.06"/>
    <m/>
    <n v="12530"/>
    <n v="12"/>
    <n v="3.85"/>
    <n v="0.62785714285714278"/>
    <n v="12547.177857142857"/>
    <s v="S"/>
    <m/>
    <n v="-12547.177857142857"/>
    <m/>
    <m/>
  </r>
  <r>
    <s v="ITAÚ"/>
    <d v="2019-09-13T00:00:00"/>
    <s v="Consumo Cíclico"/>
    <n v="46404"/>
    <s v="C"/>
    <x v="22"/>
    <n v="300"/>
    <n v="34.22"/>
    <m/>
    <n v="10266"/>
    <n v="12"/>
    <n v="3.85"/>
    <n v="0.62785714285714278"/>
    <n v="10283.177857142857"/>
    <s v="S"/>
    <m/>
    <n v="-10283.177857142857"/>
    <m/>
    <m/>
  </r>
  <r>
    <s v="ITAÚ"/>
    <d v="2019-09-13T00:00:00"/>
    <s v="Financeiro"/>
    <n v="46404"/>
    <s v="C"/>
    <x v="8"/>
    <n v="200"/>
    <n v="43.07"/>
    <n v="43.148571428571429"/>
    <n v="8614"/>
    <n v="12"/>
    <n v="3.85"/>
    <n v="0.62785714285714278"/>
    <n v="8631.1778571428567"/>
    <s v="S"/>
    <m/>
    <n v="-8631.1778571428567"/>
    <m/>
    <m/>
  </r>
  <r>
    <s v="ITAÚ"/>
    <d v="2019-09-13T00:00:00"/>
    <s v="Financeiro"/>
    <n v="46404"/>
    <s v="C"/>
    <x v="8"/>
    <n v="500"/>
    <n v="43.18"/>
    <m/>
    <n v="21590"/>
    <n v="12"/>
    <n v="3.85"/>
    <n v="0.62785714285714278"/>
    <n v="21607.177857142855"/>
    <s v="S"/>
    <m/>
    <n v="-21607.177857142855"/>
    <m/>
    <m/>
  </r>
  <r>
    <s v="ITAÚ"/>
    <d v="2019-09-13T00:00:00"/>
    <s v="Financeiro"/>
    <n v="46404"/>
    <s v="V"/>
    <x v="8"/>
    <n v="800"/>
    <n v="43.88"/>
    <m/>
    <n v="35104"/>
    <n v="12"/>
    <n v="3.85"/>
    <n v="0.62785714285714278"/>
    <n v="35087.452142857146"/>
    <s v="S"/>
    <m/>
    <n v="35087.452142857146"/>
    <n v="-83.369935064933088"/>
    <m/>
  </r>
  <r>
    <s v="ITAÚ"/>
    <d v="2019-09-13T00:00:00"/>
    <s v="Bens Industriais"/>
    <n v="46404"/>
    <s v="V"/>
    <x v="35"/>
    <n v="400"/>
    <n v="35.21"/>
    <m/>
    <n v="14084"/>
    <n v="12"/>
    <n v="3.85"/>
    <n v="0.62785714285714278"/>
    <n v="14068.172142857142"/>
    <s v="S"/>
    <m/>
    <n v="14068.172142857142"/>
    <n v="69.260064935064293"/>
    <m/>
  </r>
  <r>
    <s v="ITAÚ"/>
    <d v="2019-09-13T00:00:00"/>
    <s v="Bens Industriais"/>
    <n v="46404"/>
    <s v="V"/>
    <x v="35"/>
    <n v="100"/>
    <n v="35.31"/>
    <m/>
    <n v="3531"/>
    <n v="12"/>
    <n v="3.85"/>
    <n v="0.62785714285714278"/>
    <n v="3515.1721428571432"/>
    <s v="S"/>
    <m/>
    <n v="3515.1721428571432"/>
    <m/>
    <m/>
  </r>
  <r>
    <s v="ITAÚ"/>
    <d v="2019-09-13T00:00:00"/>
    <s v="Bens Industriais"/>
    <n v="46404"/>
    <s v="C"/>
    <x v="35"/>
    <n v="500"/>
    <n v="34.99"/>
    <m/>
    <n v="17495"/>
    <n v="12"/>
    <n v="3.85"/>
    <n v="0.62785714285714278"/>
    <n v="17511.457857142857"/>
    <s v="S"/>
    <m/>
    <n v="-17511.457857142857"/>
    <m/>
    <m/>
  </r>
  <r>
    <s v="ITAÚ"/>
    <d v="2019-09-13T00:00:00"/>
    <s v="Bens Industriais"/>
    <n v="46404"/>
    <s v="V"/>
    <x v="35"/>
    <n v="500"/>
    <n v="34.909999999999997"/>
    <m/>
    <n v="17455"/>
    <n v="12"/>
    <n v="3.85"/>
    <n v="0.62785714285714278"/>
    <n v="17439.172142857144"/>
    <s v="S"/>
    <m/>
    <n v="17439.172142857144"/>
    <n v="55.963376623378281"/>
    <m/>
  </r>
  <r>
    <s v="ITAÚ"/>
    <d v="2019-09-13T00:00:00"/>
    <s v="Bens Industriais"/>
    <n v="46404"/>
    <s v="C"/>
    <x v="35"/>
    <n v="500"/>
    <n v="34.729999999999997"/>
    <m/>
    <n v="17365"/>
    <n v="12"/>
    <n v="3.85"/>
    <n v="0.62785714285714278"/>
    <n v="17382.467857142856"/>
    <s v="S"/>
    <m/>
    <n v="-17382.467857142856"/>
    <m/>
    <m/>
  </r>
  <r>
    <s v="ITAÚ"/>
    <d v="2019-09-13T00:00:00"/>
    <s v="Consumo Cíclico"/>
    <n v="46404"/>
    <s v="C"/>
    <x v="22"/>
    <n v="500"/>
    <n v="34.770000000000003"/>
    <m/>
    <n v="17385"/>
    <n v="12"/>
    <n v="3.85"/>
    <n v="0.62785714285714278"/>
    <n v="17402.467857142856"/>
    <s v="S"/>
    <m/>
    <n v="-17402.467857142856"/>
    <m/>
    <m/>
  </r>
  <r>
    <s v="ITAÚ"/>
    <d v="2019-09-13T00:00:00"/>
    <s v="Financeiro"/>
    <n v="46404"/>
    <s v="C"/>
    <x v="8"/>
    <n v="300"/>
    <n v="43.82"/>
    <m/>
    <n v="13146"/>
    <n v="12"/>
    <n v="3.85"/>
    <n v="0.62785714285714278"/>
    <n v="13163.467857142856"/>
    <s v="S"/>
    <m/>
    <n v="-13163.467857142856"/>
    <m/>
    <m/>
  </r>
  <r>
    <s v="ITAÚ"/>
    <d v="2019-09-13T00:00:00"/>
    <s v="Financeiro"/>
    <n v="46404"/>
    <s v="C"/>
    <x v="8"/>
    <n v="500"/>
    <n v="43.98"/>
    <m/>
    <n v="21990"/>
    <n v="12"/>
    <n v="3.85"/>
    <n v="0.62785714285714278"/>
    <n v="22007.467857142856"/>
    <s v="S"/>
    <m/>
    <n v="-22007.467857142856"/>
    <m/>
    <m/>
  </r>
  <r>
    <s v="ITAÚ"/>
    <d v="2019-09-13T00:00:00"/>
    <s v="Consumo não Cíclico"/>
    <n v="46404"/>
    <s v="V"/>
    <x v="13"/>
    <n v="800"/>
    <n v="29.65"/>
    <m/>
    <n v="23720"/>
    <n v="12"/>
    <n v="3.85"/>
    <n v="0.62785714285714278"/>
    <n v="23703.162142857145"/>
    <s v="S"/>
    <m/>
    <n v="23703.162142857145"/>
    <n v="417.11921789321968"/>
    <m/>
  </r>
  <r>
    <s v="CLEAR"/>
    <d v="2019-09-12T00:00:00"/>
    <s v="Financeiro"/>
    <n v="5325887"/>
    <s v="V"/>
    <x v="8"/>
    <n v="700"/>
    <n v="44.75"/>
    <m/>
    <n v="31325"/>
    <m/>
    <n v="3.0881818181818179"/>
    <n v="0.5763636363636363"/>
    <n v="31320.213636363638"/>
    <s v="S"/>
    <m/>
    <n v="31320.213636363638"/>
    <n v="159.78454545454588"/>
    <m/>
  </r>
  <r>
    <s v="CLEAR"/>
    <d v="2019-09-12T00:00:00"/>
    <s v="Financeiro"/>
    <n v="5325887"/>
    <s v="V"/>
    <x v="8"/>
    <n v="100"/>
    <n v="44.59"/>
    <m/>
    <n v="4459"/>
    <m/>
    <n v="3.0881818181818179"/>
    <n v="0.5763636363636363"/>
    <n v="4454.2136363636364"/>
    <s v="S"/>
    <m/>
    <n v="4454.2136363636364"/>
    <n v="14.066363636363349"/>
    <m/>
  </r>
  <r>
    <s v="CLEAR"/>
    <d v="2019-09-12T00:00:00"/>
    <s v="Financeiro"/>
    <n v="5325887"/>
    <s v="C"/>
    <x v="8"/>
    <n v="200"/>
    <n v="44.45"/>
    <m/>
    <n v="8890"/>
    <m/>
    <n v="3.0881818181818179"/>
    <n v="0.5763636363636363"/>
    <n v="8895.4163636363628"/>
    <s v="S"/>
    <m/>
    <n v="-8895.4163636363628"/>
    <m/>
    <m/>
  </r>
  <r>
    <s v="CLEAR"/>
    <d v="2019-09-12T00:00:00"/>
    <s v="Financeiro"/>
    <n v="5325887"/>
    <s v="C"/>
    <x v="8"/>
    <n v="500"/>
    <n v="44.52"/>
    <m/>
    <n v="22260"/>
    <m/>
    <n v="3.0881818181818179"/>
    <n v="0.5763636363636363"/>
    <n v="22265.416363636363"/>
    <s v="S"/>
    <m/>
    <n v="-22265.416363636363"/>
    <m/>
    <m/>
  </r>
  <r>
    <s v="CLEAR"/>
    <d v="2019-09-12T00:00:00"/>
    <s v="Financeiro"/>
    <n v="5325887"/>
    <s v="C"/>
    <x v="8"/>
    <n v="100"/>
    <n v="44.35"/>
    <m/>
    <n v="4435"/>
    <m/>
    <n v="3.0881818181818179"/>
    <n v="0.5763636363636363"/>
    <n v="4439.6613636363636"/>
    <s v="S"/>
    <m/>
    <n v="-4439.6613636363636"/>
    <m/>
    <m/>
  </r>
  <r>
    <s v="CLEAR"/>
    <d v="2019-09-12T00:00:00"/>
    <s v="Financeiro"/>
    <n v="5325887"/>
    <s v="V"/>
    <x v="8"/>
    <n v="400"/>
    <n v="44.84"/>
    <m/>
    <n v="17936"/>
    <m/>
    <n v="3.0881818181818179"/>
    <n v="0.5763636363636363"/>
    <n v="17931.968636363636"/>
    <s v="S"/>
    <m/>
    <n v="17931.968636363636"/>
    <n v="86.066363636364258"/>
    <m/>
  </r>
  <r>
    <s v="CLEAR"/>
    <d v="2019-09-12T00:00:00"/>
    <s v="Financeiro"/>
    <n v="5325887"/>
    <s v="C"/>
    <x v="8"/>
    <n v="400"/>
    <n v="44.6"/>
    <m/>
    <n v="17840"/>
    <m/>
    <n v="3.0881818181818179"/>
    <n v="0.5763636363636363"/>
    <n v="17844.661363636365"/>
    <s v="S"/>
    <m/>
    <n v="-17844.661363636365"/>
    <m/>
    <m/>
  </r>
  <r>
    <s v="CLEAR"/>
    <d v="2019-09-12T00:00:00"/>
    <s v="Utilidade Pública"/>
    <n v="5325887"/>
    <s v="C"/>
    <x v="17"/>
    <n v="1000"/>
    <n v="14.71"/>
    <m/>
    <n v="14710"/>
    <m/>
    <n v="3.0881818181818179"/>
    <n v="0.5763636363636363"/>
    <n v="14714.661363636364"/>
    <s v="S"/>
    <m/>
    <n v="-14714.661363636364"/>
    <m/>
    <m/>
  </r>
  <r>
    <s v="CLEAR"/>
    <d v="2019-09-12T00:00:00"/>
    <s v="Utilidade Pública"/>
    <n v="5325887"/>
    <s v="V"/>
    <x v="17"/>
    <n v="800"/>
    <n v="14.91"/>
    <m/>
    <n v="11928"/>
    <m/>
    <n v="3.0881818181818179"/>
    <n v="0.5763636363636363"/>
    <n v="11923.353636363636"/>
    <s v="S"/>
    <m/>
    <n v="11923.353636363636"/>
    <n v="-217.57181818181743"/>
    <m/>
  </r>
  <r>
    <s v="CLEAR"/>
    <d v="2019-09-12T00:00:00"/>
    <s v="Bens Industriais"/>
    <n v="5325887"/>
    <s v="V"/>
    <x v="35"/>
    <n v="500"/>
    <n v="35.11"/>
    <m/>
    <n v="17555"/>
    <m/>
    <n v="3.0881818181818179"/>
    <n v="0.5763636363636363"/>
    <n v="17550.250303030305"/>
    <s v="S"/>
    <m/>
    <n v="17550.250303030305"/>
    <n v="50.066363636364258"/>
    <m/>
  </r>
  <r>
    <s v="CLEAR"/>
    <d v="2019-09-12T00:00:00"/>
    <s v="Bens Industriais"/>
    <n v="5325887"/>
    <s v="C"/>
    <x v="35"/>
    <n v="500"/>
    <n v="34.99"/>
    <m/>
    <n v="17495"/>
    <m/>
    <n v="3.0881818181818179"/>
    <n v="0.5763636363636363"/>
    <n v="17500.379696969696"/>
    <s v="S"/>
    <m/>
    <n v="-17500.379696969696"/>
    <m/>
    <m/>
  </r>
  <r>
    <s v="ITAÚ"/>
    <d v="2019-09-12T00:00:00"/>
    <s v="Consumo Cíclico"/>
    <n v="41764"/>
    <s v="V"/>
    <x v="22"/>
    <n v="600"/>
    <n v="35.26"/>
    <n v="34.064297520661157"/>
    <n v="21156"/>
    <n v="12"/>
    <n v="3.8354545454545454"/>
    <n v="0.57545454545454544"/>
    <n v="21139.251212121213"/>
    <s v="S"/>
    <m/>
    <n v="21139.251212121213"/>
    <n v="701.19603305785131"/>
    <m/>
  </r>
  <r>
    <s v="ITAÚ"/>
    <d v="2019-09-12T00:00:00"/>
    <s v="Consumo Cíclico"/>
    <n v="41764"/>
    <s v="V"/>
    <x v="22"/>
    <n v="500"/>
    <n v="35.26"/>
    <n v="34.064297520661157"/>
    <n v="17630"/>
    <n v="12"/>
    <n v="3.8354545454545454"/>
    <n v="0.57545454545454544"/>
    <n v="17614.124545454546"/>
    <s v="S"/>
    <m/>
    <n v="17614.124545454546"/>
    <n v="581.34245179063146"/>
    <m/>
  </r>
  <r>
    <s v="ITAÚ"/>
    <d v="2019-09-12T00:00:00"/>
    <s v="Consumo Cíclico"/>
    <n v="41764"/>
    <s v="C"/>
    <x v="22"/>
    <n v="500"/>
    <n v="34.46"/>
    <n v="34.064297520661157"/>
    <n v="17230"/>
    <n v="12"/>
    <n v="3.8354545454545454"/>
    <n v="0.57545454545454544"/>
    <n v="17248.762121212123"/>
    <s v="S"/>
    <m/>
    <n v="-17248.762121212123"/>
    <m/>
    <m/>
  </r>
  <r>
    <s v="ITAÚ"/>
    <d v="2019-09-12T00:00:00"/>
    <s v="Materiais Básicos"/>
    <n v="41764"/>
    <s v="C"/>
    <x v="27"/>
    <n v="500"/>
    <n v="31.95"/>
    <n v="33.243333333333332"/>
    <n v="15975"/>
    <n v="12"/>
    <n v="3.8354545454545454"/>
    <n v="0.57545454545454544"/>
    <n v="15992.295454545454"/>
    <s v="S"/>
    <m/>
    <n v="-15992.295454545454"/>
    <m/>
    <n v="600"/>
  </r>
  <r>
    <s v="ITAÚ"/>
    <d v="2019-09-12T00:00:00"/>
    <s v="Bens Industriais"/>
    <n v="41764"/>
    <s v="V"/>
    <x v="35"/>
    <n v="300"/>
    <n v="34.92"/>
    <m/>
    <n v="10476"/>
    <n v="12"/>
    <n v="3.8354545454545454"/>
    <n v="0.57545454545454544"/>
    <n v="10457.867878787878"/>
    <s v="S"/>
    <m/>
    <n v="10457.867878787878"/>
    <n v="104.35242424242642"/>
    <m/>
  </r>
  <r>
    <s v="ITAÚ"/>
    <d v="2019-09-12T00:00:00"/>
    <s v="Bens Industriais"/>
    <n v="41764"/>
    <s v="C"/>
    <x v="35"/>
    <n v="300"/>
    <n v="34.46"/>
    <m/>
    <n v="10338"/>
    <n v="12"/>
    <n v="3.8354545454545454"/>
    <n v="0.57545454545454544"/>
    <n v="10356.762121212121"/>
    <s v="S"/>
    <m/>
    <n v="-10356.762121212121"/>
    <m/>
    <m/>
  </r>
  <r>
    <s v="ITAÚ"/>
    <d v="2019-09-12T00:00:00"/>
    <s v="Financeiro"/>
    <n v="41764"/>
    <s v="C"/>
    <x v="14"/>
    <n v="200"/>
    <n v="47.62"/>
    <m/>
    <n v="9524"/>
    <m/>
    <n v="3.8354545454545454"/>
    <n v="0.57545454545454544"/>
    <n v="9528.750454545454"/>
    <s v="S"/>
    <m/>
    <n v="-9528.750454545454"/>
    <m/>
    <m/>
  </r>
  <r>
    <s v="ITAÚ"/>
    <d v="2019-09-12T00:00:00"/>
    <s v=" Utilidade Pública"/>
    <n v="41764"/>
    <s v="V"/>
    <x v="29"/>
    <n v="1000"/>
    <n v="25.41"/>
    <m/>
    <n v="25410"/>
    <n v="12"/>
    <n v="3.8354545454545454"/>
    <n v="0.57545454545454544"/>
    <n v="25393.879545454547"/>
    <s v="S"/>
    <m/>
    <n v="25393.879545454547"/>
    <n v="497.76688672438468"/>
    <m/>
  </r>
  <r>
    <s v="ITAÚ"/>
    <d v="2019-09-12T00:00:00"/>
    <s v="Utilidade Pública"/>
    <n v="41764"/>
    <s v="V"/>
    <x v="17"/>
    <n v="1000"/>
    <n v="14.87"/>
    <m/>
    <n v="14870"/>
    <n v="12"/>
    <n v="3.8354545454545454"/>
    <n v="0.57545454545454544"/>
    <n v="14854.314545454545"/>
    <s v="S"/>
    <m/>
    <n v="14854.314545454545"/>
    <n v="287.76688672438831"/>
    <m/>
  </r>
  <r>
    <s v="ITAÚ"/>
    <d v="2019-09-12T00:00:00"/>
    <s v="Financeiro"/>
    <n v="41764"/>
    <s v="V"/>
    <x v="8"/>
    <n v="300"/>
    <n v="45.09"/>
    <m/>
    <n v="13527.000000000002"/>
    <n v="12"/>
    <n v="3.8354545454545454"/>
    <n v="0.57545454545454544"/>
    <n v="13511.314545454547"/>
    <s v="S"/>
    <m/>
    <n v="13511.314545454547"/>
    <n v="511.68911688311891"/>
    <m/>
  </r>
  <r>
    <s v="ITAÚ"/>
    <d v="2019-09-12T00:00:00"/>
    <s v="Materiais Básicos"/>
    <n v="41764"/>
    <s v="C"/>
    <x v="12"/>
    <n v="1500"/>
    <n v="8.33"/>
    <m/>
    <n v="12495"/>
    <n v="12"/>
    <n v="3.8354545454545454"/>
    <n v="0.57545454545454544"/>
    <n v="12511.315454545454"/>
    <s v="S"/>
    <m/>
    <n v="-12511.315454545454"/>
    <m/>
    <n v="400"/>
  </r>
  <r>
    <s v="CLEAR"/>
    <d v="2019-09-11T00:00:00"/>
    <s v="Consumo Cíclico"/>
    <n v="5280336"/>
    <s v="V"/>
    <x v="22"/>
    <n v="400"/>
    <n v="33.799999999999997"/>
    <m/>
    <n v="13519.999999999998"/>
    <m/>
    <n v="3.42"/>
    <n v="0.53500000000000003"/>
    <n v="13514.584999999999"/>
    <s v="S"/>
    <m/>
    <n v="13514.584999999999"/>
    <n v="20.199999999998909"/>
    <n v="100"/>
  </r>
  <r>
    <s v="CLEAR"/>
    <d v="2019-09-11T00:00:00"/>
    <s v="Bens Industriais"/>
    <n v="5280336"/>
    <s v="V"/>
    <x v="35"/>
    <n v="800"/>
    <n v="34.049999999999997"/>
    <n v="33.549999999999997"/>
    <n v="27239.999999999996"/>
    <m/>
    <n v="3.42"/>
    <n v="0.53500000000000003"/>
    <n v="27236.354999999996"/>
    <s v="S"/>
    <m/>
    <n v="27236.354999999996"/>
    <n v="386.77055555555489"/>
    <m/>
  </r>
  <r>
    <s v="CLEAR"/>
    <d v="2019-09-11T00:00:00"/>
    <s v="Financeiro"/>
    <n v="5280336"/>
    <s v="C"/>
    <x v="14"/>
    <n v="300"/>
    <n v="48.44"/>
    <n v="48.417499999999997"/>
    <n v="14532"/>
    <m/>
    <n v="3.42"/>
    <n v="0.53500000000000003"/>
    <n v="14536.035"/>
    <s v="S"/>
    <m/>
    <n v="-14536.035"/>
    <m/>
    <m/>
  </r>
  <r>
    <s v="CLEAR"/>
    <d v="2019-09-11T00:00:00"/>
    <s v="Financeiro"/>
    <n v="5280336"/>
    <s v="C"/>
    <x v="14"/>
    <n v="100"/>
    <n v="48.35"/>
    <n v="48.35"/>
    <n v="4835"/>
    <m/>
    <n v="3.42"/>
    <n v="0.53500000000000003"/>
    <n v="4839.0349999999999"/>
    <s v="S"/>
    <m/>
    <n v="-4839.0349999999999"/>
    <m/>
    <m/>
  </r>
  <r>
    <s v="CLEAR"/>
    <d v="2019-09-11T00:00:00"/>
    <s v="Consumo Cíclico"/>
    <n v="5280336"/>
    <s v="C"/>
    <x v="22"/>
    <n v="400"/>
    <n v="33.700000000000003"/>
    <m/>
    <n v="13480.000000000002"/>
    <m/>
    <n v="3.42"/>
    <n v="0.53500000000000003"/>
    <n v="13484.035000000002"/>
    <s v="S"/>
    <m/>
    <n v="-13484.035000000002"/>
    <m/>
    <m/>
  </r>
  <r>
    <s v="CLEAR"/>
    <d v="2019-09-11T00:00:00"/>
    <s v="Consumo Cíclico"/>
    <n v="5280336"/>
    <s v="V"/>
    <x v="22"/>
    <n v="400"/>
    <n v="33.72"/>
    <m/>
    <n v="13488"/>
    <m/>
    <n v="3.42"/>
    <n v="0.53500000000000003"/>
    <n v="13483.174999999999"/>
    <s v="S"/>
    <m/>
    <n v="13483.174999999999"/>
    <n v="-15.799999999997453"/>
    <m/>
  </r>
  <r>
    <s v="CLEAR"/>
    <d v="2019-09-11T00:00:00"/>
    <s v="Consumo Cíclico"/>
    <n v="5280336"/>
    <s v="C"/>
    <x v="22"/>
    <n v="400"/>
    <n v="33.71"/>
    <m/>
    <n v="13484"/>
    <m/>
    <n v="3.42"/>
    <n v="0.53500000000000003"/>
    <n v="13487.214999999998"/>
    <s v="S"/>
    <m/>
    <n v="-13487.214999999998"/>
    <m/>
    <m/>
  </r>
  <r>
    <s v="CLEAR"/>
    <d v="2019-09-11T00:00:00"/>
    <s v="Financeiro"/>
    <n v="5280336"/>
    <s v="V"/>
    <x v="8"/>
    <n v="300"/>
    <n v="45.58"/>
    <n v="44.43"/>
    <n v="13674"/>
    <m/>
    <n v="3.42"/>
    <n v="0.53500000000000003"/>
    <n v="13673.465"/>
    <s v="S"/>
    <m/>
    <n v="13673.465"/>
    <n v="335.72555555555846"/>
    <m/>
  </r>
  <r>
    <s v="ITAÚ"/>
    <d v="2019-09-11T00:00:00"/>
    <s v="Financeiro"/>
    <n v="36347"/>
    <s v="C"/>
    <x v="8"/>
    <n v="300"/>
    <n v="44.18"/>
    <n v="44.18"/>
    <n v="13254"/>
    <n v="12"/>
    <n v="4.0914285714285716"/>
    <n v="0.64714285714285713"/>
    <n v="13267.277142857141"/>
    <s v="S"/>
    <m/>
    <n v="-13267.277142857141"/>
    <m/>
    <m/>
  </r>
  <r>
    <s v="ITAÚ"/>
    <d v="2019-09-11T00:00:00"/>
    <s v="Financeiro"/>
    <n v="36347"/>
    <s v="V"/>
    <x v="8"/>
    <n v="300"/>
    <n v="45.03"/>
    <n v="43.938000000000002"/>
    <n v="13509"/>
    <n v="12"/>
    <n v="4.0914285714285716"/>
    <n v="0.64714285714285713"/>
    <n v="13488.402857142857"/>
    <s v="S"/>
    <m/>
    <n v="13488.402857142857"/>
    <n v="217.81571428571806"/>
    <m/>
  </r>
  <r>
    <s v="ITAÚ"/>
    <d v="2019-09-11T00:00:00"/>
    <s v="Bens Industriais"/>
    <n v="36347"/>
    <s v="V"/>
    <x v="35"/>
    <n v="1000"/>
    <n v="34.049999999999997"/>
    <n v="33.18"/>
    <n v="34050"/>
    <n v="12"/>
    <n v="4.0914285714285716"/>
    <n v="0.64714285714285713"/>
    <n v="34033.095714285708"/>
    <s v="S"/>
    <m/>
    <n v="34033.095714285708"/>
    <n v="824.88726984127061"/>
    <m/>
  </r>
  <r>
    <s v="ITAÚ"/>
    <d v="2019-09-11T00:00:00"/>
    <s v="Financeiro"/>
    <n v="36347"/>
    <s v="V"/>
    <x v="8"/>
    <n v="200"/>
    <n v="45.03"/>
    <n v="43.938000000000002"/>
    <n v="9006"/>
    <m/>
    <n v="4.0914285714285716"/>
    <n v="0.64714285714285713"/>
    <n v="9001.0957142857151"/>
    <s v="S"/>
    <m/>
    <n v="9001.0957142857151"/>
    <n v="-4.5385714285694121"/>
    <m/>
  </r>
  <r>
    <s v="ITAÚ"/>
    <d v="2019-09-11T00:00:00"/>
    <s v="Consumo Cíclico"/>
    <n v="36347"/>
    <s v="V"/>
    <x v="22"/>
    <n v="500"/>
    <n v="33.96"/>
    <n v="33.734545454545454"/>
    <n v="16980"/>
    <n v="12"/>
    <n v="4.0914285714285716"/>
    <n v="0.64714285714285713"/>
    <n v="16963.095714285715"/>
    <s v="S"/>
    <m/>
    <n v="16963.095714285715"/>
    <n v="94.450129870128876"/>
    <m/>
  </r>
  <r>
    <s v="ITAÚ"/>
    <d v="2019-09-11T00:00:00"/>
    <s v="Consumo Cíclico"/>
    <n v="36347"/>
    <s v="V"/>
    <x v="22"/>
    <n v="500"/>
    <n v="33.96"/>
    <m/>
    <n v="16980"/>
    <m/>
    <n v="4.0914285714285716"/>
    <n v="0.64714285714285713"/>
    <n v="16975.095714285715"/>
    <s v="S"/>
    <m/>
    <n v="16975.095714285715"/>
    <n v="-19.96714285714188"/>
    <m/>
  </r>
  <r>
    <s v="ITAÚ"/>
    <d v="2019-09-11T00:00:00"/>
    <s v="Consumo Cíclico"/>
    <n v="36347"/>
    <s v="C"/>
    <x v="22"/>
    <n v="500"/>
    <n v="33.96"/>
    <m/>
    <n v="16980"/>
    <n v="12"/>
    <n v="4.0914285714285716"/>
    <n v="0.64714285714285713"/>
    <n v="16997.534285714286"/>
    <s v="S"/>
    <m/>
    <n v="-16997.534285714286"/>
    <m/>
    <m/>
  </r>
  <r>
    <s v="ITAÚ"/>
    <d v="2019-09-10T00:00:00"/>
    <s v="Bens Industriais"/>
    <n v="31288"/>
    <s v="C"/>
    <x v="35"/>
    <n v="500"/>
    <n v="32.33"/>
    <n v="33.18"/>
    <n v="16165"/>
    <n v="12"/>
    <n v="3.3299999999999996"/>
    <n v="0.45400000000000001"/>
    <n v="16182.341142857142"/>
    <s v="S"/>
    <m/>
    <n v="-16182.341142857142"/>
    <m/>
    <m/>
  </r>
  <r>
    <s v="ITAÚ"/>
    <d v="2019-09-10T00:00:00"/>
    <s v="Financeiro"/>
    <n v="31288"/>
    <s v="C"/>
    <x v="8"/>
    <n v="300"/>
    <n v="43.27"/>
    <n v="43.938000000000002"/>
    <n v="12981.000000000002"/>
    <n v="12"/>
    <n v="3.3299999999999996"/>
    <n v="0.45400000000000001"/>
    <n v="12998.341142857143"/>
    <s v="S"/>
    <m/>
    <n v="-12998.341142857143"/>
    <m/>
    <m/>
  </r>
  <r>
    <s v="ITAÚ"/>
    <d v="2019-09-10T00:00:00"/>
    <s v="Consumo não Cíclico"/>
    <n v="31288"/>
    <s v="C"/>
    <x v="13"/>
    <n v="300"/>
    <n v="28.332000000000001"/>
    <n v="29.068249999999999"/>
    <n v="8499.6"/>
    <n v="12"/>
    <n v="3.3299999999999996"/>
    <n v="0.45400000000000001"/>
    <n v="8516.9439999999995"/>
    <s v="S"/>
    <m/>
    <n v="-8516.9439999999995"/>
    <m/>
    <m/>
  </r>
  <r>
    <s v="ITAÚ"/>
    <d v="2019-09-10T00:00:00"/>
    <s v="Consumo Cíclico"/>
    <n v="31288"/>
    <s v="C"/>
    <x v="18"/>
    <n v="1000"/>
    <n v="6.73"/>
    <n v="7.1924999999999999"/>
    <n v="6730"/>
    <n v="12"/>
    <n v="3.3299999999999996"/>
    <n v="0.45400000000000001"/>
    <n v="6746.3540000000003"/>
    <s v="S"/>
    <m/>
    <n v="-6746.3540000000003"/>
    <m/>
    <m/>
  </r>
  <r>
    <s v="ITAÚ"/>
    <d v="2019-09-10T00:00:00"/>
    <s v="Consumo Cíclico"/>
    <n v="31288"/>
    <s v="C"/>
    <x v="22"/>
    <n v="500"/>
    <n v="32.36"/>
    <n v="33.734545454545454"/>
    <n v="16180"/>
    <n v="12"/>
    <n v="3.3299999999999996"/>
    <n v="0.45400000000000001"/>
    <n v="16198.864"/>
    <s v="S"/>
    <m/>
    <n v="-16198.864"/>
    <m/>
    <m/>
  </r>
  <r>
    <s v="ITAÚ"/>
    <d v="2019-09-09T00:00:00"/>
    <s v="Financeiro"/>
    <n v="26063"/>
    <s v="C"/>
    <x v="8"/>
    <n v="200"/>
    <n v="44.94"/>
    <n v="44.94"/>
    <n v="8988"/>
    <n v="12"/>
    <n v="4.47"/>
    <n v="0.61"/>
    <n v="9007.02"/>
    <s v="S"/>
    <m/>
    <n v="-9007.02"/>
    <m/>
    <m/>
  </r>
  <r>
    <s v="ITAÚ"/>
    <d v="2019-09-09T00:00:00"/>
    <s v="Consumo Cíclico"/>
    <n v="26063"/>
    <s v="C"/>
    <x v="18"/>
    <n v="1000"/>
    <n v="7.14"/>
    <n v="7.3466666666666667"/>
    <n v="7140"/>
    <n v="12"/>
    <n v="4.47"/>
    <n v="0.61"/>
    <n v="7156.8679999999995"/>
    <s v="S"/>
    <m/>
    <n v="-7156.8679999999995"/>
    <m/>
    <m/>
  </r>
  <r>
    <s v="ITAÚ"/>
    <d v="2019-09-09T00:00:00"/>
    <s v="Consumo não Cíclico"/>
    <n v="26063"/>
    <s v="C"/>
    <x v="13"/>
    <n v="500"/>
    <n v="29.51"/>
    <n v="29.51"/>
    <n v="14755"/>
    <n v="12"/>
    <n v="4.47"/>
    <n v="0.61"/>
    <n v="14771.868"/>
    <s v="S"/>
    <m/>
    <n v="-14771.868"/>
    <m/>
    <n v="0"/>
  </r>
  <r>
    <s v="ITAÚ"/>
    <d v="2019-09-09T00:00:00"/>
    <s v="Consumo Cíclico"/>
    <n v="26063"/>
    <s v="C"/>
    <x v="22"/>
    <n v="300"/>
    <n v="34.36"/>
    <n v="34.880000000000003"/>
    <n v="10308"/>
    <n v="12"/>
    <n v="4.47"/>
    <n v="0.61"/>
    <n v="10324.868"/>
    <s v="S"/>
    <m/>
    <n v="-10324.868"/>
    <m/>
    <n v="400"/>
  </r>
  <r>
    <s v="ITAÚ"/>
    <d v="2019-09-09T00:00:00"/>
    <s v="Consumo Cíclico"/>
    <n v="26063"/>
    <s v="C"/>
    <x v="22"/>
    <n v="300"/>
    <n v="35.4"/>
    <n v="35.4"/>
    <n v="10620"/>
    <n v="12"/>
    <n v="4.47"/>
    <n v="0.61"/>
    <n v="10636.868"/>
    <s v="S"/>
    <m/>
    <n v="-10636.868"/>
    <m/>
    <m/>
  </r>
  <r>
    <s v="ITAÚ"/>
    <d v="2019-09-09T00:00:00"/>
    <e v="#N/A"/>
    <n v="26063"/>
    <s v="V"/>
    <x v="1"/>
    <n v="400"/>
    <n v="103.74"/>
    <n v="102.33"/>
    <n v="41496"/>
    <n v="12"/>
    <n v="4.47"/>
    <n v="0.61"/>
    <n v="41479.762000000002"/>
    <s v="S"/>
    <m/>
    <n v="41479.762000000002"/>
    <n v="338.42328282828385"/>
    <m/>
  </r>
  <r>
    <s v="ITAÚ"/>
    <d v="2019-09-09T00:00:00"/>
    <e v="#N/A"/>
    <n v="26063"/>
    <s v="V"/>
    <x v="1"/>
    <n v="200"/>
    <n v="102.47"/>
    <n v="102.33"/>
    <n v="20494"/>
    <n v="12"/>
    <n v="4.47"/>
    <n v="0.61"/>
    <n v="20475.61"/>
    <s v="S"/>
    <m/>
    <n v="20475.61"/>
    <n v="172.58234126984098"/>
    <m/>
  </r>
  <r>
    <s v="CLEAR"/>
    <d v="2019-09-09T00:00:00"/>
    <s v="Materiais Básicos"/>
    <n v="5180710"/>
    <s v="V"/>
    <x v="12"/>
    <n v="1500"/>
    <n v="8.16"/>
    <n v="8.8188062962962945"/>
    <n v="12240"/>
    <m/>
    <n v="5.3460000000000001"/>
    <n v="0.73"/>
    <n v="12236.23"/>
    <s v="S"/>
    <m/>
    <n v="12236.23"/>
    <n v="-991.22388888888418"/>
    <m/>
  </r>
  <r>
    <s v="CLEAR"/>
    <d v="2019-09-09T00:00:00"/>
    <s v="Consumo não Cíclico"/>
    <n v="5180710"/>
    <s v="C"/>
    <x v="13"/>
    <n v="500"/>
    <n v="29.03"/>
    <n v="29.883333333333333"/>
    <n v="14515"/>
    <m/>
    <n v="5.3460000000000001"/>
    <n v="0.73"/>
    <n v="14516.359999999999"/>
    <s v="S"/>
    <m/>
    <n v="-14516.359999999999"/>
    <m/>
    <n v="1500"/>
  </r>
  <r>
    <s v="CLEAR"/>
    <d v="2019-09-09T00:00:00"/>
    <s v="Financeiro"/>
    <n v="5180710"/>
    <s v="C"/>
    <x v="8"/>
    <n v="300"/>
    <n v="44.43"/>
    <n v="44.43"/>
    <n v="13329"/>
    <m/>
    <n v="5.3460000000000001"/>
    <n v="0.73"/>
    <n v="13330.359999999999"/>
    <s v="S"/>
    <m/>
    <n v="-13330.359999999999"/>
    <m/>
    <n v="0"/>
  </r>
  <r>
    <s v="CLEAR"/>
    <d v="2019-09-09T00:00:00"/>
    <s v="Bens Industriais"/>
    <n v="5180710"/>
    <s v="C"/>
    <x v="35"/>
    <n v="800"/>
    <n v="33.549999999999997"/>
    <n v="33.549999999999997"/>
    <n v="26839.999999999996"/>
    <m/>
    <n v="5.3460000000000001"/>
    <n v="0.73"/>
    <n v="26843.012499999997"/>
    <s v="S"/>
    <m/>
    <n v="-26843.012499999997"/>
    <m/>
    <m/>
  </r>
  <r>
    <s v="CLEAR"/>
    <d v="2019-09-09T00:00:00"/>
    <s v="Consumo não Cíclico"/>
    <n v="5180710"/>
    <s v="C"/>
    <x v="13"/>
    <n v="1000"/>
    <n v="30.31"/>
    <n v="30.31"/>
    <n v="30310"/>
    <m/>
    <n v="5.3460000000000001"/>
    <n v="0.73"/>
    <n v="30313.012500000001"/>
    <s v="S"/>
    <m/>
    <n v="-30313.012500000001"/>
    <m/>
    <n v="1000"/>
  </r>
  <r>
    <s v="CLEAR"/>
    <d v="2019-09-06T00:00:00"/>
    <s v="Financeiro"/>
    <n v="5131210"/>
    <s v="V"/>
    <x v="14"/>
    <n v="900"/>
    <n v="49.08"/>
    <n v="50.363333333333337"/>
    <n v="44172"/>
    <m/>
    <n v="12.14"/>
    <n v="1.65"/>
    <n v="44168.697500000002"/>
    <s v="S"/>
    <m/>
    <n v="44168.697500000002"/>
    <n v="-1158.9344444444432"/>
    <m/>
  </r>
  <r>
    <s v="ITAÚ"/>
    <d v="2019-09-06T00:00:00"/>
    <s v="Bens Industriais"/>
    <n v="21314"/>
    <s v="C"/>
    <x v="35"/>
    <n v="500"/>
    <n v="34.020000000000003"/>
    <n v="34.020000000000003"/>
    <n v="17010"/>
    <n v="12"/>
    <n v="5.3271428571428574"/>
    <n v="0.81571428571428573"/>
    <n v="17025.098214285714"/>
    <s v="S"/>
    <m/>
    <n v="-17025.098214285714"/>
    <m/>
    <m/>
  </r>
  <r>
    <s v="ITAÚ"/>
    <d v="2019-09-06T00:00:00"/>
    <s v="Utilidade Pública"/>
    <n v="21314"/>
    <s v="C"/>
    <x v="17"/>
    <n v="1000"/>
    <n v="14.55"/>
    <n v="14.55"/>
    <n v="14550"/>
    <n v="12"/>
    <n v="5.3271428571428574"/>
    <n v="0.81571428571428573"/>
    <n v="14565.558214285713"/>
    <s v="S"/>
    <m/>
    <n v="-14565.558214285713"/>
    <m/>
    <m/>
  </r>
  <r>
    <s v="ITAÚ"/>
    <d v="2019-09-06T00:00:00"/>
    <s v="Consumo Cíclico"/>
    <n v="21314"/>
    <s v="C"/>
    <x v="18"/>
    <n v="2000"/>
    <n v="7.45"/>
    <n v="7.45"/>
    <n v="14900"/>
    <n v="12"/>
    <n v="5.3271428571428574"/>
    <n v="0.81571428571428573"/>
    <n v="14915.558214285713"/>
    <s v="S"/>
    <m/>
    <n v="-14915.558214285713"/>
    <m/>
    <m/>
  </r>
  <r>
    <s v="ITAÚ"/>
    <d v="2019-09-06T00:00:00"/>
    <s v=" Utilidade Pública"/>
    <n v="21314"/>
    <s v="C"/>
    <x v="29"/>
    <n v="1000"/>
    <n v="24.88"/>
    <n v="24.88"/>
    <n v="24880"/>
    <n v="12"/>
    <n v="5.3271428571428574"/>
    <n v="0.81571428571428573"/>
    <n v="24895.558214285713"/>
    <s v="S"/>
    <m/>
    <n v="-24895.558214285713"/>
    <m/>
    <n v="600"/>
  </r>
  <r>
    <s v="ITAÚ"/>
    <d v="2019-09-06T00:00:00"/>
    <s v="Consumo não Cíclico"/>
    <n v="21314"/>
    <s v="V"/>
    <x v="13"/>
    <n v="1000"/>
    <n v="30.62"/>
    <n v="29.91"/>
    <n v="30620"/>
    <n v="12"/>
    <n v="5.3271428571428574"/>
    <n v="0.81571428571428573"/>
    <n v="30605.071785714288"/>
    <s v="S"/>
    <m/>
    <n v="30605.071785714288"/>
    <n v="687.72857142857174"/>
    <m/>
  </r>
  <r>
    <s v="ITAÚ"/>
    <d v="2019-09-06T00:00:00"/>
    <s v="Consumo não Cíclico"/>
    <n v="21314"/>
    <s v="C"/>
    <x v="13"/>
    <n v="1000"/>
    <n v="29.9"/>
    <n v="29.91"/>
    <n v="29900"/>
    <n v="12"/>
    <n v="5.3271428571428574"/>
    <n v="0.81571428571428573"/>
    <n v="29918.945714285714"/>
    <s v="S"/>
    <m/>
    <n v="-29918.945714285714"/>
    <m/>
    <m/>
  </r>
  <r>
    <s v="ITAÚ"/>
    <d v="2019-09-06T00:00:00"/>
    <e v="#N/A"/>
    <n v="21314"/>
    <s v="C"/>
    <x v="1"/>
    <n v="200"/>
    <n v="101.45"/>
    <n v="102.33333333333333"/>
    <n v="20290"/>
    <n v="12"/>
    <n v="5.3271428571428574"/>
    <n v="0.81571428571428573"/>
    <n v="20305.279047619046"/>
    <s v="S"/>
    <m/>
    <n v="-20305.279047619046"/>
    <m/>
    <m/>
  </r>
  <r>
    <s v="ITAÚ"/>
    <d v="2019-09-05T00:00:00"/>
    <s v="Bens Industriais"/>
    <n v="16911"/>
    <s v="V"/>
    <x v="35"/>
    <n v="300"/>
    <n v="33.56"/>
    <m/>
    <n v="10068"/>
    <n v="12"/>
    <n v="4.496666666666667"/>
    <n v="0.69"/>
    <n v="10053.476666666666"/>
    <s v="S"/>
    <m/>
    <n v="10053.476666666666"/>
    <n v="342.50108585858652"/>
    <m/>
  </r>
  <r>
    <s v="ITAÚ"/>
    <d v="2019-09-05T00:00:00"/>
    <s v=" Utilidade Pública"/>
    <n v="16911"/>
    <s v="V"/>
    <x v="29"/>
    <n v="500"/>
    <n v="25.09"/>
    <m/>
    <n v="12545"/>
    <n v="12"/>
    <n v="4.496666666666667"/>
    <n v="0.69"/>
    <n v="12530.476666666666"/>
    <s v="S"/>
    <m/>
    <n v="12530.476666666666"/>
    <n v="197.50108585858652"/>
    <m/>
  </r>
  <r>
    <s v="ITAÚ"/>
    <d v="2019-09-05T00:00:00"/>
    <s v="Consumo não Cíclico"/>
    <n v="16911"/>
    <s v="V"/>
    <x v="13"/>
    <n v="500"/>
    <n v="30.45"/>
    <m/>
    <n v="15225"/>
    <n v="12"/>
    <n v="4.496666666666667"/>
    <n v="0.69"/>
    <n v="15210.476666666666"/>
    <s v="S"/>
    <m/>
    <n v="15210.476666666666"/>
    <n v="902.50108585858652"/>
    <m/>
  </r>
  <r>
    <s v="ITAÚ"/>
    <d v="2019-09-05T00:00:00"/>
    <s v="Financeiro"/>
    <n v="16911"/>
    <s v="V"/>
    <x v="8"/>
    <n v="500"/>
    <n v="45.43"/>
    <m/>
    <n v="22715"/>
    <n v="12"/>
    <n v="4.496666666666667"/>
    <n v="0.69"/>
    <n v="22700.476666666669"/>
    <s v="S"/>
    <m/>
    <n v="22700.476666666669"/>
    <n v="774.69025252525535"/>
    <m/>
  </r>
  <r>
    <s v="ITAÚ"/>
    <d v="2019-09-05T00:00:00"/>
    <s v="Financeiro"/>
    <n v="16911"/>
    <s v="V"/>
    <x v="8"/>
    <n v="100"/>
    <n v="45.36"/>
    <m/>
    <n v="4536"/>
    <m/>
    <n v="4.496666666666667"/>
    <n v="0.69"/>
    <n v="4533.4766666666674"/>
    <s v="S"/>
    <m/>
    <n v="4533.4766666666674"/>
    <m/>
    <n v="900"/>
  </r>
  <r>
    <s v="ITAÚ"/>
    <d v="2019-09-05T00:00:00"/>
    <s v="Financeiro"/>
    <n v="16911"/>
    <s v="C"/>
    <x v="8"/>
    <n v="500"/>
    <n v="45.59"/>
    <m/>
    <n v="22795"/>
    <n v="12"/>
    <n v="4.496666666666667"/>
    <n v="0.69"/>
    <n v="22810.153333333332"/>
    <s v="S"/>
    <m/>
    <n v="-22810.153333333332"/>
    <m/>
    <m/>
  </r>
  <r>
    <s v="ITAÚ"/>
    <d v="2019-09-05T00:00:00"/>
    <s v="Financeiro"/>
    <n v="16911"/>
    <s v="V"/>
    <x v="8"/>
    <n v="500"/>
    <n v="45.36"/>
    <m/>
    <n v="22680"/>
    <n v="12"/>
    <n v="4.496666666666667"/>
    <n v="0.69"/>
    <n v="22665.476666666669"/>
    <s v="S"/>
    <m/>
    <n v="22665.476666666669"/>
    <n v="-147.55527777777388"/>
    <m/>
  </r>
  <r>
    <s v="CLEAR"/>
    <d v="2019-09-05T00:00:00"/>
    <s v="Financeiro"/>
    <n v="5087995"/>
    <s v="V"/>
    <x v="14"/>
    <n v="300"/>
    <n v="47.5"/>
    <n v="50.363333333333337"/>
    <n v="14250"/>
    <m/>
    <n v="4.1074999999999999"/>
    <n v="0.56000000000000005"/>
    <n v="14247.606666666667"/>
    <s v="S"/>
    <m/>
    <n v="14247.606666666667"/>
    <n v="-862.63750000000073"/>
    <m/>
  </r>
  <r>
    <s v="CLEAR"/>
    <d v="2019-09-05T00:00:00"/>
    <s v="Bens Industriais"/>
    <n v="5087995"/>
    <s v="V"/>
    <x v="35"/>
    <n v="500"/>
    <n v="33.450000000000003"/>
    <m/>
    <n v="16725"/>
    <m/>
    <n v="4.1074999999999999"/>
    <n v="0.56000000000000005"/>
    <n v="16720.296666666665"/>
    <s v="S"/>
    <m/>
    <n v="16720.296666666665"/>
    <n v="216.24555555555708"/>
    <m/>
  </r>
  <r>
    <s v="CLEAR"/>
    <d v="2019-09-05T00:00:00"/>
    <s v="Consumo não Cíclico"/>
    <n v="5087995"/>
    <s v="V"/>
    <x v="13"/>
    <n v="500"/>
    <n v="30.44"/>
    <m/>
    <n v="15220"/>
    <m/>
    <n v="4.1074999999999999"/>
    <n v="0.56000000000000005"/>
    <n v="15215.296666666667"/>
    <s v="S"/>
    <m/>
    <n v="15215.296666666667"/>
    <n v="681.8822222222243"/>
    <n v="0"/>
  </r>
  <r>
    <s v="CLEAR"/>
    <d v="2019-09-05T00:00:00"/>
    <s v="Financeiro"/>
    <n v="5087995"/>
    <s v="V"/>
    <x v="8"/>
    <n v="300"/>
    <n v="45.28"/>
    <m/>
    <n v="13584"/>
    <m/>
    <n v="4.1074999999999999"/>
    <n v="0.56000000000000005"/>
    <n v="13579.296666666667"/>
    <s v="S"/>
    <m/>
    <n v="13579.296666666667"/>
    <n v="282.49111111111233"/>
    <m/>
  </r>
  <r>
    <s v="CLEAR"/>
    <d v="2019-09-03T00:00:00"/>
    <s v="Petróleo. Gás e Biocombustíveis"/>
    <n v="5043294"/>
    <s v="V"/>
    <x v="33"/>
    <n v="200"/>
    <n v="28.86"/>
    <m/>
    <n v="5772"/>
    <m/>
    <n v="1.58"/>
    <n v="0.21"/>
    <n v="5767.9475000000002"/>
    <s v="S"/>
    <m/>
    <n v="5767.9475000000002"/>
    <n v="227.84111111111088"/>
    <m/>
  </r>
  <r>
    <s v="CLEAR"/>
    <d v="2019-09-03T00:00:00"/>
    <s v="Utilidade Pública"/>
    <n v="4999039"/>
    <s v="V"/>
    <x v="17"/>
    <n v="800"/>
    <n v="14.91"/>
    <n v="15.07"/>
    <n v="11928"/>
    <m/>
    <n v="2.8166666666666664"/>
    <n v="0.3833333333333333"/>
    <n v="11923.774166666666"/>
    <s v="S"/>
    <m/>
    <n v="11923.774166666666"/>
    <n v="-131.85111111111109"/>
    <n v="400"/>
  </r>
  <r>
    <s v="CLEAR"/>
    <d v="2019-09-03T00:00:00"/>
    <s v="Financeiro"/>
    <n v="4999039"/>
    <s v="C"/>
    <x v="8"/>
    <n v="300"/>
    <n v="44.31"/>
    <m/>
    <n v="13293"/>
    <m/>
    <n v="2.8166666666666664"/>
    <n v="0.3833333333333333"/>
    <n v="13297.855833333333"/>
    <s v="S"/>
    <m/>
    <n v="-13297.855833333333"/>
    <m/>
    <n v="200"/>
  </r>
  <r>
    <s v="CLEAR"/>
    <d v="2019-09-03T00:00:00"/>
    <s v="Petróleo. Gás e Biocombustíveis"/>
    <n v="4999039"/>
    <s v="C"/>
    <x v="33"/>
    <n v="200"/>
    <n v="27.68"/>
    <m/>
    <n v="5536"/>
    <m/>
    <n v="2.8166666666666664"/>
    <n v="0.3833333333333333"/>
    <n v="5540.8558333333331"/>
    <s v="S"/>
    <m/>
    <n v="-5540.8558333333331"/>
    <m/>
    <m/>
  </r>
  <r>
    <s v="ITAÚ"/>
    <d v="2019-09-03T00:00:00"/>
    <e v="#N/A"/>
    <n v="7519"/>
    <s v="C"/>
    <x v="1"/>
    <n v="200"/>
    <n v="102.77"/>
    <n v="102.77"/>
    <n v="20554"/>
    <n v="12"/>
    <n v="4.0754545454545452"/>
    <n v="0.63363636363636366"/>
    <n v="20571.093636363639"/>
    <s v="S"/>
    <m/>
    <n v="-20571.093636363639"/>
    <m/>
    <m/>
  </r>
  <r>
    <s v="ITAÚ"/>
    <d v="2019-09-03T00:00:00"/>
    <e v="#N/A"/>
    <n v="7519"/>
    <s v="C"/>
    <x v="1"/>
    <n v="200"/>
    <n v="102.78"/>
    <n v="102.78"/>
    <n v="20556"/>
    <n v="12"/>
    <n v="4.0754545454545452"/>
    <n v="0.63363636363636366"/>
    <n v="20573.059469696971"/>
    <s v="S"/>
    <m/>
    <n v="-20573.059469696971"/>
    <m/>
    <n v="0"/>
  </r>
  <r>
    <s v="ITAÚ"/>
    <d v="2019-09-03T00:00:00"/>
    <s v="Bens Industriais"/>
    <n v="7519"/>
    <s v="C"/>
    <x v="35"/>
    <n v="300"/>
    <n v="32.31"/>
    <n v="32.741250000000001"/>
    <n v="9693"/>
    <n v="12"/>
    <n v="4.0754545454545452"/>
    <n v="0.63363636363636366"/>
    <n v="9710.0594696969692"/>
    <s v="S"/>
    <m/>
    <n v="-9710.0594696969692"/>
    <m/>
    <m/>
  </r>
  <r>
    <s v="ITAÚ"/>
    <d v="2019-09-03T00:00:00"/>
    <s v="Financeiro"/>
    <n v="7519"/>
    <s v="C"/>
    <x v="8"/>
    <n v="300"/>
    <n v="43.81"/>
    <m/>
    <n v="13143"/>
    <n v="12"/>
    <n v="4.0754545454545452"/>
    <n v="0.63363636363636366"/>
    <n v="13160.059469696969"/>
    <s v="S"/>
    <m/>
    <n v="-13160.059469696969"/>
    <m/>
    <m/>
  </r>
  <r>
    <s v="ITAÚ"/>
    <d v="2019-09-03T00:00:00"/>
    <e v="#N/A"/>
    <n v="7519"/>
    <s v="V"/>
    <x v="1"/>
    <n v="300"/>
    <n v="104.62"/>
    <m/>
    <n v="31386"/>
    <n v="12"/>
    <n v="4.0754545454545452"/>
    <n v="0.63363636363636366"/>
    <n v="31369.57053030303"/>
    <s v="S"/>
    <m/>
    <n v="31369.57053030303"/>
    <n v="363.16717171717391"/>
    <n v="300"/>
  </r>
  <r>
    <s v="ITAÚ"/>
    <d v="2019-09-03T00:00:00"/>
    <s v="Utilidade Pública"/>
    <n v="7519"/>
    <s v="V"/>
    <x v="17"/>
    <n v="800"/>
    <n v="14.9"/>
    <n v="14.724444444444444"/>
    <n v="11920"/>
    <n v="12"/>
    <n v="4.0754545454545452"/>
    <n v="0.63363636363636366"/>
    <n v="11903.57053030303"/>
    <s v="S"/>
    <m/>
    <n v="11903.57053030303"/>
    <n v="124.3430303030309"/>
    <n v="0"/>
  </r>
  <r>
    <s v="ITAÚ"/>
    <d v="2019-09-03T00:00:00"/>
    <s v="Consumo não Cíclico"/>
    <n v="7519"/>
    <s v="C"/>
    <x v="13"/>
    <n v="500"/>
    <n v="28.58"/>
    <m/>
    <n v="14290"/>
    <n v="12"/>
    <n v="4.0754545454545452"/>
    <n v="0.63363636363636366"/>
    <n v="14307.059469696969"/>
    <s v="S"/>
    <m/>
    <n v="-14307.059469696969"/>
    <m/>
    <n v="100"/>
  </r>
  <r>
    <s v="ITAÚ"/>
    <d v="2019-09-03T00:00:00"/>
    <e v="#N/A"/>
    <n v="7519"/>
    <s v="C"/>
    <x v="1"/>
    <n v="300"/>
    <n v="103.3"/>
    <m/>
    <n v="30990"/>
    <n v="12"/>
    <n v="4.0754545454545452"/>
    <n v="0.63363636363636366"/>
    <n v="31007.059469696971"/>
    <s v="S"/>
    <m/>
    <n v="-31007.059469696971"/>
    <m/>
    <m/>
  </r>
  <r>
    <s v="ITAÚ"/>
    <d v="2019-09-03T00:00:00"/>
    <e v="#N/A"/>
    <n v="7519"/>
    <s v="V"/>
    <x v="1"/>
    <n v="100"/>
    <n v="104.41"/>
    <m/>
    <n v="10441"/>
    <n v="12"/>
    <n v="4.0754545454545452"/>
    <n v="0.63363636363636366"/>
    <n v="10424.57053030303"/>
    <s v="S"/>
    <m/>
    <n v="10424.57053030303"/>
    <n v="-114.8328282828279"/>
    <m/>
  </r>
  <r>
    <s v="ITAÚ"/>
    <d v="2019-09-03T00:00:00"/>
    <e v="#N/A"/>
    <n v="7519"/>
    <s v="C"/>
    <x v="1"/>
    <n v="100"/>
    <n v="105.23"/>
    <m/>
    <n v="10523"/>
    <n v="12"/>
    <n v="4.0754545454545452"/>
    <n v="0.63363636363636366"/>
    <n v="10540.059469696969"/>
    <s v="S"/>
    <m/>
    <n v="-10540.059469696969"/>
    <m/>
    <m/>
  </r>
  <r>
    <s v="ITAÚ"/>
    <d v="2019-09-03T00:00:00"/>
    <s v=" Utilidade Pública"/>
    <n v="7519"/>
    <s v="C"/>
    <x v="29"/>
    <n v="500"/>
    <n v="24.63"/>
    <m/>
    <n v="12315"/>
    <n v="12"/>
    <n v="4.0754545454545452"/>
    <n v="0.63363636363636366"/>
    <n v="12332.059469696969"/>
    <s v="S"/>
    <m/>
    <n v="-12332.059469696969"/>
    <m/>
    <m/>
  </r>
  <r>
    <s v="ITAÚ"/>
    <d v="2019-09-02T00:00:00"/>
    <s v="Financeiro"/>
    <n v="2638"/>
    <s v="C"/>
    <x v="8"/>
    <n v="300"/>
    <n v="44.27"/>
    <m/>
    <n v="13281.000000000002"/>
    <n v="12"/>
    <n v="3.65"/>
    <n v="0.54"/>
    <n v="13297.965833333335"/>
    <s v="S"/>
    <m/>
    <n v="-13297.965833333335"/>
    <m/>
    <m/>
  </r>
  <r>
    <s v="CLEAR"/>
    <d v="2019-09-02T00:00:00"/>
    <s v="Consumo não Cíclico"/>
    <n v="4950725"/>
    <s v="C"/>
    <x v="13"/>
    <n v="500"/>
    <n v="29.06"/>
    <n v="29.06"/>
    <n v="14530"/>
    <m/>
    <n v="3.9333333333333336"/>
    <n v="0.58666666666666667"/>
    <n v="14535.012499999999"/>
    <s v="S"/>
    <m/>
    <n v="-14535.012499999999"/>
    <m/>
    <n v="500"/>
  </r>
  <r>
    <s v="CLEAR"/>
    <d v="2019-09-02T00:00:00"/>
    <s v="Materiais Básicos"/>
    <n v="4950725"/>
    <s v="C"/>
    <x v="12"/>
    <n v="1500"/>
    <n v="7.94"/>
    <n v="8.8188062962962945"/>
    <n v="11910"/>
    <m/>
    <n v="3.9333333333333336"/>
    <n v="0.58666666666666667"/>
    <n v="11916.846666666665"/>
    <s v="S"/>
    <m/>
    <n v="-11916.846666666665"/>
    <m/>
    <m/>
  </r>
  <r>
    <s v="CLEAR"/>
    <d v="2019-09-02T00:00:00"/>
    <s v="Bens Industriais"/>
    <n v="4950725"/>
    <s v="C"/>
    <x v="35"/>
    <n v="500"/>
    <n v="33"/>
    <m/>
    <n v="16500"/>
    <m/>
    <n v="3.9333333333333336"/>
    <n v="0.58666666666666667"/>
    <n v="16506.846666666668"/>
    <s v="S"/>
    <m/>
    <n v="-16506.846666666668"/>
    <m/>
    <m/>
  </r>
  <r>
    <s v="ITAÚ"/>
    <d v="2019-08-30T00:00:00"/>
    <e v="#N/A"/>
    <n v="113113"/>
    <s v="V"/>
    <x v="37"/>
    <n v="2000"/>
    <n v="3.35"/>
    <m/>
    <n v="6700"/>
    <m/>
    <n v="3.9275000000000002"/>
    <n v="0.66"/>
    <n v="6693.71"/>
    <s v="S"/>
    <m/>
    <n v="6693.71"/>
    <n v="196.32571428571373"/>
    <m/>
  </r>
  <r>
    <s v="ITAÚ"/>
    <d v="2019-08-30T00:00:00"/>
    <s v="Financeiro"/>
    <n v="113113"/>
    <s v="V"/>
    <x v="8"/>
    <n v="500"/>
    <n v="45.07"/>
    <m/>
    <n v="22535"/>
    <n v="12"/>
    <n v="3.9275000000000002"/>
    <n v="0.66"/>
    <n v="22516.71"/>
    <s v="S"/>
    <m/>
    <n v="22516.71"/>
    <n v="-266.13499999999658"/>
    <m/>
  </r>
  <r>
    <s v="ITAÚ"/>
    <d v="2019-08-30T00:00:00"/>
    <s v="Financeiro"/>
    <n v="113113"/>
    <s v="V"/>
    <x v="8"/>
    <n v="300"/>
    <n v="45.07"/>
    <m/>
    <n v="13521"/>
    <n v="12"/>
    <n v="3.9275000000000002"/>
    <n v="0.66"/>
    <n v="13502.710000000001"/>
    <s v="S"/>
    <m/>
    <n v="13502.710000000001"/>
    <n v="123.03000000000065"/>
    <m/>
  </r>
  <r>
    <s v="ITAÚ"/>
    <d v="2019-08-30T00:00:00"/>
    <s v="Petróleo. Gás e Biocombustíveis"/>
    <n v="113113"/>
    <s v="V"/>
    <x v="33"/>
    <n v="300"/>
    <n v="27.99"/>
    <m/>
    <n v="8397"/>
    <n v="12"/>
    <n v="3.9275000000000002"/>
    <n v="0.66"/>
    <n v="8381.0557142857142"/>
    <s v="S"/>
    <m/>
    <n v="8381.0557142857142"/>
    <n v="328.16888888888843"/>
    <m/>
  </r>
  <r>
    <s v="ITAÚ"/>
    <d v="2019-08-30T00:00:00"/>
    <s v="Financeiro"/>
    <n v="113113"/>
    <s v="C"/>
    <x v="8"/>
    <n v="300"/>
    <n v="44.55"/>
    <m/>
    <n v="13365"/>
    <n v="12"/>
    <n v="3.9275000000000002"/>
    <n v="0.66"/>
    <n v="13381.574285714285"/>
    <s v="S"/>
    <m/>
    <n v="-13381.574285714285"/>
    <m/>
    <m/>
  </r>
  <r>
    <s v="ITAÚ"/>
    <d v="2019-08-29T00:00:00"/>
    <s v="Utilidade Pública"/>
    <n v="108570"/>
    <s v="V"/>
    <x v="17"/>
    <n v="1000"/>
    <n v="14.32"/>
    <n v="14.724444444444444"/>
    <n v="14320"/>
    <n v="12"/>
    <n v="5.63"/>
    <n v="0.94666666666666666"/>
    <n v="14303.769047619047"/>
    <s v="S"/>
    <m/>
    <n v="14303.769047619047"/>
    <n v="-420.90111111111037"/>
    <m/>
  </r>
  <r>
    <s v="ITAÚ"/>
    <d v="2019-08-29T00:00:00"/>
    <s v="Materiais Básicos"/>
    <n v="108570"/>
    <s v="V"/>
    <x v="12"/>
    <n v="1000"/>
    <n v="7.58"/>
    <n v="7.3442607999999989"/>
    <n v="7580"/>
    <n v="12"/>
    <n v="5.63"/>
    <n v="0.94666666666666666"/>
    <n v="7563.7690476190473"/>
    <s v="S"/>
    <m/>
    <n v="7563.7690476190473"/>
    <n v="219.28253333333396"/>
    <m/>
  </r>
  <r>
    <s v="ITAÚ"/>
    <d v="2019-08-29T00:00:00"/>
    <s v="Financeiro"/>
    <n v="108570"/>
    <s v="V"/>
    <x v="8"/>
    <n v="500"/>
    <n v="44.47"/>
    <n v="43.83"/>
    <n v="22235"/>
    <n v="12"/>
    <n v="5.63"/>
    <n v="0.94666666666666666"/>
    <n v="22218.769047619047"/>
    <s v="S"/>
    <m/>
    <n v="22218.769047619047"/>
    <n v="311.45666666666875"/>
    <m/>
  </r>
  <r>
    <s v="ITAÚ"/>
    <d v="2019-08-29T00:00:00"/>
    <s v=" Utilidade Pública"/>
    <n v="108570"/>
    <s v="V"/>
    <x v="29"/>
    <n v="2500"/>
    <n v="24.09"/>
    <n v="23.876000000000001"/>
    <n v="60225"/>
    <n v="12"/>
    <n v="5.63"/>
    <n v="0.94666666666666666"/>
    <n v="60208.769047619055"/>
    <s v="S"/>
    <m/>
    <n v="60208.769047619055"/>
    <n v="481.00766666666459"/>
    <n v="0"/>
  </r>
  <r>
    <s v="ITAÚ"/>
    <d v="2019-08-29T00:00:00"/>
    <s v="Materiais Básicos"/>
    <n v="108570"/>
    <s v="V"/>
    <x v="12"/>
    <n v="1500"/>
    <n v="7.45"/>
    <n v="7.3442607999999989"/>
    <n v="11175"/>
    <n v="12"/>
    <n v="5.63"/>
    <n v="0.94666666666666666"/>
    <n v="11158.769047619047"/>
    <s v="S"/>
    <m/>
    <n v="11158.769047619047"/>
    <n v="142.15213333333486"/>
    <m/>
  </r>
  <r>
    <s v="ITAÚ"/>
    <d v="2019-08-29T00:00:00"/>
    <s v="Financeiro"/>
    <n v="108570"/>
    <s v="C"/>
    <x v="8"/>
    <n v="500"/>
    <n v="43.78"/>
    <m/>
    <n v="21890"/>
    <n v="12"/>
    <n v="5.63"/>
    <n v="0.94666666666666666"/>
    <n v="21907.033809523811"/>
    <s v="S"/>
    <m/>
    <n v="-21907.033809523811"/>
    <m/>
    <n v="200"/>
  </r>
  <r>
    <s v="ITAÚ"/>
    <d v="2019-08-29T00:00:00"/>
    <e v="#N/A"/>
    <n v="108570"/>
    <s v="V"/>
    <x v="1"/>
    <n v="200"/>
    <n v="102.69"/>
    <m/>
    <n v="20538"/>
    <n v="12"/>
    <n v="5.63"/>
    <n v="0.94666666666666666"/>
    <n v="20521.59619047619"/>
    <s v="S"/>
    <m/>
    <n v="20521.59619047619"/>
    <n v="419.58666666666613"/>
    <m/>
  </r>
  <r>
    <s v="ITAÚ"/>
    <d v="2019-08-29T00:00:00"/>
    <s v="Consumo não Cíclico"/>
    <n v="108570"/>
    <s v="V"/>
    <x v="13"/>
    <n v="1000"/>
    <n v="29.33"/>
    <n v="29.274999999999999"/>
    <n v="29330"/>
    <n v="12"/>
    <n v="5.63"/>
    <n v="0.94666666666666666"/>
    <n v="29313.59619047619"/>
    <s v="S"/>
    <m/>
    <n v="29313.59619047619"/>
    <n v="3.2682564102578908"/>
    <m/>
  </r>
  <r>
    <s v="ITAÚ"/>
    <d v="2019-08-29T00:00:00"/>
    <e v="#N/A"/>
    <n v="108570"/>
    <s v="C"/>
    <x v="1"/>
    <n v="200"/>
    <n v="100.41"/>
    <m/>
    <n v="20082"/>
    <n v="12"/>
    <n v="5.63"/>
    <n v="0.94666666666666666"/>
    <n v="20099.033809523811"/>
    <s v="S"/>
    <m/>
    <n v="-20099.033809523811"/>
    <m/>
    <m/>
  </r>
  <r>
    <s v="ITAÚ"/>
    <d v="2019-08-28T00:00:00"/>
    <e v="#N/A"/>
    <n v="104402"/>
    <s v="C"/>
    <x v="37"/>
    <n v="2000"/>
    <n v="3.24"/>
    <m/>
    <n v="6480"/>
    <n v="12"/>
    <n v="3.0214285714285714"/>
    <n v="0.49428571428571427"/>
    <n v="6496.5814285714287"/>
    <s v="S"/>
    <m/>
    <n v="-6496.5814285714287"/>
    <m/>
    <m/>
  </r>
  <r>
    <s v="ITAÚ"/>
    <d v="2019-08-28T00:00:00"/>
    <s v="Consumo Cíclico"/>
    <n v="104402"/>
    <s v="V"/>
    <x v="22"/>
    <n v="400"/>
    <n v="34.04"/>
    <m/>
    <n v="13616"/>
    <n v="12"/>
    <n v="3.0214285714285714"/>
    <n v="0.49428571428571427"/>
    <n v="13600.048571428571"/>
    <s v="S"/>
    <m/>
    <n v="13600.048571428571"/>
    <n v="-42.645396825395437"/>
    <m/>
  </r>
  <r>
    <s v="ITAÚ"/>
    <d v="2019-08-28T00:00:00"/>
    <s v="Utilidade Pública"/>
    <n v="104402"/>
    <s v="C"/>
    <x v="17"/>
    <n v="1000"/>
    <n v="14.36"/>
    <n v="14.724444444444444"/>
    <n v="14360"/>
    <n v="12"/>
    <n v="3.0214285714285714"/>
    <n v="0.49428571428571427"/>
    <n v="14376.581428571428"/>
    <s v="S"/>
    <m/>
    <n v="-14376.581428571428"/>
    <m/>
    <m/>
  </r>
  <r>
    <s v="ITAÚ"/>
    <d v="2019-08-28T00:00:00"/>
    <s v="Materiais Básicos"/>
    <n v="104402"/>
    <s v="V"/>
    <x v="27"/>
    <n v="300"/>
    <n v="28.72"/>
    <n v="33.89"/>
    <n v="8616"/>
    <n v="12"/>
    <n v="3.0214285714285714"/>
    <n v="0.49428571428571427"/>
    <n v="8599.4673809523811"/>
    <s v="S"/>
    <m/>
    <n v="8599.4673809523811"/>
    <n v="-1569.8742857142843"/>
    <m/>
  </r>
  <r>
    <s v="ITAÚ"/>
    <d v="2019-08-28T00:00:00"/>
    <s v="Consumo Cíclico"/>
    <n v="104402"/>
    <s v="V"/>
    <x v="18"/>
    <n v="2000"/>
    <n v="6.97"/>
    <m/>
    <n v="13940"/>
    <n v="12"/>
    <n v="3.0214285714285714"/>
    <n v="0.49428571428571427"/>
    <n v="13927.505714285715"/>
    <s v="S"/>
    <m/>
    <n v="13927.505714285715"/>
    <n v="-12.135396825395219"/>
    <n v="0"/>
  </r>
  <r>
    <s v="ITAÚ"/>
    <d v="2019-08-28T00:00:00"/>
    <s v="Consumo Cíclico"/>
    <n v="104402"/>
    <s v="C"/>
    <x v="18"/>
    <n v="2000"/>
    <n v="6.76"/>
    <m/>
    <n v="13520"/>
    <n v="12"/>
    <n v="3.0214285714285714"/>
    <n v="0.49428571428571427"/>
    <n v="13537.162619047618"/>
    <s v="S"/>
    <m/>
    <n v="-13537.162619047618"/>
    <m/>
    <n v="100"/>
  </r>
  <r>
    <s v="ITAÚ"/>
    <d v="2019-08-28T00:00:00"/>
    <s v="Consumo Cíclico"/>
    <n v="104402"/>
    <s v="V"/>
    <x v="18"/>
    <n v="2000"/>
    <n v="6.95"/>
    <m/>
    <n v="13900"/>
    <n v="12"/>
    <n v="3.0214285714285714"/>
    <n v="0.49428571428571427"/>
    <n v="13883.467380952381"/>
    <s v="S"/>
    <m/>
    <n v="13883.467380952381"/>
    <n v="349.4014285714311"/>
    <m/>
  </r>
  <r>
    <s v="ITAÚ"/>
    <d v="2019-08-27T00:00:00"/>
    <e v="#N/A"/>
    <n v="100417"/>
    <s v="V"/>
    <x v="1"/>
    <n v="100"/>
    <n v="97.03"/>
    <n v="97.09"/>
    <n v="9703"/>
    <n v="12"/>
    <n v="2.2844444444444445"/>
    <n v="0.43111111111111111"/>
    <n v="9686.5305555555551"/>
    <s v="S"/>
    <m/>
    <n v="9686.5305555555551"/>
    <n v="-36.692222222221972"/>
    <m/>
  </r>
  <r>
    <s v="ITAÚ"/>
    <d v="2019-08-27T00:00:00"/>
    <e v="#N/A"/>
    <n v="100417"/>
    <s v="C"/>
    <x v="1"/>
    <n v="100"/>
    <n v="97.09"/>
    <n v="97.09"/>
    <n v="9709"/>
    <n v="12"/>
    <n v="2.2844444444444445"/>
    <n v="0.43111111111111111"/>
    <n v="9726.0994444444441"/>
    <s v="S"/>
    <m/>
    <n v="-9726.0994444444441"/>
    <m/>
    <m/>
  </r>
  <r>
    <s v="ITAÚ"/>
    <d v="2019-08-27T00:00:00"/>
    <s v="Petróleo. Gás e Biocombustíveis"/>
    <n v="100417"/>
    <s v="C"/>
    <x v="33"/>
    <n v="300"/>
    <n v="26.79"/>
    <n v="26.79"/>
    <n v="8037"/>
    <n v="12"/>
    <n v="2.2844444444444445"/>
    <n v="0.43111111111111111"/>
    <n v="8054.0994444444441"/>
    <s v="S"/>
    <m/>
    <n v="-8054.0994444444441"/>
    <m/>
    <m/>
  </r>
  <r>
    <s v="ITAÚ"/>
    <d v="2019-08-27T00:00:00"/>
    <s v="Materiais Básicos"/>
    <n v="100417"/>
    <s v="C"/>
    <x v="12"/>
    <n v="1500"/>
    <n v="6.99"/>
    <n v="7.3442607999999989"/>
    <n v="10485"/>
    <n v="12"/>
    <n v="2.2844444444444445"/>
    <n v="0.43111111111111111"/>
    <n v="10501.019111111111"/>
    <s v="S"/>
    <m/>
    <n v="-10501.019111111111"/>
    <m/>
    <m/>
  </r>
  <r>
    <s v="ITAÚ"/>
    <d v="2019-08-27T00:00:00"/>
    <s v="Financeiro"/>
    <n v="100417"/>
    <s v="V"/>
    <x v="8"/>
    <n v="300"/>
    <n v="43.19"/>
    <m/>
    <n v="12957"/>
    <n v="12"/>
    <n v="2.2844444444444445"/>
    <n v="0.43111111111111111"/>
    <n v="12941.610888888888"/>
    <s v="S"/>
    <m/>
    <n v="12941.610888888888"/>
    <n v="134.30777777777803"/>
    <m/>
  </r>
  <r>
    <s v="ITAÚ"/>
    <d v="2019-08-27T00:00:00"/>
    <s v="Financeiro"/>
    <n v="100417"/>
    <s v="C"/>
    <x v="8"/>
    <n v="300"/>
    <n v="42.64"/>
    <m/>
    <n v="12792"/>
    <n v="12"/>
    <n v="2.2844444444444445"/>
    <n v="0.43111111111111111"/>
    <n v="12808.019111111111"/>
    <s v="S"/>
    <m/>
    <n v="-12808.019111111111"/>
    <m/>
    <m/>
  </r>
  <r>
    <s v="ITAÚ"/>
    <d v="2019-08-27T00:00:00"/>
    <s v="Consumo Cíclico"/>
    <n v="100417"/>
    <s v="C"/>
    <x v="22"/>
    <n v="400"/>
    <n v="34.07"/>
    <m/>
    <n v="13628"/>
    <n v="12"/>
    <n v="2.2844444444444445"/>
    <n v="0.43111111111111111"/>
    <n v="13644.019111111111"/>
    <s v="S"/>
    <m/>
    <n v="-13644.019111111111"/>
    <m/>
    <m/>
  </r>
  <r>
    <s v="ITAÚ"/>
    <d v="2019-08-27T00:00:00"/>
    <s v="Consumo Cíclico"/>
    <n v="100417"/>
    <s v="V"/>
    <x v="22"/>
    <n v="400"/>
    <n v="34.58"/>
    <n v="34.07"/>
    <n v="13832"/>
    <n v="12"/>
    <n v="2.2844444444444445"/>
    <n v="0.43111111111111111"/>
    <n v="13816.610888888888"/>
    <s v="S"/>
    <m/>
    <n v="13816.610888888888"/>
    <n v="173.30777777777803"/>
    <n v="1200"/>
  </r>
  <r>
    <s v="ITAÚ"/>
    <d v="2019-08-27T00:00:00"/>
    <s v="Consumo Cíclico"/>
    <n v="100417"/>
    <s v="V"/>
    <x v="22"/>
    <n v="100"/>
    <n v="34.58"/>
    <n v="34.72"/>
    <n v="3458"/>
    <m/>
    <n v="2.2844444444444445"/>
    <n v="0.43111111111111111"/>
    <n v="3454.6108888888889"/>
    <s v="S"/>
    <m/>
    <n v="3454.6108888888889"/>
    <n v="-18.261111111110949"/>
    <s v=""/>
  </r>
  <r>
    <s v="ITAÚ"/>
    <d v="2019-08-26T00:00:00"/>
    <s v="Consumo Cíclico"/>
    <n v="95836"/>
    <s v="C"/>
    <x v="22"/>
    <n v="500"/>
    <n v="34.72"/>
    <n v="34.72"/>
    <n v="17360"/>
    <n v="12"/>
    <n v="4.7699999999999996"/>
    <n v="0.71"/>
    <n v="17376.297999999999"/>
    <s v="S"/>
    <m/>
    <n v="-17376.297999999999"/>
    <m/>
    <n v="1100"/>
  </r>
  <r>
    <s v="CLEAR"/>
    <d v="2019-08-23T00:00:00"/>
    <s v="Financeiro"/>
    <n v="4697213"/>
    <s v="C"/>
    <x v="14"/>
    <n v="100"/>
    <n v="45.38"/>
    <n v="50.363333333333337"/>
    <n v="4538"/>
    <m/>
    <n v="1.24"/>
    <n v="0.18"/>
    <n v="4541.768"/>
    <s v="S"/>
    <m/>
    <n v="-4541.768"/>
    <m/>
    <m/>
  </r>
  <r>
    <s v="CLEAR"/>
    <d v="2019-08-22T00:00:00"/>
    <s v="Materiais Básicos"/>
    <n v="4644471"/>
    <s v="V"/>
    <x v="12"/>
    <n v="1500"/>
    <n v="7.54"/>
    <n v="8.5299999999999994"/>
    <n v="11310"/>
    <m/>
    <n v="3.0775000000000001"/>
    <n v="0.46"/>
    <n v="11306.582"/>
    <s v="S"/>
    <m/>
    <n v="11306.582"/>
    <n v="-1489.2899999999972"/>
    <m/>
  </r>
  <r>
    <s v="CLEAR"/>
    <d v="2019-08-22T00:00:00"/>
    <s v="Financeiro"/>
    <n v="4644471"/>
    <s v="C"/>
    <x v="14"/>
    <n v="200"/>
    <n v="46.72"/>
    <n v="50.816363636363633"/>
    <n v="9344"/>
    <m/>
    <n v="3.0775000000000001"/>
    <n v="0.46"/>
    <n v="9348.0479999999989"/>
    <s v="S"/>
    <m/>
    <n v="-9348.0479999999989"/>
    <m/>
    <m/>
  </r>
  <r>
    <s v="CLEAR"/>
    <d v="2019-08-22T00:00:00"/>
    <s v="Utilidade Pública"/>
    <n v="4644471"/>
    <s v="C"/>
    <x v="17"/>
    <n v="800"/>
    <n v="14.97"/>
    <n v="15.07"/>
    <n v="11976"/>
    <m/>
    <n v="3.0775000000000001"/>
    <n v="0.46"/>
    <n v="11981.096249999999"/>
    <s v="S"/>
    <m/>
    <n v="-11981.096249999999"/>
    <m/>
    <n v="2000"/>
  </r>
  <r>
    <s v="CLEAR"/>
    <d v="2019-08-22T00:00:00"/>
    <s v="Utilidade Pública"/>
    <n v="4644471"/>
    <s v="C"/>
    <x v="17"/>
    <n v="800"/>
    <n v="15.17"/>
    <n v="15.17"/>
    <n v="12136"/>
    <m/>
    <n v="3.0775000000000001"/>
    <n v="0.46"/>
    <n v="12141.096249999999"/>
    <s v="S"/>
    <m/>
    <n v="-12141.096249999999"/>
    <m/>
    <n v="0"/>
  </r>
  <r>
    <s v="ITAÚ"/>
    <d v="2019-08-22T00:00:00"/>
    <s v="Utilidade Pública"/>
    <n v="84870"/>
    <s v="C"/>
    <x v="17"/>
    <n v="800"/>
    <n v="15.18"/>
    <n v="15.18"/>
    <n v="12144"/>
    <n v="12"/>
    <n v="3.4677777777777781"/>
    <n v="0.69111111111111112"/>
    <n v="12161.327361111111"/>
    <s v="S"/>
    <m/>
    <n v="-12161.327361111111"/>
    <m/>
    <m/>
  </r>
  <r>
    <s v="ITAÚ"/>
    <d v="2019-08-22T00:00:00"/>
    <s v="Consumo Cíclico"/>
    <n v="84870"/>
    <s v="C"/>
    <x v="18"/>
    <n v="2000"/>
    <n v="6.96"/>
    <n v="6.96"/>
    <n v="13920"/>
    <n v="12"/>
    <n v="3.4677777777777781"/>
    <n v="0.69111111111111112"/>
    <n v="13937.327361111111"/>
    <s v="S"/>
    <m/>
    <n v="-13937.327361111111"/>
    <m/>
    <m/>
  </r>
  <r>
    <s v="ITAÚ"/>
    <d v="2019-08-22T00:00:00"/>
    <s v="Consumo Cíclico"/>
    <n v="84870"/>
    <s v="V"/>
    <x v="18"/>
    <n v="2000"/>
    <n v="7.06"/>
    <n v="7.01"/>
    <n v="14120"/>
    <n v="12"/>
    <n v="3.4677777777777781"/>
    <n v="0.69111111111111112"/>
    <n v="14103.302638888888"/>
    <s v="S"/>
    <m/>
    <n v="14103.302638888888"/>
    <n v="167.35777777777912"/>
    <m/>
  </r>
  <r>
    <s v="ITAÚ"/>
    <d v="2019-08-22T00:00:00"/>
    <s v="Petróleo. Gás e Biocombustíveis"/>
    <n v="84870"/>
    <s v="V"/>
    <x v="33"/>
    <n v="800"/>
    <n v="27.74"/>
    <n v="27.71"/>
    <n v="22192"/>
    <n v="12"/>
    <n v="3.4677777777777781"/>
    <n v="0.69111111111111112"/>
    <n v="22175.30263888889"/>
    <s v="S"/>
    <m/>
    <n v="22175.30263888889"/>
    <n v="-2.3091452991466213"/>
    <m/>
  </r>
  <r>
    <s v="ITAÚ"/>
    <d v="2019-08-22T00:00:00"/>
    <s v="Petróleo. Gás e Biocombustíveis"/>
    <n v="84870"/>
    <s v="C"/>
    <x v="33"/>
    <n v="800"/>
    <n v="27.7"/>
    <n v="27.7"/>
    <n v="22160"/>
    <n v="12"/>
    <n v="3.4677777777777781"/>
    <n v="0.69111111111111112"/>
    <n v="22177.327361111111"/>
    <s v="S"/>
    <m/>
    <n v="-22177.327361111111"/>
    <m/>
    <n v="2000"/>
  </r>
  <r>
    <s v="ITAÚ"/>
    <d v="2019-08-22T00:00:00"/>
    <s v="Petróleo. Gás e Biocombustíveis"/>
    <n v="84870"/>
    <s v="V"/>
    <x v="33"/>
    <n v="700"/>
    <n v="27.63"/>
    <m/>
    <n v="19341"/>
    <n v="12"/>
    <n v="3.4677777777777781"/>
    <n v="0.69111111111111112"/>
    <n v="19324.30263888889"/>
    <s v="S"/>
    <m/>
    <n v="19324.30263888889"/>
    <n v="-51.006068376071198"/>
    <n v="0"/>
  </r>
  <r>
    <s v="ITAÚ"/>
    <d v="2019-08-22T00:00:00"/>
    <s v="Petróleo. Gás e Biocombustíveis"/>
    <n v="84870"/>
    <s v="C"/>
    <x v="33"/>
    <n v="700"/>
    <n v="27.65"/>
    <m/>
    <n v="19355"/>
    <n v="12"/>
    <n v="3.4677777777777781"/>
    <n v="0.69111111111111112"/>
    <n v="19373.386111111111"/>
    <s v="S"/>
    <m/>
    <n v="-19373.386111111111"/>
    <m/>
    <m/>
  </r>
  <r>
    <s v="ITAÚ"/>
    <d v="2019-08-22T00:00:00"/>
    <s v="Consumo Cíclico"/>
    <n v="84870"/>
    <s v="C"/>
    <x v="18"/>
    <n v="2000"/>
    <n v="7.01"/>
    <m/>
    <n v="14020"/>
    <n v="12"/>
    <n v="3.4677777777777781"/>
    <n v="0.69111111111111112"/>
    <n v="14038.386111111111"/>
    <s v="S"/>
    <m/>
    <n v="-14038.386111111111"/>
    <m/>
    <m/>
  </r>
  <r>
    <s v="ITAÚ"/>
    <d v="2019-08-22T00:00:00"/>
    <s v="Consumo Cíclico"/>
    <n v="84870"/>
    <s v="V"/>
    <x v="18"/>
    <n v="2000"/>
    <n v="7.16"/>
    <m/>
    <n v="14320"/>
    <n v="12"/>
    <n v="3.4677777777777781"/>
    <n v="0.69111111111111112"/>
    <n v="14304.788888888888"/>
    <s v="S"/>
    <m/>
    <n v="14304.788888888888"/>
    <n v="262.99393162393062"/>
    <m/>
  </r>
  <r>
    <s v="CLEAR"/>
    <d v="2019-08-21T00:00:00"/>
    <s v="Petróleo. Gás e Biocombustíveis"/>
    <n v="4601622"/>
    <s v="V"/>
    <x v="33"/>
    <n v="500"/>
    <n v="28.01"/>
    <m/>
    <n v="14005"/>
    <m/>
    <n v="2.8733333333333331"/>
    <n v="0.51666666666666672"/>
    <n v="14000.893333333333"/>
    <s v="S"/>
    <m/>
    <n v="14000.893333333333"/>
    <n v="533.99641025640994"/>
    <n v="2000"/>
  </r>
  <r>
    <s v="CLEAR"/>
    <d v="2019-08-21T00:00:00"/>
    <s v="Utilidade Pública"/>
    <n v="4601622"/>
    <s v="V"/>
    <x v="17"/>
    <n v="800"/>
    <n v="15.17"/>
    <n v="14.7"/>
    <n v="12136"/>
    <m/>
    <n v="2.8733333333333331"/>
    <n v="0.51666666666666672"/>
    <n v="12132.953333333333"/>
    <s v="S"/>
    <m/>
    <n v="12132.953333333333"/>
    <n v="363.34282051282025"/>
    <m/>
  </r>
  <r>
    <s v="CLEAR"/>
    <d v="2019-08-21T00:00:00"/>
    <s v="Utilidade Pública"/>
    <n v="4601622"/>
    <s v="C"/>
    <x v="17"/>
    <n v="800"/>
    <n v="14.7"/>
    <n v="14.7"/>
    <n v="11760"/>
    <m/>
    <n v="2.8733333333333331"/>
    <n v="0.51666666666666672"/>
    <n v="11763.676666666666"/>
    <s v="S"/>
    <m/>
    <n v="-11763.676666666666"/>
    <m/>
    <n v="4000"/>
  </r>
  <r>
    <s v="ITAÚ"/>
    <d v="2019-08-21T00:00:00"/>
    <s v="Consumo Cíclico"/>
    <n v="80376"/>
    <s v="V"/>
    <x v="18"/>
    <n v="2000"/>
    <n v="7.12"/>
    <m/>
    <n v="14240"/>
    <n v="12"/>
    <n v="3.5100000000000002"/>
    <n v="0.65153846153846162"/>
    <n v="14224.818461538462"/>
    <s v="S"/>
    <m/>
    <n v="14224.818461538462"/>
    <n v="183.07307692307768"/>
    <n v="2000"/>
  </r>
  <r>
    <s v="ITAÚ"/>
    <d v="2019-08-21T00:00:00"/>
    <s v="Materiais Básicos"/>
    <n v="80376"/>
    <s v="C"/>
    <x v="27"/>
    <n v="300"/>
    <n v="27.8"/>
    <n v="32.484615384615381"/>
    <n v="8340"/>
    <n v="12"/>
    <n v="3.5100000000000002"/>
    <n v="0.65153846153846162"/>
    <n v="8355.8115384615376"/>
    <s v="S"/>
    <m/>
    <n v="-8355.8115384615376"/>
    <m/>
    <n v="0"/>
  </r>
  <r>
    <s v="ITAÚ"/>
    <d v="2019-08-21T00:00:00"/>
    <s v="Consumo Cíclico"/>
    <n v="80376"/>
    <s v="C"/>
    <x v="18"/>
    <n v="2000"/>
    <n v="7.01"/>
    <m/>
    <n v="14020"/>
    <n v="12"/>
    <n v="3.5100000000000002"/>
    <n v="0.65153846153846162"/>
    <n v="14035.669538461538"/>
    <s v="S"/>
    <m/>
    <n v="-14035.669538461538"/>
    <m/>
    <n v="500"/>
  </r>
  <r>
    <s v="ITAÚ"/>
    <d v="2019-08-21T00:00:00"/>
    <s v="Consumo Cíclico"/>
    <n v="80376"/>
    <s v="C"/>
    <x v="18"/>
    <n v="2000"/>
    <n v="7.01"/>
    <n v="7.01"/>
    <n v="14020"/>
    <n v="12"/>
    <n v="3.5100000000000002"/>
    <n v="0.65153846153846162"/>
    <n v="14035.669538461538"/>
    <s v="S"/>
    <m/>
    <n v="-14035.669538461538"/>
    <m/>
    <n v="300"/>
  </r>
  <r>
    <s v="ITAÚ"/>
    <d v="2019-08-21T00:00:00"/>
    <s v="Consumo Cíclico"/>
    <n v="80376"/>
    <s v="V"/>
    <x v="18"/>
    <n v="3000"/>
    <n v="7.19"/>
    <n v="6.96"/>
    <n v="21570"/>
    <n v="12"/>
    <n v="3.5100000000000002"/>
    <n v="0.65153846153846162"/>
    <n v="21554.960461538463"/>
    <s v="S"/>
    <m/>
    <n v="21554.960461538463"/>
    <n v="671.85153846153844"/>
    <n v="0"/>
  </r>
  <r>
    <s v="ITAÚ"/>
    <d v="2019-08-21T00:00:00"/>
    <s v="Financeiro"/>
    <n v="80376"/>
    <s v="C"/>
    <x v="8"/>
    <n v="200"/>
    <n v="45.42"/>
    <n v="45.497999999999998"/>
    <n v="9084"/>
    <n v="12"/>
    <n v="3.5100000000000002"/>
    <n v="0.65153846153846162"/>
    <n v="9099.6695384615377"/>
    <s v="S"/>
    <m/>
    <n v="-9099.6695384615377"/>
    <m/>
    <n v="1000"/>
  </r>
  <r>
    <s v="ITAÚ"/>
    <d v="2019-08-21T00:00:00"/>
    <s v="Financeiro"/>
    <n v="80376"/>
    <s v="C"/>
    <x v="8"/>
    <n v="300"/>
    <n v="45.55"/>
    <n v="45.55"/>
    <n v="13665"/>
    <n v="12"/>
    <n v="3.5100000000000002"/>
    <n v="0.65153846153846162"/>
    <n v="13680.669538461538"/>
    <s v="S"/>
    <m/>
    <n v="-13680.669538461538"/>
    <m/>
    <n v="0"/>
  </r>
  <r>
    <s v="ITAÚ"/>
    <d v="2019-08-21T00:00:00"/>
    <s v="Utilidade Pública"/>
    <n v="80376"/>
    <s v="V"/>
    <x v="17"/>
    <n v="1000"/>
    <n v="15.15"/>
    <n v="14.93"/>
    <n v="15150"/>
    <n v="12"/>
    <n v="3.5100000000000002"/>
    <n v="0.65153846153846162"/>
    <n v="15134.960461538461"/>
    <s v="S"/>
    <m/>
    <n v="15134.960461538461"/>
    <n v="186.25692307692407"/>
    <n v="300"/>
  </r>
  <r>
    <s v="ITAÚ"/>
    <d v="2019-08-21T00:00:00"/>
    <s v="Utilidade Pública"/>
    <n v="80376"/>
    <s v="C"/>
    <x v="17"/>
    <n v="1000"/>
    <n v="14.93"/>
    <m/>
    <n v="14930"/>
    <n v="12"/>
    <n v="3.5100000000000002"/>
    <n v="0.65153846153846162"/>
    <n v="14945.669538461538"/>
    <s v="S"/>
    <m/>
    <n v="-14945.669538461538"/>
    <m/>
    <n v="200"/>
  </r>
  <r>
    <s v="ITAÚ"/>
    <d v="2019-08-21T00:00:00"/>
    <e v="#N/A"/>
    <n v="80376"/>
    <s v="V"/>
    <x v="1"/>
    <n v="300"/>
    <n v="101.63"/>
    <m/>
    <n v="30489"/>
    <n v="12"/>
    <n v="3.5100000000000002"/>
    <n v="0.65153846153846162"/>
    <n v="30473.960461538463"/>
    <s v="S"/>
    <m/>
    <n v="30473.960461538463"/>
    <n v="24.467384615389165"/>
    <n v="0"/>
  </r>
  <r>
    <s v="ITAÚ"/>
    <d v="2019-08-21T00:00:00"/>
    <e v="#N/A"/>
    <n v="80376"/>
    <s v="C"/>
    <x v="1"/>
    <n v="100"/>
    <n v="101.25"/>
    <m/>
    <n v="10125"/>
    <n v="12"/>
    <n v="3.5100000000000002"/>
    <n v="0.65153846153846162"/>
    <n v="10140.669538461538"/>
    <s v="S"/>
    <m/>
    <n v="-10140.669538461538"/>
    <m/>
    <n v="200"/>
  </r>
  <r>
    <s v="ITAÚ"/>
    <d v="2019-08-21T00:00:00"/>
    <e v="#N/A"/>
    <n v="80376"/>
    <s v="C"/>
    <x v="1"/>
    <n v="200"/>
    <n v="101.45"/>
    <m/>
    <n v="20290"/>
    <n v="12"/>
    <n v="3.5100000000000002"/>
    <n v="0.65153846153846162"/>
    <n v="20305.669538461538"/>
    <s v="S"/>
    <m/>
    <n v="-20305.669538461538"/>
    <m/>
    <n v="3000"/>
  </r>
  <r>
    <s v="ITAÚ"/>
    <d v="2019-08-21T00:00:00"/>
    <e v="#N/A"/>
    <n v="80376"/>
    <s v="V"/>
    <x v="1"/>
    <n v="200"/>
    <n v="101.71"/>
    <n v="101.38"/>
    <n v="20342"/>
    <n v="12"/>
    <n v="3.5100000000000002"/>
    <n v="0.65153846153846162"/>
    <n v="20323.728461538463"/>
    <s v="S"/>
    <m/>
    <n v="20323.728461538463"/>
    <n v="32.884794871795748"/>
    <n v="800"/>
  </r>
  <r>
    <s v="ITAÚ"/>
    <d v="2019-08-20T00:00:00"/>
    <e v="#N/A"/>
    <n v="75578"/>
    <s v="C"/>
    <x v="1"/>
    <n v="200"/>
    <n v="101.38"/>
    <n v="101.38"/>
    <n v="20276"/>
    <n v="12"/>
    <n v="6.38"/>
    <n v="0.95499999999999996"/>
    <n v="20295.205000000002"/>
    <s v="S"/>
    <m/>
    <n v="-20295.205000000002"/>
    <m/>
    <n v="800"/>
  </r>
  <r>
    <s v="ITAÚ"/>
    <d v="2019-08-20T00:00:00"/>
    <s v="Consumo Cíclico"/>
    <n v="75578"/>
    <s v="V"/>
    <x v="18"/>
    <n v="3800"/>
    <n v="6.88"/>
    <n v="6.96"/>
    <n v="26144"/>
    <n v="12"/>
    <n v="6.38"/>
    <n v="0.95499999999999996"/>
    <n v="26129.35125"/>
    <s v="S"/>
    <m/>
    <n v="26129.35125"/>
    <n v="-320.39433333333363"/>
    <n v="0"/>
  </r>
  <r>
    <s v="CLEAR"/>
    <d v="2019-08-20T00:00:00"/>
    <s v="Utilidade Pública"/>
    <n v="4557909"/>
    <s v="V"/>
    <x v="17"/>
    <n v="800"/>
    <n v="14.86"/>
    <m/>
    <n v="11888"/>
    <m/>
    <n v="2.4899999999999998"/>
    <n v="0.45666666666666672"/>
    <n v="11885.849583333333"/>
    <s v="S"/>
    <m/>
    <n v="11885.849583333333"/>
    <n v="231.57799999999952"/>
    <n v="100"/>
  </r>
  <r>
    <s v="CLEAR"/>
    <d v="2019-08-20T00:00:00"/>
    <s v="Utilidade Pública"/>
    <n v="4557909"/>
    <s v="C"/>
    <x v="17"/>
    <n v="800"/>
    <n v="14.56"/>
    <m/>
    <n v="11648"/>
    <m/>
    <n v="2.4899999999999998"/>
    <n v="0.45666666666666672"/>
    <n v="11650.780416666666"/>
    <s v="S"/>
    <m/>
    <n v="-11650.780416666666"/>
    <m/>
    <n v="0"/>
  </r>
  <r>
    <s v="CLEAR"/>
    <d v="2019-08-20T00:00:00"/>
    <e v="#N/A"/>
    <n v="4557909"/>
    <s v="V"/>
    <x v="1"/>
    <n v="100"/>
    <n v="101"/>
    <m/>
    <n v="10100"/>
    <m/>
    <n v="2.4899999999999998"/>
    <n v="0.45666666666666672"/>
    <n v="10097.849583333333"/>
    <s v="S"/>
    <m/>
    <n v="10097.849583333333"/>
    <n v="-25.397333333334245"/>
    <n v="0"/>
  </r>
  <r>
    <s v="CLEAR"/>
    <d v="2019-08-19T00:00:00"/>
    <e v="#N/A"/>
    <n v="4513477"/>
    <s v="C"/>
    <x v="1"/>
    <n v="100"/>
    <n v="101.17"/>
    <m/>
    <n v="10117"/>
    <m/>
    <n v="2.6"/>
    <n v="0.43200000000000005"/>
    <n v="10119.75575"/>
    <s v="S"/>
    <m/>
    <n v="-10119.75575"/>
    <m/>
    <n v="0"/>
  </r>
  <r>
    <s v="CLEAR"/>
    <d v="2019-08-19T00:00:00"/>
    <s v="Utilidade Pública"/>
    <n v="4513477"/>
    <s v="V"/>
    <x v="17"/>
    <n v="800"/>
    <n v="14.68"/>
    <m/>
    <n v="11744"/>
    <m/>
    <n v="2.6"/>
    <n v="0.43200000000000005"/>
    <n v="11741.874249999999"/>
    <s v="S"/>
    <m/>
    <n v="11741.874249999999"/>
    <n v="-274.5580000000009"/>
    <n v="100"/>
  </r>
  <r>
    <s v="CLEAR"/>
    <d v="2019-08-19T00:00:00"/>
    <s v="Materiais Básicos"/>
    <n v="4513477"/>
    <s v="C"/>
    <x v="12"/>
    <n v="1500"/>
    <n v="7.08"/>
    <n v="8.5299999999999994"/>
    <n v="10620"/>
    <m/>
    <n v="2.6"/>
    <n v="0.43200000000000005"/>
    <n v="10622.75575"/>
    <s v="S"/>
    <m/>
    <n v="-10622.75575"/>
    <m/>
    <n v="0"/>
  </r>
  <r>
    <s v="CLEAR"/>
    <d v="2019-08-19T00:00:00"/>
    <e v="#N/A"/>
    <n v="4513477"/>
    <s v="V"/>
    <x v="1"/>
    <n v="100"/>
    <n v="101.77500000000001"/>
    <m/>
    <n v="10177.5"/>
    <m/>
    <n v="2.6"/>
    <n v="0.43200000000000005"/>
    <n v="10175.374249999999"/>
    <s v="S"/>
    <m/>
    <n v="10175.374249999999"/>
    <n v="-25.87266666666801"/>
    <n v="0"/>
  </r>
  <r>
    <s v="CLEAR"/>
    <d v="2019-08-19T00:00:00"/>
    <e v="#N/A"/>
    <n v="4513477"/>
    <s v="C"/>
    <x v="1"/>
    <n v="100"/>
    <n v="101.95"/>
    <m/>
    <n v="10195"/>
    <m/>
    <n v="2.6"/>
    <n v="0.43200000000000005"/>
    <n v="10199.573818181818"/>
    <s v="S"/>
    <m/>
    <n v="-10199.573818181818"/>
    <m/>
    <n v="0"/>
  </r>
  <r>
    <s v="ITAÚ"/>
    <d v="2019-08-19T00:00:00"/>
    <s v="Consumo Cíclico"/>
    <n v="70841"/>
    <s v="C"/>
    <x v="18"/>
    <n v="1800"/>
    <n v="6.69"/>
    <n v="6.9635294117647062"/>
    <n v="12042"/>
    <n v="12"/>
    <n v="3.8299999999999996"/>
    <n v="0.66200000000000003"/>
    <n v="12058.803818181817"/>
    <s v="S"/>
    <m/>
    <n v="-12058.803818181817"/>
    <m/>
    <n v="0"/>
  </r>
  <r>
    <s v="ITAÚ"/>
    <d v="2019-08-19T00:00:00"/>
    <s v="Utilidade Pública"/>
    <n v="70841"/>
    <s v="V"/>
    <x v="17"/>
    <n v="1000"/>
    <n v="14.78"/>
    <m/>
    <n v="14780"/>
    <n v="12"/>
    <n v="3.8299999999999996"/>
    <n v="0.66200000000000003"/>
    <n v="14763.826181818182"/>
    <s v="S"/>
    <m/>
    <n v="14763.826181818182"/>
    <n v="233.76112820512753"/>
    <n v="0"/>
  </r>
  <r>
    <s v="ITAÚ"/>
    <d v="2019-08-19T00:00:00"/>
    <s v="Consumo Cíclico"/>
    <n v="70841"/>
    <s v="C"/>
    <x v="18"/>
    <n v="2000"/>
    <n v="6.72"/>
    <n v="7.0620000000000003"/>
    <n v="13440"/>
    <n v="12"/>
    <n v="3.8299999999999996"/>
    <n v="0.66200000000000003"/>
    <n v="13456.803818181817"/>
    <s v="S"/>
    <m/>
    <n v="-13456.803818181817"/>
    <m/>
    <n v="0"/>
  </r>
  <r>
    <s v="ITAÚ"/>
    <d v="2019-08-19T00:00:00"/>
    <e v="#N/A"/>
    <n v="70841"/>
    <s v="V"/>
    <x v="1"/>
    <n v="200"/>
    <n v="101.29"/>
    <m/>
    <n v="20258"/>
    <n v="12"/>
    <n v="3.8299999999999996"/>
    <n v="0.66200000000000003"/>
    <n v="20241.826181818182"/>
    <s v="S"/>
    <m/>
    <n v="20241.826181818182"/>
    <n v="-4.8326666666653182"/>
    <n v="0"/>
  </r>
  <r>
    <s v="ITAÚ"/>
    <d v="2019-08-19T00:00:00"/>
    <e v="#N/A"/>
    <n v="70841"/>
    <s v="C"/>
    <x v="1"/>
    <n v="200"/>
    <n v="101.15"/>
    <m/>
    <n v="20230"/>
    <n v="12"/>
    <n v="3.8299999999999996"/>
    <n v="0.66200000000000003"/>
    <n v="20246.803818181819"/>
    <s v="S"/>
    <m/>
    <n v="-20246.803818181819"/>
    <m/>
    <n v="200"/>
  </r>
  <r>
    <s v="CLEAR"/>
    <d v="2019-08-16T00:00:00"/>
    <e v="#N/A"/>
    <n v="4467980"/>
    <s v="V"/>
    <x v="1"/>
    <n v="100"/>
    <n v="101.97"/>
    <m/>
    <n v="10197"/>
    <n v="12"/>
    <n v="2.8"/>
    <n v="0.41"/>
    <n v="10181.078181818182"/>
    <s v="S"/>
    <m/>
    <n v="10181.078181818182"/>
    <n v="256.7406666666684"/>
    <n v="3000"/>
  </r>
  <r>
    <s v="ITAÚ"/>
    <d v="2019-08-16T00:00:00"/>
    <e v="#N/A"/>
    <n v="65768"/>
    <s v="V"/>
    <x v="1"/>
    <n v="200"/>
    <n v="101.31"/>
    <n v="100.97"/>
    <n v="20262"/>
    <n v="12"/>
    <n v="5.4969230769230766"/>
    <n v="0.95153846153846144"/>
    <n v="20245.536643356645"/>
    <s v="S"/>
    <m/>
    <n v="20245.536643356645"/>
    <n v="30.473076923077315"/>
    <n v="0"/>
  </r>
  <r>
    <s v="ITAÚ"/>
    <d v="2019-08-16T00:00:00"/>
    <e v="#N/A"/>
    <n v="65768"/>
    <s v="C"/>
    <x v="1"/>
    <n v="200"/>
    <n v="100.97"/>
    <n v="100.97"/>
    <n v="20194"/>
    <n v="12"/>
    <n v="5.4969230769230766"/>
    <n v="0.95153846153846144"/>
    <n v="20211.093356643356"/>
    <s v="S"/>
    <m/>
    <n v="-20211.093356643356"/>
    <m/>
    <n v="0"/>
  </r>
  <r>
    <s v="ITAÚ"/>
    <d v="2019-08-16T00:00:00"/>
    <s v="Consumo Cíclico"/>
    <n v="65768"/>
    <s v="C"/>
    <x v="18"/>
    <n v="3000"/>
    <n v="7.29"/>
    <n v="7.29"/>
    <n v="21870"/>
    <n v="12"/>
    <n v="5.4969230769230766"/>
    <n v="0.95153846153846144"/>
    <n v="21887.093356643356"/>
    <s v="S"/>
    <m/>
    <n v="-21887.093356643356"/>
    <m/>
    <n v="0"/>
  </r>
  <r>
    <s v="ITAÚ"/>
    <d v="2019-08-16T00:00:00"/>
    <e v="#N/A"/>
    <n v="65768"/>
    <s v="V"/>
    <x v="1"/>
    <n v="200"/>
    <n v="101.61"/>
    <m/>
    <n v="20322"/>
    <n v="12"/>
    <n v="5.4969230769230766"/>
    <n v="0.95153846153846144"/>
    <n v="20305.536643356645"/>
    <s v="S"/>
    <m/>
    <n v="20305.536643356645"/>
    <n v="735.22825641026429"/>
    <n v="0"/>
  </r>
  <r>
    <s v="ITAÚ"/>
    <d v="2019-08-16T00:00:00"/>
    <e v="#N/A"/>
    <n v="65768"/>
    <s v="V"/>
    <x v="1"/>
    <n v="200"/>
    <n v="100.94"/>
    <m/>
    <n v="20188"/>
    <n v="12"/>
    <n v="5.4969230769230766"/>
    <n v="0.95153846153846144"/>
    <n v="20172.701794871795"/>
    <s v="S"/>
    <m/>
    <n v="20172.701794871795"/>
    <n v="0"/>
    <n v="1000"/>
  </r>
  <r>
    <s v="ITAÚ"/>
    <d v="2019-08-16T00:00:00"/>
    <e v="#N/A"/>
    <n v="65768"/>
    <s v="C"/>
    <x v="1"/>
    <n v="400"/>
    <n v="100.95"/>
    <m/>
    <n v="40380"/>
    <n v="12"/>
    <n v="5.4969230769230766"/>
    <n v="0.95153846153846144"/>
    <n v="40395.928205128199"/>
    <s v="S"/>
    <m/>
    <n v="-40395.928205128199"/>
    <m/>
    <n v="0"/>
  </r>
  <r>
    <s v="ITAÚ"/>
    <d v="2019-08-16T00:00:00"/>
    <e v="#N/A"/>
    <n v="65768"/>
    <s v="V"/>
    <x v="1"/>
    <n v="400"/>
    <n v="101.29"/>
    <m/>
    <n v="40516"/>
    <n v="12"/>
    <n v="5.4969230769230766"/>
    <n v="0.95153846153846144"/>
    <n v="40500.701794871798"/>
    <s v="S"/>
    <m/>
    <n v="40500.701794871798"/>
    <n v="102.5882564102576"/>
    <n v="1000"/>
  </r>
  <r>
    <s v="ITAÚ"/>
    <d v="2019-08-16T00:00:00"/>
    <s v="Utilidade Pública"/>
    <n v="65768"/>
    <s v="C"/>
    <x v="17"/>
    <n v="1000"/>
    <n v="14.51"/>
    <n v="14.51"/>
    <n v="14510"/>
    <n v="12"/>
    <n v="5.4969230769230766"/>
    <n v="0.95153846153846144"/>
    <n v="14525.928205128204"/>
    <s v="S"/>
    <m/>
    <n v="-14525.928205128204"/>
    <m/>
    <n v="1000"/>
  </r>
  <r>
    <s v="ITAÚ"/>
    <d v="2019-08-16T00:00:00"/>
    <s v="Utilidade Pública"/>
    <n v="65768"/>
    <s v="V"/>
    <x v="17"/>
    <n v="1000"/>
    <n v="14.69"/>
    <n v="14.49"/>
    <n v="14690"/>
    <m/>
    <n v="5.4969230769230766"/>
    <n v="0.95153846153846144"/>
    <n v="14686.701794871795"/>
    <s v="S"/>
    <m/>
    <n v="14686.701794871795"/>
    <n v="172.3549230769222"/>
    <n v="500"/>
  </r>
  <r>
    <s v="ITAÚ"/>
    <d v="2019-08-16T00:00:00"/>
    <s v="Utilidade Pública"/>
    <n v="65768"/>
    <s v="C"/>
    <x v="17"/>
    <n v="1000"/>
    <n v="14.49"/>
    <n v="14.49"/>
    <n v="14490"/>
    <n v="12"/>
    <n v="5.4969230769230766"/>
    <n v="0.95153846153846144"/>
    <n v="14505.928205128204"/>
    <s v="S"/>
    <m/>
    <n v="-14505.928205128204"/>
    <m/>
    <n v="0"/>
  </r>
  <r>
    <s v="ITAÚ"/>
    <d v="2019-08-16T00:00:00"/>
    <s v="Consumo não Cíclico"/>
    <n v="65768"/>
    <s v="C"/>
    <x v="13"/>
    <n v="500"/>
    <n v="29.02"/>
    <n v="29.274999999999999"/>
    <n v="14510"/>
    <n v="12"/>
    <n v="5.4969230769230766"/>
    <n v="0.95153846153846144"/>
    <n v="14525.928205128204"/>
    <s v="S"/>
    <m/>
    <n v="-14525.928205128204"/>
    <m/>
    <n v="500"/>
  </r>
  <r>
    <s v="ITAÚ"/>
    <d v="2019-08-16T00:00:00"/>
    <s v="Consumo não Cíclico"/>
    <n v="65768"/>
    <s v="C"/>
    <x v="13"/>
    <n v="500"/>
    <n v="29.52"/>
    <n v="29.52"/>
    <n v="14760"/>
    <n v="12"/>
    <n v="5.4969230769230766"/>
    <n v="0.95153846153846144"/>
    <n v="14775.928205128204"/>
    <s v="S"/>
    <m/>
    <n v="-14775.928205128204"/>
    <m/>
    <n v="0"/>
  </r>
  <r>
    <s v="ITAÚ"/>
    <d v="2019-08-16T00:00:00"/>
    <s v="Financeiro"/>
    <n v="65768"/>
    <s v="V"/>
    <x v="8"/>
    <n v="1000"/>
    <n v="44.24"/>
    <n v="43.58"/>
    <n v="44240"/>
    <n v="12"/>
    <n v="5.4969230769230766"/>
    <n v="0.95153846153846144"/>
    <n v="44224.701794871798"/>
    <s v="S"/>
    <m/>
    <n v="44224.701794871798"/>
    <n v="604.09312820512423"/>
    <n v="1000"/>
  </r>
  <r>
    <s v="CLEAR"/>
    <d v="2019-08-15T00:00:00"/>
    <s v="Petróleo. Gás e Biocombustíveis"/>
    <n v="4418467"/>
    <s v="C"/>
    <x v="33"/>
    <n v="500"/>
    <n v="26.92"/>
    <n v="23.93"/>
    <n v="13460"/>
    <m/>
    <n v="3.9049999999999998"/>
    <n v="0.57999999999999996"/>
    <n v="13464.64"/>
    <s v="S"/>
    <m/>
    <n v="-13464.64"/>
    <m/>
    <n v="0"/>
  </r>
  <r>
    <s v="CLEAR"/>
    <d v="2019-08-15T00:00:00"/>
    <s v="Consumo não Cíclico"/>
    <n v="4418467"/>
    <s v="V"/>
    <x v="13"/>
    <n v="500"/>
    <n v="29.88"/>
    <n v="23.88"/>
    <n v="14940"/>
    <m/>
    <n v="3.9049999999999998"/>
    <n v="0.57999999999999996"/>
    <n v="14935.99"/>
    <s v="S"/>
    <m/>
    <n v="14935.99"/>
    <n v="1087.179250000001"/>
    <n v="0"/>
  </r>
  <r>
    <s v="ITAÚ"/>
    <d v="2019-08-15T00:00:00"/>
    <s v="Financeiro"/>
    <n v="59920"/>
    <s v="C"/>
    <x v="8"/>
    <n v="500"/>
    <n v="43.52"/>
    <n v="43.58"/>
    <n v="21760"/>
    <n v="12"/>
    <n v="3.4393333333333334"/>
    <n v="0.6273333333333333"/>
    <n v="21774.367333333335"/>
    <s v="S"/>
    <m/>
    <n v="-21774.367333333335"/>
    <m/>
    <n v="0"/>
  </r>
  <r>
    <s v="ITAÚ"/>
    <d v="2019-08-15T00:00:00"/>
    <s v="Utilidade Pública"/>
    <n v="59920"/>
    <s v="V"/>
    <x v="17"/>
    <n v="500"/>
    <n v="14.27"/>
    <n v="14.31"/>
    <n v="7135"/>
    <n v="12"/>
    <n v="3.4393333333333334"/>
    <n v="0.6273333333333333"/>
    <n v="7120.6226666666671"/>
    <s v="S"/>
    <m/>
    <n v="7120.6226666666671"/>
    <n v="-52.384666666665908"/>
    <n v="0"/>
  </r>
  <r>
    <s v="ITAÚ"/>
    <d v="2019-08-15T00:00:00"/>
    <s v="Utilidade Pública"/>
    <n v="59920"/>
    <s v="C"/>
    <x v="17"/>
    <n v="500"/>
    <n v="14.31"/>
    <n v="14.31"/>
    <n v="7155"/>
    <n v="12"/>
    <n v="3.4393333333333334"/>
    <n v="0.6273333333333333"/>
    <n v="7170.007333333333"/>
    <s v="S"/>
    <m/>
    <n v="-7170.007333333333"/>
    <m/>
    <n v="1000"/>
  </r>
  <r>
    <s v="ITAÚ"/>
    <d v="2019-08-15T00:00:00"/>
    <s v="Financeiro"/>
    <n v="59920"/>
    <s v="V"/>
    <x v="8"/>
    <n v="500"/>
    <n v="43.61"/>
    <m/>
    <n v="21805"/>
    <n v="12"/>
    <n v="3.4393333333333334"/>
    <n v="0.6273333333333333"/>
    <n v="21790.622666666666"/>
    <s v="S"/>
    <m/>
    <n v="21790.622666666666"/>
    <n v="-57.384666666668636"/>
    <n v="0"/>
  </r>
  <r>
    <s v="ITAÚ"/>
    <d v="2019-08-15T00:00:00"/>
    <s v="Financeiro"/>
    <n v="59920"/>
    <s v="V"/>
    <x v="8"/>
    <n v="400"/>
    <n v="43.62"/>
    <m/>
    <n v="17448"/>
    <n v="12"/>
    <n v="3.4393333333333334"/>
    <n v="0.6273333333333333"/>
    <n v="17433.622666666666"/>
    <s v="S"/>
    <m/>
    <n v="17433.622666666666"/>
    <n v="-36.476666666669189"/>
    <n v="2500"/>
  </r>
  <r>
    <s v="ITAÚ"/>
    <d v="2019-08-15T00:00:00"/>
    <s v="Financeiro"/>
    <n v="59920"/>
    <s v="C"/>
    <x v="8"/>
    <n v="500"/>
    <n v="43.66"/>
    <m/>
    <n v="21830"/>
    <n v="12"/>
    <n v="3.4393333333333334"/>
    <n v="0.6273333333333333"/>
    <n v="21845.567333333336"/>
    <s v="S"/>
    <m/>
    <n v="-21845.567333333336"/>
    <m/>
    <n v="0"/>
  </r>
  <r>
    <s v="ITAÚ"/>
    <d v="2019-08-15T00:00:00"/>
    <s v="Financeiro"/>
    <n v="59920"/>
    <s v="C"/>
    <x v="8"/>
    <n v="400"/>
    <n v="43.65"/>
    <m/>
    <n v="17460"/>
    <m/>
    <n v="3.4393333333333334"/>
    <n v="0.6273333333333333"/>
    <n v="17463.567333333336"/>
    <s v="S"/>
    <m/>
    <n v="-17463.567333333336"/>
    <m/>
    <n v="0"/>
  </r>
  <r>
    <s v="ITAÚ"/>
    <d v="2019-08-15T00:00:00"/>
    <s v=" Utilidade Pública"/>
    <n v="59920"/>
    <s v="C"/>
    <x v="29"/>
    <n v="500"/>
    <n v="24.22"/>
    <n v="23.876000000000001"/>
    <n v="12110"/>
    <n v="12"/>
    <n v="3.4393333333333334"/>
    <n v="0.6273333333333333"/>
    <n v="12125.567333333332"/>
    <s v="S"/>
    <m/>
    <n v="-12125.567333333332"/>
    <m/>
    <n v="1000"/>
  </r>
  <r>
    <s v="ITAÚ"/>
    <d v="2019-08-15T00:00:00"/>
    <s v="Consumo não Cíclico"/>
    <n v="59920"/>
    <s v="V"/>
    <x v="13"/>
    <n v="500"/>
    <n v="29.5"/>
    <m/>
    <n v="14750"/>
    <m/>
    <n v="3.4393333333333334"/>
    <n v="0.6273333333333333"/>
    <n v="14746.102666666666"/>
    <s v="S"/>
    <m/>
    <n v="14746.102666666666"/>
    <n v="431.83933333333334"/>
    <n v="500"/>
  </r>
  <r>
    <s v="ITAÚ"/>
    <d v="2019-08-15T00:00:00"/>
    <s v="Consumo não Cíclico"/>
    <n v="59920"/>
    <s v="V"/>
    <x v="13"/>
    <n v="500"/>
    <n v="29.97"/>
    <m/>
    <n v="14985"/>
    <n v="12"/>
    <n v="3.4393333333333334"/>
    <n v="0.6273333333333333"/>
    <n v="14969.197666666667"/>
    <s v="S"/>
    <m/>
    <n v="14969.197666666667"/>
    <n v="430.49133333333339"/>
    <n v="0"/>
  </r>
  <r>
    <s v="ITAÚ"/>
    <d v="2019-08-15T00:00:00"/>
    <s v="Consumo não Cíclico"/>
    <n v="59920"/>
    <s v="C"/>
    <x v="13"/>
    <n v="500"/>
    <n v="28.59"/>
    <m/>
    <n v="14295"/>
    <n v="12"/>
    <n v="3.4393333333333334"/>
    <n v="0.6273333333333333"/>
    <n v="14311.432333333332"/>
    <s v="S"/>
    <m/>
    <n v="-14311.432333333332"/>
    <m/>
    <n v="0"/>
  </r>
  <r>
    <s v="ITAÚ"/>
    <d v="2019-08-15T00:00:00"/>
    <s v="Consumo não Cíclico"/>
    <n v="59920"/>
    <s v="C"/>
    <x v="13"/>
    <n v="500"/>
    <n v="29.03"/>
    <m/>
    <n v="14515"/>
    <n v="12"/>
    <n v="3.4393333333333334"/>
    <n v="0.6273333333333333"/>
    <n v="14532.147333333332"/>
    <s v="S"/>
    <m/>
    <n v="-14532.147333333332"/>
    <m/>
    <n v="1000"/>
  </r>
  <r>
    <s v="ITAÚ"/>
    <d v="2019-08-15T00:00:00"/>
    <s v="Consumo não Cíclico"/>
    <n v="59920"/>
    <s v="V"/>
    <x v="13"/>
    <n v="500"/>
    <n v="28.13"/>
    <n v="28.6"/>
    <n v="14065"/>
    <n v="12"/>
    <n v="3.4393333333333334"/>
    <n v="0.6273333333333333"/>
    <n v="14049.712666666666"/>
    <s v="S"/>
    <m/>
    <n v="14049.712666666666"/>
    <n v="-109.91633333333266"/>
    <n v="500"/>
  </r>
  <r>
    <s v="ITAÚ"/>
    <d v="2019-08-15T00:00:00"/>
    <s v="Consumo não Cíclico"/>
    <n v="59920"/>
    <s v="V"/>
    <x v="13"/>
    <n v="500"/>
    <n v="29.25"/>
    <n v="28.07"/>
    <n v="14625"/>
    <n v="12"/>
    <n v="3.4393333333333334"/>
    <n v="0.6273333333333333"/>
    <n v="14609.902666666667"/>
    <s v="S"/>
    <m/>
    <n v="14609.902666666667"/>
    <n v="432.42791666666744"/>
    <n v="1000"/>
  </r>
  <r>
    <s v="ITAÚ"/>
    <d v="2019-08-15T00:00:00"/>
    <s v="Consumo não Cíclico"/>
    <n v="59920"/>
    <s v="V"/>
    <x v="13"/>
    <n v="500"/>
    <n v="29.97"/>
    <n v="28.07"/>
    <n v="14985"/>
    <n v="12"/>
    <n v="3.4393333333333334"/>
    <n v="0.6273333333333333"/>
    <n v="14969.902666666667"/>
    <s v="S"/>
    <m/>
    <n v="14969.902666666667"/>
    <n v="807.0516666666681"/>
    <n v="1000"/>
  </r>
  <r>
    <s v="ITAÚ"/>
    <d v="2019-08-14T00:00:00"/>
    <s v="Financeiro"/>
    <n v="53601"/>
    <s v="C"/>
    <x v="8"/>
    <n v="500"/>
    <n v="43.64"/>
    <n v="43.64"/>
    <n v="21820"/>
    <n v="12"/>
    <n v="6.556"/>
    <n v="0.98000000000000009"/>
    <n v="21836.080000000002"/>
    <s v="S"/>
    <m/>
    <n v="-21836.080000000002"/>
    <m/>
    <n v="1000"/>
  </r>
  <r>
    <s v="ITAÚ"/>
    <d v="2019-08-14T00:00:00"/>
    <e v="#N/A"/>
    <n v="53601"/>
    <s v="V"/>
    <x v="38"/>
    <n v="150"/>
    <n v="151.1"/>
    <n v="150.49"/>
    <n v="22665"/>
    <n v="12"/>
    <n v="6.556"/>
    <n v="0.98000000000000009"/>
    <n v="22649.576666666668"/>
    <s v="S"/>
    <m/>
    <n v="22649.576666666668"/>
    <n v="54.364666666664561"/>
    <n v="400"/>
  </r>
  <r>
    <s v="ITAÚ"/>
    <d v="2019-08-14T00:00:00"/>
    <s v="Materiais Básicos"/>
    <n v="53601"/>
    <s v="C"/>
    <x v="12"/>
    <n v="1000"/>
    <n v="7.84"/>
    <n v="7.84"/>
    <n v="7840"/>
    <n v="12"/>
    <n v="6.556"/>
    <n v="0.98000000000000009"/>
    <n v="7856.0533333333333"/>
    <s v="S"/>
    <m/>
    <n v="-7856.0533333333333"/>
    <m/>
    <n v="100"/>
  </r>
  <r>
    <s v="ITAÚ"/>
    <d v="2019-08-14T00:00:00"/>
    <s v="Materiais Básicos"/>
    <n v="53601"/>
    <s v="V"/>
    <x v="27"/>
    <n v="900"/>
    <n v="30.2"/>
    <n v="33.89"/>
    <n v="27180"/>
    <n v="12"/>
    <n v="6.556"/>
    <n v="0.98000000000000009"/>
    <n v="27164.576666666668"/>
    <s v="S"/>
    <m/>
    <n v="27164.576666666668"/>
    <n v="-3360.0720000000001"/>
    <n v="0"/>
  </r>
  <r>
    <s v="ITAÚ"/>
    <d v="2019-08-14T00:00:00"/>
    <e v="#N/A"/>
    <n v="53601"/>
    <s v="C"/>
    <x v="1"/>
    <n v="400"/>
    <n v="99.31"/>
    <n v="99.31"/>
    <n v="39724"/>
    <n v="12"/>
    <n v="6.556"/>
    <n v="0.98000000000000009"/>
    <n v="39740.481428571431"/>
    <s v="S"/>
    <m/>
    <n v="-39740.481428571431"/>
    <m/>
    <n v="400"/>
  </r>
  <r>
    <s v="CLEAR"/>
    <d v="2019-08-14T00:00:00"/>
    <e v="#N/A"/>
    <n v="4359817"/>
    <s v="C"/>
    <x v="1"/>
    <n v="100"/>
    <n v="99.19"/>
    <n v="99.19"/>
    <n v="9919"/>
    <m/>
    <n v="2.72"/>
    <n v="0.4"/>
    <n v="9922.9014285714275"/>
    <s v="S"/>
    <m/>
    <n v="-9922.9014285714275"/>
    <m/>
    <n v="400"/>
  </r>
  <r>
    <s v="CLEAR"/>
    <d v="2019-08-13T00:00:00"/>
    <e v="#N/A"/>
    <n v="4303194"/>
    <s v="V"/>
    <x v="37"/>
    <n v="4000"/>
    <n v="3.44"/>
    <n v="3.46"/>
    <n v="13760"/>
    <m/>
    <n v="3.78"/>
    <n v="0.56000000000000005"/>
    <n v="13756.568571428572"/>
    <s v="S"/>
    <m/>
    <n v="13756.568571428572"/>
    <n v="-95.134999999998399"/>
    <n v="400"/>
  </r>
  <r>
    <s v="ITAÚ"/>
    <d v="2019-08-13T00:00:00"/>
    <e v="#N/A"/>
    <n v="47795"/>
    <s v="V"/>
    <x v="1"/>
    <n v="400"/>
    <n v="100.35"/>
    <n v="97.65"/>
    <n v="40140"/>
    <n v="12"/>
    <n v="6.8120000000000003"/>
    <n v="1.264"/>
    <n v="40123.864571428567"/>
    <s v="S"/>
    <m/>
    <n v="40123.864571428567"/>
    <n v="1062.3559999999998"/>
    <n v="400"/>
  </r>
  <r>
    <s v="ITAÚ"/>
    <d v="2019-08-13T00:00:00"/>
    <e v="#N/A"/>
    <n v="47795"/>
    <s v="C"/>
    <x v="1"/>
    <n v="400"/>
    <n v="100.21"/>
    <m/>
    <n v="40084"/>
    <n v="12"/>
    <n v="6.8120000000000003"/>
    <n v="1.264"/>
    <n v="40100.765428571431"/>
    <s v="S"/>
    <m/>
    <n v="-40100.765428571431"/>
    <m/>
    <n v="400"/>
  </r>
  <r>
    <s v="ITAÚ"/>
    <d v="2019-08-13T00:00:00"/>
    <e v="#N/A"/>
    <n v="47795"/>
    <s v="V"/>
    <x v="1"/>
    <n v="400"/>
    <n v="100.09"/>
    <n v="97.65"/>
    <n v="40036"/>
    <n v="12"/>
    <n v="6.8120000000000003"/>
    <n v="1.264"/>
    <n v="40019.864571428567"/>
    <s v="S"/>
    <m/>
    <n v="40019.864571428567"/>
    <n v="-83.917999999997846"/>
    <n v="600"/>
  </r>
  <r>
    <s v="ITAÚ"/>
    <d v="2019-08-13T00:00:00"/>
    <s v=" Utilidade Pública"/>
    <n v="47795"/>
    <s v="C"/>
    <x v="29"/>
    <n v="2000"/>
    <n v="24.89"/>
    <n v="24.69"/>
    <n v="49780"/>
    <n v="12"/>
    <n v="6.8120000000000003"/>
    <n v="1.264"/>
    <n v="49796.765428571431"/>
    <s v="S"/>
    <m/>
    <n v="-49796.765428571431"/>
    <m/>
    <n v="400"/>
  </r>
  <r>
    <s v="ITAÚ"/>
    <d v="2019-08-13T00:00:00"/>
    <e v="#N/A"/>
    <n v="47795"/>
    <s v="V"/>
    <x v="1"/>
    <n v="200"/>
    <n v="99.71"/>
    <n v="97.65"/>
    <n v="19942"/>
    <n v="12"/>
    <n v="6.8120000000000003"/>
    <n v="1.264"/>
    <n v="19926.234888888888"/>
    <s v="S"/>
    <m/>
    <n v="19926.234888888888"/>
    <n v="374.86000000000149"/>
    <n v="1500"/>
  </r>
  <r>
    <s v="ITAÚ"/>
    <d v="2019-08-13T00:00:00"/>
    <e v="#N/A"/>
    <n v="47795"/>
    <s v="C"/>
    <x v="1"/>
    <n v="200"/>
    <n v="99.37"/>
    <n v="97.65"/>
    <n v="19874"/>
    <n v="12"/>
    <n v="6.8120000000000003"/>
    <n v="1.264"/>
    <n v="19890.395111111113"/>
    <s v="S"/>
    <m/>
    <n v="-19890.395111111113"/>
    <m/>
    <n v="1000"/>
  </r>
  <r>
    <s v="ITAÚ"/>
    <d v="2019-08-13T00:00:00"/>
    <e v="#N/A"/>
    <n v="47795"/>
    <s v="V"/>
    <x v="1"/>
    <n v="200"/>
    <n v="99.77"/>
    <n v="97.65"/>
    <n v="19954"/>
    <n v="12"/>
    <n v="6.8120000000000003"/>
    <n v="1.264"/>
    <n v="19938.234888888888"/>
    <s v="S"/>
    <m/>
    <n v="19938.234888888888"/>
    <n v="39.516999999999825"/>
    <n v="1800"/>
  </r>
  <r>
    <s v="ITAÚ"/>
    <d v="2019-08-13T00:00:00"/>
    <s v="Consumo não Cíclico"/>
    <n v="47795"/>
    <s v="C"/>
    <x v="13"/>
    <n v="500"/>
    <n v="28.28"/>
    <n v="28.07"/>
    <n v="14140"/>
    <n v="12"/>
    <n v="6.8120000000000003"/>
    <n v="1.264"/>
    <n v="14156.395111111109"/>
    <s v="S"/>
    <m/>
    <n v="-14156.395111111109"/>
    <m/>
    <n v="1800"/>
  </r>
  <r>
    <s v="ITAÚ"/>
    <d v="2019-08-13T00:00:00"/>
    <s v="Consumo não Cíclico"/>
    <n v="47795"/>
    <s v="C"/>
    <x v="13"/>
    <n v="500"/>
    <n v="28.31"/>
    <n v="27.965"/>
    <n v="14155"/>
    <n v="12"/>
    <n v="6.8120000000000003"/>
    <n v="1.264"/>
    <n v="14171.395111111109"/>
    <s v="S"/>
    <m/>
    <n v="-14171.395111111109"/>
    <m/>
    <n v="1800"/>
  </r>
  <r>
    <s v="ITAÚ"/>
    <d v="2019-08-13T00:00:00"/>
    <s v=" Utilidade Pública"/>
    <n v="47795"/>
    <s v="V"/>
    <x v="29"/>
    <n v="2000"/>
    <n v="24.69"/>
    <n v="23.79"/>
    <n v="49380"/>
    <n v="12"/>
    <n v="6.8120000000000003"/>
    <n v="1.264"/>
    <n v="49364.234888888888"/>
    <s v="S"/>
    <m/>
    <n v="49364.234888888888"/>
    <n v="1765.030916666663"/>
    <n v="400"/>
  </r>
  <r>
    <s v="ITAÚ"/>
    <d v="2019-08-12T00:00:00"/>
    <e v="#N/A"/>
    <n v="41958"/>
    <s v="C"/>
    <x v="1"/>
    <n v="200"/>
    <n v="97.91"/>
    <n v="97.65"/>
    <n v="19582"/>
    <n v="12"/>
    <n v="4.38"/>
    <n v="0.76249999999999996"/>
    <n v="19597.893611111114"/>
    <s v="S"/>
    <m/>
    <n v="-19597.893611111114"/>
    <m/>
    <n v="600"/>
  </r>
  <r>
    <s v="ITAÚ"/>
    <d v="2019-08-12T00:00:00"/>
    <s v="Materiais Básicos"/>
    <n v="41958"/>
    <s v="C"/>
    <x v="27"/>
    <n v="500"/>
    <n v="31.26"/>
    <n v="33.890526315789472"/>
    <n v="15630"/>
    <n v="12"/>
    <n v="4.38"/>
    <n v="0.76249999999999996"/>
    <n v="15645.893611111111"/>
    <s v="S"/>
    <m/>
    <n v="-15645.893611111111"/>
    <m/>
    <n v="500"/>
  </r>
  <r>
    <s v="ITAÚ"/>
    <d v="2019-08-12T00:00:00"/>
    <e v="#N/A"/>
    <n v="41958"/>
    <s v="V"/>
    <x v="1"/>
    <n v="200"/>
    <n v="98.64"/>
    <n v="97.5"/>
    <n v="19728"/>
    <n v="12"/>
    <n v="4.38"/>
    <n v="0.76249999999999996"/>
    <n v="19712.736388888887"/>
    <s v="S"/>
    <m/>
    <n v="19712.736388888887"/>
    <n v="201.36749999999665"/>
    <n v="500"/>
  </r>
  <r>
    <s v="ITAÚ"/>
    <d v="2019-08-12T00:00:00"/>
    <e v="#N/A"/>
    <n v="41958"/>
    <s v="C"/>
    <x v="1"/>
    <n v="200"/>
    <n v="97.46"/>
    <n v="97.5"/>
    <n v="19492"/>
    <n v="12"/>
    <n v="4.38"/>
    <n v="0.76249999999999996"/>
    <n v="19508.48916666667"/>
    <s v="S"/>
    <m/>
    <n v="-19508.48916666667"/>
    <m/>
    <n v="400"/>
  </r>
  <r>
    <s v="CLEAR"/>
    <d v="2019-08-09T00:00:00"/>
    <s v="Consumo não Cíclico"/>
    <n v="4205886"/>
    <s v="C"/>
    <x v="13"/>
    <n v="500"/>
    <n v="27.68"/>
    <n v="27.68"/>
    <n v="13840"/>
    <m/>
    <n v="3.8"/>
    <n v="0.56000000000000005"/>
    <n v="13844.286666666665"/>
    <s v="S"/>
    <m/>
    <n v="-13844.286666666665"/>
    <m/>
    <n v="500"/>
  </r>
  <r>
    <s v="ITAÚ"/>
    <d v="2019-08-09T00:00:00"/>
    <s v="Consumo não Cíclico"/>
    <n v="36697"/>
    <s v="C"/>
    <x v="13"/>
    <n v="500"/>
    <n v="27.62"/>
    <n v="27.64"/>
    <n v="13810"/>
    <n v="12"/>
    <n v="4.6150000000000002"/>
    <n v="0.69"/>
    <n v="13826.416666666666"/>
    <s v="S"/>
    <m/>
    <n v="-13826.416666666666"/>
    <m/>
    <n v="900"/>
  </r>
  <r>
    <s v="ITAÚ"/>
    <d v="2019-08-09T00:00:00"/>
    <e v="#N/A"/>
    <n v="36697"/>
    <s v="V"/>
    <x v="1"/>
    <n v="200"/>
    <n v="98.86"/>
    <n v="97.523333333333326"/>
    <n v="19772"/>
    <n v="12"/>
    <n v="4.6150000000000002"/>
    <n v="0.69"/>
    <n v="19756.600000000002"/>
    <s v="S"/>
    <m/>
    <n v="19756.600000000002"/>
    <n v="250.89333333333707"/>
    <m/>
  </r>
  <r>
    <s v="CLEAR"/>
    <d v="2019-08-08T00:00:00"/>
    <s v="Financeiro e Outros"/>
    <n v="4155388"/>
    <s v="V"/>
    <x v="9"/>
    <n v="900"/>
    <n v="35.21"/>
    <n v="35.409999999999997"/>
    <n v="31689"/>
    <m/>
    <n v="8.7100000000000009"/>
    <n v="1.3"/>
    <n v="31684.98"/>
    <s v="S"/>
    <m/>
    <n v="31684.98"/>
    <n v="317"/>
    <m/>
  </r>
  <r>
    <s v="ITAÚ"/>
    <d v="2019-08-08T00:00:00"/>
    <s v="Financeiro e Outros"/>
    <n v="31315"/>
    <s v="V"/>
    <x v="9"/>
    <n v="500"/>
    <n v="35.159999999999997"/>
    <n v="34.61"/>
    <n v="17580"/>
    <n v="12"/>
    <n v="4.2387499999999996"/>
    <n v="0.68874999999999997"/>
    <n v="17562.794583333332"/>
    <s v="S"/>
    <m/>
    <n v="17562.794583333332"/>
    <n v="240.81680555555431"/>
    <n v="600"/>
  </r>
  <r>
    <s v="ITAÚ"/>
    <d v="2019-08-08T00:00:00"/>
    <e v="#N/A"/>
    <n v="31315"/>
    <s v="V"/>
    <x v="1"/>
    <n v="200"/>
    <n v="98.81"/>
    <m/>
    <n v="19762"/>
    <n v="12"/>
    <n v="4.2387499999999996"/>
    <n v="0.68874999999999997"/>
    <n v="19744.794583333332"/>
    <s v="S"/>
    <m/>
    <n v="19744.794583333332"/>
    <n v="-210.24625000000378"/>
    <n v="400"/>
  </r>
  <r>
    <s v="ITAÚ"/>
    <d v="2019-08-08T00:00:00"/>
    <e v="#N/A"/>
    <n v="31315"/>
    <s v="C"/>
    <x v="1"/>
    <n v="200"/>
    <n v="99.71"/>
    <m/>
    <n v="19942"/>
    <n v="12"/>
    <n v="4.2387499999999996"/>
    <n v="0.68874999999999997"/>
    <n v="19959.835416666669"/>
    <s v="S"/>
    <m/>
    <n v="-19959.835416666669"/>
    <m/>
    <n v="200"/>
  </r>
  <r>
    <s v="ITAÚ"/>
    <d v="2019-08-08T00:00:00"/>
    <e v="#N/A"/>
    <n v="31315"/>
    <s v="C"/>
    <x v="1"/>
    <n v="200"/>
    <n v="96.48"/>
    <n v="97.523333333333326"/>
    <n v="19296"/>
    <n v="12"/>
    <n v="4.2387499999999996"/>
    <n v="0.68874999999999997"/>
    <n v="19314.673750000002"/>
    <s v="S"/>
    <m/>
    <n v="-19314.673750000002"/>
    <m/>
    <n v="0"/>
  </r>
  <r>
    <s v="ITAÚ"/>
    <d v="2019-08-08T00:00:00"/>
    <e v="#N/A"/>
    <n v="31315"/>
    <s v="C"/>
    <x v="1"/>
    <n v="200"/>
    <n v="97.42"/>
    <m/>
    <n v="19484"/>
    <n v="12"/>
    <n v="4.2387499999999996"/>
    <n v="0.68874999999999997"/>
    <n v="19502.673750000002"/>
    <s v="S"/>
    <m/>
    <n v="-19502.673750000002"/>
    <m/>
    <n v="0"/>
  </r>
  <r>
    <s v="ITAÚ"/>
    <d v="2019-08-08T00:00:00"/>
    <e v="#N/A"/>
    <n v="31315"/>
    <s v="C"/>
    <x v="1"/>
    <n v="200"/>
    <n v="98.67"/>
    <n v="98.67"/>
    <n v="19734"/>
    <n v="12"/>
    <n v="4.2387499999999996"/>
    <n v="0.68874999999999997"/>
    <n v="19752.673750000002"/>
    <s v="S"/>
    <m/>
    <n v="-19752.673750000002"/>
    <m/>
    <n v="1400"/>
  </r>
  <r>
    <s v="ITAÚ"/>
    <d v="2019-08-08T00:00:00"/>
    <e v="#N/A"/>
    <n v="31315"/>
    <s v="V"/>
    <x v="37"/>
    <n v="3000"/>
    <n v="3.35"/>
    <n v="3.29"/>
    <n v="10050"/>
    <n v="12"/>
    <n v="4.2387499999999996"/>
    <n v="0.68874999999999997"/>
    <n v="10036.241250000001"/>
    <s v="S"/>
    <m/>
    <n v="10036.241250000001"/>
    <n v="145.81680555555613"/>
    <n v="150"/>
  </r>
  <r>
    <s v="ITAÚ"/>
    <d v="2019-08-08T00:00:00"/>
    <s v="Materiais Básicos"/>
    <n v="31315"/>
    <s v="V"/>
    <x v="12"/>
    <n v="1000"/>
    <n v="8.31"/>
    <n v="8.6999999999999993"/>
    <n v="8310"/>
    <n v="12"/>
    <n v="4.2387499999999996"/>
    <n v="0.68874999999999997"/>
    <n v="8292.625"/>
    <s v="S"/>
    <m/>
    <n v="8292.625"/>
    <n v="-424.13113095238077"/>
    <n v="0"/>
  </r>
  <r>
    <s v="CLEAR"/>
    <d v="2019-08-07T00:00:00"/>
    <s v="Financeiro e Outros"/>
    <n v="4106805"/>
    <s v="C"/>
    <x v="9"/>
    <n v="400"/>
    <n v="34.11"/>
    <n v="34.832222222222221"/>
    <n v="13644"/>
    <m/>
    <n v="3.75"/>
    <n v="0.56000000000000005"/>
    <n v="13649.876249999999"/>
    <s v="S"/>
    <m/>
    <n v="-13649.876249999999"/>
    <m/>
    <n v="300"/>
  </r>
  <r>
    <s v="ITAÚ"/>
    <d v="2019-08-07T00:00:00"/>
    <e v="#N/A"/>
    <n v="26142"/>
    <s v="C"/>
    <x v="38"/>
    <n v="150"/>
    <n v="150.49"/>
    <n v="150.49"/>
    <n v="22573.5"/>
    <n v="12"/>
    <n v="4.9766666666666666"/>
    <n v="0.96333333333333337"/>
    <n v="22591.779583333333"/>
    <s v="S"/>
    <m/>
    <n v="-22591.779583333333"/>
    <m/>
    <n v="100"/>
  </r>
  <r>
    <s v="ITAÚ"/>
    <d v="2019-08-07T00:00:00"/>
    <e v="#N/A"/>
    <n v="26142"/>
    <s v="V"/>
    <x v="1"/>
    <n v="300"/>
    <n v="98.99"/>
    <n v="98.966666666666669"/>
    <n v="29697"/>
    <n v="12"/>
    <n v="4.9766666666666666"/>
    <n v="0.96333333333333337"/>
    <n v="29679.350416666668"/>
    <s v="S"/>
    <m/>
    <n v="29679.350416666668"/>
    <n v="-60.079999999998108"/>
    <n v="0"/>
  </r>
  <r>
    <s v="ITAÚ"/>
    <d v="2019-08-07T00:00:00"/>
    <e v="#N/A"/>
    <n v="26142"/>
    <s v="C"/>
    <x v="1"/>
    <n v="200"/>
    <n v="99.08"/>
    <n v="98.966666666666669"/>
    <n v="19816"/>
    <n v="12"/>
    <n v="4.9766666666666666"/>
    <n v="0.96333333333333337"/>
    <n v="19834.279583333333"/>
    <s v="S"/>
    <m/>
    <n v="-19834.279583333333"/>
    <m/>
    <n v="300"/>
  </r>
  <r>
    <s v="ITAÚ"/>
    <d v="2019-08-07T00:00:00"/>
    <e v="#N/A"/>
    <n v="26142"/>
    <s v="C"/>
    <x v="1"/>
    <n v="100"/>
    <n v="98.86"/>
    <n v="98.86"/>
    <n v="9886"/>
    <n v="12"/>
    <n v="4.9766666666666666"/>
    <n v="0.96333333333333337"/>
    <n v="9904.279583333333"/>
    <s v="S"/>
    <m/>
    <n v="-9904.279583333333"/>
    <m/>
    <m/>
  </r>
  <r>
    <s v="ITAÚ"/>
    <d v="2019-08-07T00:00:00"/>
    <e v="#N/A"/>
    <n v="26142"/>
    <s v="V"/>
    <x v="1"/>
    <n v="300"/>
    <n v="99.15"/>
    <n v="97.27"/>
    <n v="29745"/>
    <n v="12"/>
    <n v="4.9766666666666666"/>
    <n v="0.96333333333333337"/>
    <n v="29727.350416666668"/>
    <s v="S"/>
    <m/>
    <n v="29727.350416666668"/>
    <n v="523.69717948718244"/>
    <m/>
  </r>
  <r>
    <s v="ITAÚ"/>
    <d v="2019-08-07T00:00:00"/>
    <e v="#N/A"/>
    <n v="26142"/>
    <s v="C"/>
    <x v="1"/>
    <n v="300"/>
    <n v="97.27"/>
    <n v="97.27"/>
    <n v="29181"/>
    <n v="12"/>
    <n v="4.9766666666666666"/>
    <n v="0.96333333333333337"/>
    <n v="29199.279583333333"/>
    <s v="S"/>
    <m/>
    <n v="-29199.279583333333"/>
    <m/>
    <n v="0"/>
  </r>
  <r>
    <s v="CLEAR"/>
    <d v="2019-08-06T00:00:00"/>
    <s v="Financeiro"/>
    <n v="4059911"/>
    <s v="V"/>
    <x v="21"/>
    <n v="200"/>
    <n v="35.26"/>
    <n v="35.85"/>
    <n v="7052"/>
    <m/>
    <n v="1.94"/>
    <n v="0.28999999999999998"/>
    <n v="7050.61"/>
    <s v="S"/>
    <m/>
    <n v="7050.61"/>
    <n v="-118.28999999999996"/>
    <n v="0"/>
  </r>
  <r>
    <s v="CLEAR"/>
    <d v="2019-08-06T00:00:00"/>
    <s v="Financeiro"/>
    <n v="4059911"/>
    <s v="V"/>
    <x v="21"/>
    <n v="200"/>
    <n v="35.36"/>
    <n v="35.85"/>
    <n v="7072"/>
    <m/>
    <n v="1.94"/>
    <n v="0.28999999999999998"/>
    <n v="7068.6033333333335"/>
    <s v="S"/>
    <m/>
    <n v="7068.6033333333335"/>
    <n v="-98.289999999999964"/>
    <n v="0"/>
  </r>
  <r>
    <s v="ITAÚ"/>
    <d v="2019-08-06T00:00:00"/>
    <s v="Financeiro"/>
    <n v="20829"/>
    <s v="V"/>
    <x v="21"/>
    <n v="600"/>
    <n v="35.380000000000003"/>
    <n v="35.15"/>
    <n v="21228"/>
    <n v="12"/>
    <n v="6.8730769230769226"/>
    <n v="1.3730769230769231"/>
    <n v="21211.520256410258"/>
    <s v="S"/>
    <m/>
    <n v="21211.520256410258"/>
    <n v="117.75"/>
    <n v="2000"/>
  </r>
  <r>
    <s v="ITAÚ"/>
    <d v="2019-08-06T00:00:00"/>
    <s v=" Utilidade Pública"/>
    <n v="20829"/>
    <s v="V"/>
    <x v="29"/>
    <n v="2000"/>
    <n v="23.99"/>
    <n v="23.79"/>
    <n v="47980"/>
    <n v="12"/>
    <n v="6.8730769230769226"/>
    <n v="1.3730769230769231"/>
    <n v="47963.520256410258"/>
    <s v="S"/>
    <m/>
    <n v="47963.520256410258"/>
    <n v="-294.24923076922278"/>
    <n v="200"/>
  </r>
  <r>
    <s v="ITAÚ"/>
    <d v="2019-08-06T00:00:00"/>
    <s v=" Utilidade Pública"/>
    <n v="20829"/>
    <s v="V"/>
    <x v="29"/>
    <n v="2000"/>
    <n v="24.09"/>
    <n v="24.04"/>
    <n v="48180"/>
    <n v="12"/>
    <n v="6.8730769230769226"/>
    <n v="1.3730769230769231"/>
    <n v="48164.026923076926"/>
    <s v="S"/>
    <m/>
    <n v="48164.026923076926"/>
    <n v="36.874615384625031"/>
    <n v="2000"/>
  </r>
  <r>
    <s v="ITAÚ"/>
    <d v="2019-08-06T00:00:00"/>
    <s v=" Utilidade Pública"/>
    <n v="20829"/>
    <s v="C"/>
    <x v="29"/>
    <n v="1800"/>
    <n v="24.04"/>
    <n v="24.044"/>
    <n v="43272"/>
    <n v="12"/>
    <n v="6.8730769230769226"/>
    <n v="1.3730769230769231"/>
    <n v="43288.208076923074"/>
    <s v="S"/>
    <m/>
    <n v="-43288.208076923074"/>
    <m/>
    <n v="0"/>
  </r>
  <r>
    <s v="ITAÚ"/>
    <d v="2019-08-06T00:00:00"/>
    <s v=" Utilidade Pública"/>
    <n v="20829"/>
    <s v="C"/>
    <x v="29"/>
    <n v="200"/>
    <n v="24.08"/>
    <n v="24.08"/>
    <n v="4816"/>
    <n v="12"/>
    <n v="6.8730769230769226"/>
    <n v="1.3730769230769231"/>
    <n v="4832.208076923077"/>
    <s v="S"/>
    <m/>
    <n v="-4832.208076923077"/>
    <m/>
    <n v="0"/>
  </r>
  <r>
    <s v="ITAÚ"/>
    <d v="2019-08-06T00:00:00"/>
    <s v=" Utilidade Pública"/>
    <n v="20829"/>
    <s v="C"/>
    <x v="29"/>
    <n v="2000"/>
    <n v="24.12"/>
    <n v="24.12"/>
    <n v="48240"/>
    <n v="12"/>
    <n v="6.8730769230769226"/>
    <n v="1.3730769230769231"/>
    <n v="48256.603076923071"/>
    <s v="S"/>
    <m/>
    <n v="-48256.603076923071"/>
    <m/>
    <n v="0"/>
  </r>
  <r>
    <s v="ITAÚ"/>
    <d v="2019-08-06T00:00:00"/>
    <e v="#N/A"/>
    <n v="20829"/>
    <s v="V"/>
    <x v="1"/>
    <n v="300"/>
    <n v="96.3"/>
    <n v="96.49"/>
    <n v="28890"/>
    <n v="12"/>
    <n v="6.8730769230769226"/>
    <n v="1.3730769230769231"/>
    <n v="28873.756923076926"/>
    <s v="S"/>
    <m/>
    <n v="28873.756923076926"/>
    <n v="209.62384615384872"/>
    <n v="0"/>
  </r>
  <r>
    <s v="ITAÚ"/>
    <d v="2019-08-06T00:00:00"/>
    <e v="#N/A"/>
    <n v="20829"/>
    <s v="V"/>
    <x v="1"/>
    <n v="300"/>
    <n v="96.25"/>
    <n v="96.16"/>
    <n v="28875"/>
    <n v="12"/>
    <n v="6.8730769230769226"/>
    <n v="1.3730769230769231"/>
    <n v="28858.756923076926"/>
    <s v="S"/>
    <m/>
    <n v="28858.756923076926"/>
    <n v="-0.37615384615128278"/>
    <n v="0"/>
  </r>
  <r>
    <s v="ITAÚ"/>
    <d v="2019-08-06T00:00:00"/>
    <e v="#N/A"/>
    <n v="20829"/>
    <s v="V"/>
    <x v="1"/>
    <n v="300"/>
    <n v="96.3"/>
    <n v="95.51"/>
    <n v="28890"/>
    <n v="12"/>
    <n v="6.8730769230769226"/>
    <n v="1.3730769230769231"/>
    <n v="28874.036923076925"/>
    <s v="S"/>
    <m/>
    <n v="28874.036923076925"/>
    <n v="185.62384615384872"/>
    <n v="0"/>
  </r>
  <r>
    <s v="ITAÚ"/>
    <d v="2019-08-06T00:00:00"/>
    <e v="#N/A"/>
    <n v="20829"/>
    <s v="V"/>
    <x v="1"/>
    <n v="400"/>
    <n v="94.73"/>
    <n v="91.9"/>
    <n v="37892"/>
    <n v="12"/>
    <n v="6.8730769230769226"/>
    <n v="1.3730769230769231"/>
    <n v="37876.296923076923"/>
    <s v="S"/>
    <m/>
    <n v="37876.296923076923"/>
    <n v="1102.0685897435906"/>
    <n v="0"/>
  </r>
  <r>
    <s v="ITAÚ"/>
    <d v="2019-08-06T00:00:00"/>
    <e v="#N/A"/>
    <n v="20829"/>
    <s v="C"/>
    <x v="1"/>
    <n v="300"/>
    <n v="95.59"/>
    <n v="95.59"/>
    <n v="28677"/>
    <n v="12"/>
    <n v="6.8730769230769226"/>
    <n v="1.3730769230769231"/>
    <n v="28693.333076923078"/>
    <s v="S"/>
    <m/>
    <n v="-28693.333076923078"/>
    <m/>
    <n v="600"/>
  </r>
  <r>
    <s v="ITAÚ"/>
    <d v="2019-08-06T00:00:00"/>
    <e v="#N/A"/>
    <n v="20829"/>
    <s v="C"/>
    <x v="1"/>
    <n v="300"/>
    <n v="96.16"/>
    <n v="96.16"/>
    <n v="28848"/>
    <n v="12"/>
    <n v="6.8730769230769226"/>
    <n v="1.3730769230769231"/>
    <n v="28864.333076923078"/>
    <s v="S"/>
    <m/>
    <n v="-28864.333076923078"/>
    <m/>
    <n v="600"/>
  </r>
  <r>
    <s v="ITAÚ"/>
    <d v="2019-08-06T00:00:00"/>
    <e v="#N/A"/>
    <n v="20829"/>
    <s v="C"/>
    <x v="1"/>
    <n v="300"/>
    <n v="95.51"/>
    <n v="95.51"/>
    <n v="28653"/>
    <n v="12"/>
    <n v="6.8730769230769226"/>
    <n v="1.3730769230769231"/>
    <n v="28669.41021978022"/>
    <s v="S"/>
    <m/>
    <n v="-28669.41021978022"/>
    <m/>
    <n v="0"/>
  </r>
  <r>
    <s v="ITAÚ"/>
    <d v="2019-08-05T00:00:00"/>
    <e v="#N/A"/>
    <n v="15446"/>
    <s v="V"/>
    <x v="1"/>
    <n v="200"/>
    <n v="90.38"/>
    <n v="91.406666666666666"/>
    <n v="18076"/>
    <m/>
    <n v="4.9779999999999998"/>
    <n v="0.90800000000000003"/>
    <n v="18072.684857142856"/>
    <s v="S"/>
    <m/>
    <n v="18072.684857142856"/>
    <n v="-32.401999999998225"/>
    <n v="0"/>
  </r>
  <r>
    <s v="ITAÚ"/>
    <d v="2019-08-05T00:00:00"/>
    <e v="#N/A"/>
    <n v="15446"/>
    <s v="C"/>
    <x v="1"/>
    <n v="200"/>
    <n v="90.42"/>
    <n v="91.406666666666666"/>
    <n v="18084"/>
    <n v="12"/>
    <n v="4.9779999999999998"/>
    <n v="0.90800000000000003"/>
    <n v="18099.945142857145"/>
    <s v="S"/>
    <m/>
    <n v="-18099.945142857145"/>
    <m/>
    <n v="400"/>
  </r>
  <r>
    <s v="ITAÚ"/>
    <d v="2019-08-05T00:00:00"/>
    <e v="#N/A"/>
    <n v="15446"/>
    <s v="V"/>
    <x v="1"/>
    <n v="200"/>
    <n v="91.3"/>
    <m/>
    <n v="18260"/>
    <n v="12"/>
    <n v="4.9779999999999998"/>
    <n v="0.90800000000000003"/>
    <n v="18244.684857142856"/>
    <s v="S"/>
    <m/>
    <n v="18244.684857142856"/>
    <n v="-47.974333333331742"/>
    <n v="0"/>
  </r>
  <r>
    <s v="ITAÚ"/>
    <d v="2019-08-05T00:00:00"/>
    <e v="#N/A"/>
    <n v="15446"/>
    <s v="C"/>
    <x v="1"/>
    <n v="200"/>
    <n v="91.31"/>
    <m/>
    <n v="18262"/>
    <n v="12"/>
    <n v="4.9779999999999998"/>
    <n v="0.90800000000000003"/>
    <n v="18277.945142857145"/>
    <s v="S"/>
    <m/>
    <n v="-18277.945142857145"/>
    <m/>
    <n v="100"/>
  </r>
  <r>
    <s v="ITAÚ"/>
    <d v="2019-08-05T00:00:00"/>
    <e v="#N/A"/>
    <n v="15446"/>
    <s v="C"/>
    <x v="1"/>
    <n v="400"/>
    <n v="91.9"/>
    <n v="91.9"/>
    <n v="36760"/>
    <n v="12"/>
    <n v="4.9779999999999998"/>
    <n v="0.90800000000000003"/>
    <n v="36775.945142857141"/>
    <s v="S"/>
    <m/>
    <n v="-36775.945142857141"/>
    <m/>
    <n v="400"/>
  </r>
  <r>
    <s v="ITAÚ"/>
    <d v="2019-08-05T00:00:00"/>
    <e v="#N/A"/>
    <n v="15446"/>
    <s v="V"/>
    <x v="1"/>
    <n v="100"/>
    <n v="91.61"/>
    <m/>
    <n v="9161"/>
    <n v="12"/>
    <n v="4.9779999999999998"/>
    <n v="0.90800000000000003"/>
    <n v="9145.6848571428582"/>
    <s v="S"/>
    <m/>
    <n v="9145.6848571428582"/>
    <n v="-12.976666666665551"/>
    <n v="2000"/>
  </r>
  <r>
    <s v="ITAÚ"/>
    <d v="2019-08-05T00:00:00"/>
    <e v="#N/A"/>
    <n v="15446"/>
    <s v="V"/>
    <x v="1"/>
    <n v="300"/>
    <n v="91.61"/>
    <m/>
    <n v="27483"/>
    <n v="12"/>
    <n v="4.9779999999999998"/>
    <n v="0.90800000000000003"/>
    <n v="27465.832000000002"/>
    <s v="S"/>
    <m/>
    <n v="27465.832000000002"/>
    <n v="154.23100000000159"/>
    <n v="300"/>
  </r>
  <r>
    <s v="ITAÚ"/>
    <d v="2019-08-05T00:00:00"/>
    <e v="#N/A"/>
    <n v="15446"/>
    <s v="C"/>
    <x v="1"/>
    <n v="100"/>
    <n v="91.53"/>
    <m/>
    <n v="9153"/>
    <n v="12"/>
    <n v="4.9779999999999998"/>
    <n v="0.90800000000000003"/>
    <n v="9168.6002222222214"/>
    <s v="S"/>
    <m/>
    <n v="-9168.6002222222214"/>
    <m/>
    <n v="100"/>
  </r>
  <r>
    <s v="ITAÚ"/>
    <d v="2019-08-05T00:00:00"/>
    <s v=" Utilidade Pública"/>
    <n v="15446"/>
    <s v="C"/>
    <x v="29"/>
    <n v="2000"/>
    <n v="23.79"/>
    <n v="23.79"/>
    <n v="47580"/>
    <n v="12"/>
    <n v="4.9779999999999998"/>
    <n v="0.90800000000000003"/>
    <n v="47595.600222222223"/>
    <s v="S"/>
    <m/>
    <n v="-47595.600222222223"/>
    <m/>
    <n v="0"/>
  </r>
  <r>
    <s v="ITAÚ"/>
    <d v="2019-08-05T00:00:00"/>
    <e v="#N/A"/>
    <n v="15446"/>
    <s v="C"/>
    <x v="1"/>
    <n v="200"/>
    <n v="90.62"/>
    <m/>
    <n v="18124"/>
    <n v="12"/>
    <n v="4.9779999999999998"/>
    <n v="0.90800000000000003"/>
    <n v="18139.600222222223"/>
    <s v="S"/>
    <m/>
    <n v="-18139.600222222223"/>
    <m/>
    <n v="0"/>
  </r>
  <r>
    <s v="ITAÚ"/>
    <d v="2019-08-02T00:00:00"/>
    <e v="#N/A"/>
    <n v="9883"/>
    <s v="C"/>
    <x v="1"/>
    <n v="100"/>
    <n v="91.4"/>
    <m/>
    <n v="9140"/>
    <n v="12"/>
    <n v="3.9"/>
    <n v="0.58200000000000007"/>
    <n v="9155.2742222222223"/>
    <s v="S"/>
    <m/>
    <n v="-9155.2742222222223"/>
    <m/>
    <n v="3"/>
  </r>
  <r>
    <s v="ITAÚ"/>
    <d v="2019-08-02T00:00:00"/>
    <s v=" Utilidade Pública"/>
    <n v="9883"/>
    <s v="V"/>
    <x v="29"/>
    <n v="2500"/>
    <n v="24.72"/>
    <m/>
    <n v="61800"/>
    <n v="12"/>
    <n v="15.6"/>
    <n v="2.3280000000000003"/>
    <n v="61783.609777777776"/>
    <s v="S"/>
    <m/>
    <n v="61783.609777777776"/>
    <n v="912.94422222222056"/>
    <n v="250"/>
  </r>
  <r>
    <s v="ITAÚ"/>
    <d v="2019-08-01T00:00:00"/>
    <e v="#N/A"/>
    <n v="4106"/>
    <s v="V"/>
    <x v="38"/>
    <n v="3"/>
    <n v="155.04"/>
    <m/>
    <n v="465.12"/>
    <n v="12"/>
    <n v="3.9283333333333332"/>
    <n v="0.79083333333333339"/>
    <n v="450.26694444444445"/>
    <s v="S"/>
    <m/>
    <n v="450.26694444444445"/>
    <n v="-16.989166666666677"/>
    <n v="0"/>
  </r>
  <r>
    <s v="ITAÚ"/>
    <d v="2019-08-01T00:00:00"/>
    <e v="#N/A"/>
    <n v="4106"/>
    <s v="V"/>
    <x v="38"/>
    <n v="247"/>
    <n v="154.94999999999999"/>
    <m/>
    <n v="38272.649999999994"/>
    <n v="24"/>
    <n v="3.9283333333333332"/>
    <n v="0.79083333333333339"/>
    <n v="38245.796944444439"/>
    <s v="S"/>
    <m/>
    <n v="38245.796944444439"/>
    <n v="-73.179166666675883"/>
    <n v="200"/>
  </r>
  <r>
    <s v="ITAÚ"/>
    <d v="2019-08-01T00:00:00"/>
    <e v="#N/A"/>
    <n v="4106"/>
    <s v="C"/>
    <x v="38"/>
    <n v="250"/>
    <n v="155.13"/>
    <m/>
    <n v="38782.5"/>
    <n v="24"/>
    <n v="3.9283333333333332"/>
    <n v="0.79083333333333339"/>
    <n v="38809.983055555553"/>
    <s v="S"/>
    <m/>
    <n v="-38809.983055555553"/>
    <m/>
    <n v="100"/>
  </r>
  <r>
    <s v="ITAÚ"/>
    <d v="2019-08-01T00:00:00"/>
    <e v="#N/A"/>
    <n v="4106"/>
    <s v="V"/>
    <x v="38"/>
    <n v="200"/>
    <n v="154.29"/>
    <m/>
    <n v="30858"/>
    <n v="12"/>
    <n v="3.9283333333333332"/>
    <n v="0.79083333333333339"/>
    <n v="30841.666666666668"/>
    <s v="S"/>
    <m/>
    <n v="30841.666666666668"/>
    <n v="154.84361111111502"/>
    <n v="0"/>
  </r>
  <r>
    <s v="ITAÚ"/>
    <d v="2019-08-01T00:00:00"/>
    <e v="#N/A"/>
    <n v="4106"/>
    <s v="C"/>
    <x v="38"/>
    <n v="100"/>
    <n v="154.03"/>
    <m/>
    <n v="15403"/>
    <n v="12"/>
    <n v="3.9283333333333332"/>
    <n v="0.79083333333333339"/>
    <n v="15419.963333333331"/>
    <s v="S"/>
    <m/>
    <n v="-15419.963333333331"/>
    <m/>
    <n v="1000"/>
  </r>
  <r>
    <s v="ITAÚ"/>
    <d v="2019-08-01T00:00:00"/>
    <e v="#N/A"/>
    <n v="4106"/>
    <s v="C"/>
    <x v="38"/>
    <n v="100"/>
    <n v="152.5"/>
    <m/>
    <n v="15250"/>
    <n v="12"/>
    <n v="3.9283333333333332"/>
    <n v="0.79083333333333339"/>
    <n v="15266.963333333331"/>
    <s v="S"/>
    <m/>
    <n v="-15266.963333333331"/>
    <m/>
    <n v="1500"/>
  </r>
  <r>
    <s v="ITAÚ"/>
    <d v="2019-08-01T00:00:00"/>
    <e v="#N/A"/>
    <n v="4106"/>
    <s v="V"/>
    <x v="39"/>
    <n v="34"/>
    <n v="119.5"/>
    <m/>
    <n v="4063"/>
    <n v="12"/>
    <n v="3.9283333333333332"/>
    <n v="0.79083333333333339"/>
    <n v="4046.6666666666665"/>
    <s v="S"/>
    <m/>
    <n v="4046.6666666666665"/>
    <n v="198.68996031746019"/>
    <n v="600"/>
  </r>
  <r>
    <s v="ITAÚ"/>
    <d v="2019-08-01T00:00:00"/>
    <s v="Financeiro e Outros"/>
    <n v="4106"/>
    <s v="V"/>
    <x v="9"/>
    <n v="500"/>
    <n v="35.200000000000003"/>
    <m/>
    <n v="17600"/>
    <n v="12"/>
    <n v="3.9283333333333332"/>
    <n v="0.79083333333333339"/>
    <n v="17585.289166666669"/>
    <s v="S"/>
    <m/>
    <n v="17585.289166666669"/>
    <n v="367.19277777777825"/>
    <n v="1000"/>
  </r>
  <r>
    <s v="ITAÚ"/>
    <d v="2019-08-01T00:00:00"/>
    <s v="Financeiro e Outros"/>
    <n v="4106"/>
    <s v="C"/>
    <x v="9"/>
    <n v="500"/>
    <n v="34.4"/>
    <m/>
    <n v="17200"/>
    <n v="12"/>
    <n v="3.9283333333333332"/>
    <n v="0.79083333333333339"/>
    <n v="17217.300833333335"/>
    <s v="S"/>
    <m/>
    <n v="-17217.300833333335"/>
    <m/>
    <n v="1400"/>
  </r>
  <r>
    <s v="ITAÚ"/>
    <d v="2019-08-01T00:00:00"/>
    <s v="Financeiro"/>
    <n v="4106"/>
    <s v="V"/>
    <x v="21"/>
    <n v="400"/>
    <n v="35.69"/>
    <m/>
    <n v="14276"/>
    <n v="12"/>
    <n v="3.9283333333333332"/>
    <n v="0.79083333333333339"/>
    <n v="14260.124166666668"/>
    <s v="S"/>
    <m/>
    <n v="14260.124166666668"/>
    <n v="127.91138888888963"/>
    <n v="1000"/>
  </r>
  <r>
    <s v="ITAÚ"/>
    <d v="2019-08-01T00:00:00"/>
    <s v="Financeiro"/>
    <n v="4106"/>
    <s v="C"/>
    <x v="21"/>
    <n v="600"/>
    <n v="35.33"/>
    <m/>
    <n v="21198"/>
    <n v="12"/>
    <n v="3.9283333333333332"/>
    <n v="0.79083333333333339"/>
    <n v="21214.505833333333"/>
    <s v="S"/>
    <m/>
    <n v="-21214.505833333333"/>
    <m/>
    <n v="3000"/>
  </r>
  <r>
    <s v="ITAÚ"/>
    <d v="2019-08-01T00:00:00"/>
    <s v="Materiais Básicos"/>
    <n v="4106"/>
    <s v="C"/>
    <x v="27"/>
    <n v="400"/>
    <n v="33.15"/>
    <n v="34.828571428571429"/>
    <n v="13260"/>
    <n v="12"/>
    <n v="3.9283333333333332"/>
    <n v="0.79083333333333339"/>
    <n v="13276.505833333331"/>
    <s v="S"/>
    <m/>
    <n v="-13276.505833333331"/>
    <m/>
    <n v="400"/>
  </r>
  <r>
    <s v="ITAÚ"/>
    <d v="2019-07-31T00:00:00"/>
    <s v="Financeiro e Outros"/>
    <n v="108459"/>
    <s v="C"/>
    <x v="9"/>
    <n v="500"/>
    <n v="34.61"/>
    <n v="34.61"/>
    <n v="17305"/>
    <n v="12"/>
    <n v="3.2977777777777777"/>
    <n v="0.59"/>
    <n v="17321.305"/>
    <s v="S"/>
    <m/>
    <n v="-17321.305"/>
    <m/>
    <n v="0"/>
  </r>
  <r>
    <s v="ITAÚ"/>
    <d v="2019-07-31T00:00:00"/>
    <e v="#N/A"/>
    <n v="108459"/>
    <s v="C"/>
    <x v="37"/>
    <n v="3000"/>
    <n v="3.29"/>
    <m/>
    <n v="9870"/>
    <n v="12"/>
    <n v="3.2977777777777777"/>
    <n v="0.59"/>
    <n v="9886.3049999999985"/>
    <s v="S"/>
    <m/>
    <n v="-9886.3049999999985"/>
    <m/>
    <n v="500"/>
  </r>
  <r>
    <s v="ITAÚ"/>
    <d v="2019-07-31T00:00:00"/>
    <s v="Financeiro"/>
    <n v="108459"/>
    <s v="C"/>
    <x v="21"/>
    <n v="400"/>
    <n v="35.06"/>
    <n v="35.06"/>
    <n v="14024"/>
    <n v="12"/>
    <n v="3.2977777777777777"/>
    <n v="0.59"/>
    <n v="14040.304999999998"/>
    <s v="S"/>
    <m/>
    <n v="-14040.304999999998"/>
    <m/>
    <n v="2500"/>
  </r>
  <r>
    <s v="ITAÚ"/>
    <d v="2019-07-31T00:00:00"/>
    <s v="Financeiro"/>
    <n v="108459"/>
    <s v="V"/>
    <x v="21"/>
    <n v="500"/>
    <n v="35.15"/>
    <m/>
    <n v="17575"/>
    <n v="12"/>
    <n v="3.2977777777777777"/>
    <n v="0.59"/>
    <n v="17559.608"/>
    <s v="S"/>
    <m/>
    <n v="17559.608"/>
    <n v="-12.40555555555693"/>
    <n v="1000"/>
  </r>
  <r>
    <s v="ITAÚ"/>
    <d v="2019-07-31T00:00:00"/>
    <s v="Financeiro e Outros"/>
    <n v="108459"/>
    <s v="V"/>
    <x v="9"/>
    <n v="500"/>
    <n v="34.82"/>
    <n v="34.79"/>
    <n v="17410"/>
    <n v="12"/>
    <n v="3.2977777777777777"/>
    <n v="0.59"/>
    <n v="17394.608"/>
    <s v="S"/>
    <m/>
    <n v="17394.608"/>
    <n v="-17.40555555555693"/>
    <n v="500"/>
  </r>
  <r>
    <s v="ITAÚ"/>
    <d v="2019-07-31T00:00:00"/>
    <s v=" Utilidade Pública"/>
    <n v="108459"/>
    <s v="C"/>
    <x v="29"/>
    <n v="500"/>
    <n v="24.19"/>
    <n v="24.326000000000001"/>
    <n v="12095"/>
    <n v="12"/>
    <n v="3.2977777777777777"/>
    <n v="0.59"/>
    <n v="12111.021999999999"/>
    <s v="S"/>
    <m/>
    <n v="-12111.021999999999"/>
    <m/>
    <n v="34"/>
  </r>
  <r>
    <s v="ITAÚ"/>
    <d v="2019-07-31T00:00:00"/>
    <s v="Financeiro e Outros"/>
    <n v="108459"/>
    <s v="C"/>
    <x v="9"/>
    <n v="500"/>
    <n v="34.79"/>
    <m/>
    <n v="17395"/>
    <n v="12"/>
    <n v="3.2977777777777777"/>
    <n v="0.59"/>
    <n v="17411.022000000001"/>
    <s v="S"/>
    <m/>
    <n v="-17411.022000000001"/>
    <m/>
    <n v="15"/>
  </r>
  <r>
    <s v="ITAÚ"/>
    <d v="2019-07-31T00:00:00"/>
    <s v="Financeiro"/>
    <n v="108459"/>
    <s v="C"/>
    <x v="21"/>
    <n v="500"/>
    <n v="35.11"/>
    <m/>
    <n v="17555"/>
    <n v="12"/>
    <n v="3.2977777777777777"/>
    <n v="0.59"/>
    <n v="17571.022000000001"/>
    <s v="S"/>
    <m/>
    <n v="-17571.022000000001"/>
    <m/>
    <n v="500"/>
  </r>
  <r>
    <s v="ITAÚ"/>
    <d v="2019-07-31T00:00:00"/>
    <e v="#N/A"/>
    <n v="108459"/>
    <s v="C"/>
    <x v="39"/>
    <n v="19"/>
    <n v="112.55"/>
    <m/>
    <n v="2138.4499999999998"/>
    <m/>
    <m/>
    <m/>
    <n v="2139.08"/>
    <s v="S"/>
    <m/>
    <n v="-2139.08"/>
    <m/>
    <n v="0"/>
  </r>
  <r>
    <s v="ITAÚ"/>
    <d v="2019-07-31T00:00:00"/>
    <e v="#N/A"/>
    <n v="108459"/>
    <s v="C"/>
    <x v="39"/>
    <n v="15"/>
    <n v="112.65"/>
    <m/>
    <n v="1689.75"/>
    <n v="12"/>
    <n v="3.2977777777777777"/>
    <n v="0.59"/>
    <n v="1706.55"/>
    <s v="S"/>
    <m/>
    <n v="-1706.55"/>
    <m/>
    <n v="500"/>
  </r>
  <r>
    <s v="CLEAR"/>
    <d v="2019-07-30T00:00:00"/>
    <s v="Financeiro e Outros"/>
    <n v="3813819"/>
    <s v="C"/>
    <x v="9"/>
    <n v="500"/>
    <n v="35.409999999999997"/>
    <m/>
    <n v="17705"/>
    <m/>
    <n v="3.0857142857142859"/>
    <n v="0.57285714285714284"/>
    <n v="17709.536190476188"/>
    <s v="S"/>
    <m/>
    <n v="-17709.536190476188"/>
    <m/>
    <n v="400"/>
  </r>
  <r>
    <s v="CLEAR"/>
    <d v="2019-07-30T00:00:00"/>
    <s v="Financeiro e Outros"/>
    <n v="3813819"/>
    <s v="V"/>
    <x v="9"/>
    <n v="500"/>
    <n v="35.31"/>
    <m/>
    <n v="17655"/>
    <m/>
    <n v="3.0857142857142859"/>
    <n v="0.57285714285714284"/>
    <n v="17651.093809523813"/>
    <s v="S"/>
    <m/>
    <n v="17651.093809523813"/>
    <n v="54.19523809524253"/>
    <n v="400"/>
  </r>
  <r>
    <s v="CLEAR"/>
    <d v="2019-07-30T00:00:00"/>
    <s v="Financeiro e Outros"/>
    <n v="3813819"/>
    <s v="C"/>
    <x v="9"/>
    <n v="500"/>
    <n v="35.17"/>
    <m/>
    <n v="17585"/>
    <m/>
    <n v="3.0857142857142859"/>
    <n v="0.57285714285714284"/>
    <n v="17589.536190476188"/>
    <s v="S"/>
    <m/>
    <n v="-17589.536190476188"/>
    <m/>
    <n v="0"/>
  </r>
  <r>
    <s v="CLEAR"/>
    <d v="2019-07-30T00:00:00"/>
    <s v="Financeiro"/>
    <n v="3813819"/>
    <s v="C"/>
    <x v="21"/>
    <n v="400"/>
    <n v="35.85"/>
    <m/>
    <n v="14340"/>
    <m/>
    <n v="3.0857142857142859"/>
    <n v="0.57285714285714284"/>
    <n v="14346.312857142857"/>
    <s v="S"/>
    <m/>
    <n v="-14346.312857142857"/>
    <m/>
    <n v="2000"/>
  </r>
  <r>
    <s v="CLEAR"/>
    <d v="2019-07-30T00:00:00"/>
    <s v="Financeiro"/>
    <n v="3813819"/>
    <s v="C"/>
    <x v="21"/>
    <n v="400"/>
    <n v="35.869999999999997"/>
    <m/>
    <n v="14347.999999999998"/>
    <m/>
    <n v="3.0857142857142859"/>
    <n v="0.57285714285714284"/>
    <n v="14349.232857142855"/>
    <s v="S"/>
    <m/>
    <n v="-14349.232857142855"/>
    <m/>
    <n v="0"/>
  </r>
  <r>
    <s v="CLEAR"/>
    <d v="2019-07-30T00:00:00"/>
    <s v="Financeiro"/>
    <n v="3813819"/>
    <s v="V"/>
    <x v="21"/>
    <n v="400"/>
    <n v="35.92"/>
    <m/>
    <n v="14368"/>
    <m/>
    <n v="3.0857142857142859"/>
    <n v="0.57285714285714284"/>
    <n v="14365.397142857142"/>
    <s v="S"/>
    <m/>
    <n v="14365.397142857142"/>
    <n v="12.052857142858556"/>
    <n v="2000"/>
  </r>
  <r>
    <s v="ITAÚ"/>
    <d v="2019-07-29T00:00:00"/>
    <s v=" Utilidade Pública"/>
    <n v="99064"/>
    <s v="C"/>
    <x v="29"/>
    <n v="2000"/>
    <n v="24.36"/>
    <n v="24.36"/>
    <n v="48720"/>
    <n v="12"/>
    <n v="10.943333333333333"/>
    <n v="2.0366666666666666"/>
    <n v="48737.381666666661"/>
    <s v="S"/>
    <m/>
    <n v="-48737.381666666661"/>
    <m/>
    <n v="0"/>
  </r>
  <r>
    <s v="ITAÚ"/>
    <d v="2019-07-29T00:00:00"/>
    <s v=" Utilidade Pública"/>
    <n v="99064"/>
    <s v="V"/>
    <x v="29"/>
    <n v="2000"/>
    <n v="24.37"/>
    <n v="24.25"/>
    <n v="48740"/>
    <n v="12"/>
    <n v="10.943333333333333"/>
    <n v="2.0366666666666666"/>
    <n v="48723.248333333337"/>
    <s v="S"/>
    <m/>
    <n v="48723.248333333337"/>
    <n v="203.45666666667239"/>
    <n v="0"/>
  </r>
  <r>
    <s v="ITAÚ"/>
    <d v="2019-07-29T00:00:00"/>
    <s v=" Utilidade Pública"/>
    <n v="99064"/>
    <s v="C"/>
    <x v="29"/>
    <n v="2000"/>
    <n v="24.25"/>
    <n v="24.25"/>
    <n v="48500"/>
    <n v="12"/>
    <n v="10.943333333333333"/>
    <n v="2.0366666666666666"/>
    <n v="48516.072666666667"/>
    <s v="S"/>
    <m/>
    <n v="-48516.072666666667"/>
    <m/>
    <n v="0"/>
  </r>
  <r>
    <s v="CLEAR"/>
    <d v="2019-07-29T00:00:00"/>
    <s v=" Utilidade Pública"/>
    <n v="3735388"/>
    <s v="V"/>
    <x v="29"/>
    <n v="500"/>
    <n v="24.99"/>
    <n v="25.99"/>
    <n v="12495"/>
    <n v="0"/>
    <n v="4.26"/>
    <n v="0.64500000000000002"/>
    <n v="12492.948999999999"/>
    <s v="S"/>
    <m/>
    <n v="12492.948999999999"/>
    <n v="-510.49722222222044"/>
    <n v="0"/>
  </r>
  <r>
    <s v="CLEAR"/>
    <d v="2019-07-26T00:00:00"/>
    <s v="Financeiro"/>
    <n v="3735388"/>
    <s v="V"/>
    <x v="21"/>
    <n v="500"/>
    <n v="36.979999999999997"/>
    <n v="37.26"/>
    <n v="18490"/>
    <n v="0"/>
    <n v="4.26"/>
    <n v="0.64500000000000002"/>
    <n v="18487.949000000001"/>
    <s v="S"/>
    <m/>
    <n v="18487.949000000001"/>
    <n v="-150.1572222222203"/>
    <n v="0"/>
  </r>
  <r>
    <s v="ITAÚ"/>
    <d v="2019-07-26T00:00:00"/>
    <s v=" Utilidade Pública"/>
    <n v="94945"/>
    <s v="V"/>
    <x v="29"/>
    <n v="1500"/>
    <n v="24.89"/>
    <n v="24.4"/>
    <n v="37335"/>
    <n v="12"/>
    <n v="3.9200000000000004"/>
    <n v="0.63571428571428579"/>
    <n v="37320.958285714281"/>
    <s v="S"/>
    <m/>
    <n v="37320.958285714281"/>
    <n v="967.47928571428565"/>
    <n v="1000"/>
  </r>
  <r>
    <s v="ITAÚ"/>
    <d v="2019-07-26T00:00:00"/>
    <s v="Financeiro"/>
    <n v="94945"/>
    <s v="V"/>
    <x v="21"/>
    <n v="300"/>
    <n v="36.950000000000003"/>
    <n v="36.31"/>
    <n v="11085"/>
    <n v="12"/>
    <n v="3.9200000000000004"/>
    <n v="0.63571428571428579"/>
    <n v="11070.958285714285"/>
    <s v="S"/>
    <m/>
    <n v="11070.958285714285"/>
    <n v="158.97857142857174"/>
    <n v="1000"/>
  </r>
  <r>
    <s v="ITAÚ"/>
    <d v="2019-07-26T00:00:00"/>
    <s v="Consumo Cíclico"/>
    <n v="94945"/>
    <s v="V"/>
    <x v="7"/>
    <n v="300"/>
    <n v="48.18"/>
    <n v="46.76"/>
    <n v="14454"/>
    <n v="12"/>
    <n v="3.9200000000000004"/>
    <n v="0.63571428571428579"/>
    <n v="14440.069285714286"/>
    <s v="S"/>
    <m/>
    <n v="14440.069285714286"/>
    <n v="392.97857142857174"/>
    <n v="300"/>
  </r>
  <r>
    <s v="ITAÚ"/>
    <d v="2019-07-26T00:00:00"/>
    <s v="Materiais Básicos"/>
    <n v="94945"/>
    <s v="C"/>
    <x v="12"/>
    <n v="1000"/>
    <n v="8.6999999999999993"/>
    <n v="8.6999999999999993"/>
    <n v="8700"/>
    <n v="12"/>
    <n v="3.9200000000000004"/>
    <n v="0.63571428571428579"/>
    <n v="8714.5607142857134"/>
    <s v="S"/>
    <m/>
    <n v="-8714.5607142857134"/>
    <m/>
    <n v="300"/>
  </r>
  <r>
    <s v="ITAÚ"/>
    <d v="2019-07-26T00:00:00"/>
    <s v="Materiais Básicos"/>
    <n v="94945"/>
    <s v="C"/>
    <x v="27"/>
    <n v="500"/>
    <n v="34.17"/>
    <n v="34.835000000000001"/>
    <n v="17085"/>
    <n v="12"/>
    <n v="3.9200000000000004"/>
    <n v="0.63571428571428579"/>
    <n v="17099.560714285715"/>
    <s v="S"/>
    <m/>
    <n v="-17099.560714285715"/>
    <m/>
    <n v="900"/>
  </r>
  <r>
    <s v="ITAÚ"/>
    <d v="2019-07-26T00:00:00"/>
    <s v="Consumo Cíclico"/>
    <n v="94945"/>
    <s v="C"/>
    <x v="7"/>
    <n v="300"/>
    <n v="46.76"/>
    <n v="46.76"/>
    <n v="14028"/>
    <n v="12"/>
    <n v="3.9200000000000004"/>
    <n v="0.63571428571428579"/>
    <n v="14042.560714285713"/>
    <s v="S"/>
    <m/>
    <n v="-14042.560714285713"/>
    <m/>
    <n v="700"/>
  </r>
  <r>
    <s v="ITAÚ"/>
    <d v="2019-07-26T00:00:00"/>
    <s v="Financeiro"/>
    <n v="94945"/>
    <s v="C"/>
    <x v="21"/>
    <n v="300"/>
    <n v="36.31"/>
    <n v="36.31"/>
    <n v="10893"/>
    <n v="12"/>
    <n v="3.9200000000000004"/>
    <n v="0.63571428571428579"/>
    <n v="10910.290714285713"/>
    <s v="S"/>
    <m/>
    <n v="-10910.290714285713"/>
    <m/>
    <n v="500"/>
  </r>
  <r>
    <s v="CLEAR"/>
    <d v="2019-07-25T00:00:00"/>
    <s v="Financeiro"/>
    <n v="3698583"/>
    <s v="C"/>
    <x v="14"/>
    <n v="200"/>
    <n v="50.78"/>
    <n v="51.726666666666667"/>
    <n v="10156"/>
    <n v="0"/>
    <n v="3.2"/>
    <n v="0.48749999999999999"/>
    <n v="10161.142499999998"/>
    <s v="S"/>
    <m/>
    <n v="-10161.142499999998"/>
    <m/>
    <n v="300"/>
  </r>
  <r>
    <s v="CLEAR"/>
    <d v="2019-07-25T00:00:00"/>
    <s v="Financeiro"/>
    <n v="3698583"/>
    <s v="C"/>
    <x v="14"/>
    <n v="200"/>
    <n v="51.47"/>
    <n v="51.997142857142855"/>
    <n v="10294"/>
    <n v="0"/>
    <n v="3.2"/>
    <n v="0.48749999999999999"/>
    <n v="10296.970833333331"/>
    <s v="S"/>
    <m/>
    <n v="-10296.970833333331"/>
    <m/>
    <n v="500"/>
  </r>
  <r>
    <s v="CLEAR"/>
    <d v="2019-07-25T00:00:00"/>
    <s v="Financeiro"/>
    <n v="3698583"/>
    <s v="C"/>
    <x v="14"/>
    <n v="200"/>
    <n v="51.86"/>
    <n v="52.207999999999998"/>
    <n v="10372"/>
    <n v="0"/>
    <n v="3.2"/>
    <n v="0.48749999999999999"/>
    <n v="10374.970833333331"/>
    <s v="S"/>
    <m/>
    <n v="-10374.970833333331"/>
    <m/>
    <n v="0"/>
  </r>
  <r>
    <s v="CLEAR"/>
    <d v="2019-07-25T00:00:00"/>
    <s v="Financeiro"/>
    <n v="3698583"/>
    <s v="C"/>
    <x v="14"/>
    <n v="300"/>
    <n v="52.44"/>
    <n v="52.44"/>
    <n v="15732"/>
    <n v="0"/>
    <n v="3.2"/>
    <n v="0.48749999999999999"/>
    <n v="15734.970833333331"/>
    <s v="S"/>
    <m/>
    <n v="-15734.970833333331"/>
    <m/>
    <n v="0"/>
  </r>
  <r>
    <s v="CLEAR"/>
    <d v="2019-07-24T00:00:00"/>
    <s v=" Utilidade Pública"/>
    <n v="3656755"/>
    <s v="C"/>
    <x v="29"/>
    <n v="500"/>
    <n v="25.99"/>
    <n v="25.99"/>
    <n v="12995"/>
    <n v="0"/>
    <n v="4.21"/>
    <n v="0.75222222222222213"/>
    <n v="13002.722222222221"/>
    <s v="S"/>
    <m/>
    <n v="-13002.722222222221"/>
    <m/>
    <n v="0"/>
  </r>
  <r>
    <s v="CLEAR"/>
    <d v="2019-07-24T00:00:00"/>
    <s v="Consumo Cíclico"/>
    <n v="3656755"/>
    <s v="V"/>
    <x v="7"/>
    <n v="300"/>
    <n v="46.75"/>
    <n v="51.61"/>
    <n v="14025"/>
    <n v="0"/>
    <n v="4.21"/>
    <n v="0.75222222222222213"/>
    <n v="14017.907777777778"/>
    <s v="S"/>
    <m/>
    <n v="14017.907777777778"/>
    <n v="59.200555555557003"/>
    <n v="0"/>
  </r>
  <r>
    <s v="CLEAR"/>
    <d v="2019-07-24T00:00:00"/>
    <s v="Financeiro"/>
    <n v="3656755"/>
    <s v="V"/>
    <x v="14"/>
    <n v="500"/>
    <n v="52.38"/>
    <n v="51.61"/>
    <n v="26190"/>
    <n v="0"/>
    <n v="4.21"/>
    <n v="0.75222222222222213"/>
    <n v="26186.524444444447"/>
    <s v="S"/>
    <m/>
    <n v="26186.524444444447"/>
    <n v="-40.554444444442197"/>
    <n v="400"/>
  </r>
  <r>
    <s v="CLEAR"/>
    <d v="2019-07-24T00:00:00"/>
    <s v="Financeiro"/>
    <n v="3656755"/>
    <s v="C"/>
    <x v="14"/>
    <n v="500"/>
    <n v="52.44"/>
    <n v="51.61"/>
    <n v="26220"/>
    <n v="0"/>
    <n v="4.21"/>
    <n v="0.75222222222222213"/>
    <n v="26224.105555555554"/>
    <s v="S"/>
    <m/>
    <n v="-26224.105555555554"/>
    <m/>
    <n v="0"/>
  </r>
  <r>
    <s v="CLEAR"/>
    <d v="2019-07-24T00:00:00"/>
    <s v="Financeiro"/>
    <n v="3656755"/>
    <s v="V"/>
    <x v="14"/>
    <n v="700"/>
    <n v="52.3"/>
    <n v="51.61"/>
    <n v="36610"/>
    <n v="0"/>
    <n v="4.21"/>
    <n v="0.75222222222222213"/>
    <n v="36606.52444444444"/>
    <s v="S"/>
    <m/>
    <n v="36606.52444444444"/>
    <n v="466.43277777777621"/>
    <n v="300"/>
  </r>
  <r>
    <s v="CLEAR"/>
    <d v="2019-07-24T00:00:00"/>
    <s v="Financeiro"/>
    <n v="3656755"/>
    <s v="C"/>
    <x v="21"/>
    <n v="500"/>
    <n v="37.26"/>
    <n v="37.26"/>
    <n v="18630"/>
    <n v="0"/>
    <n v="4.21"/>
    <n v="0.75222222222222213"/>
    <n v="18634.187222222223"/>
    <s v="S"/>
    <m/>
    <n v="-18634.187222222223"/>
    <m/>
    <n v="0"/>
  </r>
  <r>
    <s v="CLEAR"/>
    <d v="2019-07-24T00:00:00"/>
    <s v="Financeiro"/>
    <n v="3656755"/>
    <s v="V"/>
    <x v="21"/>
    <n v="100"/>
    <n v="37.479999999999997"/>
    <n v="37.159999999999997"/>
    <n v="3747.9999999999995"/>
    <n v="0"/>
    <n v="4.21"/>
    <n v="0.75222222222222213"/>
    <n v="3744.4427777777773"/>
    <s v="S"/>
    <m/>
    <n v="3744.4427777777773"/>
    <n v="28.545000000000073"/>
    <n v="700"/>
  </r>
  <r>
    <s v="CLEAR"/>
    <d v="2019-07-24T00:00:00"/>
    <s v="Consumo Cíclico"/>
    <n v="3656755"/>
    <s v="C"/>
    <x v="7"/>
    <n v="300"/>
    <n v="46.52"/>
    <n v="46.4"/>
    <n v="13956.000000000002"/>
    <n v="0"/>
    <n v="4.21"/>
    <n v="0.75222222222222213"/>
    <n v="13960.187222222223"/>
    <s v="S"/>
    <m/>
    <n v="-13960.187222222223"/>
    <m/>
    <n v="0"/>
  </r>
  <r>
    <s v="CLEAR"/>
    <d v="2019-07-24T00:00:00"/>
    <s v="Consumo Cíclico"/>
    <n v="3656755"/>
    <s v="V"/>
    <x v="7"/>
    <n v="200"/>
    <n v="47.03"/>
    <n v="46.52"/>
    <n v="9406"/>
    <n v="0"/>
    <n v="4.21"/>
    <n v="0.75222222222222213"/>
    <n v="9402.4427777777782"/>
    <s v="S"/>
    <m/>
    <n v="9402.4427777777782"/>
    <n v="129.3377777777805"/>
    <n v="3000"/>
  </r>
  <r>
    <s v="CLEAR"/>
    <d v="2019-07-23T00:00:00"/>
    <s v="Financeiro"/>
    <n v="3618951"/>
    <s v="C"/>
    <x v="14"/>
    <n v="200"/>
    <n v="51.54"/>
    <n v="51.607142857142854"/>
    <n v="10308"/>
    <n v="0"/>
    <n v="3.4550000000000001"/>
    <n v="0.52500000000000002"/>
    <n v="10311.399444444443"/>
    <s v="S"/>
    <m/>
    <n v="-10311.399444444443"/>
    <m/>
    <n v="200"/>
  </r>
  <r>
    <s v="CLEAR"/>
    <d v="2019-07-23T00:00:00"/>
    <s v="Materiais Básicos"/>
    <n v="3618951"/>
    <s v="V"/>
    <x v="27"/>
    <n v="500"/>
    <n v="34.06"/>
    <n v="35.229999999999997"/>
    <n v="17030"/>
    <m/>
    <n v="3.4550000000000001"/>
    <n v="0.52500000000000002"/>
    <n v="17027.230555555554"/>
    <s v="S"/>
    <m/>
    <n v="17027.230555555554"/>
    <n v="-593.19250000000466"/>
    <n v="100"/>
  </r>
  <r>
    <s v="CLEAR"/>
    <d v="2019-07-23T00:00:00"/>
    <s v="Materiais Básicos"/>
    <n v="3618951"/>
    <s v="C"/>
    <x v="12"/>
    <n v="1500"/>
    <n v="9.1199999999999992"/>
    <n v="9.2550000000000008"/>
    <n v="13679.999999999998"/>
    <n v="0"/>
    <n v="3.4550000000000001"/>
    <n v="0.52500000000000002"/>
    <n v="13683.399444444442"/>
    <s v="S"/>
    <m/>
    <n v="-13683.399444444442"/>
    <m/>
    <n v="500"/>
  </r>
  <r>
    <s v="CLEAR"/>
    <d v="2019-07-23T00:00:00"/>
    <s v="Consumo Cíclico"/>
    <n v="3618951"/>
    <s v="C"/>
    <x v="7"/>
    <n v="200"/>
    <n v="46.34"/>
    <n v="46.34"/>
    <n v="9268"/>
    <n v="0"/>
    <n v="3.4550000000000001"/>
    <n v="0.52500000000000002"/>
    <n v="9271.3994444444434"/>
    <s v="S"/>
    <m/>
    <n v="-9271.3994444444434"/>
    <m/>
    <n v="500"/>
  </r>
  <r>
    <s v="CLEAR"/>
    <d v="2019-07-22T00:00:00"/>
    <s v="Financeiro"/>
    <n v="3584863"/>
    <s v="V"/>
    <x v="21"/>
    <n v="400"/>
    <n v="37.020000000000003"/>
    <n v="37.159999999999997"/>
    <n v="14808.000000000002"/>
    <n v="0"/>
    <n v="4.07"/>
    <n v="1.03"/>
    <n v="14804.725555555557"/>
    <s v="S"/>
    <m/>
    <n v="14804.725555555557"/>
    <n v="-61.203333333331102"/>
    <n v="0"/>
  </r>
  <r>
    <s v="CLEAR"/>
    <d v="2019-07-19T00:00:00"/>
    <s v="Financeiro"/>
    <n v="3547632"/>
    <s v="C"/>
    <x v="21"/>
    <n v="500"/>
    <n v="37.159999999999997"/>
    <m/>
    <n v="18580"/>
    <n v="0"/>
    <n v="4.1733333333333329"/>
    <n v="0.77333333333333332"/>
    <n v="18583.64777777778"/>
    <s v="S"/>
    <m/>
    <n v="-18583.64777777778"/>
    <m/>
    <n v="800"/>
  </r>
  <r>
    <s v="CLEAR"/>
    <d v="2019-07-19T00:00:00"/>
    <s v="Financeiro"/>
    <n v="3547632"/>
    <s v="C"/>
    <x v="21"/>
    <n v="500"/>
    <n v="37.119999999999997"/>
    <m/>
    <n v="18560"/>
    <n v="0"/>
    <n v="4.1733333333333329"/>
    <n v="0.77333333333333332"/>
    <n v="18563.64777777778"/>
    <s v="S"/>
    <m/>
    <n v="-18563.64777777778"/>
    <m/>
    <n v="0"/>
  </r>
  <r>
    <s v="CLEAR"/>
    <d v="2019-07-19T00:00:00"/>
    <s v="Financeiro"/>
    <n v="3547632"/>
    <s v="V"/>
    <x v="21"/>
    <n v="500"/>
    <n v="37.119999999999997"/>
    <m/>
    <n v="18560"/>
    <n v="0"/>
    <n v="4.1733333333333329"/>
    <n v="0.77333333333333332"/>
    <n v="18556.982222222221"/>
    <s v="S"/>
    <m/>
    <n v="18556.982222222221"/>
    <n v="0"/>
    <n v="0"/>
  </r>
  <r>
    <s v="CLEAR"/>
    <d v="2019-07-17T00:00:00"/>
    <s v="Utilidade Pública"/>
    <n v="3471027"/>
    <s v="C"/>
    <x v="17"/>
    <n v="800"/>
    <n v="15.01"/>
    <m/>
    <n v="12008"/>
    <n v="0"/>
    <n v="3.3"/>
    <n v="0.5"/>
    <n v="12011.374444444444"/>
    <s v="S"/>
    <m/>
    <n v="-12011.374444444444"/>
    <m/>
    <n v="400"/>
  </r>
  <r>
    <s v="CLEAR"/>
    <d v="2019-07-16T00:00:00"/>
    <s v="Materiais Básicos"/>
    <n v="3430754"/>
    <s v="V"/>
    <x v="40"/>
    <n v="600"/>
    <n v="53.33"/>
    <m/>
    <n v="31998"/>
    <n v="0"/>
    <n v="5.5566666666666675"/>
    <n v="0.84333333333333327"/>
    <n v="31993.75"/>
    <s v="S"/>
    <m/>
    <n v="31993.75"/>
    <n v="-244.17199999999866"/>
    <n v="1500"/>
  </r>
  <r>
    <s v="CLEAR"/>
    <d v="2019-07-16T00:00:00"/>
    <s v="Financeiro"/>
    <n v="3509703"/>
    <s v="V"/>
    <x v="21"/>
    <n v="400"/>
    <n v="37.229999999999997"/>
    <n v="36.340000000000003"/>
    <n v="14891.999999999998"/>
    <n v="0"/>
    <n v="4.09"/>
    <n v="0.62"/>
    <n v="14887.973333333332"/>
    <s v="S"/>
    <m/>
    <n v="14887.973333333332"/>
    <n v="344.25999999999476"/>
    <n v="500"/>
  </r>
  <r>
    <s v="CLEAR"/>
    <d v="2019-07-16T00:00:00"/>
    <s v="Financeiro"/>
    <n v="3430754"/>
    <s v="C"/>
    <x v="21"/>
    <n v="400"/>
    <n v="36.340000000000003"/>
    <n v="36.340000000000003"/>
    <n v="14536.000000000002"/>
    <n v="0"/>
    <n v="5.5566666666666675"/>
    <n v="0.84333333333333327"/>
    <n v="14540.880000000001"/>
    <s v="S"/>
    <m/>
    <n v="-14540.880000000001"/>
    <m/>
    <n v="300"/>
  </r>
  <r>
    <s v="CLEAR"/>
    <d v="2019-07-16T00:00:00"/>
    <s v="Materiais Básicos"/>
    <n v="3430754"/>
    <s v="C"/>
    <x v="12"/>
    <n v="1500"/>
    <n v="9.39"/>
    <n v="9.39"/>
    <n v="14085"/>
    <n v="0"/>
    <n v="5.5566666666666675"/>
    <n v="0.84333333333333327"/>
    <n v="14091.613333333333"/>
    <s v="S"/>
    <m/>
    <n v="-14091.613333333333"/>
    <m/>
    <n v="500"/>
  </r>
  <r>
    <s v="CLEAR"/>
    <d v="2019-07-15T00:00:00"/>
    <s v="Financeiro"/>
    <n v="3388545"/>
    <s v="C"/>
    <x v="14"/>
    <n v="200"/>
    <n v="51.31"/>
    <n v="51.634"/>
    <n v="10262"/>
    <n v="0"/>
    <n v="3.5449999999999999"/>
    <n v="0.54"/>
    <n v="10268.31"/>
    <s v="S"/>
    <m/>
    <n v="-10268.31"/>
    <m/>
    <n v="4000"/>
  </r>
  <r>
    <s v="CLEAR"/>
    <d v="2019-07-15T00:00:00"/>
    <s v="Financeiro"/>
    <n v="3388545"/>
    <s v="C"/>
    <x v="14"/>
    <n v="300"/>
    <n v="51.85"/>
    <n v="51.85"/>
    <n v="15555"/>
    <n v="0"/>
    <n v="3.5449999999999999"/>
    <n v="0.54"/>
    <n v="15558.82"/>
    <s v="S"/>
    <m/>
    <n v="-15558.82"/>
    <m/>
    <n v="2000"/>
  </r>
  <r>
    <s v="CLEAR"/>
    <d v="2019-07-12T00:00:00"/>
    <s v="Materiais Básicos"/>
    <n v="3345628"/>
    <s v="C"/>
    <x v="27"/>
    <n v="500"/>
    <n v="35.229999999999997"/>
    <n v="35.229999999999997"/>
    <n v="17615"/>
    <m/>
    <n v="3.11"/>
    <n v="0.47249999999999998"/>
    <n v="17618.002500000002"/>
    <s v="S"/>
    <m/>
    <n v="-17618.002500000002"/>
    <m/>
    <n v="500"/>
  </r>
  <r>
    <s v="CLEAR"/>
    <d v="2019-07-12T00:00:00"/>
    <e v="#N/A"/>
    <n v="3345628"/>
    <s v="C"/>
    <x v="37"/>
    <n v="2000"/>
    <n v="3.45"/>
    <n v="3.46"/>
    <n v="6900"/>
    <n v="0"/>
    <n v="3.11"/>
    <n v="0.47249999999999998"/>
    <n v="6903.0024999999996"/>
    <s v="S"/>
    <m/>
    <n v="-6903.0024999999996"/>
    <m/>
    <n v="0"/>
  </r>
  <r>
    <s v="CLEAR"/>
    <d v="2019-07-12T00:00:00"/>
    <e v="#N/A"/>
    <n v="3345628"/>
    <s v="C"/>
    <x v="37"/>
    <n v="2000"/>
    <n v="3.47"/>
    <n v="3.47"/>
    <n v="6940"/>
    <n v="0"/>
    <n v="3.11"/>
    <n v="0.47249999999999998"/>
    <n v="6943.0024999999996"/>
    <s v="S"/>
    <m/>
    <n v="-6943.0024999999996"/>
    <m/>
    <n v="0"/>
  </r>
  <r>
    <s v="ITAÚ"/>
    <d v="2019-07-12T00:00:00"/>
    <s v="Materiais Básicos"/>
    <n v="49508"/>
    <s v="C"/>
    <x v="27"/>
    <n v="500"/>
    <n v="35.5"/>
    <n v="8.36"/>
    <n v="17750"/>
    <n v="12"/>
    <n v="4.88"/>
    <n v="0.74"/>
    <n v="17765.170000000002"/>
    <s v="S"/>
    <m/>
    <n v="-17765.170000000002"/>
    <m/>
    <n v="3000"/>
  </r>
  <r>
    <s v="CLEAR"/>
    <d v="2019-07-12T00:00:00"/>
    <s v="Consumo não Cíclico"/>
    <n v="3345628"/>
    <s v="V"/>
    <x v="31"/>
    <n v="1600"/>
    <n v="8.6300000000000008"/>
    <n v="8.36"/>
    <n v="13808.000000000002"/>
    <n v="0"/>
    <n v="3.11"/>
    <n v="0.47249999999999998"/>
    <n v="13805.117500000002"/>
    <s v="S"/>
    <m/>
    <n v="13805.117500000002"/>
    <n v="422.77321428571577"/>
    <n v="600"/>
  </r>
  <r>
    <s v="CLEAR"/>
    <d v="2019-07-11T00:00:00"/>
    <e v="#N/A"/>
    <n v="3302626"/>
    <s v="V"/>
    <x v="37"/>
    <n v="3000"/>
    <n v="3.56"/>
    <n v="3.65"/>
    <n v="10680"/>
    <n v="0"/>
    <n v="2.8699999999999997"/>
    <n v="0.51666666666666672"/>
    <n v="10677.073333333334"/>
    <s v="S"/>
    <m/>
    <n v="10677.073333333334"/>
    <n v="-277.40333333333365"/>
    <n v="0"/>
  </r>
  <r>
    <s v="CLEAR"/>
    <d v="2019-07-11T00:00:00"/>
    <e v="#N/A"/>
    <n v="3302626"/>
    <s v="C"/>
    <x v="37"/>
    <n v="3000"/>
    <n v="3.65"/>
    <n v="3.65"/>
    <n v="10950"/>
    <n v="0"/>
    <n v="2.8699999999999997"/>
    <n v="0.51666666666666672"/>
    <n v="10953.216666666665"/>
    <s v="S"/>
    <m/>
    <n v="-10953.216666666665"/>
    <m/>
    <n v="0"/>
  </r>
  <r>
    <s v="CLEAR"/>
    <d v="2019-07-11T00:00:00"/>
    <s v="Materiais Básicos"/>
    <n v="3302626"/>
    <s v="V"/>
    <x v="40"/>
    <n v="300"/>
    <n v="52.04"/>
    <n v="53.02"/>
    <n v="15612"/>
    <n v="0"/>
    <n v="2.8699999999999997"/>
    <n v="0.51666666666666672"/>
    <n v="15609.413333333334"/>
    <s v="S"/>
    <m/>
    <n v="15609.413333333334"/>
    <n v="-294.51666666666824"/>
    <n v="1600"/>
  </r>
  <r>
    <s v="ITAÚ"/>
    <d v="2019-07-11T00:00:00"/>
    <s v="Materiais Básicos"/>
    <n v="43817"/>
    <s v="V"/>
    <x v="40"/>
    <n v="300"/>
    <n v="52.01"/>
    <n v="52.06"/>
    <n v="15603"/>
    <n v="12"/>
    <n v="4.29"/>
    <n v="0.65"/>
    <n v="15587.4"/>
    <s v="S"/>
    <m/>
    <n v="15587.4"/>
    <n v="-48.989999999997963"/>
    <n v="0"/>
  </r>
  <r>
    <s v="CLEAR"/>
    <d v="2019-07-10T00:00:00"/>
    <e v="#N/A"/>
    <n v="3253823"/>
    <s v="V"/>
    <x v="37"/>
    <n v="2000"/>
    <n v="3.74"/>
    <n v="3.38"/>
    <n v="7480"/>
    <n v="0"/>
    <n v="2.0499999999999998"/>
    <n v="0.31"/>
    <n v="7478.0455555555554"/>
    <s v="S"/>
    <m/>
    <n v="7478.0455555555554"/>
    <n v="714.43571428571431"/>
    <n v="0"/>
  </r>
  <r>
    <s v="CLEAR"/>
    <d v="2019-07-05T00:00:00"/>
    <s v="Consumo não Cíclico"/>
    <m/>
    <s v="C"/>
    <x v="31"/>
    <n v="800"/>
    <n v="8.36"/>
    <n v="8.36"/>
    <n v="6688"/>
    <n v="0"/>
    <n v="0"/>
    <n v="0"/>
    <n v="6690.2744444444443"/>
    <s v="S"/>
    <m/>
    <n v="-6690.2744444444443"/>
    <m/>
    <n v="0"/>
  </r>
  <r>
    <s v="CLEAR"/>
    <d v="2019-07-05T00:00:00"/>
    <s v="Materiais Básicos"/>
    <m/>
    <s v="V"/>
    <x v="0"/>
    <n v="1000"/>
    <n v="32.94"/>
    <n v="32.92"/>
    <n v="32940"/>
    <n v="0"/>
    <n v="0"/>
    <n v="0"/>
    <n v="32938.355555555558"/>
    <s v="S"/>
    <m/>
    <n v="32938.355555555558"/>
    <n v="6184.2868253968263"/>
    <n v="0"/>
  </r>
  <r>
    <s v="ITAÚ"/>
    <d v="2019-07-05T00:00:00"/>
    <e v="#N/A"/>
    <n v="24679"/>
    <s v="V"/>
    <x v="1"/>
    <n v="300"/>
    <n v="96.45"/>
    <n v="99.59"/>
    <n v="28935"/>
    <n v="12"/>
    <n v="7.95"/>
    <n v="1.21"/>
    <n v="28920.145555555555"/>
    <s v="S"/>
    <m/>
    <n v="28920.145555555555"/>
    <n v="-993.63047619047575"/>
    <n v="800"/>
  </r>
  <r>
    <s v="CLEAR"/>
    <d v="2019-07-04T00:00:00"/>
    <s v="Financeiro"/>
    <n v="3105420"/>
    <s v="V"/>
    <x v="21"/>
    <n v="500"/>
    <n v="37.14"/>
    <n v="35.92"/>
    <n v="18570"/>
    <n v="0"/>
    <n v="4.2571428571428571"/>
    <n v="0.3671428571428571"/>
    <n v="18567.988412698411"/>
    <s v="S"/>
    <m/>
    <n v="18567.988412698411"/>
    <n v="600.5657142857126"/>
    <n v="2000"/>
  </r>
  <r>
    <s v="CLEAR"/>
    <d v="2019-07-04T00:00:00"/>
    <e v="#N/A"/>
    <n v="3105420"/>
    <s v="V"/>
    <x v="41"/>
    <n v="400"/>
    <n v="47.83"/>
    <n v="47.72"/>
    <n v="19132"/>
    <n v="0"/>
    <n v="4.2571428571428571"/>
    <n v="0.3671428571428571"/>
    <n v="19129.988412698411"/>
    <s v="S"/>
    <m/>
    <n v="19129.988412698411"/>
    <n v="34.121428571426804"/>
    <n v="0"/>
  </r>
  <r>
    <s v="CLEAR"/>
    <d v="2019-07-04T00:00:00"/>
    <s v="Consumo não Cíclico"/>
    <n v="3105420"/>
    <s v="C"/>
    <x v="31"/>
    <n v="800"/>
    <n v="8.36"/>
    <n v="8.36"/>
    <n v="6688"/>
    <n v="0"/>
    <n v="4.2571428571428571"/>
    <n v="0.3671428571428571"/>
    <n v="6690.6415873015867"/>
    <s v="S"/>
    <m/>
    <n v="-6690.6415873015867"/>
    <m/>
    <n v="400"/>
  </r>
  <r>
    <s v="CLEAR"/>
    <d v="2019-07-04T00:00:00"/>
    <e v="#N/A"/>
    <n v="3105420"/>
    <s v="C"/>
    <x v="37"/>
    <n v="2000"/>
    <n v="3.38"/>
    <n v="3.38"/>
    <n v="6760"/>
    <n v="0"/>
    <n v="4.2571428571428571"/>
    <n v="0.3671428571428571"/>
    <n v="6762.6415873015867"/>
    <s v="S"/>
    <m/>
    <n v="-6762.6415873015867"/>
    <m/>
    <n v="1000"/>
  </r>
  <r>
    <s v="CLEAR"/>
    <d v="2019-07-04T00:00:00"/>
    <s v="Consumo Cíclico"/>
    <n v="3105420"/>
    <s v="V"/>
    <x v="42"/>
    <n v="1000"/>
    <n v="32.950000000000003"/>
    <n v="32.799999999999997"/>
    <n v="32950"/>
    <n v="0"/>
    <n v="4.2571428571428571"/>
    <n v="0.3671428571428571"/>
    <n v="32947.988412698418"/>
    <s v="S"/>
    <m/>
    <n v="32947.988412698418"/>
    <n v="129.91599206349201"/>
    <n v="900"/>
  </r>
  <r>
    <s v="CLEAR"/>
    <d v="2019-07-04T00:00:00"/>
    <e v="#N/A"/>
    <n v="3105420"/>
    <s v="C"/>
    <x v="41"/>
    <n v="400"/>
    <n v="47.72"/>
    <n v="47.72"/>
    <n v="19088"/>
    <n v="0"/>
    <n v="4.2571428571428571"/>
    <n v="0.3671428571428571"/>
    <n v="19090.027142857143"/>
    <s v="S"/>
    <m/>
    <n v="-19090.027142857143"/>
    <m/>
    <n v="1500"/>
  </r>
  <r>
    <s v="CLEAR"/>
    <d v="2019-07-04T00:00:00"/>
    <s v="Materiais Básicos"/>
    <n v="3105420"/>
    <s v="C"/>
    <x v="0"/>
    <n v="500"/>
    <n v="31.25"/>
    <n v="32.914999999999999"/>
    <n v="15625"/>
    <n v="0"/>
    <n v="4.2571428571428571"/>
    <n v="0.3671428571428571"/>
    <n v="15628.107142857143"/>
    <s v="S"/>
    <m/>
    <n v="-15628.107142857143"/>
    <m/>
    <n v="300"/>
  </r>
  <r>
    <s v="CLEAR"/>
    <d v="2019-07-03T00:00:00"/>
    <s v="Materiais Básicos"/>
    <n v="3057901"/>
    <s v="C"/>
    <x v="40"/>
    <n v="300"/>
    <n v="51.66"/>
    <n v="53.024444444444434"/>
    <n v="15497.999999999998"/>
    <n v="0"/>
    <n v="4.26"/>
    <n v="0.64"/>
    <n v="15501.379999999997"/>
    <s v="S"/>
    <m/>
    <n v="-15501.379999999997"/>
    <m/>
    <n v="0"/>
  </r>
  <r>
    <s v="ITAÚ"/>
    <d v="2019-07-03T00:00:00"/>
    <s v=" Utilidade Pública"/>
    <n v="12942"/>
    <s v="C"/>
    <x v="29"/>
    <n v="500"/>
    <n v="23.83"/>
    <n v="24.21"/>
    <n v="11915"/>
    <n v="12"/>
    <n v="3.27"/>
    <n v="0.49"/>
    <n v="11930.23"/>
    <s v="S"/>
    <m/>
    <n v="-11930.23"/>
    <m/>
    <n v="800"/>
  </r>
  <r>
    <s v="ITAÚ"/>
    <d v="2019-07-02T00:00:00"/>
    <s v="Materiais Básicos"/>
    <n v="7731"/>
    <s v="C"/>
    <x v="40"/>
    <n v="300"/>
    <n v="52.06"/>
    <n v="52.06"/>
    <n v="15618"/>
    <n v="12"/>
    <n v="5.78"/>
    <n v="0.88"/>
    <n v="15633.3"/>
    <s v="S"/>
    <m/>
    <n v="-15633.3"/>
    <m/>
    <n v="800"/>
  </r>
  <r>
    <s v="ITAÚ"/>
    <d v="2019-07-02T00:00:00"/>
    <s v="Consumo Cíclico"/>
    <n v="7731"/>
    <s v="V"/>
    <x v="18"/>
    <n v="7000"/>
    <n v="5.37"/>
    <n v="5.0599999999999996"/>
    <n v="37590"/>
    <n v="12"/>
    <n v="5.78"/>
    <n v="0.88"/>
    <n v="37575.33"/>
    <s v="S"/>
    <m/>
    <n v="37575.33"/>
    <n v="2099.3120000000035"/>
    <n v="500"/>
  </r>
  <r>
    <s v="CLEAR"/>
    <d v="2019-07-02T00:00:00"/>
    <s v="Consumo Cíclico"/>
    <n v="3017702"/>
    <s v="C"/>
    <x v="42"/>
    <n v="200"/>
    <n v="31.66"/>
    <n v="32.804000000000002"/>
    <n v="6332"/>
    <n v="0"/>
    <n v="3.6280000000000001"/>
    <n v="0.55199999999999994"/>
    <n v="6334.9719999999998"/>
    <s v="S"/>
    <m/>
    <n v="-6334.9719999999998"/>
    <m/>
    <n v="600"/>
  </r>
  <r>
    <s v="CLEAR"/>
    <d v="2019-07-02T00:00:00"/>
    <s v="Consumo Cíclico"/>
    <n v="3017702"/>
    <s v="C"/>
    <x v="42"/>
    <n v="300"/>
    <n v="31.55"/>
    <n v="33.087499999999999"/>
    <n v="9465"/>
    <n v="0"/>
    <n v="3.6280000000000001"/>
    <n v="0.55199999999999994"/>
    <n v="9468.141999999998"/>
    <s v="S"/>
    <m/>
    <n v="-9468.141999999998"/>
    <m/>
    <n v="400"/>
  </r>
  <r>
    <s v="CLEAR"/>
    <d v="2019-07-02T00:00:00"/>
    <s v="Financeiro"/>
    <n v="3017702"/>
    <s v="C"/>
    <x v="21"/>
    <n v="500"/>
    <n v="35.92"/>
    <n v="35.92"/>
    <n v="17960"/>
    <n v="0"/>
    <n v="3.6280000000000001"/>
    <n v="0.55199999999999994"/>
    <n v="17963.142"/>
    <s v="S"/>
    <m/>
    <n v="-17963.142"/>
    <m/>
    <n v="300"/>
  </r>
  <r>
    <s v="CLEAR"/>
    <d v="2019-07-02T00:00:00"/>
    <s v="Materiais Básicos"/>
    <n v="3017702"/>
    <s v="C"/>
    <x v="40"/>
    <n v="200"/>
    <n v="53.32"/>
    <n v="53.706666666666663"/>
    <n v="10664"/>
    <n v="0"/>
    <n v="3.6280000000000001"/>
    <n v="0.55199999999999994"/>
    <n v="10667.048666666666"/>
    <s v="S"/>
    <m/>
    <n v="-10667.048666666666"/>
    <m/>
    <n v="0"/>
  </r>
  <r>
    <s v="CLEAR"/>
    <d v="2019-07-02T00:00:00"/>
    <s v="Materiais Básicos"/>
    <n v="3017702"/>
    <s v="C"/>
    <x v="40"/>
    <n v="400"/>
    <n v="53.9"/>
    <n v="53.9"/>
    <n v="21560"/>
    <n v="0"/>
    <n v="3.6280000000000001"/>
    <n v="0.55199999999999994"/>
    <n v="21563.048666666666"/>
    <s v="S"/>
    <m/>
    <n v="-21563.048666666666"/>
    <m/>
    <n v="0"/>
  </r>
  <r>
    <s v="ITAÚ"/>
    <d v="2019-07-02T00:00:00"/>
    <e v="#N/A"/>
    <n v="7731"/>
    <s v="C"/>
    <x v="1"/>
    <n v="100"/>
    <n v="98.71"/>
    <n v="99.59"/>
    <n v="9871"/>
    <n v="12"/>
    <n v="5.78"/>
    <n v="0.88"/>
    <n v="9886.3766666666652"/>
    <s v="S"/>
    <m/>
    <n v="-9886.3766666666652"/>
    <m/>
    <n v="0"/>
  </r>
  <r>
    <s v="CLEAR"/>
    <d v="2019-07-01T00:00:00"/>
    <s v="Consumo não Cíclico"/>
    <n v="2976057"/>
    <s v="V"/>
    <x v="13"/>
    <n v="500"/>
    <n v="22.11"/>
    <m/>
    <n v="11055"/>
    <n v="0"/>
    <n v="3.04"/>
    <n v="0.46"/>
    <n v="11051.800000000001"/>
    <s v="S"/>
    <m/>
    <n v="11051.800000000001"/>
    <n v="430"/>
    <n v="0"/>
  </r>
  <r>
    <s v="ITAÚ"/>
    <d v="2019-07-01T00:00:00"/>
    <s v="Materiais Básicos"/>
    <n v="2893"/>
    <s v="V"/>
    <x v="40"/>
    <n v="400"/>
    <n v="53.42"/>
    <n v="17.170000000000002"/>
    <n v="21368"/>
    <n v="12"/>
    <n v="0"/>
    <n v="0"/>
    <n v="21356"/>
    <s v="S"/>
    <m/>
    <n v="21356"/>
    <n v="494.92916666666497"/>
    <n v="0"/>
  </r>
  <r>
    <s v="ITAÚ"/>
    <d v="2019-07-01T00:00:00"/>
    <e v="#N/A"/>
    <m/>
    <s v="V"/>
    <x v="23"/>
    <n v="1200"/>
    <n v="17.05"/>
    <n v="17.170000000000002"/>
    <n v="20460"/>
    <n v="12"/>
    <n v="0"/>
    <n v="0"/>
    <n v="20445.395"/>
    <s v="S"/>
    <m/>
    <n v="20445.395"/>
    <n v="-156.00000000000364"/>
    <n v="900"/>
  </r>
  <r>
    <s v="CLEAR"/>
    <d v="2019-06-28T00:00:00"/>
    <s v="Consumo não Cíclico"/>
    <n v="2936672"/>
    <s v="C"/>
    <x v="13"/>
    <n v="500"/>
    <n v="21.23"/>
    <m/>
    <n v="10615"/>
    <n v="0"/>
    <n v="1.6525000000000001"/>
    <n v="0.255"/>
    <n v="10618.489999999998"/>
    <s v="S"/>
    <m/>
    <n v="-10618.489999999998"/>
    <m/>
    <n v="500"/>
  </r>
  <r>
    <s v="CLEAR"/>
    <d v="2019-06-28T00:00:00"/>
    <s v="Materiais Básicos"/>
    <n v="2936672"/>
    <s v="V"/>
    <x v="12"/>
    <n v="400"/>
    <n v="8.9499999999999993"/>
    <m/>
    <n v="3579.9999999999995"/>
    <n v="0"/>
    <n v="1.6525000000000001"/>
    <n v="0.255"/>
    <n v="3577.7749999999996"/>
    <s v="S"/>
    <m/>
    <n v="3577.7749999999996"/>
    <n v="467.96166666666431"/>
    <m/>
  </r>
  <r>
    <s v="CLEAR"/>
    <d v="2019-06-28T00:00:00"/>
    <s v="Materiais Básicos"/>
    <n v="2936672"/>
    <s v="V"/>
    <x v="12"/>
    <n v="1000"/>
    <n v="8.9499999999999993"/>
    <m/>
    <n v="8950"/>
    <n v="0"/>
    <n v="1.6525000000000001"/>
    <n v="0.255"/>
    <n v="8947.7750000000015"/>
    <s v="S"/>
    <m/>
    <n v="8947.7750000000015"/>
    <n v="0"/>
    <n v="0"/>
  </r>
  <r>
    <s v="CLEAR"/>
    <d v="2019-06-28T00:00:00"/>
    <s v="Materiais Básicos"/>
    <n v="2936672"/>
    <s v="V"/>
    <x v="12"/>
    <n v="100"/>
    <n v="8.9499999999999993"/>
    <m/>
    <n v="894.99999999999989"/>
    <n v="0"/>
    <n v="1.6525000000000001"/>
    <n v="0.255"/>
    <n v="891.95499999999993"/>
    <s v="S"/>
    <m/>
    <n v="891.95499999999993"/>
    <n v="0"/>
    <m/>
  </r>
  <r>
    <s v="CLEAR"/>
    <d v="2019-06-26T00:00:00"/>
    <s v="Consumo Cíclico"/>
    <n v="2874872"/>
    <s v="C"/>
    <x v="42"/>
    <n v="100"/>
    <n v="33.270000000000003"/>
    <m/>
    <n v="3327.0000000000005"/>
    <n v="0"/>
    <n v="2.1124999999999998"/>
    <n v="0.32500000000000001"/>
    <n v="3330.7450000000003"/>
    <s v="S"/>
    <m/>
    <n v="-3330.7450000000003"/>
    <m/>
    <m/>
  </r>
  <r>
    <s v="CLEAR"/>
    <d v="2019-06-26T00:00:00"/>
    <s v="Financeiro"/>
    <n v="2874872"/>
    <s v="V"/>
    <x v="21"/>
    <n v="400"/>
    <n v="36.21"/>
    <m/>
    <n v="14484"/>
    <n v="0"/>
    <n v="2.1124999999999998"/>
    <n v="0.32500000000000001"/>
    <n v="14480.314999999999"/>
    <s v="S"/>
    <m/>
    <n v="14480.314999999999"/>
    <n v="152.0180555555562"/>
    <n v="200"/>
  </r>
  <r>
    <s v="CLEAR"/>
    <d v="2019-06-26T00:00:00"/>
    <s v="Materiais Básicos"/>
    <n v="2874872"/>
    <s v="C"/>
    <x v="12"/>
    <n v="100"/>
    <n v="8.6300000000000008"/>
    <m/>
    <n v="863.00000000000011"/>
    <n v="0"/>
    <n v="2.1124999999999998"/>
    <n v="0.32500000000000001"/>
    <n v="867.70500000000015"/>
    <s v="S"/>
    <m/>
    <n v="-867.70500000000015"/>
    <m/>
    <m/>
  </r>
  <r>
    <s v="CLEAR"/>
    <d v="2019-06-26T00:00:00"/>
    <s v="Materiais Básicos"/>
    <n v="2874872"/>
    <s v="C"/>
    <x v="12"/>
    <n v="1400"/>
    <n v="8.6300000000000008"/>
    <m/>
    <n v="12082.000000000002"/>
    <n v="0"/>
    <n v="2.1124999999999998"/>
    <n v="0.32500000000000001"/>
    <n v="12084.787500000002"/>
    <s v="S"/>
    <m/>
    <n v="-12084.787500000002"/>
    <m/>
    <m/>
  </r>
  <r>
    <s v="ITAÚ"/>
    <d v="2019-06-26T00:00:00"/>
    <e v="#N/A"/>
    <n v="71458"/>
    <s v="C"/>
    <x v="1"/>
    <n v="200"/>
    <n v="100.03"/>
    <n v="100.03"/>
    <n v="20006"/>
    <n v="12"/>
    <n v="5.5"/>
    <n v="0.84"/>
    <n v="20021.302500000002"/>
    <s v="S"/>
    <m/>
    <n v="-20021.302500000002"/>
    <m/>
    <m/>
  </r>
  <r>
    <s v="CLEAR"/>
    <d v="2019-06-25T00:00:00"/>
    <s v="Consumo Cíclico"/>
    <n v="2846723"/>
    <s v="C"/>
    <x v="42"/>
    <n v="400"/>
    <n v="34.19"/>
    <m/>
    <n v="13676"/>
    <n v="0"/>
    <n v="1.8333333333333333"/>
    <n v="0.30888888888888888"/>
    <n v="13678.771388888888"/>
    <s v="S"/>
    <m/>
    <n v="-13678.771388888888"/>
    <m/>
    <n v="400"/>
  </r>
  <r>
    <s v="CLEAR"/>
    <d v="2019-06-25T00:00:00"/>
    <s v="Consumo Cíclico"/>
    <n v="2846723"/>
    <s v="C"/>
    <x v="42"/>
    <n v="300"/>
    <n v="33.799999999999997"/>
    <m/>
    <n v="10140"/>
    <n v="0"/>
    <n v="1.8333333333333333"/>
    <n v="0.30888888888888888"/>
    <n v="10142.771388888888"/>
    <s v="S"/>
    <m/>
    <n v="-10142.771388888888"/>
    <m/>
    <n v="200"/>
  </r>
  <r>
    <s v="CLEAR"/>
    <d v="2019-06-25T00:00:00"/>
    <s v="Consumo Cíclico"/>
    <n v="2846723"/>
    <s v="V"/>
    <x v="42"/>
    <n v="300"/>
    <n v="33.75"/>
    <m/>
    <n v="10125"/>
    <n v="0"/>
    <n v="1.8333333333333333"/>
    <n v="0.30888888888888888"/>
    <n v="10121.994444444445"/>
    <s v="S"/>
    <m/>
    <n v="10121.994444444445"/>
    <n v="-19.914444444444598"/>
    <m/>
  </r>
  <r>
    <s v="CLEAR"/>
    <d v="2019-06-25T00:00:00"/>
    <s v="Financeiro"/>
    <n v="2846723"/>
    <s v="C"/>
    <x v="21"/>
    <n v="200"/>
    <n v="35.81"/>
    <m/>
    <n v="7162"/>
    <n v="0"/>
    <n v="1.8333333333333333"/>
    <n v="0.30888888888888888"/>
    <n v="7165.6355555555556"/>
    <s v="S"/>
    <m/>
    <n v="-7165.6355555555556"/>
    <m/>
    <m/>
  </r>
  <r>
    <s v="CLEAR"/>
    <d v="2019-06-25T00:00:00"/>
    <s v="Financeiro"/>
    <n v="2846723"/>
    <s v="C"/>
    <x v="21"/>
    <n v="200"/>
    <n v="35.81"/>
    <m/>
    <n v="7162"/>
    <n v="0"/>
    <n v="1.8333333333333333"/>
    <n v="0.30888888888888888"/>
    <n v="7165.6355555555556"/>
    <s v="S"/>
    <m/>
    <n v="-7165.6355555555556"/>
    <m/>
    <m/>
  </r>
  <r>
    <s v="CLEAR"/>
    <d v="2019-06-25T00:00:00"/>
    <s v="Materiais Básicos"/>
    <n v="2846723"/>
    <s v="C"/>
    <x v="0"/>
    <n v="200"/>
    <n v="34.58"/>
    <m/>
    <n v="6916"/>
    <n v="0"/>
    <n v="1.8333333333333333"/>
    <n v="0.30888888888888888"/>
    <n v="6919.528888888889"/>
    <s v="S"/>
    <m/>
    <n v="-6919.528888888889"/>
    <m/>
    <m/>
  </r>
  <r>
    <s v="CLEAR"/>
    <d v="2019-06-25T00:00:00"/>
    <s v="Materiais Básicos"/>
    <n v="2846723"/>
    <s v="C"/>
    <x v="0"/>
    <n v="100"/>
    <n v="34.58"/>
    <m/>
    <n v="3458"/>
    <n v="0"/>
    <n v="1.8333333333333333"/>
    <n v="0.30888888888888888"/>
    <n v="3461.528888888889"/>
    <s v="S"/>
    <m/>
    <n v="-3461.528888888889"/>
    <m/>
    <n v="0"/>
  </r>
  <r>
    <s v="CLEAR"/>
    <d v="2019-06-25T00:00:00"/>
    <s v="Materiais Básicos"/>
    <n v="2846723"/>
    <s v="C"/>
    <x v="0"/>
    <n v="100"/>
    <n v="34.58"/>
    <m/>
    <n v="3458"/>
    <n v="0"/>
    <n v="1.8333333333333333"/>
    <n v="0.30888888888888888"/>
    <n v="3461.528888888889"/>
    <s v="S"/>
    <m/>
    <n v="-3461.528888888889"/>
    <m/>
    <n v="0"/>
  </r>
  <r>
    <s v="CLEAR"/>
    <d v="2019-06-25T00:00:00"/>
    <s v="Materiais Básicos"/>
    <n v="2846723"/>
    <s v="C"/>
    <x v="0"/>
    <n v="100"/>
    <n v="34.590000000000003"/>
    <m/>
    <n v="3459.0000000000005"/>
    <n v="0"/>
    <n v="1.8333333333333333"/>
    <n v="0.30888888888888888"/>
    <n v="3461.3388888888894"/>
    <s v="S"/>
    <m/>
    <n v="-3461.3388888888894"/>
    <m/>
    <n v="0"/>
  </r>
  <r>
    <s v="ITAÚ"/>
    <d v="2019-06-25T00:00:00"/>
    <e v="#N/A"/>
    <n v="67532"/>
    <s v="V"/>
    <x v="37"/>
    <n v="3000"/>
    <n v="3.32"/>
    <n v="3.21"/>
    <n v="9960"/>
    <n v="12"/>
    <n v="4.1433333333333335"/>
    <n v="0.6366666666666666"/>
    <n v="9944.9558333333334"/>
    <s v="S"/>
    <m/>
    <n v="9944.9558333333334"/>
    <n v="296.14916666666613"/>
    <n v="0"/>
  </r>
  <r>
    <s v="ITAÚ"/>
    <d v="2019-06-25T00:00:00"/>
    <e v="#N/A"/>
    <n v="67532"/>
    <s v="V"/>
    <x v="1"/>
    <n v="200"/>
    <n v="100.12"/>
    <n v="98.7"/>
    <n v="20024"/>
    <n v="12"/>
    <n v="4.1433333333333335"/>
    <n v="0.6366666666666666"/>
    <n v="20008.955833333333"/>
    <s v="S"/>
    <m/>
    <n v="20008.955833333333"/>
    <n v="237.06000000000131"/>
    <n v="0"/>
  </r>
  <r>
    <s v="ITAÚ"/>
    <d v="2019-06-25T00:00:00"/>
    <s v="Consumo Cíclico"/>
    <n v="67532"/>
    <s v="C"/>
    <x v="18"/>
    <n v="3000"/>
    <n v="5.08"/>
    <n v="5.0628571428571432"/>
    <n v="15240"/>
    <n v="12"/>
    <n v="4.1433333333333335"/>
    <n v="0.6366666666666666"/>
    <n v="15255.674166666666"/>
    <s v="S"/>
    <m/>
    <n v="-15255.674166666666"/>
    <m/>
    <n v="0"/>
  </r>
  <r>
    <s v="ITAÚ"/>
    <d v="2019-06-24T00:00:00"/>
    <s v=" Utilidade Pública"/>
    <n v="62655"/>
    <s v="C"/>
    <x v="29"/>
    <n v="1000"/>
    <n v="24.4"/>
    <n v="24.4"/>
    <n v="24400"/>
    <n v="12"/>
    <n v="3.8424999999999998"/>
    <n v="0.59250000000000003"/>
    <n v="24415.63"/>
    <s v="S"/>
    <m/>
    <n v="-24415.63"/>
    <m/>
    <n v="200"/>
  </r>
  <r>
    <s v="ITAÚ"/>
    <d v="2019-06-24T00:00:00"/>
    <s v="Materiais Básicos"/>
    <n v="62655"/>
    <s v="V"/>
    <x v="0"/>
    <n v="500"/>
    <n v="34.46"/>
    <n v="34.46"/>
    <n v="17230"/>
    <n v="12"/>
    <n v="3.8424999999999998"/>
    <n v="0.59250000000000003"/>
    <n v="17215.190000000002"/>
    <s v="S"/>
    <m/>
    <n v="17215.190000000002"/>
    <n v="564.43700000000172"/>
    <n v="400"/>
  </r>
  <r>
    <s v="ITAÚ"/>
    <d v="2019-06-24T00:00:00"/>
    <s v="Materiais Básicos"/>
    <n v="62655"/>
    <s v="V"/>
    <x v="27"/>
    <n v="200"/>
    <n v="35.590000000000003"/>
    <n v="34.880000000000003"/>
    <n v="7118.0000000000009"/>
    <n v="12"/>
    <n v="3.8424999999999998"/>
    <n v="0.59250000000000003"/>
    <n v="7103.1900000000014"/>
    <s v="S"/>
    <m/>
    <n v="7103.1900000000014"/>
    <n v="125.56500000000051"/>
    <n v="3000"/>
  </r>
  <r>
    <s v="ITAÚ"/>
    <d v="2019-06-24T00:00:00"/>
    <s v="Materiais Básicos"/>
    <n v="62655"/>
    <s v="V"/>
    <x v="27"/>
    <n v="200"/>
    <n v="35.83"/>
    <n v="34.880000000000003"/>
    <n v="7166"/>
    <n v="12"/>
    <n v="3.8424999999999998"/>
    <n v="0.59250000000000003"/>
    <n v="7151.1900000000005"/>
    <s v="S"/>
    <m/>
    <n v="7151.1900000000005"/>
    <n v="173.57749999999942"/>
    <n v="0"/>
  </r>
  <r>
    <s v="ITAÚ"/>
    <d v="2019-06-21T00:00:00"/>
    <s v="Materiais Básicos"/>
    <n v="58030"/>
    <s v="C"/>
    <x v="27"/>
    <n v="400"/>
    <n v="34.880000000000003"/>
    <n v="34.880000000000003"/>
    <n v="13952.000000000002"/>
    <n v="12"/>
    <n v="3.83"/>
    <n v="0.97"/>
    <n v="13967.817500000001"/>
    <s v="S"/>
    <m/>
    <n v="-13967.817500000001"/>
    <m/>
    <n v="0"/>
  </r>
  <r>
    <s v="ITAÚ"/>
    <d v="2019-06-19T00:00:00"/>
    <e v="#N/A"/>
    <n v="53091"/>
    <s v="C"/>
    <x v="37"/>
    <n v="3000"/>
    <n v="3.21"/>
    <n v="27.28"/>
    <n v="9630"/>
    <n v="12"/>
    <n v="3.7958333333333329"/>
    <n v="0.64500000000000002"/>
    <n v="9645.0450000000001"/>
    <s v="S"/>
    <m/>
    <n v="-9645.0450000000001"/>
    <m/>
    <n v="0"/>
  </r>
  <r>
    <s v="ITAÚ"/>
    <d v="2019-06-19T00:00:00"/>
    <s v="Petróleo. Gás e Biocombustíveis"/>
    <n v="53091"/>
    <s v="V"/>
    <x v="10"/>
    <n v="800"/>
    <n v="27.5"/>
    <n v="27.28"/>
    <n v="22000"/>
    <n v="12"/>
    <n v="3.7958333333333329"/>
    <n v="0.64500000000000002"/>
    <n v="21985.584999999999"/>
    <s v="S"/>
    <m/>
    <n v="21985.584999999999"/>
    <n v="141.83420454545558"/>
    <n v="0"/>
  </r>
  <r>
    <s v="ITAÚ"/>
    <d v="2019-06-19T00:00:00"/>
    <s v="Financeiro"/>
    <n v="53091"/>
    <s v="V"/>
    <x v="21"/>
    <n v="400"/>
    <n v="35.31"/>
    <n v="34.26"/>
    <n v="14124"/>
    <n v="12"/>
    <n v="3.7958333333333329"/>
    <n v="0.64500000000000002"/>
    <n v="14109.584999999999"/>
    <s v="S"/>
    <m/>
    <n v="14109.584999999999"/>
    <n v="401.19545454545641"/>
    <n v="0"/>
  </r>
  <r>
    <s v="ITAÚ"/>
    <d v="2019-06-19T00:00:00"/>
    <s v=" Utilidade Pública"/>
    <n v="53091"/>
    <s v="V"/>
    <x v="29"/>
    <n v="500"/>
    <n v="24.32"/>
    <n v="22.73"/>
    <n v="12160"/>
    <n v="12"/>
    <n v="3.7958333333333329"/>
    <n v="0.64500000000000002"/>
    <n v="12145.945"/>
    <s v="S"/>
    <m/>
    <n v="12145.945"/>
    <n v="759.005454545455"/>
    <n v="0"/>
  </r>
  <r>
    <s v="ITAÚ"/>
    <d v="2019-06-19T00:00:00"/>
    <s v="Consumo Cíclico"/>
    <n v="53091"/>
    <s v="V"/>
    <x v="42"/>
    <n v="300"/>
    <n v="33.130000000000003"/>
    <n v="32.28"/>
    <n v="9939"/>
    <n v="12"/>
    <n v="3.7958333333333329"/>
    <n v="0.64500000000000002"/>
    <n v="9924.5630000000001"/>
    <s v="S"/>
    <m/>
    <n v="9924.5630000000001"/>
    <n v="220.68090909091006"/>
    <n v="66"/>
  </r>
  <r>
    <s v="ITAÚ"/>
    <d v="2019-06-19T00:00:00"/>
    <s v="Financeiro"/>
    <n v="53091"/>
    <s v="V"/>
    <x v="14"/>
    <n v="500"/>
    <n v="52.19"/>
    <n v="51.35"/>
    <n v="26095"/>
    <n v="12"/>
    <n v="3.7958333333333329"/>
    <n v="0.64500000000000002"/>
    <n v="26080.562999999998"/>
    <s v="S"/>
    <m/>
    <n v="26080.562999999998"/>
    <n v="367.24378787879141"/>
    <n v="4000"/>
  </r>
  <r>
    <s v="ITAÚ"/>
    <d v="2019-06-19T00:00:00"/>
    <s v="Materiais Básicos"/>
    <n v="53091"/>
    <s v="V"/>
    <x v="27"/>
    <n v="66"/>
    <n v="35.51"/>
    <n v="40.4"/>
    <n v="2343.66"/>
    <n v="12"/>
    <n v="3.7958333333333329"/>
    <n v="0.64500000000000002"/>
    <n v="2329.223"/>
    <s v="S"/>
    <m/>
    <n v="2329.223"/>
    <n v="469.04833333333409"/>
    <n v="300"/>
  </r>
  <r>
    <s v="ITAÚ"/>
    <d v="2019-06-19T00:00:00"/>
    <s v="Materiais Básicos"/>
    <n v="53091"/>
    <s v="V"/>
    <x v="27"/>
    <n v="400"/>
    <n v="35.81"/>
    <n v="40.4"/>
    <n v="14324"/>
    <n v="12"/>
    <n v="3.7958333333333329"/>
    <n v="0.64500000000000002"/>
    <n v="14309.563"/>
    <s v="S"/>
    <m/>
    <n v="14309.563"/>
    <n v="0"/>
    <n v="0"/>
  </r>
  <r>
    <s v="ITAÚ"/>
    <d v="2019-06-19T00:00:00"/>
    <s v="Consumo Cíclico"/>
    <n v="53091"/>
    <s v="C"/>
    <x v="18"/>
    <n v="4000"/>
    <n v="5.05"/>
    <n v="5.05"/>
    <n v="20200"/>
    <n v="12"/>
    <n v="3.7958333333333329"/>
    <n v="0.64500000000000002"/>
    <n v="20215.067000000003"/>
    <s v="S"/>
    <m/>
    <n v="-20215.067000000003"/>
    <m/>
    <n v="0"/>
  </r>
  <r>
    <s v="ITAÚ"/>
    <d v="2019-06-19T00:00:00"/>
    <s v="Consumo Cíclico"/>
    <n v="53091"/>
    <s v="C"/>
    <x v="42"/>
    <n v="300"/>
    <n v="32.28"/>
    <n v="32.28"/>
    <n v="9684"/>
    <n v="12"/>
    <n v="3.7958333333333329"/>
    <n v="0.64500000000000002"/>
    <n v="9701.3009999999995"/>
    <s v="S"/>
    <m/>
    <n v="-9701.3009999999995"/>
    <m/>
    <n v="500"/>
  </r>
  <r>
    <s v="ITAÚ"/>
    <d v="2019-06-19T00:00:00"/>
    <s v="Materiais Básicos"/>
    <n v="53091"/>
    <s v="V"/>
    <x v="40"/>
    <n v="400"/>
    <n v="52.71"/>
    <m/>
    <n v="21084"/>
    <n v="12"/>
    <n v="3.7958333333333329"/>
    <n v="0.64500000000000002"/>
    <n v="21067.328999999998"/>
    <s v="S"/>
    <m/>
    <n v="21067.328999999998"/>
    <n v="204.19181818181823"/>
    <n v="400"/>
  </r>
  <r>
    <s v="ITAÚ"/>
    <d v="2019-06-19T00:00:00"/>
    <s v="Materiais Básicos"/>
    <n v="53091"/>
    <s v="C"/>
    <x v="40"/>
    <n v="400"/>
    <n v="52.11"/>
    <m/>
    <n v="20844"/>
    <n v="12"/>
    <n v="3.7958333333333329"/>
    <n v="0.64500000000000002"/>
    <n v="20861.301000000003"/>
    <s v="S"/>
    <m/>
    <n v="-20861.301000000003"/>
    <m/>
    <n v="0"/>
  </r>
  <r>
    <s v="ITAÚ"/>
    <d v="2019-06-18T00:00:00"/>
    <s v="Materiais Básicos"/>
    <n v="48886"/>
    <s v="C"/>
    <x v="0"/>
    <n v="500"/>
    <n v="33.26"/>
    <n v="33.26"/>
    <n v="16630"/>
    <n v="12"/>
    <n v="5.63"/>
    <n v="0.86799999999999999"/>
    <n v="16647.524000000001"/>
    <s v="S"/>
    <m/>
    <n v="-16647.524000000001"/>
    <m/>
    <n v="0"/>
  </r>
  <r>
    <s v="ITAÚ"/>
    <d v="2019-06-18T00:00:00"/>
    <s v="Materiais Básicos"/>
    <n v="48886"/>
    <s v="C"/>
    <x v="40"/>
    <n v="400"/>
    <n v="52.02"/>
    <n v="52.02"/>
    <n v="20808"/>
    <n v="12"/>
    <n v="5.63"/>
    <n v="0.86799999999999999"/>
    <n v="20825.524000000001"/>
    <s v="S"/>
    <m/>
    <n v="-20825.524000000001"/>
    <m/>
    <n v="0"/>
  </r>
  <r>
    <s v="ITAÚ"/>
    <d v="2019-06-18T00:00:00"/>
    <s v="Materiais Básicos"/>
    <n v="48886"/>
    <s v="V"/>
    <x v="12"/>
    <n v="3500"/>
    <n v="8.82"/>
    <n v="31.58"/>
    <n v="30870"/>
    <n v="12"/>
    <n v="5.63"/>
    <n v="0.86799999999999999"/>
    <n v="30853.106"/>
    <s v="S"/>
    <m/>
    <n v="30853.106"/>
    <n v="18916.288607142855"/>
    <n v="0"/>
  </r>
  <r>
    <s v="ITAÚ"/>
    <d v="2019-06-18T00:00:00"/>
    <s v="Consumo Cíclico"/>
    <n v="48886"/>
    <s v="V"/>
    <x v="42"/>
    <n v="700"/>
    <n v="32.69"/>
    <n v="31.58"/>
    <n v="22883"/>
    <n v="12"/>
    <n v="5.63"/>
    <n v="0.86799999999999999"/>
    <n v="22867.508000000002"/>
    <s v="S"/>
    <m/>
    <n v="22867.508000000002"/>
    <n v="724.44771428571403"/>
    <n v="300"/>
  </r>
  <r>
    <s v="ITAÚ"/>
    <d v="2019-06-18T00:00:00"/>
    <s v="Financeiro"/>
    <n v="48886"/>
    <s v="V"/>
    <x v="8"/>
    <n v="300"/>
    <n v="37.31"/>
    <n v="35.840000000000003"/>
    <n v="11193"/>
    <n v="12"/>
    <n v="5.63"/>
    <n v="0.86799999999999999"/>
    <n v="11177.508"/>
    <s v="S"/>
    <m/>
    <n v="11177.508"/>
    <n v="405.88199999999961"/>
    <n v="700"/>
  </r>
  <r>
    <s v="ITAÚ"/>
    <d v="2019-06-17T00:00:00"/>
    <s v="Materiais Básicos"/>
    <n v="44949"/>
    <s v="V"/>
    <x v="0"/>
    <n v="300"/>
    <n v="32.97"/>
    <n v="33.01"/>
    <n v="9891"/>
    <n v="12"/>
    <n v="3.2842857142857143"/>
    <n v="0.61285714285714288"/>
    <n v="9875.7631428571422"/>
    <s v="S"/>
    <m/>
    <n v="9875.7631428571422"/>
    <n v="-44.42428571428718"/>
    <n v="500"/>
  </r>
  <r>
    <s v="ITAÚ"/>
    <d v="2019-06-17T00:00:00"/>
    <s v="Materiais Básicos"/>
    <n v="44949"/>
    <s v="C"/>
    <x v="0"/>
    <n v="300"/>
    <n v="33.01"/>
    <n v="33.01"/>
    <n v="9903"/>
    <n v="12"/>
    <n v="3.2842857142857143"/>
    <n v="0.61285714285714288"/>
    <n v="9918.866857142857"/>
    <s v="S"/>
    <m/>
    <n v="-9918.866857142857"/>
    <m/>
    <n v="0"/>
  </r>
  <r>
    <s v="ITAÚ"/>
    <d v="2019-06-17T00:00:00"/>
    <s v="Consumo Cíclico"/>
    <n v="44949"/>
    <s v="C"/>
    <x v="42"/>
    <n v="200"/>
    <n v="31.51"/>
    <n v="31.581428571428571"/>
    <n v="6302"/>
    <n v="12"/>
    <n v="3.2842857142857143"/>
    <n v="0.61285714285714288"/>
    <n v="6317.866857142857"/>
    <s v="S"/>
    <m/>
    <n v="-6317.866857142857"/>
    <m/>
    <n v="0"/>
  </r>
  <r>
    <s v="ITAÚ"/>
    <d v="2019-06-17T00:00:00"/>
    <s v="Consumo Cíclico"/>
    <n v="44949"/>
    <s v="C"/>
    <x v="42"/>
    <n v="500"/>
    <n v="31.61"/>
    <n v="31.61"/>
    <n v="15805"/>
    <n v="12"/>
    <n v="3.2842857142857143"/>
    <n v="0.61285714285714288"/>
    <n v="15819.792857142857"/>
    <s v="S"/>
    <m/>
    <n v="-15819.792857142857"/>
    <m/>
    <n v="0"/>
  </r>
  <r>
    <s v="ITAÚ"/>
    <d v="2019-06-17T00:00:00"/>
    <s v="Consumo Cíclico"/>
    <n v="44949"/>
    <s v="V"/>
    <x v="42"/>
    <n v="700"/>
    <n v="32.07"/>
    <n v="31.51"/>
    <n v="22449"/>
    <n v="12"/>
    <n v="3.2842857142857143"/>
    <n v="0.61285714285714288"/>
    <n v="22434.837142857144"/>
    <s v="S"/>
    <m/>
    <n v="22434.837142857144"/>
    <n v="344.28166666666948"/>
    <n v="300"/>
  </r>
  <r>
    <s v="ITAÚ"/>
    <d v="2019-06-17T00:00:00"/>
    <s v="Materiais Básicos"/>
    <n v="44949"/>
    <s v="V"/>
    <x v="0"/>
    <n v="500"/>
    <n v="33.64"/>
    <n v="32.22"/>
    <n v="16820"/>
    <n v="12"/>
    <n v="3.2842857142857143"/>
    <n v="0.61285714285714288"/>
    <n v="16805.837142857144"/>
    <s v="S"/>
    <m/>
    <n v="16805.837142857144"/>
    <n v="984"/>
    <n v="1200"/>
  </r>
  <r>
    <s v="ITAÚ"/>
    <d v="2019-06-17T00:00:00"/>
    <s v="Consumo Cíclico"/>
    <n v="44949"/>
    <s v="V"/>
    <x v="18"/>
    <n v="4000"/>
    <n v="5.01"/>
    <n v="5.01"/>
    <n v="20040"/>
    <n v="12"/>
    <n v="3.2842857142857143"/>
    <n v="0.61285714285714288"/>
    <n v="20025.837142857144"/>
    <s v="S"/>
    <m/>
    <n v="20025.837142857144"/>
    <n v="-32.690000000002328"/>
    <n v="700"/>
  </r>
  <r>
    <s v="ITAÚ"/>
    <d v="2019-06-14T00:00:00"/>
    <s v="Financeiro"/>
    <n v="41183"/>
    <s v="C"/>
    <x v="8"/>
    <n v="300"/>
    <n v="35.840000000000003"/>
    <n v="35.840000000000003"/>
    <n v="10752.000000000002"/>
    <n v="12"/>
    <n v="3.4571428571428569"/>
    <n v="0.53285714285714281"/>
    <n v="10766.712857142857"/>
    <s v="S"/>
    <m/>
    <n v="-10766.712857142857"/>
    <m/>
    <n v="500"/>
  </r>
  <r>
    <s v="ITAÚ"/>
    <d v="2019-06-14T00:00:00"/>
    <e v="#N/A"/>
    <n v="41183"/>
    <s v="C"/>
    <x v="23"/>
    <n v="400"/>
    <n v="16.61"/>
    <n v="17.174166666666668"/>
    <n v="6644"/>
    <n v="12"/>
    <n v="3.4571428571428569"/>
    <n v="0.53285714285714281"/>
    <n v="6658.7128571428575"/>
    <s v="S"/>
    <m/>
    <n v="-6658.7128571428575"/>
    <m/>
    <n v="0"/>
  </r>
  <r>
    <s v="ITAÚ"/>
    <d v="2019-06-14T00:00:00"/>
    <s v="Consumo Cíclico"/>
    <n v="41183"/>
    <s v="C"/>
    <x v="42"/>
    <n v="300"/>
    <n v="31.21"/>
    <n v="31.507142857142856"/>
    <n v="9363"/>
    <n v="12"/>
    <n v="3.4571428571428569"/>
    <n v="0.53285714285714281"/>
    <n v="9378.602857142856"/>
    <s v="S"/>
    <m/>
    <n v="-9378.602857142856"/>
    <m/>
    <n v="4000"/>
  </r>
  <r>
    <s v="ITAÚ"/>
    <d v="2019-06-14T00:00:00"/>
    <s v="Financeiro"/>
    <n v="41183"/>
    <s v="C"/>
    <x v="14"/>
    <n v="200"/>
    <n v="50.43"/>
    <n v="51.353999999999999"/>
    <n v="10086"/>
    <n v="12"/>
    <n v="3.4571428571428569"/>
    <n v="0.53285714285714281"/>
    <n v="10101.602857142856"/>
    <s v="S"/>
    <m/>
    <n v="-10101.602857142856"/>
    <m/>
    <n v="400"/>
  </r>
  <r>
    <s v="ITAÚ"/>
    <d v="2019-06-14T00:00:00"/>
    <e v="#N/A"/>
    <n v="41183"/>
    <s v="V"/>
    <x v="43"/>
    <n v="800"/>
    <n v="23.07"/>
    <n v="23.02"/>
    <n v="18456"/>
    <n v="12"/>
    <n v="3.4571428571428569"/>
    <n v="0.53285714285714281"/>
    <n v="18440.679642857143"/>
    <s v="S"/>
    <m/>
    <n v="18440.679642857143"/>
    <n v="7.9290000000000873"/>
    <n v="0"/>
  </r>
  <r>
    <s v="ITAÚ"/>
    <d v="2019-06-14T00:00:00"/>
    <s v="Consumo Cíclico"/>
    <n v="41183"/>
    <s v="C"/>
    <x v="18"/>
    <n v="4000"/>
    <n v="5.01"/>
    <n v="5.01"/>
    <n v="20040"/>
    <n v="12"/>
    <n v="3.4571428571428569"/>
    <n v="0.53285714285714281"/>
    <n v="20055.950357142858"/>
    <s v="S"/>
    <m/>
    <n v="-20055.950357142858"/>
    <m/>
    <n v="400"/>
  </r>
  <r>
    <s v="ITAÚ"/>
    <d v="2019-06-14T00:00:00"/>
    <s v="Consumo Cíclico"/>
    <n v="41183"/>
    <s v="C"/>
    <x v="42"/>
    <n v="400"/>
    <n v="31.73"/>
    <n v="31.73"/>
    <n v="12692"/>
    <n v="12"/>
    <n v="3.4571428571428569"/>
    <n v="0.53285714285714281"/>
    <n v="12707.950357142856"/>
    <s v="S"/>
    <m/>
    <n v="-12707.950357142856"/>
    <m/>
    <n v="200"/>
  </r>
  <r>
    <s v="ITAÚ"/>
    <d v="2019-06-13T00:00:00"/>
    <s v="Consumo Cíclico"/>
    <n v="37123"/>
    <s v="V"/>
    <x v="18"/>
    <n v="4000"/>
    <n v="4.93"/>
    <n v="4.8499999999999996"/>
    <n v="19720"/>
    <n v="12"/>
    <n v="4.0383333333333331"/>
    <n v="0.62333333333333341"/>
    <n v="19704.589166666668"/>
    <s v="S"/>
    <m/>
    <n v="19704.589166666668"/>
    <n v="0"/>
    <n v="400"/>
  </r>
  <r>
    <s v="ITAÚ"/>
    <d v="2019-06-13T00:00:00"/>
    <s v="Financeiro"/>
    <n v="37123"/>
    <s v="C"/>
    <x v="21"/>
    <n v="200"/>
    <n v="34.159999999999997"/>
    <n v="34.21"/>
    <n v="6831.9999999999991"/>
    <n v="0"/>
    <n v="0"/>
    <n v="0"/>
    <n v="6833.1799999999994"/>
    <s v="S"/>
    <m/>
    <n v="-6833.1799999999994"/>
    <m/>
    <n v="300"/>
  </r>
  <r>
    <s v="ITAÚ"/>
    <d v="2019-06-13T00:00:00"/>
    <s v="Financeiro"/>
    <n v="37123"/>
    <s v="C"/>
    <x v="21"/>
    <n v="200"/>
    <n v="34.26"/>
    <n v="34.26"/>
    <n v="6852"/>
    <n v="12"/>
    <n v="4.0383333333333331"/>
    <n v="0.62333333333333341"/>
    <n v="6865.9533333333329"/>
    <s v="S"/>
    <m/>
    <n v="-6865.9533333333329"/>
    <m/>
    <n v="0"/>
  </r>
  <r>
    <s v="ITAÚ"/>
    <d v="2019-06-13T00:00:00"/>
    <s v="Materiais Básicos"/>
    <n v="37123"/>
    <s v="C"/>
    <x v="27"/>
    <n v="400"/>
    <n v="40.39"/>
    <n v="40.39"/>
    <n v="16156"/>
    <n v="12"/>
    <n v="4.0383333333333331"/>
    <n v="0.62333333333333341"/>
    <n v="16172.878333333332"/>
    <s v="S"/>
    <m/>
    <n v="-16172.878333333332"/>
    <m/>
    <n v="700"/>
  </r>
  <r>
    <s v="ITAÚ"/>
    <d v="2019-06-13T00:00:00"/>
    <s v="Financeiro"/>
    <n v="37123"/>
    <s v="C"/>
    <x v="14"/>
    <n v="300"/>
    <n v="51.97"/>
    <n v="51.97"/>
    <n v="15591"/>
    <n v="12"/>
    <n v="4.0383333333333331"/>
    <n v="0.62333333333333341"/>
    <n v="15607.878333333332"/>
    <s v="S"/>
    <m/>
    <n v="-15607.878333333332"/>
    <m/>
    <n v="700"/>
  </r>
  <r>
    <s v="ITAÚ"/>
    <d v="2019-06-13T00:00:00"/>
    <s v="Consumo Cíclico"/>
    <n v="37123"/>
    <s v="V"/>
    <x v="42"/>
    <n v="500"/>
    <n v="32.79"/>
    <n v="32.869999999999997"/>
    <n v="16395"/>
    <n v="12"/>
    <n v="4.0383333333333331"/>
    <n v="0.62333333333333341"/>
    <n v="16379.156666666668"/>
    <s v="S"/>
    <m/>
    <n v="16379.156666666668"/>
    <n v="-56.661666666666861"/>
    <n v="500"/>
  </r>
  <r>
    <s v="ITAÚ"/>
    <d v="2019-06-13T00:00:00"/>
    <s v="Consumo Cíclico"/>
    <n v="37123"/>
    <s v="V"/>
    <x v="42"/>
    <n v="200"/>
    <n v="32.86"/>
    <n v="32.869999999999997"/>
    <n v="6572"/>
    <n v="12"/>
    <n v="4.0383333333333331"/>
    <n v="0.62333333333333341"/>
    <n v="6557.4586666666673"/>
    <s v="S"/>
    <m/>
    <n v="6557.4586666666673"/>
    <n v="-17.581333333331713"/>
    <n v="500"/>
  </r>
  <r>
    <s v="ITAÚ"/>
    <d v="2019-06-12T00:00:00"/>
    <s v="Consumo Cíclico"/>
    <n v="31900"/>
    <s v="V"/>
    <x v="42"/>
    <n v="500"/>
    <n v="32.049999999999997"/>
    <m/>
    <n v="16024.999999999998"/>
    <n v="12"/>
    <n v="2.9579999999999997"/>
    <n v="0.49299999999999999"/>
    <n v="16010.588999999998"/>
    <s v="S"/>
    <m/>
    <n v="16010.588999999998"/>
    <n v="-41.613000000003012"/>
    <n v="800"/>
  </r>
  <r>
    <s v="ITAÚ"/>
    <d v="2019-06-12T00:00:00"/>
    <e v="#N/A"/>
    <n v="31900"/>
    <s v="C"/>
    <x v="23"/>
    <n v="300"/>
    <n v="17.3"/>
    <n v="17.456250000000001"/>
    <n v="5190"/>
    <n v="12"/>
    <n v="2.9579999999999997"/>
    <n v="0.49299999999999999"/>
    <n v="5205.0410000000002"/>
    <s v="S"/>
    <m/>
    <n v="-5205.0410000000002"/>
    <m/>
    <n v="200"/>
  </r>
  <r>
    <s v="ITAÚ"/>
    <d v="2019-06-12T00:00:00"/>
    <e v="#N/A"/>
    <n v="31900"/>
    <s v="C"/>
    <x v="23"/>
    <n v="500"/>
    <n v="17.55"/>
    <n v="17.55"/>
    <n v="8775"/>
    <n v="12"/>
    <n v="2.9579999999999997"/>
    <n v="0.49299999999999999"/>
    <n v="8790.0409999999993"/>
    <s v="S"/>
    <m/>
    <n v="-8790.0409999999993"/>
    <m/>
    <n v="4000"/>
  </r>
  <r>
    <s v="ITAÚ"/>
    <d v="2019-06-12T00:00:00"/>
    <e v="#N/A"/>
    <n v="31900"/>
    <s v="C"/>
    <x v="43"/>
    <n v="800"/>
    <n v="23.02"/>
    <n v="23.02"/>
    <n v="18416"/>
    <n v="12"/>
    <n v="2.9579999999999997"/>
    <n v="0.49299999999999999"/>
    <n v="18431.041000000001"/>
    <s v="S"/>
    <m/>
    <n v="-18431.041000000001"/>
    <m/>
    <n v="1200"/>
  </r>
  <r>
    <s v="ITAÚ"/>
    <d v="2019-06-12T00:00:00"/>
    <e v="#N/A"/>
    <n v="31900"/>
    <s v="C"/>
    <x v="1"/>
    <n v="100"/>
    <n v="96.32"/>
    <n v="98.694999999999993"/>
    <n v="9632"/>
    <n v="12"/>
    <n v="2.9579999999999997"/>
    <n v="0.49299999999999999"/>
    <n v="9648.0149999999994"/>
    <s v="S"/>
    <m/>
    <n v="-9648.0149999999994"/>
    <m/>
    <n v="900"/>
  </r>
  <r>
    <s v="ITAÚ"/>
    <d v="2019-06-12T00:00:00"/>
    <s v="Consumo Cíclico"/>
    <n v="31900"/>
    <s v="C"/>
    <x v="18"/>
    <n v="4000"/>
    <n v="4.8499999999999996"/>
    <n v="4.8499999999999996"/>
    <n v="19400"/>
    <n v="12"/>
    <n v="2.9579999999999997"/>
    <n v="0.49299999999999999"/>
    <n v="19416.014999999999"/>
    <s v="S"/>
    <m/>
    <n v="-19416.014999999999"/>
    <m/>
    <n v="700"/>
  </r>
  <r>
    <s v="ITAÚ"/>
    <d v="2019-06-12T00:00:00"/>
    <s v="Consumo Cíclico"/>
    <n v="31900"/>
    <s v="C"/>
    <x v="42"/>
    <n v="300"/>
    <n v="32.01"/>
    <n v="32.524999999999999"/>
    <n v="9603"/>
    <n v="12"/>
    <n v="2.9579999999999997"/>
    <n v="0.49299999999999999"/>
    <n v="9619.0149999999994"/>
    <s v="S"/>
    <m/>
    <n v="-9619.0149999999994"/>
    <m/>
    <n v="400"/>
  </r>
  <r>
    <s v="ITAÚ"/>
    <d v="2019-06-12T00:00:00"/>
    <s v="Consumo Cíclico"/>
    <n v="31900"/>
    <s v="C"/>
    <x v="42"/>
    <n v="200"/>
    <n v="32.08"/>
    <n v="32.696666666666665"/>
    <n v="6416"/>
    <n v="12"/>
    <n v="2.9579999999999997"/>
    <n v="0.49299999999999999"/>
    <n v="6432.0150000000003"/>
    <s v="S"/>
    <m/>
    <n v="-6432.0150000000003"/>
    <m/>
    <n v="800"/>
  </r>
  <r>
    <s v="ITAÚ"/>
    <d v="2019-06-12T00:00:00"/>
    <s v="Consumo Cíclico"/>
    <n v="31900"/>
    <s v="C"/>
    <x v="42"/>
    <n v="300"/>
    <n v="32.99"/>
    <n v="32.872857142857143"/>
    <n v="9897"/>
    <n v="12"/>
    <n v="2.9579999999999997"/>
    <n v="0.49299999999999999"/>
    <n v="9913.0149999999994"/>
    <s v="S"/>
    <m/>
    <n v="-9913.0149999999994"/>
    <m/>
    <n v="0"/>
  </r>
  <r>
    <s v="ITAÚ"/>
    <d v="2019-06-12T00:00:00"/>
    <s v="Consumo Cíclico"/>
    <n v="31900"/>
    <s v="C"/>
    <x v="42"/>
    <n v="400"/>
    <n v="32.770000000000003"/>
    <n v="32.770000000000003"/>
    <n v="13108.000000000002"/>
    <n v="12"/>
    <n v="2.9579999999999997"/>
    <n v="0.49299999999999999"/>
    <n v="13123.113000000001"/>
    <s v="S"/>
    <m/>
    <n v="-13123.113000000001"/>
    <m/>
    <n v="300"/>
  </r>
  <r>
    <s v="ITAÚ"/>
    <d v="2019-06-11T00:00:00"/>
    <s v="Petróleo. Gás e Biocombustíveis"/>
    <n v="27818"/>
    <s v="C"/>
    <x v="10"/>
    <n v="800"/>
    <n v="27.28"/>
    <n v="27.28"/>
    <n v="21824"/>
    <n v="12"/>
    <n v="4.0062499999999996"/>
    <n v="0.68500000000000005"/>
    <n v="21839.305000000004"/>
    <s v="S"/>
    <m/>
    <n v="-21839.305000000004"/>
    <m/>
    <n v="0"/>
  </r>
  <r>
    <s v="ITAÚ"/>
    <d v="2019-06-11T00:00:00"/>
    <s v="Consumo Cíclico"/>
    <n v="27818"/>
    <s v="V"/>
    <x v="42"/>
    <n v="300"/>
    <n v="33.15"/>
    <n v="33.020000000000003"/>
    <n v="9945"/>
    <n v="12"/>
    <n v="4.0062499999999996"/>
    <n v="0.68500000000000005"/>
    <n v="9930.3250000000007"/>
    <s v="S"/>
    <m/>
    <n v="9930.3250000000007"/>
    <n v="4.9874999999992724"/>
    <n v="0"/>
  </r>
  <r>
    <s v="ITAÚ"/>
    <d v="2019-06-11T00:00:00"/>
    <s v="Consumo Cíclico"/>
    <n v="27818"/>
    <s v="C"/>
    <x v="42"/>
    <n v="300"/>
    <n v="33.020000000000003"/>
    <n v="33.020000000000003"/>
    <n v="9906.0000000000018"/>
    <n v="12"/>
    <n v="4.0062499999999996"/>
    <n v="0.68500000000000005"/>
    <n v="9920.6533333333336"/>
    <s v="S"/>
    <m/>
    <n v="-9920.6533333333336"/>
    <m/>
    <n v="0"/>
  </r>
  <r>
    <s v="ITAÚ"/>
    <d v="2019-06-11T00:00:00"/>
    <s v="Petróleo. Gás e Biocombustíveis"/>
    <n v="27818"/>
    <s v="V"/>
    <x v="10"/>
    <n v="500"/>
    <n v="27.11"/>
    <n v="26.13"/>
    <n v="13555"/>
    <n v="12"/>
    <n v="4.0062499999999996"/>
    <n v="0.68500000000000005"/>
    <n v="13540.976666666667"/>
    <s v="S"/>
    <m/>
    <n v="13540.976666666667"/>
    <n v="456.53875000000153"/>
    <n v="700"/>
  </r>
  <r>
    <s v="ITAÚ"/>
    <d v="2019-06-11T00:00:00"/>
    <s v="Financeiro"/>
    <n v="27818"/>
    <s v="V"/>
    <x v="14"/>
    <n v="300"/>
    <n v="52.67"/>
    <n v="52.3"/>
    <n v="15801"/>
    <n v="12"/>
    <n v="4.0062499999999996"/>
    <n v="0.68500000000000005"/>
    <n v="15786.976666666667"/>
    <s v="S"/>
    <m/>
    <n v="15786.976666666667"/>
    <n v="94.308750000000146"/>
    <n v="0"/>
  </r>
  <r>
    <s v="ITAÚ"/>
    <d v="2019-06-11T00:00:00"/>
    <s v="Consumo Cíclico"/>
    <n v="27818"/>
    <s v="V"/>
    <x v="42"/>
    <n v="700"/>
    <n v="33.54"/>
    <n v="33.799999999999997"/>
    <n v="23478"/>
    <n v="12"/>
    <n v="4.0062499999999996"/>
    <n v="0.68500000000000005"/>
    <n v="23463.976666666666"/>
    <s v="S"/>
    <m/>
    <n v="23463.976666666666"/>
    <n v="-198.69124999999622"/>
    <n v="1400"/>
  </r>
  <r>
    <s v="ITAÚ"/>
    <d v="2019-06-11T00:00:00"/>
    <s v="Consumo Cíclico"/>
    <n v="27818"/>
    <s v="V"/>
    <x v="42"/>
    <n v="700"/>
    <n v="33.369999999999997"/>
    <n v="33.799999999999997"/>
    <n v="23359"/>
    <n v="12"/>
    <n v="4.0062499999999996"/>
    <n v="0.68500000000000005"/>
    <n v="23344.976666666666"/>
    <s v="S"/>
    <m/>
    <n v="23344.976666666666"/>
    <n v="-317.69124999999622"/>
    <n v="500"/>
  </r>
  <r>
    <s v="ITAÚ"/>
    <d v="2019-06-11T00:00:00"/>
    <e v="#N/A"/>
    <n v="27818"/>
    <s v="V"/>
    <x v="43"/>
    <n v="500"/>
    <n v="23.08"/>
    <n v="22.53"/>
    <n v="11540"/>
    <n v="12"/>
    <n v="4.0062499999999996"/>
    <n v="0.68500000000000005"/>
    <n v="11525.976666666667"/>
    <s v="S"/>
    <m/>
    <n v="11525.976666666667"/>
    <n v="239.98375000000124"/>
    <n v="0"/>
  </r>
  <r>
    <s v="ITAÚ"/>
    <d v="2019-06-10T00:00:00"/>
    <s v="Consumo Cíclico"/>
    <n v="23697"/>
    <s v="V"/>
    <x v="42"/>
    <n v="800"/>
    <n v="32"/>
    <n v="34.51"/>
    <n v="25600"/>
    <n v="12"/>
    <n v="5.0650000000000004"/>
    <n v="0.63"/>
    <n v="25584.871111111112"/>
    <s v="S"/>
    <m/>
    <n v="25584.871111111112"/>
    <n v="-2025.6949999999997"/>
    <n v="500"/>
  </r>
  <r>
    <s v="ITAÚ"/>
    <d v="2019-06-10T00:00:00"/>
    <e v="#N/A"/>
    <n v="23697"/>
    <s v="C"/>
    <x v="43"/>
    <n v="500"/>
    <n v="22.53"/>
    <m/>
    <n v="11265"/>
    <n v="12"/>
    <n v="5.0650000000000004"/>
    <n v="0.63"/>
    <n v="11280.758888888888"/>
    <s v="S"/>
    <m/>
    <n v="-11280.758888888888"/>
    <m/>
    <n v="0"/>
  </r>
  <r>
    <s v="ITAÚ"/>
    <d v="2019-06-07T00:00:00"/>
    <e v="#N/A"/>
    <n v="19842"/>
    <s v="V"/>
    <x v="43"/>
    <n v="400"/>
    <n v="22.98"/>
    <m/>
    <n v="9192"/>
    <n v="12"/>
    <n v="2.52"/>
    <n v="0.39"/>
    <n v="9177.1111111111113"/>
    <s v="S"/>
    <m/>
    <n v="9177.1111111111113"/>
    <n v="125.43000000000029"/>
    <n v="400"/>
  </r>
  <r>
    <s v="ITAÚ"/>
    <d v="2019-06-06T00:00:00"/>
    <s v="Petróleo. Gás e Biocombustíveis"/>
    <n v="15849"/>
    <s v="C"/>
    <x v="10"/>
    <n v="500"/>
    <n v="26.13"/>
    <m/>
    <n v="13065"/>
    <n v="12"/>
    <n v="3.59"/>
    <n v="0.55000000000000004"/>
    <n v="13080.678888888888"/>
    <s v="S"/>
    <m/>
    <n v="-13080.678888888888"/>
    <m/>
    <n v="4000"/>
  </r>
  <r>
    <s v="ITAÚ"/>
    <d v="2019-06-05T00:00:00"/>
    <s v="Consumo Cíclico"/>
    <n v="11800"/>
    <s v="V"/>
    <x v="18"/>
    <n v="4000"/>
    <n v="4.8"/>
    <m/>
    <n v="19200"/>
    <n v="12"/>
    <n v="2.5299999999999998"/>
    <n v="0.5"/>
    <n v="19185.001111111113"/>
    <s v="S"/>
    <m/>
    <n v="19185.001111111113"/>
    <n v="153.65000000000146"/>
    <n v="2000"/>
  </r>
  <r>
    <s v="ITAÚ"/>
    <d v="2019-06-05T00:00:00"/>
    <e v="#N/A"/>
    <n v="11800"/>
    <s v="C"/>
    <x v="43"/>
    <n v="400"/>
    <n v="22.59"/>
    <m/>
    <n v="9036"/>
    <n v="12"/>
    <n v="2.5299999999999998"/>
    <n v="0.5"/>
    <n v="9051.6288888888885"/>
    <s v="S"/>
    <m/>
    <n v="-9051.6288888888885"/>
    <m/>
    <n v="100"/>
  </r>
  <r>
    <s v="ITAÚ"/>
    <d v="2019-06-05T00:00:00"/>
    <s v="Consumo Cíclico"/>
    <n v="11800"/>
    <s v="C"/>
    <x v="18"/>
    <n v="2000"/>
    <n v="4.76"/>
    <m/>
    <n v="9520"/>
    <n v="12"/>
    <n v="2.5299999999999998"/>
    <n v="0.5"/>
    <n v="9535.6288888888885"/>
    <s v="S"/>
    <m/>
    <n v="-9535.6288888888885"/>
    <m/>
    <n v="0"/>
  </r>
  <r>
    <s v="ITAÚ"/>
    <d v="2019-06-05T00:00:00"/>
    <s v="Consumo Cíclico"/>
    <n v="11800"/>
    <s v="C"/>
    <x v="18"/>
    <n v="2000"/>
    <n v="4.74"/>
    <m/>
    <n v="9480"/>
    <n v="12"/>
    <n v="2.5299999999999998"/>
    <n v="0.5"/>
    <n v="9495.6288888888885"/>
    <s v="S"/>
    <m/>
    <n v="-9495.6288888888885"/>
    <m/>
    <n v="500"/>
  </r>
  <r>
    <s v="ITAÚ"/>
    <d v="2019-06-04T00:00:00"/>
    <e v="#N/A"/>
    <n v="7542"/>
    <s v="C"/>
    <x v="1"/>
    <n v="100"/>
    <n v="101.07"/>
    <m/>
    <n v="10107"/>
    <n v="12"/>
    <n v="2.3879999999999999"/>
    <n v="6.0999999999999999E-2"/>
    <n v="10122.189888888888"/>
    <s v="S"/>
    <m/>
    <n v="-10122.189888888888"/>
    <m/>
    <n v="300"/>
  </r>
  <r>
    <s v="ITAÚ"/>
    <d v="2019-06-04T00:00:00"/>
    <s v="Materiais Básicos"/>
    <n v="7542"/>
    <s v="V"/>
    <x v="25"/>
    <n v="500"/>
    <n v="34.44"/>
    <m/>
    <n v="17220"/>
    <n v="12"/>
    <n v="2.3879999999999999"/>
    <n v="6.0999999999999999E-2"/>
    <n v="17203.788999999997"/>
    <s v="S"/>
    <m/>
    <n v="17203.788999999997"/>
    <n v="-67.606999999999971"/>
    <n v="0"/>
  </r>
  <r>
    <s v="ITAÚ"/>
    <d v="2019-06-04T00:00:00"/>
    <s v="Materiais Básicos"/>
    <n v="7542"/>
    <s v="C"/>
    <x v="25"/>
    <n v="200"/>
    <n v="34.21"/>
    <m/>
    <n v="6842"/>
    <n v="12"/>
    <n v="2.3879999999999999"/>
    <n v="6.0999999999999999E-2"/>
    <n v="6858.8409999999994"/>
    <s v="S"/>
    <m/>
    <n v="-6858.8409999999994"/>
    <m/>
    <n v="300"/>
  </r>
  <r>
    <s v="ITAÚ"/>
    <d v="2019-06-04T00:00:00"/>
    <s v="Materiais Básicos"/>
    <n v="7542"/>
    <s v="C"/>
    <x v="25"/>
    <n v="300"/>
    <n v="34.67"/>
    <m/>
    <n v="10401"/>
    <n v="12"/>
    <n v="2.3879999999999999"/>
    <n v="6.0999999999999999E-2"/>
    <n v="10417.840999999999"/>
    <s v="S"/>
    <m/>
    <n v="-10417.840999999999"/>
    <m/>
    <n v="0"/>
  </r>
  <r>
    <s v="ITAÚ"/>
    <d v="2019-06-04T00:00:00"/>
    <s v="Materiais Básicos"/>
    <n v="7542"/>
    <s v="V"/>
    <x v="25"/>
    <n v="300"/>
    <n v="34.24"/>
    <m/>
    <n v="10272"/>
    <n v="12"/>
    <n v="2.3879999999999999"/>
    <n v="6.0999999999999999E-2"/>
    <n v="10258.889000000001"/>
    <s v="S"/>
    <m/>
    <n v="10258.889000000001"/>
    <n v="-23.528000000000247"/>
    <n v="300"/>
  </r>
  <r>
    <s v="ITAÚ"/>
    <d v="2019-06-04T00:00:00"/>
    <s v="Materiais Básicos"/>
    <n v="7542"/>
    <s v="C"/>
    <x v="25"/>
    <n v="300"/>
    <n v="34.22"/>
    <m/>
    <n v="10266"/>
    <n v="12"/>
    <n v="2.3879999999999999"/>
    <n v="6.0999999999999999E-2"/>
    <n v="10279.740999999998"/>
    <s v="S"/>
    <m/>
    <n v="-10279.740999999998"/>
    <m/>
    <n v="500"/>
  </r>
  <r>
    <s v="ITAÚ"/>
    <d v="2019-06-04T00:00:00"/>
    <s v="Materiais Básicos"/>
    <n v="7542"/>
    <s v="V"/>
    <x v="25"/>
    <n v="300"/>
    <n v="34.39"/>
    <m/>
    <n v="10317"/>
    <n v="12"/>
    <n v="2.3879999999999999"/>
    <n v="6.0999999999999999E-2"/>
    <n v="10301.894"/>
    <s v="S"/>
    <m/>
    <n v="10301.894"/>
    <n v="12.471999999999753"/>
    <n v="300"/>
  </r>
  <r>
    <s v="ITAÚ"/>
    <d v="2019-06-04T00:00:00"/>
    <s v="Materiais Básicos"/>
    <n v="7542"/>
    <s v="C"/>
    <x v="25"/>
    <n v="300"/>
    <n v="34.25"/>
    <m/>
    <n v="10275"/>
    <n v="12"/>
    <n v="2.3879999999999999"/>
    <n v="6.0999999999999999E-2"/>
    <n v="10290.735999999999"/>
    <s v="S"/>
    <m/>
    <n v="-10290.735999999999"/>
    <m/>
    <n v="500"/>
  </r>
  <r>
    <s v="ITAÚ"/>
    <d v="2019-06-04T00:00:00"/>
    <s v="Materiais Básicos"/>
    <n v="7542"/>
    <s v="C"/>
    <x v="0"/>
    <n v="200"/>
    <n v="30.57"/>
    <n v="31.56"/>
    <n v="6114"/>
    <n v="12"/>
    <n v="2.3879999999999999"/>
    <n v="6.0999999999999999E-2"/>
    <n v="6132.3850000000002"/>
    <s v="S"/>
    <m/>
    <n v="-6132.3850000000002"/>
    <m/>
    <n v="300"/>
  </r>
  <r>
    <s v="ITAÚ"/>
    <d v="2019-06-04T00:00:00"/>
    <s v="Financeiro"/>
    <n v="7542"/>
    <s v="C"/>
    <x v="14"/>
    <n v="300"/>
    <n v="52.3"/>
    <n v="52.3"/>
    <n v="15690"/>
    <n v="12"/>
    <n v="2.3879999999999999"/>
    <n v="6.0999999999999999E-2"/>
    <n v="15708.384999999998"/>
    <s v="S"/>
    <m/>
    <n v="-15708.384999999998"/>
    <m/>
    <n v="300"/>
  </r>
  <r>
    <s v="ITAÚ"/>
    <d v="2019-06-03T00:00:00"/>
    <s v=" Utilidade Pública"/>
    <n v="2887"/>
    <s v="C"/>
    <x v="29"/>
    <n v="500"/>
    <n v="22.73"/>
    <n v="22.73"/>
    <n v="11365"/>
    <n v="12"/>
    <n v="5.62"/>
    <n v="0.9"/>
    <n v="11384.223999999998"/>
    <s v="S"/>
    <m/>
    <n v="-11384.223999999998"/>
    <m/>
    <n v="200"/>
  </r>
  <r>
    <s v="ITAÚ"/>
    <d v="2019-06-03T00:00:00"/>
    <s v="Consumo Cíclico"/>
    <n v="2887"/>
    <s v="V"/>
    <x v="18"/>
    <n v="6000"/>
    <n v="4.92"/>
    <n v="4.7699999999999996"/>
    <n v="29520"/>
    <n v="12"/>
    <n v="5.62"/>
    <n v="0.9"/>
    <n v="29501.405999999999"/>
    <s v="S"/>
    <m/>
    <n v="29501.405999999999"/>
    <n v="894"/>
    <n v="200"/>
  </r>
  <r>
    <s v="ITAÚ"/>
    <d v="2019-05-31T00:00:00"/>
    <s v="Materiais Básicos"/>
    <n v="88219"/>
    <s v="C"/>
    <x v="0"/>
    <n v="100"/>
    <n v="32.21"/>
    <n v="32.22"/>
    <n v="3221"/>
    <n v="12"/>
    <n v="1.6937500000000001"/>
    <n v="0.29125000000000001"/>
    <n v="3239.6152500000003"/>
    <s v="S"/>
    <m/>
    <n v="-3239.6152500000003"/>
    <m/>
    <n v="200"/>
  </r>
  <r>
    <s v="ITAÚ"/>
    <d v="2019-05-31T00:00:00"/>
    <s v="Materiais Básicos"/>
    <n v="88219"/>
    <s v="V"/>
    <x v="0"/>
    <n v="200"/>
    <n v="32.979999999999997"/>
    <n v="92.95"/>
    <n v="6595.9999999999991"/>
    <n v="12"/>
    <n v="1.6937500000000001"/>
    <n v="0.29125000000000001"/>
    <n v="6581.3762499999984"/>
    <s v="S"/>
    <m/>
    <n v="6581.3762499999984"/>
    <n v="-18.630000000001928"/>
    <n v="0"/>
  </r>
  <r>
    <s v="ITAÚ"/>
    <d v="2019-05-31T00:00:00"/>
    <s v="Materiais Básicos"/>
    <n v="88219"/>
    <s v="C"/>
    <x v="0"/>
    <n v="200"/>
    <n v="32.950000000000003"/>
    <n v="92.95"/>
    <n v="6590.0000000000009"/>
    <n v="12"/>
    <n v="1.6937500000000001"/>
    <n v="0.29125000000000001"/>
    <n v="6605.2537500000017"/>
    <s v="S"/>
    <m/>
    <n v="-6605.2537500000017"/>
    <m/>
    <n v="2000"/>
  </r>
  <r>
    <s v="ITAÚ"/>
    <d v="2019-05-31T00:00:00"/>
    <s v="Materiais Básicos"/>
    <n v="88219"/>
    <s v="C"/>
    <x v="0"/>
    <n v="200"/>
    <n v="32.22"/>
    <n v="32.22"/>
    <n v="6444"/>
    <n v="12"/>
    <n v="1.6937500000000001"/>
    <n v="0.29125000000000001"/>
    <n v="6459.2537500000008"/>
    <s v="S"/>
    <m/>
    <n v="-6459.2537500000008"/>
    <m/>
    <n v="2000"/>
  </r>
  <r>
    <s v="ITAÚ"/>
    <d v="2019-05-31T00:00:00"/>
    <s v=" Utilidade Pública"/>
    <n v="88219"/>
    <s v="V"/>
    <x v="29"/>
    <n v="200"/>
    <n v="21.94"/>
    <n v="20.78"/>
    <n v="4388"/>
    <n v="12"/>
    <n v="1.6937500000000001"/>
    <n v="0.29125000000000001"/>
    <n v="4373.3762499999993"/>
    <s v="S"/>
    <m/>
    <n v="4373.3762499999993"/>
    <n v="205.34"/>
    <n v="1800"/>
  </r>
  <r>
    <s v="ITAÚ"/>
    <d v="2019-05-31T00:00:00"/>
    <s v="Consumo Cíclico"/>
    <n v="88219"/>
    <s v="C"/>
    <x v="42"/>
    <n v="200"/>
    <n v="31.96"/>
    <n v="33.795454545454547"/>
    <n v="6392"/>
    <n v="12"/>
    <n v="1.6937500000000001"/>
    <n v="0.29125000000000001"/>
    <n v="6406.8762500000003"/>
    <s v="S"/>
    <m/>
    <n v="-6406.8762500000003"/>
    <m/>
    <n v="1400"/>
  </r>
  <r>
    <s v="ITAÚ"/>
    <d v="2019-05-31T00:00:00"/>
    <s v="Consumo Cíclico"/>
    <n v="88219"/>
    <s v="C"/>
    <x v="42"/>
    <n v="200"/>
    <n v="31.86"/>
    <n v="34.981000000000002"/>
    <n v="6372"/>
    <n v="12"/>
    <n v="1.6937500000000001"/>
    <n v="0.29125000000000001"/>
    <n v="6386.8762500000003"/>
    <s v="S"/>
    <m/>
    <n v="-6386.8762500000003"/>
    <m/>
    <n v="1200"/>
  </r>
  <r>
    <s v="ITAÚ"/>
    <d v="2019-05-31T00:00:00"/>
    <s v="Consumo Cíclico"/>
    <n v="88219"/>
    <s v="C"/>
    <x v="42"/>
    <n v="400"/>
    <n v="32.31"/>
    <n v="35.327777777777776"/>
    <n v="12924"/>
    <n v="12"/>
    <n v="1.6937500000000001"/>
    <n v="0.29125000000000001"/>
    <n v="12938.876249999999"/>
    <s v="S"/>
    <m/>
    <n v="-12938.876249999999"/>
    <m/>
    <n v="1900"/>
  </r>
  <r>
    <s v="ITAÚ"/>
    <d v="2019-05-30T00:00:00"/>
    <s v="Consumo Cíclico"/>
    <n v="83778"/>
    <s v="V"/>
    <x v="18"/>
    <n v="7000"/>
    <n v="4.8099999999999996"/>
    <n v="4.7699999999999996"/>
    <n v="33670"/>
    <n v="12"/>
    <n v="3.5118181818181822"/>
    <n v="0.64727272727272733"/>
    <n v="33655.397727272728"/>
    <s v="S"/>
    <m/>
    <n v="33655.397727272728"/>
    <n v="256"/>
    <n v="2200"/>
  </r>
  <r>
    <s v="ITAÚ"/>
    <d v="2019-05-30T00:00:00"/>
    <s v="Consumo Cíclico"/>
    <n v="83778"/>
    <s v="V"/>
    <x v="42"/>
    <n v="700"/>
    <n v="32.659999999999997"/>
    <n v="36.19"/>
    <n v="22861.999999999996"/>
    <n v="12"/>
    <n v="3.5118181818181822"/>
    <n v="0.64727272727272733"/>
    <n v="22847.397727272721"/>
    <s v="S"/>
    <m/>
    <n v="22847.397727272721"/>
    <n v="230.10999999999694"/>
    <n v="1900"/>
  </r>
  <r>
    <s v="ITAÚ"/>
    <d v="2019-05-30T00:00:00"/>
    <s v="Consumo Cíclico"/>
    <n v="83778"/>
    <s v="V"/>
    <x v="42"/>
    <n v="300"/>
    <n v="32.630000000000003"/>
    <n v="36.19"/>
    <n v="9789"/>
    <n v="12"/>
    <n v="3.5118181818181822"/>
    <n v="0.64727272727272733"/>
    <n v="9774.3977272727279"/>
    <s v="S"/>
    <m/>
    <n v="9774.3977272727279"/>
    <n v="0"/>
    <n v="1700"/>
  </r>
  <r>
    <s v="ITAÚ"/>
    <d v="2019-05-30T00:00:00"/>
    <s v="Consumo Cíclico"/>
    <n v="83778"/>
    <s v="C"/>
    <x v="42"/>
    <n v="300"/>
    <n v="32.020000000000003"/>
    <n v="36.19"/>
    <n v="9606.0000000000018"/>
    <n v="12"/>
    <n v="3.5118181818181822"/>
    <n v="0.64727272727272733"/>
    <n v="9621.3712727272723"/>
    <s v="S"/>
    <m/>
    <n v="-9621.3712727272723"/>
    <m/>
    <n v="1200"/>
  </r>
  <r>
    <s v="ITAÚ"/>
    <d v="2019-05-30T00:00:00"/>
    <s v="Consumo Cíclico"/>
    <n v="83778"/>
    <s v="C"/>
    <x v="42"/>
    <n v="200"/>
    <n v="32.39"/>
    <n v="36.19"/>
    <n v="6478"/>
    <n v="12"/>
    <n v="3.5118181818181822"/>
    <n v="0.64727272727272733"/>
    <n v="6493.3712727272732"/>
    <s v="S"/>
    <m/>
    <n v="-6493.3712727272732"/>
    <m/>
    <n v="1200"/>
  </r>
  <r>
    <s v="ITAÚ"/>
    <d v="2019-05-30T00:00:00"/>
    <s v="Consumo Cíclico"/>
    <n v="83778"/>
    <s v="C"/>
    <x v="42"/>
    <n v="500"/>
    <n v="32.43"/>
    <n v="36.19"/>
    <n v="16215"/>
    <n v="24"/>
    <n v="3.5118181818181822"/>
    <n v="0.64727272727272733"/>
    <n v="16242.37127272727"/>
    <s v="S"/>
    <m/>
    <n v="-16242.37127272727"/>
    <m/>
    <n v="1400"/>
  </r>
  <r>
    <s v="ITAÚ"/>
    <d v="2019-05-30T00:00:00"/>
    <s v="Financeiro"/>
    <n v="83778"/>
    <s v="V"/>
    <x v="14"/>
    <n v="600"/>
    <n v="51.83"/>
    <n v="50.99"/>
    <n v="31098"/>
    <n v="12"/>
    <n v="3.5118181818181822"/>
    <n v="0.64727272727272733"/>
    <n v="31083.258727272725"/>
    <s v="S"/>
    <m/>
    <n v="31083.258727272725"/>
    <n v="492"/>
    <n v="1200"/>
  </r>
  <r>
    <s v="ITAÚ"/>
    <d v="2019-05-30T00:00:00"/>
    <s v="Consumo Cíclico"/>
    <n v="83778"/>
    <s v="V"/>
    <x v="42"/>
    <n v="200"/>
    <n v="32.93"/>
    <m/>
    <n v="6586"/>
    <n v="12"/>
    <n v="3.5118181818181822"/>
    <n v="0.64727272727272733"/>
    <n v="6571.2587272727269"/>
    <s v="S"/>
    <m/>
    <n v="6571.2587272727269"/>
    <n v="-20.948181818181183"/>
    <n v="1500"/>
  </r>
  <r>
    <s v="ITAÚ"/>
    <d v="2019-05-30T00:00:00"/>
    <s v="Consumo Cíclico"/>
    <n v="83778"/>
    <s v="C"/>
    <x v="42"/>
    <n v="200"/>
    <n v="32.869999999999997"/>
    <m/>
    <n v="6573.9999999999991"/>
    <n v="12"/>
    <n v="3.5118181818181822"/>
    <n v="0.64727272727272733"/>
    <n v="6590.4697727272724"/>
    <s v="S"/>
    <m/>
    <n v="-6590.4697727272724"/>
    <m/>
    <n v="1500"/>
  </r>
  <r>
    <s v="ITAÚ"/>
    <d v="2019-05-30T00:00:00"/>
    <s v="Consumo Cíclico"/>
    <n v="83778"/>
    <s v="V"/>
    <x v="42"/>
    <n v="300"/>
    <n v="32.74"/>
    <n v="36.19"/>
    <n v="9822"/>
    <n v="12"/>
    <n v="3.5118181818181822"/>
    <n v="0.64727272727272733"/>
    <n v="9806.1602272727287"/>
    <s v="S"/>
    <m/>
    <n v="9806.1602272727287"/>
    <n v="-1051.1590909090901"/>
    <n v="1200"/>
  </r>
  <r>
    <s v="ITAÚ"/>
    <d v="2019-05-30T00:00:00"/>
    <e v="#N/A"/>
    <n v="83778"/>
    <s v="V"/>
    <x v="43"/>
    <n v="400"/>
    <n v="22.78"/>
    <n v="21.89"/>
    <n v="9112"/>
    <n v="12"/>
    <n v="3.5118181818181822"/>
    <n v="0.64727272727272733"/>
    <n v="9096.1602272727287"/>
    <s v="S"/>
    <m/>
    <n v="9096.1602272727287"/>
    <n v="323.23090909091115"/>
    <n v="1500"/>
  </r>
  <r>
    <s v="ITAÚ"/>
    <d v="2019-05-29T00:00:00"/>
    <s v="Consumo Cíclico"/>
    <n v="79449"/>
    <s v="C"/>
    <x v="42"/>
    <n v="300"/>
    <n v="32.369999999999997"/>
    <n v="36.194000000000003"/>
    <n v="9711"/>
    <n v="12"/>
    <n v="2.3466666666666667"/>
    <n v="0.51666666666666672"/>
    <n v="9727.3391666666648"/>
    <s v="S"/>
    <m/>
    <n v="-9727.3391666666648"/>
    <m/>
    <n v="1200"/>
  </r>
  <r>
    <s v="ITAÚ"/>
    <d v="2019-05-29T00:00:00"/>
    <s v="Consumo Cíclico"/>
    <n v="79449"/>
    <s v="V"/>
    <x v="42"/>
    <n v="300"/>
    <n v="32.880000000000003"/>
    <n v="37.15"/>
    <n v="9864"/>
    <n v="12"/>
    <n v="2.3466666666666667"/>
    <n v="0.51666666666666672"/>
    <n v="9848.6633333333339"/>
    <s v="S"/>
    <m/>
    <n v="9848.6633333333339"/>
    <n v="-18.63"/>
    <n v="1500"/>
  </r>
  <r>
    <s v="ITAÚ"/>
    <d v="2019-05-29T00:00:00"/>
    <s v="Consumo Cíclico"/>
    <n v="79449"/>
    <s v="C"/>
    <x v="42"/>
    <n v="300"/>
    <n v="32.86"/>
    <n v="37.15"/>
    <n v="9858"/>
    <n v="12"/>
    <n v="2.3466666666666667"/>
    <n v="0.51666666666666672"/>
    <n v="9874.1733333333323"/>
    <s v="S"/>
    <m/>
    <n v="-9874.1733333333323"/>
    <m/>
    <n v="1200"/>
  </r>
  <r>
    <s v="ITAÚ"/>
    <d v="2019-05-29T00:00:00"/>
    <s v="Consumo Cíclico"/>
    <n v="79449"/>
    <s v="V"/>
    <x v="42"/>
    <n v="300"/>
    <n v="33.159999999999997"/>
    <n v="37.15"/>
    <n v="9947.9999999999982"/>
    <n v="12"/>
    <n v="2.3466666666666667"/>
    <n v="0.51666666666666672"/>
    <n v="9932.4566666666651"/>
    <s v="S"/>
    <m/>
    <n v="9932.4566666666651"/>
    <n v="35.64333333333343"/>
    <n v="1700"/>
  </r>
  <r>
    <s v="ITAÚ"/>
    <d v="2019-05-29T00:00:00"/>
    <s v="Consumo Cíclico"/>
    <n v="79449"/>
    <s v="C"/>
    <x v="42"/>
    <n v="300"/>
    <n v="32.94"/>
    <n v="37.15"/>
    <n v="9882"/>
    <n v="12"/>
    <n v="2.3466666666666667"/>
    <n v="0.51666666666666672"/>
    <n v="9898.1733333333323"/>
    <s v="S"/>
    <m/>
    <n v="-9898.1733333333323"/>
    <m/>
    <n v="1500"/>
  </r>
  <r>
    <s v="ITAÚ"/>
    <d v="2019-05-29T00:00:00"/>
    <s v="Consumo Cíclico"/>
    <n v="79449"/>
    <s v="V"/>
    <x v="42"/>
    <n v="500"/>
    <n v="33.08"/>
    <n v="37.15"/>
    <n v="16540"/>
    <n v="12"/>
    <n v="2.3466666666666667"/>
    <n v="0.51666666666666672"/>
    <n v="16523.71"/>
    <s v="S"/>
    <m/>
    <n v="16523.71"/>
    <n v="-47.849999999998545"/>
    <n v="1200"/>
  </r>
  <r>
    <s v="ITAÚ"/>
    <d v="2019-05-29T00:00:00"/>
    <s v="Consumo Cíclico"/>
    <n v="79449"/>
    <s v="C"/>
    <x v="42"/>
    <n v="200"/>
    <n v="33.06"/>
    <n v="37.15"/>
    <n v="6612"/>
    <n v="12"/>
    <n v="2.3466666666666667"/>
    <n v="0.51666666666666672"/>
    <n v="6628.92"/>
    <s v="S"/>
    <m/>
    <n v="-6628.92"/>
    <m/>
    <n v="1700"/>
  </r>
  <r>
    <s v="ITAÚ"/>
    <d v="2019-05-29T00:00:00"/>
    <s v="Consumo Cíclico"/>
    <n v="79449"/>
    <s v="C"/>
    <x v="42"/>
    <n v="300"/>
    <n v="33.1"/>
    <n v="37.15"/>
    <n v="9930"/>
    <n v="12"/>
    <n v="2.3466666666666667"/>
    <n v="0.51666666666666672"/>
    <n v="9946.9199999999983"/>
    <s v="S"/>
    <m/>
    <n v="-9946.9199999999983"/>
    <m/>
    <n v="400"/>
  </r>
  <r>
    <s v="ITAÚ"/>
    <d v="2019-05-29T00:00:00"/>
    <s v="Consumo Cíclico"/>
    <n v="79449"/>
    <s v="V"/>
    <x v="42"/>
    <n v="500"/>
    <n v="33.58"/>
    <n v="37.15"/>
    <n v="16790"/>
    <n v="12"/>
    <n v="2.3466666666666667"/>
    <n v="0.51666666666666672"/>
    <n v="16774.543333333335"/>
    <s v="S"/>
    <m/>
    <n v="16774.543333333335"/>
    <n v="-1800"/>
    <n v="13000"/>
  </r>
  <r>
    <s v="ITAÚ"/>
    <d v="2019-05-28T00:00:00"/>
    <s v="Consumo Cíclico"/>
    <n v="75340"/>
    <s v="V"/>
    <x v="42"/>
    <n v="500"/>
    <n v="32.44"/>
    <n v="35.81"/>
    <n v="16219.999999999998"/>
    <n v="12"/>
    <n v="3.43"/>
    <n v="0.55000000000000004"/>
    <n v="16204.509999999998"/>
    <s v="S"/>
    <m/>
    <n v="16204.509999999998"/>
    <n v="-1697"/>
    <n v="200"/>
  </r>
  <r>
    <s v="ITAÚ"/>
    <d v="2019-05-28T00:00:00"/>
    <e v="#N/A"/>
    <n v="75340"/>
    <s v="C"/>
    <x v="43"/>
    <n v="400"/>
    <n v="21.89"/>
    <n v="21.89"/>
    <n v="8756"/>
    <n v="12"/>
    <n v="3.43"/>
    <n v="0.55000000000000004"/>
    <n v="8771.0749999999989"/>
    <s v="S"/>
    <m/>
    <n v="-8771.0749999999989"/>
    <m/>
    <n v="200"/>
  </r>
  <r>
    <s v="ITAÚ"/>
    <d v="2019-05-25T00:00:00"/>
    <s v="Consumo Cíclico"/>
    <n v="74150"/>
    <s v="V"/>
    <x v="18"/>
    <n v="1000"/>
    <n v="4.05"/>
    <n v="4.87"/>
    <n v="4050"/>
    <n v="12"/>
    <n v="1.1100000000000001"/>
    <n v="0.16"/>
    <n v="4035.9450000000002"/>
    <s v="S"/>
    <m/>
    <n v="4035.9450000000002"/>
    <n v="-832"/>
    <n v="200"/>
  </r>
  <r>
    <s v="ITAÚ"/>
    <d v="2019-05-24T00:00:00"/>
    <s v="Consumo Cíclico"/>
    <n v="67931"/>
    <s v="C"/>
    <x v="42"/>
    <n v="300"/>
    <n v="31.33"/>
    <n v="35.812272727272727"/>
    <n v="9399"/>
    <n v="12"/>
    <n v="1.75"/>
    <n v="0.28000000000000003"/>
    <n v="9413.8050000000003"/>
    <s v="S"/>
    <m/>
    <n v="-9413.8050000000003"/>
    <m/>
    <n v="400"/>
  </r>
  <r>
    <s v="ITAÚ"/>
    <d v="2019-05-24T00:00:00"/>
    <s v="Consumo Cíclico"/>
    <n v="67931"/>
    <s v="C"/>
    <x v="42"/>
    <n v="200"/>
    <n v="31.21"/>
    <n v="36.524736842105263"/>
    <n v="6242"/>
    <n v="12"/>
    <n v="1.75"/>
    <n v="0.28000000000000003"/>
    <n v="6256.8050000000003"/>
    <s v="S"/>
    <m/>
    <n v="-6256.8050000000003"/>
    <m/>
    <n v="400"/>
  </r>
  <r>
    <s v="ITAÚ"/>
    <d v="2019-05-21T00:00:00"/>
    <s v=" Utilidade Pública"/>
    <n v="56435"/>
    <s v="C"/>
    <x v="29"/>
    <n v="200"/>
    <n v="20.78"/>
    <n v="20.78"/>
    <n v="4156"/>
    <n v="12"/>
    <n v="1.75"/>
    <n v="0.28000000000000003"/>
    <n v="4172.2849999999999"/>
    <s v="S"/>
    <m/>
    <n v="-4172.2849999999999"/>
    <m/>
    <n v="13000"/>
  </r>
  <r>
    <s v="ITAÚ"/>
    <d v="2019-05-21T00:00:00"/>
    <s v="Bens Industriais"/>
    <n v="56435"/>
    <s v="V"/>
    <x v="35"/>
    <n v="400"/>
    <n v="21.48"/>
    <n v="21.02"/>
    <n v="8592"/>
    <n v="12"/>
    <n v="1.75"/>
    <n v="0.28000000000000003"/>
    <n v="8576.3449999999993"/>
    <s v="S"/>
    <m/>
    <n v="8576.3449999999993"/>
    <n v="157.96"/>
    <n v="13000"/>
  </r>
  <r>
    <s v="ITAÚ"/>
    <d v="2019-05-20T00:00:00"/>
    <s v="Bens Industriais"/>
    <n v="52459"/>
    <s v="C"/>
    <x v="35"/>
    <n v="400"/>
    <n v="21.02"/>
    <n v="21.02"/>
    <n v="8408"/>
    <n v="12"/>
    <n v="2.31"/>
    <n v="0.37"/>
    <n v="8423.9533333333329"/>
    <s v="S"/>
    <m/>
    <n v="-8423.9533333333329"/>
    <m/>
    <n v="13000"/>
  </r>
  <r>
    <s v="ITAÚ"/>
    <d v="2019-05-17T00:00:00"/>
    <s v="Consumo Cíclico"/>
    <n v="48687"/>
    <s v="V"/>
    <x v="42"/>
    <n v="200"/>
    <n v="33.75"/>
    <n v="37.15"/>
    <n v="6750"/>
    <n v="12"/>
    <n v="2.31"/>
    <n v="0.37"/>
    <n v="6734.6766666666672"/>
    <s v="S"/>
    <m/>
    <n v="6734.6766666666672"/>
    <n v="-694.68000000000029"/>
    <n v="13000"/>
  </r>
  <r>
    <s v="ITAÚ"/>
    <d v="2019-05-17T00:00:00"/>
    <s v="Consumo Cíclico"/>
    <n v="48687"/>
    <s v="V"/>
    <x v="42"/>
    <n v="300"/>
    <n v="33.57"/>
    <n v="37.15"/>
    <n v="10071"/>
    <n v="12"/>
    <n v="2.31"/>
    <n v="0.37"/>
    <n v="10055.676666666666"/>
    <s v="S"/>
    <m/>
    <n v="10055.676666666666"/>
    <n v="-1088.6800000000003"/>
    <n v="0"/>
  </r>
  <r>
    <s v="ITAÚ"/>
    <d v="2019-05-16T00:00:00"/>
    <e v="#N/A"/>
    <n v="44382"/>
    <s v="V"/>
    <x v="23"/>
    <n v="800"/>
    <n v="14.87"/>
    <n v="14.88"/>
    <n v="11896"/>
    <n v="12"/>
    <n v="3.27"/>
    <n v="0.52"/>
    <n v="11881.41"/>
    <s v="S"/>
    <m/>
    <n v="11881.41"/>
    <n v="-20.520000000000437"/>
    <n v="300"/>
  </r>
  <r>
    <s v="ITAÚ"/>
    <d v="2019-05-15T00:00:00"/>
    <s v="Consumo Cíclico"/>
    <n v="40084"/>
    <s v="C"/>
    <x v="18"/>
    <n v="3000"/>
    <n v="4.45"/>
    <n v="4.773076923076923"/>
    <n v="13350"/>
    <n v="12"/>
    <n v="3.1749999999999998"/>
    <n v="0.505"/>
    <n v="13365.144999999999"/>
    <s v="S"/>
    <m/>
    <n v="-13365.144999999999"/>
    <m/>
    <n v="300"/>
  </r>
  <r>
    <s v="ITAÚ"/>
    <d v="2019-05-15T00:00:00"/>
    <s v="Financeiro"/>
    <n v="40084"/>
    <s v="V"/>
    <x v="8"/>
    <n v="300"/>
    <n v="32.479999999999997"/>
    <n v="32.270000000000003"/>
    <n v="9743.9999999999982"/>
    <n v="12"/>
    <n v="3.1749999999999998"/>
    <n v="0.505"/>
    <n v="9729.4849999999988"/>
    <s v="S"/>
    <m/>
    <n v="9729.4849999999988"/>
    <n v="35.479999999997744"/>
    <n v="2200"/>
  </r>
  <r>
    <s v="ITAÚ"/>
    <d v="2019-05-14T00:00:00"/>
    <e v="#N/A"/>
    <n v="36088"/>
    <s v="V"/>
    <x v="23"/>
    <n v="1000"/>
    <n v="14.17"/>
    <n v="14.88"/>
    <n v="14170"/>
    <n v="12"/>
    <n v="3.89"/>
    <n v="0.62"/>
    <n v="14155.074999999999"/>
    <s v="S"/>
    <m/>
    <n v="14155.074999999999"/>
    <n v="-722"/>
    <n v="2200"/>
  </r>
  <r>
    <s v="ITAÚ"/>
    <d v="2019-05-13T00:00:00"/>
    <s v="Financeiro"/>
    <n v="31935"/>
    <s v="C"/>
    <x v="8"/>
    <n v="300"/>
    <n v="32.270000000000003"/>
    <n v="32.270000000000003"/>
    <n v="9681.0000000000018"/>
    <n v="12"/>
    <n v="2.66"/>
    <n v="0.42"/>
    <n v="9696.3550000000014"/>
    <s v="S"/>
    <m/>
    <n v="-9696.3550000000014"/>
    <m/>
    <n v="2000"/>
  </r>
  <r>
    <s v="ITAÚ"/>
    <d v="2019-05-10T00:00:00"/>
    <s v="Financeiro"/>
    <n v="27456"/>
    <s v="V"/>
    <x v="14"/>
    <n v="200"/>
    <n v="50.5"/>
    <n v="50.99"/>
    <n v="10100"/>
    <n v="12"/>
    <n v="2.4700000000000002"/>
    <n v="0.39333333333333331"/>
    <n v="10085.301666666666"/>
    <s v="S"/>
    <m/>
    <n v="10085.301666666666"/>
    <n v="-110"/>
    <n v="10000"/>
  </r>
  <r>
    <s v="ITAÚ"/>
    <d v="2019-05-10T00:00:00"/>
    <s v="Consumo Cíclico"/>
    <n v="27456"/>
    <s v="C"/>
    <x v="42"/>
    <n v="200"/>
    <n v="33.549999999999997"/>
    <n v="37.151818181818179"/>
    <n v="6709.9999999999991"/>
    <n v="12"/>
    <n v="2.4700000000000002"/>
    <n v="0.39333333333333331"/>
    <n v="6725.3283333333329"/>
    <s v="S"/>
    <m/>
    <n v="-6725.3283333333329"/>
    <m/>
    <n v="1700"/>
  </r>
  <r>
    <s v="ITAÚ"/>
    <d v="2019-05-10T00:00:00"/>
    <s v="Consumo Cíclico"/>
    <n v="27456"/>
    <s v="C"/>
    <x v="42"/>
    <n v="300"/>
    <n v="33.840000000000003"/>
    <n v="37.512"/>
    <n v="10152.000000000002"/>
    <n v="12"/>
    <n v="2.4700000000000002"/>
    <n v="0.39333333333333331"/>
    <n v="10167.328333333335"/>
    <s v="S"/>
    <m/>
    <n v="-10167.328333333335"/>
    <m/>
    <n v="13000"/>
  </r>
  <r>
    <s v="ITAÚ"/>
    <d v="2019-05-10T00:00:00"/>
    <s v="Consumo Cíclico"/>
    <n v="22217"/>
    <s v="V"/>
    <x v="18"/>
    <n v="3000"/>
    <n v="4.4000000000000004"/>
    <m/>
    <n v="13200.000000000002"/>
    <n v="12"/>
    <n v="2.4433333333333334"/>
    <n v="0.49666666666666665"/>
    <n v="13185.198333333336"/>
    <s v="S"/>
    <m/>
    <n v="13185.198333333336"/>
    <n v="-300.50999999999476"/>
    <n v="13000"/>
  </r>
  <r>
    <s v="ITAÚ"/>
    <d v="2019-05-10T00:00:00"/>
    <s v="Consumo Cíclico"/>
    <n v="22217"/>
    <s v="C"/>
    <x v="42"/>
    <n v="200"/>
    <n v="36.380000000000003"/>
    <n v="38.162352941176472"/>
    <n v="7276.0000000000009"/>
    <n v="12"/>
    <n v="2.4433333333333334"/>
    <n v="0.49666666666666665"/>
    <n v="7292.0133333333342"/>
    <s v="S"/>
    <m/>
    <n v="-7292.0133333333342"/>
    <m/>
    <n v="13000"/>
  </r>
  <r>
    <s v="ITAÚ"/>
    <d v="2019-05-10T00:00:00"/>
    <s v="Consumo Cíclico"/>
    <n v="22217"/>
    <s v="C"/>
    <x v="18"/>
    <n v="3000"/>
    <n v="4.49"/>
    <m/>
    <n v="13470"/>
    <n v="12"/>
    <n v="2.4433333333333334"/>
    <n v="0.49666666666666665"/>
    <n v="13486.013333333332"/>
    <s v="S"/>
    <m/>
    <n v="-13486.013333333332"/>
    <m/>
    <n v="10000"/>
  </r>
  <r>
    <s v="ITAÚ"/>
    <d v="2019-05-08T00:00:00"/>
    <s v="Consumo Cíclico"/>
    <n v="17759"/>
    <s v="V"/>
    <x v="18"/>
    <n v="3000"/>
    <n v="4.54"/>
    <n v="4.8607692307692307"/>
    <n v="13620"/>
    <n v="12"/>
    <n v="2.8714285714285714"/>
    <n v="0.55571428571428572"/>
    <n v="13604.557619047619"/>
    <s v="S"/>
    <m/>
    <n v="13604.557619047619"/>
    <n v="-1.4842857142848516"/>
    <n v="13000"/>
  </r>
  <r>
    <s v="ITAÚ"/>
    <d v="2019-05-08T00:00:00"/>
    <s v="Consumo Cíclico"/>
    <n v="17759"/>
    <s v="C"/>
    <x v="18"/>
    <n v="3000"/>
    <n v="4.53"/>
    <n v="4.8607692307692307"/>
    <n v="13590"/>
    <n v="12"/>
    <n v="2.8714285714285714"/>
    <n v="0.55571428571428572"/>
    <n v="13606.639047619046"/>
    <s v="S"/>
    <m/>
    <n v="-13606.639047619046"/>
    <m/>
    <n v="1800"/>
  </r>
  <r>
    <s v="ITAÚ"/>
    <d v="2019-05-08T00:00:00"/>
    <s v="Consumo Cíclico"/>
    <n v="17759"/>
    <s v="V"/>
    <x v="18"/>
    <n v="3000"/>
    <n v="4.83"/>
    <n v="4.8607692307692307"/>
    <n v="14490"/>
    <n v="12"/>
    <n v="2.8714285714285714"/>
    <n v="0.55571428571428572"/>
    <n v="14473.990952380953"/>
    <s v="S"/>
    <m/>
    <n v="14473.990952380953"/>
    <n v="-31.484285714284852"/>
    <n v="1500"/>
  </r>
  <r>
    <s v="ITAÚ"/>
    <d v="2019-05-08T00:00:00"/>
    <s v="Consumo Cíclico"/>
    <n v="17759"/>
    <s v="C"/>
    <x v="18"/>
    <n v="3000"/>
    <n v="4.83"/>
    <n v="4.8607692307692307"/>
    <n v="14490"/>
    <n v="12"/>
    <n v="2.8714285714285714"/>
    <n v="0.55571428571428572"/>
    <n v="14506.639047619046"/>
    <s v="S"/>
    <m/>
    <n v="-14506.639047619046"/>
    <m/>
    <n v="0"/>
  </r>
  <r>
    <s v="ITAÚ"/>
    <d v="2019-05-08T00:00:00"/>
    <e v="#N/A"/>
    <n v="17759"/>
    <s v="C"/>
    <x v="23"/>
    <n v="1000"/>
    <n v="14.44"/>
    <n v="14.875555555555556"/>
    <n v="14440"/>
    <n v="12"/>
    <n v="2.8714285714285714"/>
    <n v="0.55571428571428572"/>
    <n v="14456.538214285714"/>
    <s v="S"/>
    <m/>
    <n v="-14456.538214285714"/>
    <m/>
    <n v="3500"/>
  </r>
  <r>
    <s v="ITAÚ"/>
    <d v="2019-05-08T00:00:00"/>
    <s v="Consumo Cíclico"/>
    <n v="17759"/>
    <s v="V"/>
    <x v="42"/>
    <n v="200"/>
    <n v="37.81"/>
    <n v="38.4"/>
    <n v="7562"/>
    <n v="12"/>
    <n v="2.8714285714285714"/>
    <n v="0.55571428571428572"/>
    <n v="7546.0917857142858"/>
    <s v="S"/>
    <m/>
    <n v="7546.0917857142858"/>
    <n v="-130"/>
    <n v="300"/>
  </r>
  <r>
    <s v="ITAÚ"/>
    <d v="2019-05-08T00:00:00"/>
    <s v="Financeiro"/>
    <n v="17759"/>
    <s v="V"/>
    <x v="8"/>
    <n v="300"/>
    <n v="34.19"/>
    <n v="33.32"/>
    <n v="10257"/>
    <n v="12"/>
    <n v="2.8714285714285714"/>
    <n v="0.55571428571428572"/>
    <n v="10241.091785714285"/>
    <s v="S"/>
    <m/>
    <n v="10241.091785714285"/>
    <n v="245.87888888888847"/>
    <n v="0"/>
  </r>
  <r>
    <s v="ITAÚ"/>
    <d v="2019-05-07T00:00:00"/>
    <s v="Materiais Básicos"/>
    <n v="13539"/>
    <s v="C"/>
    <x v="12"/>
    <n v="1000"/>
    <n v="8.5399999999999991"/>
    <n v="8.7685714285714287"/>
    <n v="8540"/>
    <n v="12"/>
    <n v="2.5011111111111113"/>
    <n v="0.48888888888888893"/>
    <n v="8556.4713888888891"/>
    <s v="S"/>
    <m/>
    <n v="-8556.4713888888891"/>
    <m/>
    <n v="500"/>
  </r>
  <r>
    <s v="ITAÚ"/>
    <d v="2019-05-07T00:00:00"/>
    <s v="Financeiro"/>
    <n v="13539"/>
    <s v="C"/>
    <x v="8"/>
    <n v="300"/>
    <n v="33.270000000000003"/>
    <n v="33.270000000000003"/>
    <n v="9981.0000000000018"/>
    <n v="12"/>
    <n v="2.5011111111111113"/>
    <n v="0.48888888888888893"/>
    <n v="9997.0538888888896"/>
    <s v="S"/>
    <m/>
    <n v="-9997.0538888888896"/>
    <m/>
    <n v="0"/>
  </r>
  <r>
    <s v="ITAÚ"/>
    <d v="2019-05-07T00:00:00"/>
    <s v="Financeiro"/>
    <n v="13539"/>
    <s v="V"/>
    <x v="8"/>
    <n v="500"/>
    <n v="33.36"/>
    <n v="33.32"/>
    <n v="16680"/>
    <n v="12"/>
    <n v="2.5011111111111113"/>
    <n v="0.48888888888888893"/>
    <n v="16664.57611111111"/>
    <s v="S"/>
    <m/>
    <n v="16664.57611111111"/>
    <n v="-10.61000000000422"/>
    <n v="500"/>
  </r>
  <r>
    <s v="ITAÚ"/>
    <d v="2019-05-07T00:00:00"/>
    <s v="Financeiro"/>
    <n v="13539"/>
    <s v="C"/>
    <x v="8"/>
    <n v="500"/>
    <n v="33.32"/>
    <n v="33.32"/>
    <n v="16660"/>
    <n v="12"/>
    <n v="2.5011111111111113"/>
    <n v="0.48888888888888893"/>
    <n v="16676.053888888891"/>
    <s v="S"/>
    <m/>
    <n v="-16676.053888888891"/>
    <m/>
    <n v="500"/>
  </r>
  <r>
    <s v="ITAÚ"/>
    <d v="2019-05-07T00:00:00"/>
    <s v="Financeiro"/>
    <n v="13539"/>
    <s v="V"/>
    <x v="8"/>
    <n v="500"/>
    <n v="33.6"/>
    <n v="33.06"/>
    <n v="16800"/>
    <n v="12"/>
    <n v="2.5011111111111113"/>
    <n v="0.48888888888888893"/>
    <n v="16784.57611111111"/>
    <s v="S"/>
    <m/>
    <n v="16784.57611111111"/>
    <n v="232.73999999999978"/>
    <n v="500"/>
  </r>
  <r>
    <s v="ITAÚ"/>
    <d v="2019-05-07T00:00:00"/>
    <s v="Consumo Cíclico"/>
    <n v="13539"/>
    <s v="C"/>
    <x v="42"/>
    <n v="200"/>
    <n v="36.840000000000003"/>
    <n v="38.4"/>
    <n v="7368.0000000000009"/>
    <n v="12"/>
    <n v="2.5011111111111113"/>
    <n v="0.48888888888888893"/>
    <n v="7384.03388888889"/>
    <s v="S"/>
    <m/>
    <n v="-7384.03388888889"/>
    <m/>
    <n v="300"/>
  </r>
  <r>
    <s v="ITAÚ"/>
    <d v="2019-05-07T00:00:00"/>
    <s v="Consumo Cíclico"/>
    <n v="13539"/>
    <s v="C"/>
    <x v="42"/>
    <n v="200"/>
    <n v="37.590000000000003"/>
    <n v="38.543333333333337"/>
    <n v="7518.0000000000009"/>
    <n v="12"/>
    <n v="2.5011111111111113"/>
    <n v="0.48888888888888893"/>
    <n v="7534.03388888889"/>
    <s v="S"/>
    <m/>
    <n v="-7534.03388888889"/>
    <m/>
    <n v="10000"/>
  </r>
  <r>
    <s v="ITAÚ"/>
    <d v="2019-05-07T00:00:00"/>
    <s v="Financeiro"/>
    <n v="13539"/>
    <s v="C"/>
    <x v="8"/>
    <n v="200"/>
    <n v="33.06"/>
    <n v="33.06"/>
    <n v="6612"/>
    <n v="12"/>
    <n v="2.5011111111111113"/>
    <n v="0.48888888888888893"/>
    <n v="6630.1988888888891"/>
    <s v="S"/>
    <m/>
    <n v="-6630.1988888888891"/>
    <m/>
    <n v="13000"/>
  </r>
  <r>
    <s v="ITAÚ"/>
    <d v="2019-05-07T00:00:00"/>
    <s v="Financeiro"/>
    <n v="13539"/>
    <s v="C"/>
    <x v="8"/>
    <n v="300"/>
    <n v="33.06"/>
    <n v="33.06"/>
    <n v="9918"/>
    <n v="12"/>
    <n v="2.5011111111111113"/>
    <n v="0.48888888888888893"/>
    <n v="9932.3388888888876"/>
    <s v="S"/>
    <m/>
    <n v="-9932.3388888888876"/>
    <m/>
    <n v="10000"/>
  </r>
  <r>
    <s v="ITAÚ"/>
    <d v="2019-05-06T00:00:00"/>
    <s v="Consumo Cíclico"/>
    <n v="9796"/>
    <s v="V"/>
    <x v="18"/>
    <n v="3000"/>
    <n v="4.58"/>
    <n v="4.87"/>
    <n v="13740"/>
    <n v="12"/>
    <n v="3.0966666666666662"/>
    <n v="0.60333333333333339"/>
    <n v="13722.464166666667"/>
    <s v="S"/>
    <m/>
    <n v="13722.464166666667"/>
    <n v="-882"/>
    <n v="600"/>
  </r>
  <r>
    <s v="ITAÚ"/>
    <d v="2019-05-06T00:00:00"/>
    <s v="Consumo Cíclico"/>
    <n v="9796"/>
    <s v="C"/>
    <x v="18"/>
    <n v="3000"/>
    <n v="4.5999999999999996"/>
    <n v="4.87"/>
    <n v="13799.999999999998"/>
    <n v="12"/>
    <n v="3.0966666666666662"/>
    <n v="0.60333333333333339"/>
    <n v="13818.165833333331"/>
    <s v="S"/>
    <m/>
    <n v="-13818.165833333331"/>
    <m/>
    <n v="600"/>
  </r>
  <r>
    <s v="ITAÚ"/>
    <d v="2019-05-06T00:00:00"/>
    <s v="Consumo Cíclico"/>
    <n v="9796"/>
    <s v="V"/>
    <x v="18"/>
    <n v="3000"/>
    <n v="4.6100000000000003"/>
    <n v="4.87"/>
    <n v="13830.000000000002"/>
    <n v="12"/>
    <n v="3.0966666666666662"/>
    <n v="0.60333333333333339"/>
    <n v="13812.464166666668"/>
    <s v="S"/>
    <m/>
    <n v="13812.464166666668"/>
    <n v="0"/>
    <n v="800"/>
  </r>
  <r>
    <s v="ITAÚ"/>
    <d v="2019-04-26T00:00:00"/>
    <s v="Financeiro"/>
    <n v="81245"/>
    <s v="C"/>
    <x v="14"/>
    <n v="200"/>
    <n v="49.41"/>
    <n v="50.9925"/>
    <n v="9882"/>
    <n v="12"/>
    <n v="2.71"/>
    <n v="0.4"/>
    <n v="9899.9624999999996"/>
    <s v="S"/>
    <m/>
    <n v="-9899.9624999999996"/>
    <m/>
    <n v="1000"/>
  </r>
  <r>
    <s v="ITAÚ"/>
    <d v="2019-04-26T00:00:00"/>
    <s v="Financeiro"/>
    <n v="77787"/>
    <s v="V"/>
    <x v="14"/>
    <n v="200"/>
    <n v="49.46"/>
    <n v="51.52"/>
    <n v="9892"/>
    <n v="12"/>
    <n v="2.72"/>
    <n v="0.4"/>
    <n v="9877.5950000000012"/>
    <s v="S"/>
    <m/>
    <n v="9877.5950000000012"/>
    <n v="-424"/>
    <n v="1000"/>
  </r>
  <r>
    <s v="ITAÚ"/>
    <d v="2019-04-24T00:00:00"/>
    <s v="Financeiro"/>
    <n v="70409"/>
    <s v="C"/>
    <x v="14"/>
    <n v="200"/>
    <n v="48.35"/>
    <n v="51.522500000000001"/>
    <n v="9670"/>
    <n v="12"/>
    <n v="4.5166666666666666"/>
    <n v="0.66999999999999993"/>
    <n v="9685.3049999999985"/>
    <s v="S"/>
    <m/>
    <n v="-9685.3049999999985"/>
    <m/>
    <n v="0"/>
  </r>
  <r>
    <s v="ITAÚ"/>
    <d v="2019-04-24T00:00:00"/>
    <s v="Consumo Cíclico"/>
    <n v="70409"/>
    <s v="C"/>
    <x v="42"/>
    <n v="300"/>
    <n v="37.81"/>
    <n v="38.690769230769227"/>
    <n v="11343"/>
    <n v="12"/>
    <n v="4.5166666666666666"/>
    <n v="0.66999999999999993"/>
    <n v="11358.304999999998"/>
    <s v="S"/>
    <m/>
    <n v="-11358.304999999998"/>
    <m/>
    <n v="0"/>
  </r>
  <r>
    <s v="ITAÚ"/>
    <d v="2019-04-24T00:00:00"/>
    <s v="Consumo Cíclico"/>
    <n v="70409"/>
    <s v="C"/>
    <x v="42"/>
    <n v="500"/>
    <n v="38.729999999999997"/>
    <n v="38.954999999999998"/>
    <n v="19365"/>
    <n v="12"/>
    <n v="4.5166666666666666"/>
    <n v="0.66999999999999993"/>
    <n v="19380.305"/>
    <s v="S"/>
    <m/>
    <n v="-19380.305"/>
    <m/>
    <n v="500"/>
  </r>
  <r>
    <s v="ITAÚ"/>
    <d v="2019-04-23T00:00:00"/>
    <s v="Materiais Básicos"/>
    <n v="70409"/>
    <s v="C"/>
    <x v="12"/>
    <n v="1000"/>
    <n v="8.91"/>
    <n v="8.8559999999999999"/>
    <n v="8910"/>
    <n v="12"/>
    <n v="5.3550000000000004"/>
    <n v="0.79"/>
    <n v="8926.7525000000005"/>
    <s v="S"/>
    <m/>
    <n v="-8926.7525000000005"/>
    <m/>
    <n v="14000"/>
  </r>
  <r>
    <s v="ITAÚ"/>
    <d v="2019-04-23T00:00:00"/>
    <s v="Financeiro"/>
    <n v="66074"/>
    <s v="V"/>
    <x v="8"/>
    <n v="600"/>
    <n v="32.76"/>
    <n v="30.31"/>
    <n v="19656"/>
    <n v="12"/>
    <n v="5.3550000000000004"/>
    <n v="0.79"/>
    <n v="19639.877499999999"/>
    <s v="S"/>
    <m/>
    <n v="19639.877499999999"/>
    <n v="1439.9887500000004"/>
    <n v="800"/>
  </r>
  <r>
    <s v="ITAÚ"/>
    <d v="2019-04-23T00:00:00"/>
    <s v="Consumo Cíclico"/>
    <n v="66074"/>
    <s v="V"/>
    <x v="42"/>
    <n v="500"/>
    <n v="38.619999999999997"/>
    <n v="39.18"/>
    <n v="19310"/>
    <n v="12"/>
    <n v="5.3550000000000004"/>
    <n v="0.79"/>
    <n v="19293.877499999999"/>
    <s v="S"/>
    <m/>
    <n v="19293.877499999999"/>
    <n v="-292"/>
    <n v="1000"/>
  </r>
  <r>
    <s v="ITAÚ"/>
    <d v="2019-04-18T00:00:00"/>
    <s v="Consumo Cíclico"/>
    <n v="58555"/>
    <s v="C"/>
    <x v="18"/>
    <n v="1000"/>
    <n v="3.92"/>
    <n v="4.8671428571428574"/>
    <n v="3920"/>
    <n v="12"/>
    <n v="1.07"/>
    <n v="0.15"/>
    <n v="3936.1125000000002"/>
    <s v="S"/>
    <m/>
    <n v="-3936.1125000000002"/>
    <m/>
    <n v="0"/>
  </r>
  <r>
    <s v="ITAÚ"/>
    <d v="2019-04-17T00:00:00"/>
    <e v="#N/A"/>
    <n v="54391"/>
    <s v="C"/>
    <x v="23"/>
    <n v="800"/>
    <n v="15.4"/>
    <n v="15.4"/>
    <n v="12320"/>
    <n v="12"/>
    <n v="4.6862500000000002"/>
    <n v="0.69499999999999995"/>
    <n v="12340.544999999998"/>
    <s v="S"/>
    <m/>
    <n v="-12340.544999999998"/>
    <m/>
    <n v="1100"/>
  </r>
  <r>
    <s v="ITAÚ"/>
    <d v="2019-04-17T00:00:00"/>
    <s v="Consumo Cíclico"/>
    <n v="54391"/>
    <s v="C"/>
    <x v="42"/>
    <n v="500"/>
    <n v="36.549999999999997"/>
    <n v="39.18"/>
    <n v="18275"/>
    <n v="12"/>
    <n v="4.6862500000000002"/>
    <n v="0.69499999999999995"/>
    <n v="18293.255000000001"/>
    <s v="S"/>
    <m/>
    <n v="-18293.255000000001"/>
    <m/>
    <n v="1500"/>
  </r>
  <r>
    <s v="ITAÚ"/>
    <d v="2019-04-17T00:00:00"/>
    <s v="Materiais Básicos"/>
    <n v="54391"/>
    <s v="V"/>
    <x v="27"/>
    <n v="1100"/>
    <n v="39.119999999999997"/>
    <n v="38.54"/>
    <n v="43032"/>
    <n v="12"/>
    <n v="4.6862500000000002"/>
    <n v="0.69499999999999995"/>
    <n v="43014.375"/>
    <s v="S"/>
    <m/>
    <n v="43014.375"/>
    <n v="626"/>
    <n v="1800"/>
  </r>
  <r>
    <s v="ITAÚ"/>
    <d v="2019-04-17T00:00:00"/>
    <s v="Materiais Básicos"/>
    <n v="54391"/>
    <s v="V"/>
    <x v="27"/>
    <n v="400"/>
    <n v="39.130000000000003"/>
    <n v="38.54"/>
    <n v="15652.000000000002"/>
    <n v="12"/>
    <n v="4.6862500000000002"/>
    <n v="0.69499999999999995"/>
    <n v="15638.095000000003"/>
    <s v="S"/>
    <m/>
    <n v="15638.095000000003"/>
    <n v="224.00000000000182"/>
    <n v="1500"/>
  </r>
  <r>
    <s v="ITAÚ"/>
    <d v="2019-04-17T00:00:00"/>
    <s v="Materiais Básicos"/>
    <n v="54391"/>
    <s v="V"/>
    <x v="27"/>
    <n v="100"/>
    <n v="39.14"/>
    <n v="38.54"/>
    <n v="3914"/>
    <n v="0"/>
    <n v="4.6862500000000002"/>
    <n v="0.69499999999999995"/>
    <n v="3910.895"/>
    <s v="S"/>
    <m/>
    <n v="3910.895"/>
    <n v="48"/>
    <n v="600"/>
  </r>
  <r>
    <s v="ITAÚ"/>
    <d v="2019-04-17T00:00:00"/>
    <s v="Materiais Básicos"/>
    <n v="54391"/>
    <s v="V"/>
    <x v="27"/>
    <n v="300"/>
    <n v="39.1"/>
    <n v="38.54"/>
    <n v="11730"/>
    <n v="12"/>
    <n v="4.6862500000000002"/>
    <n v="0.69499999999999995"/>
    <n v="11714.915000000001"/>
    <s v="S"/>
    <m/>
    <n v="11714.915000000001"/>
    <n v="156"/>
    <n v="13000"/>
  </r>
  <r>
    <s v="ITAÚ"/>
    <d v="2019-04-17T00:00:00"/>
    <s v="Materiais Básicos"/>
    <n v="54391"/>
    <s v="C"/>
    <x v="12"/>
    <n v="1500"/>
    <n v="8.82"/>
    <n v="8.82"/>
    <n v="13230"/>
    <n v="12"/>
    <n v="4.6862500000000002"/>
    <n v="0.69499999999999995"/>
    <n v="13245.794999999998"/>
    <s v="S"/>
    <m/>
    <n v="-13245.794999999998"/>
    <m/>
    <n v="1900"/>
  </r>
  <r>
    <s v="ITAÚ"/>
    <d v="2019-04-17T00:00:00"/>
    <s v="Financeiro"/>
    <n v="54391"/>
    <s v="C"/>
    <x v="8"/>
    <n v="600"/>
    <n v="30.31"/>
    <n v="30.31"/>
    <n v="18186"/>
    <n v="12"/>
    <n v="4.6862500000000002"/>
    <n v="0.69499999999999995"/>
    <n v="18202.395"/>
    <s v="S"/>
    <m/>
    <n v="-18202.395"/>
    <m/>
    <n v="1900"/>
  </r>
  <r>
    <s v="ITAÚ"/>
    <d v="2019-04-16T00:00:00"/>
    <s v="Consumo Cíclico"/>
    <n v="50480"/>
    <s v="C"/>
    <x v="18"/>
    <n v="1000"/>
    <n v="4.01"/>
    <n v="4.9430769230769229"/>
    <n v="4010"/>
    <n v="12"/>
    <n v="1.1000000000000001"/>
    <n v="0.16"/>
    <n v="4025.86"/>
    <s v="S"/>
    <m/>
    <n v="-4025.86"/>
    <m/>
    <n v="2100"/>
  </r>
  <r>
    <s v="ITAÚ"/>
    <d v="2019-04-15T00:00:00"/>
    <s v="Financeiro"/>
    <n v="46219"/>
    <s v="V"/>
    <x v="8"/>
    <n v="600"/>
    <n v="30.91"/>
    <n v="31.78"/>
    <n v="18546"/>
    <n v="12"/>
    <n v="3.1066666666666669"/>
    <n v="0.45999999999999996"/>
    <n v="18529.212"/>
    <s v="S"/>
    <m/>
    <n v="18529.212"/>
    <n v="-534"/>
    <n v="0"/>
  </r>
  <r>
    <s v="ITAÚ"/>
    <d v="2019-04-15T00:00:00"/>
    <s v="Materiais Básicos"/>
    <n v="46219"/>
    <s v="V"/>
    <x v="27"/>
    <n v="200"/>
    <n v="38.33"/>
    <n v="38.54"/>
    <n v="7666"/>
    <n v="12"/>
    <n v="3.1066666666666669"/>
    <n v="0.45999999999999996"/>
    <n v="7649.2119999999995"/>
    <s v="S"/>
    <m/>
    <n v="7649.2119999999995"/>
    <n v="-54"/>
    <n v="600"/>
  </r>
  <r>
    <s v="ITAÚ"/>
    <d v="2019-04-15T00:00:00"/>
    <s v="Materiais Básicos"/>
    <n v="46219"/>
    <s v="V"/>
    <x v="27"/>
    <n v="200"/>
    <n v="38.46"/>
    <n v="38.54"/>
    <n v="7692"/>
    <n v="12"/>
    <n v="3.1066666666666669"/>
    <n v="0.45999999999999996"/>
    <n v="7675.2119999999995"/>
    <s v="S"/>
    <m/>
    <n v="7675.2119999999995"/>
    <n v="-28"/>
    <n v="0"/>
  </r>
  <r>
    <s v="ITAÚ"/>
    <d v="2019-04-12T00:00:00"/>
    <s v="Materiais Básicos"/>
    <n v="41299"/>
    <s v="V"/>
    <x v="12"/>
    <n v="1000"/>
    <n v="9.4600000000000009"/>
    <n v="9.4700000000000006"/>
    <n v="9460"/>
    <n v="12"/>
    <n v="2.6"/>
    <n v="0.38"/>
    <n v="9443.2920000000013"/>
    <s v="S"/>
    <m/>
    <n v="9443.2920000000013"/>
    <n v="-40.589999999998327"/>
    <n v="1000"/>
  </r>
  <r>
    <s v="ITAÚ"/>
    <d v="2019-04-11T00:00:00"/>
    <s v="Financeiro"/>
    <n v="35958"/>
    <s v="C"/>
    <x v="8"/>
    <n v="300"/>
    <n v="31.38"/>
    <n v="31.774999999999999"/>
    <n v="9414"/>
    <n v="12"/>
    <n v="2.2050000000000001"/>
    <n v="0.32500000000000001"/>
    <n v="9431.2829999999994"/>
    <s v="S"/>
    <m/>
    <n v="-9431.2829999999994"/>
    <m/>
    <n v="300"/>
  </r>
  <r>
    <s v="ITAÚ"/>
    <d v="2019-04-11T00:00:00"/>
    <s v="Telecomunicações"/>
    <n v="35958"/>
    <s v="V"/>
    <x v="15"/>
    <n v="4000"/>
    <n v="1.66"/>
    <n v="1.53"/>
    <n v="6640"/>
    <n v="12"/>
    <n v="2.2050000000000001"/>
    <n v="0.32500000000000001"/>
    <n v="6627.6350000000002"/>
    <s v="S"/>
    <m/>
    <n v="6627.6350000000002"/>
    <n v="492"/>
    <n v="300"/>
  </r>
  <r>
    <s v="ITAÚ"/>
    <d v="2019-04-04T00:00:00"/>
    <s v="Materiais Básicos"/>
    <n v="23468"/>
    <s v="C"/>
    <x v="12"/>
    <n v="1000"/>
    <n v="9.4700000000000006"/>
    <n v="9.4700000000000006"/>
    <n v="9470"/>
    <n v="12"/>
    <n v="2.6"/>
    <n v="0.38"/>
    <n v="9485.7179999999989"/>
    <s v="S"/>
    <m/>
    <n v="-9485.7179999999989"/>
    <m/>
    <n v="300"/>
  </r>
  <r>
    <s v="ITAÚ"/>
    <d v="2019-04-04T00:00:00"/>
    <s v="Consumo Cíclico"/>
    <n v="19392"/>
    <s v="C"/>
    <x v="42"/>
    <n v="200"/>
    <n v="41.95"/>
    <n v="41.805999999999997"/>
    <n v="8390"/>
    <n v="12"/>
    <n v="2.87"/>
    <n v="0.42499999999999999"/>
    <n v="8405.762999999999"/>
    <s v="S"/>
    <m/>
    <n v="-8405.762999999999"/>
    <m/>
    <n v="600"/>
  </r>
  <r>
    <s v="ITAÚ"/>
    <d v="2019-04-04T00:00:00"/>
    <s v="Consumo Cíclico"/>
    <n v="19392"/>
    <s v="C"/>
    <x v="42"/>
    <n v="300"/>
    <n v="41.71"/>
    <n v="41.71"/>
    <n v="12513"/>
    <n v="12"/>
    <n v="2.87"/>
    <n v="0.42499999999999999"/>
    <n v="12528.762999999999"/>
    <s v="S"/>
    <m/>
    <n v="-12528.762999999999"/>
    <m/>
    <n v="4000"/>
  </r>
  <r>
    <s v="ITAÚ"/>
    <d v="2019-04-04T00:00:00"/>
    <s v="Financeiro"/>
    <n v="15410"/>
    <s v="V"/>
    <x v="8"/>
    <n v="300"/>
    <n v="32.409999999999997"/>
    <n v="32.17"/>
    <n v="9722.9999999999982"/>
    <n v="12"/>
    <n v="2.59"/>
    <n v="0.39"/>
    <n v="9707.9019999999982"/>
    <s v="S"/>
    <m/>
    <n v="9707.9019999999982"/>
    <n v="-12"/>
    <n v="300"/>
  </r>
  <r>
    <s v="ITAÚ"/>
    <d v="2019-04-03T00:00:00"/>
    <s v="Financeiro"/>
    <n v="11310"/>
    <s v="C"/>
    <x v="8"/>
    <n v="300"/>
    <n v="31.56"/>
    <n v="32.17"/>
    <n v="9468"/>
    <n v="12"/>
    <n v="2.33"/>
    <n v="0.4366666666666667"/>
    <n v="9483.7746666666662"/>
    <s v="S"/>
    <m/>
    <n v="-9483.7746666666662"/>
    <m/>
    <n v="2300"/>
  </r>
  <r>
    <s v="ITAÚ"/>
    <d v="2019-04-03T00:00:00"/>
    <s v="Telecomunicações"/>
    <n v="11310"/>
    <s v="C"/>
    <x v="15"/>
    <n v="4000"/>
    <n v="1.53"/>
    <n v="1.53"/>
    <n v="6120"/>
    <n v="12"/>
    <n v="2.33"/>
    <n v="0.4366666666666667"/>
    <n v="6133.1766666666663"/>
    <s v="S"/>
    <m/>
    <n v="-6133.1766666666663"/>
    <m/>
    <n v="2200"/>
  </r>
  <r>
    <s v="ITAÚ"/>
    <d v="2019-04-03T00:00:00"/>
    <s v="Financeiro"/>
    <n v="11310"/>
    <s v="C"/>
    <x v="8"/>
    <n v="300"/>
    <n v="32.78"/>
    <n v="32.78"/>
    <n v="9834"/>
    <n v="12"/>
    <n v="2.33"/>
    <n v="0.4366666666666667"/>
    <n v="9849.6066666666666"/>
    <s v="S"/>
    <m/>
    <n v="-9849.6066666666666"/>
    <m/>
    <n v="0"/>
  </r>
  <r>
    <s v="ITAÚ"/>
    <d v="2019-03-28T00:00:00"/>
    <s v="Materiais Básicos"/>
    <n v="81126"/>
    <s v="C"/>
    <x v="27"/>
    <n v="100"/>
    <n v="37.619999999999997"/>
    <n v="38.536086956521736"/>
    <n v="3761.9999999999995"/>
    <n v="12"/>
    <n v="2.4071428571428575"/>
    <n v="0.46571428571428569"/>
    <n v="3777.6357142857141"/>
    <s v="S"/>
    <m/>
    <n v="-3777.6357142857141"/>
    <m/>
    <n v="500"/>
  </r>
  <r>
    <s v="ITAÚ"/>
    <d v="2019-03-28T00:00:00"/>
    <s v="Materiais Básicos"/>
    <n v="81126"/>
    <s v="C"/>
    <x v="27"/>
    <n v="100"/>
    <n v="37.479999999999997"/>
    <n v="38.577727272727273"/>
    <n v="3747.9999999999995"/>
    <n v="12"/>
    <n v="2.4071428571428575"/>
    <n v="0.46571428571428569"/>
    <n v="3763.6357142857141"/>
    <s v="S"/>
    <m/>
    <n v="-3763.6357142857141"/>
    <m/>
    <n v="0"/>
  </r>
  <r>
    <s v="ITAÚ"/>
    <d v="2019-03-28T00:00:00"/>
    <s v="Financeiro"/>
    <n v="81126"/>
    <s v="V"/>
    <x v="8"/>
    <n v="500"/>
    <n v="32.15"/>
    <n v="31.71"/>
    <n v="16075"/>
    <n v="0"/>
    <n v="2.4071428571428575"/>
    <n v="0.46571428571428569"/>
    <n v="16072.599285714286"/>
    <s v="S"/>
    <m/>
    <n v="16072.599285714286"/>
    <n v="201.62428571428791"/>
    <n v="0"/>
  </r>
  <r>
    <s v="ITAÚ"/>
    <d v="2019-03-28T00:00:00"/>
    <s v="Financeiro"/>
    <n v="81126"/>
    <s v="C"/>
    <x v="8"/>
    <n v="500"/>
    <n v="31.71"/>
    <n v="31.71"/>
    <n v="15855"/>
    <n v="12"/>
    <n v="2.4071428571428575"/>
    <n v="0.46571428571428569"/>
    <n v="15870.030714285713"/>
    <s v="S"/>
    <m/>
    <n v="-15870.030714285713"/>
    <m/>
    <n v="500"/>
  </r>
  <r>
    <s v="ITAÚ"/>
    <d v="2019-03-28T00:00:00"/>
    <e v="#N/A"/>
    <n v="81126"/>
    <s v="V"/>
    <x v="23"/>
    <n v="500"/>
    <n v="15.83"/>
    <n v="15.8"/>
    <n v="7915"/>
    <n v="12"/>
    <n v="2.4071428571428575"/>
    <n v="0.46571428571428569"/>
    <n v="7900.5992857142855"/>
    <s v="S"/>
    <m/>
    <n v="7900.5992857142855"/>
    <n v="-12.12"/>
    <n v="500"/>
  </r>
  <r>
    <s v="ITAÚ"/>
    <d v="2019-03-28T00:00:00"/>
    <s v="Financeiro"/>
    <n v="81126"/>
    <s v="V"/>
    <x v="8"/>
    <n v="500"/>
    <n v="31.44"/>
    <n v="30.87"/>
    <n v="15720"/>
    <n v="12"/>
    <n v="2.4071428571428575"/>
    <n v="0.46571428571428569"/>
    <n v="15705.599285714286"/>
    <s v="S"/>
    <m/>
    <n v="15705.599285714286"/>
    <n v="244.62428571428791"/>
    <n v="500"/>
  </r>
  <r>
    <s v="ITAÚ"/>
    <d v="2019-03-28T00:00:00"/>
    <s v="Financeiro"/>
    <n v="81126"/>
    <s v="C"/>
    <x v="8"/>
    <n v="500"/>
    <n v="30.89"/>
    <n v="30.87"/>
    <n v="15445"/>
    <n v="12"/>
    <n v="2.4071428571428575"/>
    <n v="0.46571428571428569"/>
    <n v="15458.165714285713"/>
    <s v="S"/>
    <m/>
    <n v="-15458.165714285713"/>
    <m/>
    <n v="300"/>
  </r>
  <r>
    <s v="ITAÚ"/>
    <d v="2019-03-21T00:00:00"/>
    <s v="Materiais Básicos"/>
    <n v="72212"/>
    <s v="V"/>
    <x v="27"/>
    <n v="400"/>
    <n v="38.799999999999997"/>
    <n v="38.630000000000003"/>
    <n v="15519.999999999998"/>
    <n v="12"/>
    <n v="4.26"/>
    <n v="0.64"/>
    <n v="15505.597499999998"/>
    <s v="S"/>
    <m/>
    <n v="15505.597499999998"/>
    <n v="55.999999999996362"/>
    <n v="300"/>
  </r>
  <r>
    <s v="ITAÚ"/>
    <d v="2019-03-21T00:00:00"/>
    <e v="#N/A"/>
    <n v="56343"/>
    <s v="C"/>
    <x v="23"/>
    <n v="500"/>
    <n v="15.8"/>
    <n v="15.8"/>
    <n v="7900"/>
    <n v="12"/>
    <n v="2.0622222222222222"/>
    <n v="0.4244444444444444"/>
    <n v="7914.8169444444447"/>
    <s v="S"/>
    <m/>
    <n v="-7914.8169444444447"/>
    <m/>
    <n v="300"/>
  </r>
  <r>
    <s v="ITAÚ"/>
    <d v="2019-03-21T00:00:00"/>
    <s v="Materiais Básicos"/>
    <n v="56343"/>
    <s v="V"/>
    <x v="27"/>
    <n v="300"/>
    <n v="41.61"/>
    <n v="38.630000000000003"/>
    <n v="12483"/>
    <n v="12"/>
    <n v="2.0622222222222222"/>
    <n v="0.4244444444444444"/>
    <n v="12468.813055555554"/>
    <s v="S"/>
    <m/>
    <n v="12468.813055555554"/>
    <n v="-96.6299999999992"/>
    <n v="300"/>
  </r>
  <r>
    <s v="ITAÚ"/>
    <d v="2019-03-21T00:00:00"/>
    <s v="Materiais Básicos"/>
    <n v="56343"/>
    <s v="V"/>
    <x v="27"/>
    <n v="300"/>
    <n v="41.46"/>
    <n v="38.630000000000003"/>
    <n v="12438"/>
    <n v="12"/>
    <n v="2.0622222222222222"/>
    <n v="0.4244444444444444"/>
    <n v="12423.813055555554"/>
    <s v="S"/>
    <m/>
    <n v="12423.813055555554"/>
    <n v="56.3700000000008"/>
    <n v="3100"/>
  </r>
  <r>
    <s v="ITAÚ"/>
    <d v="2019-03-21T00:00:00"/>
    <s v="Consumo Cíclico"/>
    <n v="56343"/>
    <s v="V"/>
    <x v="42"/>
    <n v="300"/>
    <n v="46.59"/>
    <n v="46.71"/>
    <n v="13977.000000000002"/>
    <n v="12"/>
    <n v="2.0622222222222222"/>
    <n v="0.4244444444444444"/>
    <n v="13964.525555555558"/>
    <s v="S"/>
    <m/>
    <n v="13964.525555555558"/>
    <n v="-60.629999999997381"/>
    <n v="2800"/>
  </r>
  <r>
    <s v="ITAÚ"/>
    <d v="2019-03-21T00:00:00"/>
    <s v="Consumo Cíclico"/>
    <n v="56343"/>
    <s v="C"/>
    <x v="42"/>
    <n v="300"/>
    <n v="46.71"/>
    <n v="46.71"/>
    <n v="14013"/>
    <n v="12"/>
    <n v="2.0622222222222222"/>
    <n v="0.4244444444444444"/>
    <n v="14029.604444444443"/>
    <s v="S"/>
    <m/>
    <n v="-14029.604444444443"/>
    <m/>
    <n v="0"/>
  </r>
  <r>
    <s v="ITAÚ"/>
    <d v="2019-03-21T00:00:00"/>
    <s v="Materiais Básicos"/>
    <n v="56343"/>
    <s v="C"/>
    <x v="27"/>
    <n v="300"/>
    <n v="41.19"/>
    <n v="38.630000000000003"/>
    <n v="12357"/>
    <n v="12"/>
    <n v="2.0622222222222222"/>
    <n v="0.4244444444444444"/>
    <n v="12373.604444444443"/>
    <s v="S"/>
    <m/>
    <n v="-12373.604444444443"/>
    <m/>
    <n v="400"/>
  </r>
  <r>
    <s v="ITAÚ"/>
    <d v="2019-03-21T00:00:00"/>
    <s v="Materiais Básicos"/>
    <n v="56343"/>
    <s v="C"/>
    <x v="27"/>
    <n v="300"/>
    <n v="41.85"/>
    <n v="38.630000000000003"/>
    <n v="12555"/>
    <n v="12"/>
    <n v="2.0622222222222222"/>
    <n v="0.4244444444444444"/>
    <n v="12571.604444444443"/>
    <s v="S"/>
    <m/>
    <n v="-12571.604444444443"/>
    <m/>
    <n v="400"/>
  </r>
  <r>
    <s v="ITAÚ"/>
    <d v="2019-03-21T00:00:00"/>
    <e v="#N/A"/>
    <n v="56343"/>
    <s v="V"/>
    <x v="23"/>
    <n v="400"/>
    <n v="16.329999999999998"/>
    <n v="15.39"/>
    <n v="6531.9999999999991"/>
    <n v="12"/>
    <n v="2.0622222222222222"/>
    <n v="0.4244444444444444"/>
    <n v="6516.2855555555543"/>
    <s v="S"/>
    <m/>
    <n v="6516.2855555555543"/>
    <n v="347.29249999999956"/>
    <n v="400"/>
  </r>
  <r>
    <s v="ITAÚ"/>
    <d v="2019-03-20T00:00:00"/>
    <e v="#N/A"/>
    <n v="51161"/>
    <s v="C"/>
    <x v="23"/>
    <n v="400"/>
    <n v="15.39"/>
    <n v="15.39"/>
    <n v="6156"/>
    <n v="12"/>
    <n v="3.5425"/>
    <n v="0.53500000000000003"/>
    <n v="6172.4549999999999"/>
    <s v="S"/>
    <m/>
    <n v="-6172.4549999999999"/>
    <m/>
    <n v="400"/>
  </r>
  <r>
    <s v="ITAÚ"/>
    <d v="2019-03-20T00:00:00"/>
    <s v="Consumo Cíclico"/>
    <n v="51161"/>
    <s v="C"/>
    <x v="18"/>
    <n v="3000"/>
    <n v="4.6100000000000003"/>
    <n v="5.0149999999999997"/>
    <n v="13830.000000000002"/>
    <n v="12"/>
    <n v="3.5425"/>
    <n v="0.53500000000000003"/>
    <n v="13846.125"/>
    <s v="S"/>
    <m/>
    <n v="-13846.125"/>
    <m/>
    <n v="300"/>
  </r>
  <r>
    <s v="ITAÚ"/>
    <d v="2019-03-20T00:00:00"/>
    <s v="Financeiro"/>
    <n v="51161"/>
    <s v="C"/>
    <x v="14"/>
    <n v="200"/>
    <n v="52.15"/>
    <n v="52.58"/>
    <n v="10430"/>
    <n v="12"/>
    <n v="3.5425"/>
    <n v="0.53500000000000003"/>
    <n v="10447.115"/>
    <s v="S"/>
    <m/>
    <n v="-10447.115"/>
    <m/>
    <n v="300"/>
  </r>
  <r>
    <s v="ITAÚ"/>
    <d v="2019-03-20T00:00:00"/>
    <s v="Financeiro"/>
    <n v="51161"/>
    <s v="C"/>
    <x v="14"/>
    <n v="400"/>
    <n v="52.79"/>
    <n v="52.79"/>
    <n v="21116"/>
    <n v="12"/>
    <n v="3.5425"/>
    <n v="0.53500000000000003"/>
    <n v="21133.115000000002"/>
    <s v="S"/>
    <m/>
    <n v="-21133.115000000002"/>
    <m/>
    <n v="2200"/>
  </r>
  <r>
    <s v="ITAÚ"/>
    <d v="2019-03-19T00:00:00"/>
    <s v="Consumo Cíclico"/>
    <n v="46031"/>
    <s v="V"/>
    <x v="18"/>
    <n v="1500"/>
    <n v="4.66"/>
    <n v="5.15"/>
    <n v="6990"/>
    <n v="12"/>
    <n v="1.92"/>
    <n v="0.28999999999999998"/>
    <n v="6977.64"/>
    <s v="S"/>
    <m/>
    <n v="6977.64"/>
    <n v="-747.00000000000091"/>
    <n v="300"/>
  </r>
  <r>
    <s v="ITAÚ"/>
    <d v="2019-03-18T00:00:00"/>
    <s v="Consumo Cíclico"/>
    <n v="40956"/>
    <s v="V"/>
    <x v="42"/>
    <n v="300"/>
    <n v="47.15"/>
    <n v="5.1515584415584419"/>
    <n v="14145"/>
    <n v="12"/>
    <n v="3.88"/>
    <n v="0.57999999999999996"/>
    <n v="14132.32"/>
    <s v="S"/>
    <m/>
    <n v="14132.32"/>
    <n v="-21.6299999999992"/>
    <n v="300"/>
  </r>
  <r>
    <s v="ITAÚ"/>
    <d v="2019-03-15T00:00:00"/>
    <s v="Materiais Básicos"/>
    <n v="36560"/>
    <s v="V"/>
    <x v="27"/>
    <n v="300"/>
    <n v="43.95"/>
    <n v="38.630000000000003"/>
    <n v="13185"/>
    <n v="12"/>
    <n v="3.0850000000000004"/>
    <n v="0.51333333333333331"/>
    <n v="13169.981666666667"/>
    <s v="S"/>
    <m/>
    <n v="13169.981666666667"/>
    <n v="361.17333333333409"/>
    <n v="300"/>
  </r>
  <r>
    <s v="ITAÚ"/>
    <d v="2019-03-15T00:00:00"/>
    <s v="Materiais Básicos"/>
    <n v="36560"/>
    <s v="C"/>
    <x v="27"/>
    <n v="300"/>
    <n v="42.64"/>
    <m/>
    <n v="12792"/>
    <n v="12"/>
    <n v="3.0850000000000004"/>
    <n v="0.51333333333333331"/>
    <n v="12807.648333333333"/>
    <s v="S"/>
    <m/>
    <n v="-12807.648333333333"/>
    <m/>
    <n v="2200"/>
  </r>
  <r>
    <s v="ITAÚ"/>
    <d v="2019-03-15T00:00:00"/>
    <s v="Consumo Cíclico"/>
    <n v="36560"/>
    <s v="C"/>
    <x v="18"/>
    <n v="1500"/>
    <n v="4.55"/>
    <n v="5.1515584415584419"/>
    <n v="6825"/>
    <n v="12"/>
    <n v="3.0850000000000004"/>
    <n v="0.51333333333333331"/>
    <n v="6842.8933333333334"/>
    <s v="S"/>
    <m/>
    <n v="-6842.8933333333334"/>
    <m/>
    <n v="2200"/>
  </r>
  <r>
    <s v="ITAÚ"/>
    <d v="2019-03-15T00:00:00"/>
    <s v="Consumo Cíclico"/>
    <n v="36560"/>
    <s v="C"/>
    <x v="42"/>
    <n v="300"/>
    <n v="47.14"/>
    <m/>
    <n v="14142"/>
    <n v="12"/>
    <n v="3.0850000000000004"/>
    <n v="0.51333333333333331"/>
    <n v="14156.908333333333"/>
    <s v="S"/>
    <m/>
    <n v="-14156.908333333333"/>
    <m/>
    <n v="400"/>
  </r>
  <r>
    <s v="ITAÚ"/>
    <d v="2019-03-15T00:00:00"/>
    <e v="#N/A"/>
    <n v="36560"/>
    <s v="V"/>
    <x v="44"/>
    <n v="400"/>
    <n v="24.77"/>
    <m/>
    <n v="9908"/>
    <n v="12"/>
    <n v="3.0850000000000004"/>
    <n v="0.51333333333333331"/>
    <n v="9893.7216666666664"/>
    <s v="S"/>
    <m/>
    <n v="9893.7216666666664"/>
    <n v="79"/>
    <n v="2900"/>
  </r>
  <r>
    <s v="ITAÚ"/>
    <d v="2019-03-15T00:00:00"/>
    <s v="Materiais Básicos"/>
    <n v="36560"/>
    <s v="V"/>
    <x v="27"/>
    <n v="400"/>
    <n v="43.95"/>
    <n v="38.630000000000003"/>
    <n v="17580"/>
    <n v="0"/>
    <n v="3.0850000000000004"/>
    <n v="0.51333333333333331"/>
    <n v="17577.721666666668"/>
    <s v="S"/>
    <m/>
    <n v="17577.721666666668"/>
    <n v="2124.4016666666666"/>
    <n v="3200"/>
  </r>
  <r>
    <s v="ITAÚ"/>
    <d v="2019-03-14T00:00:00"/>
    <e v="#N/A"/>
    <n v="32520"/>
    <s v="C"/>
    <x v="44"/>
    <n v="400"/>
    <n v="24.51"/>
    <n v="24.51"/>
    <n v="9804"/>
    <n v="12"/>
    <n v="2.802"/>
    <n v="0.52400000000000002"/>
    <n v="9818.9189999999981"/>
    <s v="S"/>
    <m/>
    <n v="-9818.9189999999981"/>
    <m/>
    <n v="0"/>
  </r>
  <r>
    <s v="ITAÚ"/>
    <d v="2019-03-14T00:00:00"/>
    <s v="Materiais Básicos"/>
    <n v="32520"/>
    <s v="V"/>
    <x v="27"/>
    <n v="300"/>
    <n v="42.13"/>
    <n v="38.630000000000003"/>
    <n v="12639"/>
    <n v="12"/>
    <n v="2.802"/>
    <n v="0.52400000000000002"/>
    <n v="12625.473142857143"/>
    <s v="S"/>
    <m/>
    <n v="12625.473142857143"/>
    <n v="4.7180000000025757"/>
    <n v="0"/>
  </r>
  <r>
    <s v="ITAÚ"/>
    <d v="2019-03-14T00:00:00"/>
    <s v="Materiais Básicos"/>
    <n v="32520"/>
    <s v="C"/>
    <x v="27"/>
    <n v="300"/>
    <n v="42.01"/>
    <n v="38.630000000000003"/>
    <n v="12603"/>
    <n v="12"/>
    <n v="2.802"/>
    <n v="0.52400000000000002"/>
    <n v="12617.156857142856"/>
    <s v="S"/>
    <m/>
    <n v="-12617.156857142856"/>
    <m/>
    <n v="400"/>
  </r>
  <r>
    <s v="ITAÚ"/>
    <d v="2019-03-14T00:00:00"/>
    <e v="#N/A"/>
    <n v="32520"/>
    <s v="V"/>
    <x v="44"/>
    <n v="600"/>
    <n v="24.69"/>
    <m/>
    <n v="14814"/>
    <n v="12"/>
    <n v="2.802"/>
    <n v="0.52400000000000002"/>
    <n v="14800.473142857143"/>
    <s v="S"/>
    <m/>
    <n v="14800.473142857143"/>
    <n v="151.58000000000001"/>
    <n v="400"/>
  </r>
  <r>
    <s v="ITAÚ"/>
    <d v="2019-03-14T00:00:00"/>
    <s v="Financeiro"/>
    <n v="32520"/>
    <s v="V"/>
    <x v="8"/>
    <n v="400"/>
    <n v="33.46"/>
    <m/>
    <n v="13384"/>
    <n v="12"/>
    <n v="2.802"/>
    <n v="0.52400000000000002"/>
    <n v="13370.473142857143"/>
    <s v="S"/>
    <m/>
    <n v="13370.473142857143"/>
    <n v="307.25"/>
    <n v="0"/>
  </r>
  <r>
    <s v="ITAÚ"/>
    <d v="2019-03-12T00:00:00"/>
    <e v="#N/A"/>
    <m/>
    <s v="V"/>
    <x v="45"/>
    <n v="300"/>
    <n v="0"/>
    <m/>
    <n v="0"/>
    <n v="12"/>
    <n v="0"/>
    <n v="0"/>
    <n v="-13.002857142857144"/>
    <s v="S"/>
    <m/>
    <n v="-13.002857142857144"/>
    <n v="-165.71"/>
    <n v="600"/>
  </r>
  <r>
    <s v="ITAÚ"/>
    <d v="2019-03-12T00:00:00"/>
    <s v="Financeiro"/>
    <n v="23877"/>
    <s v="C"/>
    <x v="8"/>
    <n v="400"/>
    <n v="32.619999999999997"/>
    <n v="32.619999999999997"/>
    <n v="13047.999999999998"/>
    <n v="12"/>
    <n v="3.58"/>
    <n v="0.54"/>
    <n v="13062.172857142856"/>
    <s v="S"/>
    <m/>
    <n v="-13062.172857142856"/>
    <m/>
    <n v="9000"/>
  </r>
  <r>
    <s v="ITAÚ"/>
    <d v="2019-03-11T00:00:00"/>
    <s v="Financeiro"/>
    <n v="18297"/>
    <s v="V"/>
    <x v="8"/>
    <n v="600"/>
    <n v="32.659999999999997"/>
    <m/>
    <n v="19595.999999999996"/>
    <n v="12"/>
    <n v="3.3333333333333335"/>
    <n v="0.5033333333333333"/>
    <n v="19582.493809523807"/>
    <s v="S"/>
    <m/>
    <n v="19582.493809523807"/>
    <n v="961.65333333332819"/>
    <n v="600"/>
  </r>
  <r>
    <s v="ITAÚ"/>
    <d v="2019-03-11T00:00:00"/>
    <e v="#N/A"/>
    <n v="18297"/>
    <s v="C"/>
    <x v="44"/>
    <n v="300"/>
    <n v="24.12"/>
    <n v="24.37"/>
    <n v="7236"/>
    <n v="12"/>
    <n v="3.3333333333333335"/>
    <n v="0.5033333333333333"/>
    <n v="7251.0983333333334"/>
    <s v="S"/>
    <m/>
    <n v="-7251.0983333333334"/>
    <m/>
    <n v="300"/>
  </r>
  <r>
    <s v="ITAÚ"/>
    <d v="2019-03-11T00:00:00"/>
    <s v="Consumo Cíclico"/>
    <n v="18297"/>
    <s v="V"/>
    <x v="18"/>
    <n v="2000"/>
    <n v="4.78"/>
    <n v="5.25"/>
    <n v="9560"/>
    <n v="12"/>
    <n v="3.3333333333333335"/>
    <n v="0.5033333333333333"/>
    <n v="9545.5316666666658"/>
    <s v="S"/>
    <m/>
    <n v="9545.5316666666658"/>
    <n v="-952"/>
    <n v="300"/>
  </r>
  <r>
    <s v="ITAÚ"/>
    <d v="2019-03-08T00:00:00"/>
    <s v="Financeiro"/>
    <n v="13802"/>
    <s v="C"/>
    <x v="8"/>
    <n v="600"/>
    <n v="31"/>
    <n v="31"/>
    <n v="18600"/>
    <n v="12"/>
    <n v="5.1100000000000003"/>
    <n v="0.77"/>
    <n v="18616.18"/>
    <s v="S"/>
    <m/>
    <n v="-18616.18"/>
    <m/>
    <n v="0"/>
  </r>
  <r>
    <s v="ITAÚ"/>
    <d v="2019-02-27T00:00:00"/>
    <e v="#N/A"/>
    <n v="81077"/>
    <s v="C"/>
    <x v="45"/>
    <n v="300"/>
    <n v="0.47"/>
    <n v="0.47"/>
    <n v="141"/>
    <n v="12"/>
    <n v="0.03"/>
    <n v="0.05"/>
    <n v="156.46"/>
    <s v="S"/>
    <m/>
    <n v="-156.46"/>
    <m/>
    <n v="0"/>
  </r>
  <r>
    <s v="ITAÚ"/>
    <d v="2019-02-27T00:00:00"/>
    <e v="#N/A"/>
    <n v="81078"/>
    <s v="C"/>
    <x v="44"/>
    <n v="300"/>
    <n v="24.61"/>
    <n v="24.61"/>
    <n v="7383"/>
    <n v="12"/>
    <n v="2.0299999999999998"/>
    <n v="0.28999999999999998"/>
    <n v="7398.15"/>
    <s v="S"/>
    <m/>
    <n v="-7398.15"/>
    <m/>
    <n v="2900"/>
  </r>
  <r>
    <s v="ITAÚ"/>
    <d v="2019-02-26T00:00:00"/>
    <s v="Consumo Cíclico"/>
    <n v="76973"/>
    <s v="C"/>
    <x v="18"/>
    <n v="2000"/>
    <n v="4.9000000000000004"/>
    <n v="5.2518181818181819"/>
    <n v="9800"/>
    <n v="12"/>
    <n v="2.7149999999999999"/>
    <n v="0.39500000000000002"/>
    <n v="9815.2549999999992"/>
    <s v="S"/>
    <m/>
    <n v="-9815.2549999999992"/>
    <m/>
    <n v="9000"/>
  </r>
  <r>
    <s v="ITAÚ"/>
    <d v="2019-02-26T00:00:00"/>
    <s v="Bens Industriais"/>
    <n v="76973"/>
    <s v="V"/>
    <x v="46"/>
    <n v="500"/>
    <n v="19.920000000000002"/>
    <n v="19.690000000000001"/>
    <n v="9960"/>
    <n v="12"/>
    <n v="2.7149999999999999"/>
    <n v="0.39500000000000002"/>
    <n v="9945.0749999999989"/>
    <s v="S"/>
    <m/>
    <n v="9945.0749999999989"/>
    <n v="103"/>
    <n v="11000"/>
  </r>
  <r>
    <s v="ITAÚ"/>
    <d v="2019-02-22T00:00:00"/>
    <s v="Materiais Básicos"/>
    <n v="69314"/>
    <s v="C"/>
    <x v="27"/>
    <n v="100"/>
    <n v="39.42"/>
    <n v="38.654577883472058"/>
    <n v="3942"/>
    <n v="12"/>
    <n v="1.4060000000000001"/>
    <n v="0.22400000000000003"/>
    <n v="3957.3840000000005"/>
    <s v="S"/>
    <m/>
    <n v="-3957.3840000000005"/>
    <m/>
    <n v="9000"/>
  </r>
  <r>
    <s v="ITAÚ"/>
    <d v="2019-02-22T00:00:00"/>
    <s v="Consumo Cíclico"/>
    <n v="69314"/>
    <s v="V"/>
    <x v="18"/>
    <n v="2000"/>
    <n v="4.6500000000000004"/>
    <n v="5.33"/>
    <n v="9300"/>
    <n v="12"/>
    <n v="1.4060000000000001"/>
    <n v="0.22400000000000003"/>
    <n v="9285.2459999999992"/>
    <s v="S"/>
    <m/>
    <n v="9285.2459999999992"/>
    <n v="-1373.630000000001"/>
    <n v="9000"/>
  </r>
  <r>
    <s v="ITAÚ"/>
    <d v="2019-02-22T00:00:00"/>
    <s v="Consumo Cíclico"/>
    <n v="69314"/>
    <s v="V"/>
    <x v="18"/>
    <n v="1000"/>
    <n v="4.5"/>
    <n v="5.33"/>
    <n v="4500"/>
    <n v="12"/>
    <n v="1.4060000000000001"/>
    <n v="0.22400000000000003"/>
    <n v="4485.2460000000001"/>
    <s v="S"/>
    <m/>
    <n v="4485.2460000000001"/>
    <n v="65.369999999999891"/>
    <n v="9000"/>
  </r>
  <r>
    <s v="ITAÚ"/>
    <d v="2019-02-22T00:00:00"/>
    <s v="Bens Industriais"/>
    <n v="69314"/>
    <s v="V"/>
    <x v="46"/>
    <n v="300"/>
    <n v="19.559999999999999"/>
    <n v="19.690000000000001"/>
    <n v="5868"/>
    <n v="12"/>
    <n v="1.4060000000000001"/>
    <n v="0.22400000000000003"/>
    <n v="5853.2460000000001"/>
    <s v="S"/>
    <m/>
    <n v="5853.2460000000001"/>
    <n v="-51"/>
    <n v="10000"/>
  </r>
  <r>
    <s v="ITAÚ"/>
    <d v="2019-02-22T00:00:00"/>
    <s v="Consumo Cíclico"/>
    <n v="69314"/>
    <s v="C"/>
    <x v="18"/>
    <n v="1000"/>
    <n v="4.41"/>
    <n v="5.33"/>
    <n v="4410"/>
    <n v="12"/>
    <n v="1.4060000000000001"/>
    <n v="0.22400000000000003"/>
    <n v="4425.384"/>
    <s v="S"/>
    <m/>
    <n v="-4425.384"/>
    <m/>
    <n v="9000"/>
  </r>
  <r>
    <s v="ITAÚ"/>
    <d v="2019-02-21T00:00:00"/>
    <s v="Consumo Cíclico"/>
    <n v="64518"/>
    <s v="C"/>
    <x v="18"/>
    <n v="1000"/>
    <n v="4.8099999999999996"/>
    <n v="5.3281818181818181"/>
    <n v="4810"/>
    <n v="12"/>
    <n v="1.2949999999999999"/>
    <n v="0.19"/>
    <n v="4825.3499999999995"/>
    <s v="S"/>
    <m/>
    <n v="-4825.3499999999995"/>
    <m/>
    <n v="2800"/>
  </r>
  <r>
    <s v="ITAÚ"/>
    <d v="2019-02-21T00:00:00"/>
    <s v="Consumo Cíclico"/>
    <n v="64518"/>
    <s v="C"/>
    <x v="18"/>
    <n v="1000"/>
    <n v="4.99"/>
    <n v="5.3769999999999998"/>
    <n v="4990"/>
    <n v="12"/>
    <n v="1.2949999999999999"/>
    <n v="0.19"/>
    <n v="5005.4162499999993"/>
    <s v="S"/>
    <m/>
    <n v="-5005.4162499999993"/>
    <m/>
    <n v="8000"/>
  </r>
  <r>
    <s v="ITAÚ"/>
    <d v="2019-02-21T00:00:00"/>
    <s v="Consumo Cíclico"/>
    <n v="64518"/>
    <s v="C"/>
    <x v="18"/>
    <n v="1000"/>
    <n v="5.01"/>
    <n v="5.4188888888888886"/>
    <n v="5010"/>
    <n v="12"/>
    <n v="1.2949999999999999"/>
    <n v="0.19"/>
    <n v="5025.4162499999993"/>
    <s v="S"/>
    <m/>
    <n v="-5025.4162499999993"/>
    <m/>
    <n v="8000"/>
  </r>
  <r>
    <s v="ITAÚ"/>
    <d v="2019-02-21T00:00:00"/>
    <s v="Materiais Básicos"/>
    <n v="64518"/>
    <s v="V"/>
    <x v="27"/>
    <n v="100"/>
    <n v="40.54"/>
    <m/>
    <n v="4054"/>
    <n v="12"/>
    <n v="1.2949999999999999"/>
    <n v="0.19"/>
    <n v="4039.2137499999999"/>
    <s v="S"/>
    <m/>
    <n v="4039.2137499999999"/>
    <n v="179.27586206896513"/>
    <n v="6000"/>
  </r>
  <r>
    <s v="ITAÚ"/>
    <d v="2019-02-14T00:00:00"/>
    <s v="Financeiro"/>
    <n v="44718"/>
    <s v="V"/>
    <x v="8"/>
    <n v="600"/>
    <n v="31.37"/>
    <m/>
    <n v="18822"/>
    <n v="12"/>
    <n v="4.0250000000000004"/>
    <n v="0.59"/>
    <n v="18806.813750000001"/>
    <s v="S"/>
    <m/>
    <n v="18806.813750000001"/>
    <n v="-27.684999999997672"/>
    <n v="4400"/>
  </r>
  <r>
    <s v="ITAÚ"/>
    <d v="2019-02-14T00:00:00"/>
    <s v="Consumo Cíclico"/>
    <n v="44718"/>
    <s v="C"/>
    <x v="18"/>
    <n v="2000"/>
    <n v="5.24"/>
    <n v="5.4725000000000001"/>
    <n v="10480"/>
    <n v="12"/>
    <n v="4.0250000000000004"/>
    <n v="0.59"/>
    <n v="10495.81625"/>
    <s v="S"/>
    <m/>
    <n v="-10495.81625"/>
    <m/>
    <n v="600"/>
  </r>
  <r>
    <s v="ITAÚ"/>
    <d v="2019-02-13T00:00:00"/>
    <s v="Consumo Cíclico"/>
    <n v="40427"/>
    <s v="C"/>
    <x v="18"/>
    <n v="1600"/>
    <n v="5.45"/>
    <n v="5.5526666666666671"/>
    <n v="8720"/>
    <n v="12"/>
    <n v="1.8533333333333333"/>
    <n v="0.35666666666666669"/>
    <n v="8735.5829166666663"/>
    <s v="S"/>
    <m/>
    <n v="-8735.5829166666663"/>
    <m/>
    <n v="0"/>
  </r>
  <r>
    <s v="ITAÚ"/>
    <d v="2019-02-13T00:00:00"/>
    <s v="Consumo Cíclico"/>
    <n v="40427"/>
    <s v="C"/>
    <x v="18"/>
    <n v="400"/>
    <n v="5.51"/>
    <n v="5.5918181818181818"/>
    <n v="2204"/>
    <n v="12"/>
    <n v="1.8533333333333333"/>
    <n v="0.35666666666666669"/>
    <n v="2219.5829166666667"/>
    <s v="S"/>
    <m/>
    <n v="-2219.5829166666667"/>
    <m/>
    <n v="1000"/>
  </r>
  <r>
    <s v="ITAÚ"/>
    <d v="2019-02-13T00:00:00"/>
    <s v="Financeiro"/>
    <n v="40427"/>
    <s v="C"/>
    <x v="8"/>
    <n v="300"/>
    <n v="31.1"/>
    <n v="31.35"/>
    <n v="9330"/>
    <n v="12"/>
    <n v="1.8533333333333333"/>
    <n v="0.35666666666666669"/>
    <n v="9345.5829166666663"/>
    <s v="S"/>
    <m/>
    <n v="-9345.5829166666663"/>
    <m/>
    <n v="2000"/>
  </r>
  <r>
    <s v="ITAÚ"/>
    <d v="2019-02-12T00:00:00"/>
    <s v="Petróleo. Gás e Biocombustíveis"/>
    <n v="36118"/>
    <s v="V"/>
    <x v="10"/>
    <n v="1000"/>
    <n v="25.82"/>
    <n v="24.66"/>
    <n v="25820"/>
    <n v="12"/>
    <n v="6.34"/>
    <n v="0.92500000000000004"/>
    <n v="25805.299444444445"/>
    <s v="S"/>
    <m/>
    <n v="25805.299444444445"/>
    <n v="1148"/>
    <n v="2000"/>
  </r>
  <r>
    <s v="ITAÚ"/>
    <d v="2019-02-12T00:00:00"/>
    <s v="Petróleo. Gás e Biocombustíveis"/>
    <n v="36118"/>
    <s v="V"/>
    <x v="10"/>
    <n v="800"/>
    <n v="25.38"/>
    <n v="24.66"/>
    <n v="20304"/>
    <n v="12"/>
    <n v="6.34"/>
    <n v="0.92500000000000004"/>
    <n v="20289.299444444445"/>
    <s v="S"/>
    <m/>
    <n v="20289.299444444445"/>
    <n v="564"/>
    <n v="0"/>
  </r>
  <r>
    <s v="ITAÚ"/>
    <d v="2019-02-08T00:00:00"/>
    <s v="Consumo Cíclico"/>
    <n v="27543"/>
    <s v="C"/>
    <x v="18"/>
    <n v="2000"/>
    <n v="5.63"/>
    <n v="5.5949999999999998"/>
    <n v="11260"/>
    <n v="12"/>
    <n v="2.7233333333333332"/>
    <n v="0.51666666666666672"/>
    <n v="11274.922222222222"/>
    <s v="S"/>
    <m/>
    <n v="-11274.922222222222"/>
    <m/>
    <n v="0"/>
  </r>
  <r>
    <s v="ITAÚ"/>
    <d v="2019-02-08T00:00:00"/>
    <s v="Consumo Cíclico"/>
    <n v="27543"/>
    <s v="C"/>
    <x v="18"/>
    <n v="2000"/>
    <n v="5.56"/>
    <m/>
    <n v="11120"/>
    <n v="12"/>
    <n v="2.7233333333333332"/>
    <n v="0.51666666666666672"/>
    <n v="11134.922222222222"/>
    <s v="S"/>
    <m/>
    <n v="-11134.922222222222"/>
    <m/>
    <n v="300"/>
  </r>
  <r>
    <s v="ITAÚ"/>
    <d v="2019-02-08T00:00:00"/>
    <s v="Consumo Cíclico"/>
    <n v="27543"/>
    <s v="V"/>
    <x v="18"/>
    <n v="3000"/>
    <n v="5.47"/>
    <m/>
    <n v="16410"/>
    <n v="12"/>
    <n v="2.7233333333333332"/>
    <n v="0.51666666666666672"/>
    <n v="16395.707777777778"/>
    <s v="S"/>
    <m/>
    <n v="16395.707777777778"/>
    <n v="108"/>
    <n v="300"/>
  </r>
  <r>
    <s v="ITAÚ"/>
    <d v="2019-02-07T00:00:00"/>
    <s v="Materiais Básicos"/>
    <n v="23457"/>
    <s v="V"/>
    <x v="12"/>
    <n v="1000"/>
    <n v="9.44"/>
    <m/>
    <n v="9440"/>
    <n v="12"/>
    <n v="2.8050000000000002"/>
    <n v="0.41"/>
    <n v="9425.8144444444442"/>
    <s v="S"/>
    <m/>
    <n v="9425.8144444444442"/>
    <n v="-10.467222222221608"/>
    <n v="0"/>
  </r>
  <r>
    <s v="ITAÚ"/>
    <d v="2019-02-07T00:00:00"/>
    <s v="Consumo Cíclico"/>
    <n v="23457"/>
    <s v="V"/>
    <x v="18"/>
    <n v="3000"/>
    <n v="5.55"/>
    <n v="5.43"/>
    <n v="16650"/>
    <n v="12"/>
    <n v="2.8050000000000002"/>
    <n v="0.41"/>
    <n v="16635.814444444444"/>
    <s v="S"/>
    <m/>
    <n v="16635.814444444444"/>
    <n v="344.78499999999985"/>
    <n v="500"/>
  </r>
  <r>
    <s v="ITAÚ"/>
    <d v="2019-02-07T00:00:00"/>
    <s v="Financeiro"/>
    <n v="23457"/>
    <s v="C"/>
    <x v="8"/>
    <n v="300"/>
    <n v="31.59"/>
    <m/>
    <n v="9477"/>
    <n v="12"/>
    <n v="2.8050000000000002"/>
    <n v="0.41"/>
    <n v="9491.815555555555"/>
    <s v="S"/>
    <m/>
    <n v="-9491.815555555555"/>
    <m/>
    <n v="6000"/>
  </r>
  <r>
    <s v="ITAÚ"/>
    <d v="2019-02-07T00:00:00"/>
    <e v="#N/A"/>
    <n v="23457"/>
    <s v="V"/>
    <x v="47"/>
    <n v="500"/>
    <n v="10.51"/>
    <m/>
    <n v="5255"/>
    <n v="12"/>
    <n v="2.8050000000000002"/>
    <n v="0.41"/>
    <n v="5240.8144444444442"/>
    <s v="S"/>
    <m/>
    <n v="5240.8144444444442"/>
    <n v="-14.65"/>
    <n v="5000"/>
  </r>
  <r>
    <s v="ITAÚ"/>
    <d v="2019-02-06T00:00:00"/>
    <e v="#N/A"/>
    <n v="18495"/>
    <s v="C"/>
    <x v="47"/>
    <n v="500"/>
    <n v="10.49"/>
    <m/>
    <n v="5245"/>
    <n v="12"/>
    <n v="2.2444444444444445"/>
    <n v="0.37777777777777777"/>
    <n v="5260.7917777777775"/>
    <s v="S"/>
    <m/>
    <n v="-5260.7917777777775"/>
    <m/>
    <n v="1000"/>
  </r>
  <r>
    <s v="ITAÚ"/>
    <d v="2019-02-06T00:00:00"/>
    <s v="Consumo Cíclico"/>
    <n v="18495"/>
    <s v="C"/>
    <x v="18"/>
    <n v="1000"/>
    <n v="5.31"/>
    <n v="5.4266666666666667"/>
    <n v="5310"/>
    <n v="12"/>
    <n v="2.2444444444444445"/>
    <n v="0.37777777777777777"/>
    <n v="5325.7917777777775"/>
    <s v="S"/>
    <m/>
    <n v="-5325.7917777777775"/>
    <m/>
    <n v="800"/>
  </r>
  <r>
    <s v="ITAÚ"/>
    <d v="2019-02-06T00:00:00"/>
    <s v="Consumo Cíclico"/>
    <n v="18495"/>
    <s v="C"/>
    <x v="18"/>
    <n v="2000"/>
    <n v="5.36"/>
    <n v="5.45"/>
    <n v="10720"/>
    <n v="12"/>
    <n v="2.2444444444444445"/>
    <n v="0.37777777777777777"/>
    <n v="10735.791777777777"/>
    <s v="S"/>
    <m/>
    <n v="-10735.791777777777"/>
    <m/>
    <n v="800"/>
  </r>
  <r>
    <s v="ITAÚ"/>
    <d v="2019-02-06T00:00:00"/>
    <s v="Materiais Básicos"/>
    <n v="18495"/>
    <s v="C"/>
    <x v="12"/>
    <n v="1000"/>
    <n v="9.42"/>
    <n v="9.42"/>
    <n v="9420"/>
    <n v="12"/>
    <n v="2.2444444444444445"/>
    <n v="0.37777777777777777"/>
    <n v="9435.7917777777766"/>
    <s v="S"/>
    <m/>
    <n v="-9435.7917777777766"/>
    <m/>
    <n v="3000"/>
  </r>
  <r>
    <s v="ITAÚ"/>
    <d v="2019-02-06T00:00:00"/>
    <s v="Materiais Básicos"/>
    <n v="18495"/>
    <s v="V"/>
    <x v="12"/>
    <n v="1000"/>
    <n v="9.69"/>
    <m/>
    <n v="9690"/>
    <n v="12"/>
    <n v="2.2444444444444445"/>
    <n v="0.37777777777777777"/>
    <n v="9674.8382222222226"/>
    <s v="S"/>
    <m/>
    <n v="9674.8382222222226"/>
    <n v="2.2900000000008731"/>
    <n v="0"/>
  </r>
  <r>
    <s v="ITAÚ"/>
    <d v="2019-02-06T00:00:00"/>
    <s v="Bens Industriais"/>
    <n v="18495"/>
    <s v="C"/>
    <x v="46"/>
    <n v="300"/>
    <n v="19.34"/>
    <n v="19.690000000000001"/>
    <n v="5802"/>
    <n v="12"/>
    <n v="2.2444444444444445"/>
    <n v="0.37777777777777777"/>
    <n v="5817.7917777777775"/>
    <s v="S"/>
    <m/>
    <n v="-5817.7917777777775"/>
    <m/>
    <n v="2000"/>
  </r>
  <r>
    <s v="ITAÚ"/>
    <d v="2019-02-06T00:00:00"/>
    <s v="Consumo Cíclico"/>
    <n v="18495"/>
    <s v="C"/>
    <x v="18"/>
    <n v="3000"/>
    <n v="5.51"/>
    <m/>
    <n v="16530"/>
    <n v="12"/>
    <n v="2.2444444444444445"/>
    <n v="0.37777777777777777"/>
    <n v="16545.79177777778"/>
    <s v="S"/>
    <m/>
    <n v="-16545.79177777778"/>
    <m/>
    <n v="0"/>
  </r>
  <r>
    <s v="ITAÚ"/>
    <d v="2019-02-06T00:00:00"/>
    <s v="Consumo Cíclico"/>
    <n v="18495"/>
    <s v="V"/>
    <x v="18"/>
    <n v="2000"/>
    <n v="5.49"/>
    <m/>
    <n v="10980"/>
    <n v="12"/>
    <n v="2.2444444444444445"/>
    <n v="0.37777777777777777"/>
    <n v="10964.838222222223"/>
    <s v="S"/>
    <m/>
    <n v="10964.838222222223"/>
    <n v="-44.6299999999992"/>
    <n v="2900"/>
  </r>
  <r>
    <s v="ITAÚ"/>
    <d v="2019-02-06T00:00:00"/>
    <s v="Consumo Cíclico"/>
    <n v="18495"/>
    <s v="C"/>
    <x v="18"/>
    <n v="2000"/>
    <n v="5.5"/>
    <m/>
    <n v="11000"/>
    <n v="12"/>
    <n v="2.2444444444444445"/>
    <n v="0.37777777777777777"/>
    <n v="11015.791777777777"/>
    <s v="S"/>
    <m/>
    <n v="-11015.791777777777"/>
    <m/>
    <n v="2500"/>
  </r>
  <r>
    <s v="ITAÚ"/>
    <d v="2019-02-05T00:00:00"/>
    <s v="Telecomunicações"/>
    <n v="13145"/>
    <s v="V"/>
    <x v="15"/>
    <n v="3000"/>
    <n v="1.41"/>
    <m/>
    <n v="4230"/>
    <n v="12"/>
    <n v="3.4066666666666667"/>
    <n v="0.49666666666666665"/>
    <n v="4214.7193333333335"/>
    <s v="S"/>
    <m/>
    <n v="4214.7193333333335"/>
    <n v="3.07"/>
    <n v="2500"/>
  </r>
  <r>
    <s v="ITAÚ"/>
    <d v="2019-02-05T00:00:00"/>
    <s v="Materiais Básicos"/>
    <n v="13145"/>
    <s v="C"/>
    <x v="27"/>
    <n v="400"/>
    <n v="39.11"/>
    <n v="38.627241379310348"/>
    <n v="15644"/>
    <n v="12"/>
    <n v="3.4066666666666667"/>
    <n v="0.49666666666666665"/>
    <n v="15660.202666666664"/>
    <s v="S"/>
    <m/>
    <n v="-15660.202666666664"/>
    <m/>
    <n v="1800"/>
  </r>
  <r>
    <s v="ITAÚ"/>
    <d v="2019-02-05T00:00:00"/>
    <s v="Consumo Cíclico"/>
    <n v="13145"/>
    <s v="V"/>
    <x v="18"/>
    <n v="3000"/>
    <n v="5.77"/>
    <n v="5.05"/>
    <n v="17310"/>
    <n v="12"/>
    <n v="3.4066666666666667"/>
    <n v="0.49666666666666665"/>
    <n v="17294.427333333333"/>
    <s v="S"/>
    <m/>
    <n v="17294.427333333333"/>
    <n v="2148"/>
    <n v="1800"/>
  </r>
  <r>
    <s v="ITAÚ"/>
    <d v="2019-02-04T00:00:00"/>
    <s v="Materiais Básicos"/>
    <n v="7754"/>
    <s v="C"/>
    <x v="27"/>
    <n v="500"/>
    <n v="38.85"/>
    <n v="38.545999999999999"/>
    <n v="19425"/>
    <n v="12"/>
    <n v="5.14"/>
    <n v="0.75"/>
    <n v="19441.456000000002"/>
    <s v="S"/>
    <m/>
    <n v="-19441.456000000002"/>
    <m/>
    <n v="1800"/>
  </r>
  <r>
    <s v="ITAÚ"/>
    <d v="2019-02-04T00:00:00"/>
    <s v="Consumo Cíclico"/>
    <n v="7754"/>
    <s v="V"/>
    <x v="18"/>
    <n v="3000"/>
    <n v="5.99"/>
    <n v="5.05"/>
    <n v="17970"/>
    <n v="12"/>
    <n v="5.14"/>
    <n v="0.75"/>
    <n v="17954.173999999999"/>
    <s v="S"/>
    <m/>
    <n v="17954.173999999999"/>
    <n v="2808"/>
    <n v="6000"/>
  </r>
  <r>
    <s v="ITAÚ"/>
    <d v="2019-02-01T00:00:00"/>
    <s v="Materiais Básicos"/>
    <n v="2766"/>
    <s v="C"/>
    <x v="12"/>
    <n v="1000"/>
    <n v="9.66"/>
    <n v="9.66"/>
    <n v="9660"/>
    <n v="12"/>
    <n v="2.65"/>
    <n v="0.43"/>
    <n v="9676.1359999999986"/>
    <s v="S"/>
    <m/>
    <n v="-9676.1359999999986"/>
    <m/>
    <n v="8000"/>
  </r>
  <r>
    <s v="ITAÚ"/>
    <d v="2019-01-28T00:00:00"/>
    <s v="Petróleo. Gás e Biocombustíveis"/>
    <n v="84272"/>
    <s v="C"/>
    <x v="10"/>
    <n v="300"/>
    <n v="24.79"/>
    <n v="24.663333333333334"/>
    <n v="7437"/>
    <n v="12"/>
    <n v="1.9000000000000001"/>
    <n v="0.35000000000000003"/>
    <n v="7452.35"/>
    <s v="S"/>
    <m/>
    <n v="-7452.35"/>
    <m/>
    <n v="7000"/>
  </r>
  <r>
    <s v="ITAÚ"/>
    <d v="2019-01-28T00:00:00"/>
    <s v="Consumo Cíclico"/>
    <n v="84272"/>
    <s v="V"/>
    <x v="18"/>
    <n v="2000"/>
    <n v="5.39"/>
    <n v="5.0487500000000001"/>
    <n v="10780"/>
    <n v="12"/>
    <n v="1.9000000000000001"/>
    <n v="0.35000000000000003"/>
    <n v="10765.279999999999"/>
    <s v="S"/>
    <m/>
    <n v="10765.279999999999"/>
    <n v="690.5"/>
    <n v="500"/>
  </r>
  <r>
    <s v="ITAÚ"/>
    <d v="2019-01-28T00:00:00"/>
    <s v="Consumo Cíclico"/>
    <n v="84272"/>
    <s v="C"/>
    <x v="18"/>
    <n v="1000"/>
    <n v="5.53"/>
    <n v="5.0487500000000001"/>
    <n v="5530"/>
    <n v="12"/>
    <n v="1.9000000000000001"/>
    <n v="0.35000000000000003"/>
    <n v="5545.35"/>
    <s v="S"/>
    <m/>
    <n v="-5545.35"/>
    <m/>
    <n v="500"/>
  </r>
  <r>
    <s v="ITAÚ"/>
    <d v="2019-01-24T00:00:00"/>
    <s v="Consumo Cíclico"/>
    <n v="78212"/>
    <s v="V"/>
    <x v="18"/>
    <n v="1200"/>
    <n v="5.46"/>
    <m/>
    <n v="6552"/>
    <n v="12"/>
    <n v="1.8"/>
    <n v="0.28999999999999998"/>
    <n v="6537.34"/>
    <s v="S"/>
    <m/>
    <n v="6537.34"/>
    <n v="563.99999999999909"/>
    <n v="2000"/>
  </r>
  <r>
    <s v="ITAÚ"/>
    <d v="2019-01-22T00:00:00"/>
    <s v="Petróleo. Gás e Biocombustíveis"/>
    <n v="69839"/>
    <s v="V"/>
    <x v="10"/>
    <n v="300"/>
    <n v="25.27"/>
    <m/>
    <n v="7581"/>
    <n v="12"/>
    <n v="2.41"/>
    <n v="0.39"/>
    <n v="7566.24"/>
    <s v="S"/>
    <m/>
    <n v="7566.24"/>
    <n v="0"/>
    <n v="2000"/>
  </r>
  <r>
    <s v="ITAÚ"/>
    <d v="2019-01-22T00:00:00"/>
    <s v="Bens Industriais"/>
    <n v="69839"/>
    <s v="C"/>
    <x v="46"/>
    <n v="500"/>
    <n v="19.899999999999999"/>
    <m/>
    <n v="9950"/>
    <n v="12"/>
    <n v="2.41"/>
    <n v="0.39"/>
    <n v="9965.39"/>
    <s v="S"/>
    <m/>
    <n v="-9965.39"/>
    <m/>
    <n v="2000"/>
  </r>
  <r>
    <s v="ITAÚ"/>
    <d v="2019-01-21T00:00:00"/>
    <s v="Materiais Básicos"/>
    <n v="65155"/>
    <s v="V"/>
    <x v="27"/>
    <n v="200"/>
    <n v="37.82"/>
    <m/>
    <n v="7564"/>
    <n v="12"/>
    <n v="2.0699999999999998"/>
    <n v="0.33500000000000002"/>
    <n v="7549.2950000000001"/>
    <s v="S"/>
    <m/>
    <n v="7549.2950000000001"/>
    <n v="-142"/>
    <n v="2000"/>
  </r>
  <r>
    <s v="ITAÚ"/>
    <d v="2019-01-21T00:00:00"/>
    <s v="Materiais Básicos"/>
    <n v="65155"/>
    <s v="V"/>
    <x v="27"/>
    <n v="200"/>
    <n v="37.49"/>
    <m/>
    <n v="7498"/>
    <n v="12"/>
    <n v="2.0699999999999998"/>
    <n v="0.33500000000000002"/>
    <n v="7483.2950000000001"/>
    <s v="S"/>
    <m/>
    <n v="7483.2950000000001"/>
    <n v="-208"/>
    <n v="1000"/>
  </r>
  <r>
    <s v="ITAÚ"/>
    <d v="2019-01-17T00:00:00"/>
    <e v="#N/A"/>
    <n v="56018"/>
    <s v="V"/>
    <x v="37"/>
    <n v="2000"/>
    <n v="5.37"/>
    <m/>
    <n v="10740"/>
    <n v="12"/>
    <n v="2.95"/>
    <n v="0.48"/>
    <n v="10725.835000000001"/>
    <s v="S"/>
    <m/>
    <n v="10725.835000000001"/>
    <n v="396"/>
    <n v="8200"/>
  </r>
  <r>
    <s v="ITAÚ"/>
    <d v="2019-01-16T00:00:00"/>
    <e v="#N/A"/>
    <n v="51560"/>
    <s v="C"/>
    <x v="37"/>
    <n v="1000"/>
    <n v="5.04"/>
    <m/>
    <n v="5040"/>
    <n v="12"/>
    <n v="1.6444444444444446"/>
    <n v="0.63111111111111107"/>
    <n v="5054.9461111111113"/>
    <s v="S"/>
    <m/>
    <n v="-5054.9461111111113"/>
    <m/>
    <n v="1000"/>
  </r>
  <r>
    <s v="ITAÚ"/>
    <d v="2019-01-16T00:00:00"/>
    <e v="#N/A"/>
    <n v="51560"/>
    <s v="C"/>
    <x v="37"/>
    <n v="1000"/>
    <n v="5.26"/>
    <m/>
    <n v="5260"/>
    <n v="12"/>
    <n v="1.6444444444444446"/>
    <n v="0.63111111111111107"/>
    <n v="5274.9461111111113"/>
    <s v="S"/>
    <m/>
    <n v="-5274.9461111111113"/>
    <m/>
    <n v="1000"/>
  </r>
  <r>
    <s v="ITAÚ"/>
    <d v="2019-01-16T00:00:00"/>
    <s v="Consumo Cíclico"/>
    <n v="51560"/>
    <s v="C"/>
    <x v="18"/>
    <n v="2000"/>
    <n v="5.07"/>
    <m/>
    <n v="10140"/>
    <n v="12"/>
    <n v="1.6444444444444446"/>
    <n v="0.63111111111111107"/>
    <n v="10154.94611111111"/>
    <s v="S"/>
    <m/>
    <n v="-10154.94611111111"/>
    <m/>
    <n v="1000"/>
  </r>
  <r>
    <s v="ITAÚ"/>
    <d v="2019-01-16T00:00:00"/>
    <s v="Consumo Cíclico"/>
    <n v="51560"/>
    <s v="V"/>
    <x v="18"/>
    <n v="2000"/>
    <n v="5.07"/>
    <m/>
    <n v="10140"/>
    <n v="12"/>
    <n v="1.6444444444444446"/>
    <n v="0.63111111111111107"/>
    <n v="10125.048888888889"/>
    <s v="S"/>
    <m/>
    <n v="10125.048888888889"/>
    <n v="168"/>
    <n v="7200"/>
  </r>
  <r>
    <s v="ITAÚ"/>
    <d v="2019-01-16T00:00:00"/>
    <e v="#N/A"/>
    <n v="51560"/>
    <s v="V"/>
    <x v="37"/>
    <n v="1000"/>
    <n v="5.26"/>
    <m/>
    <n v="5260"/>
    <n v="12"/>
    <n v="1.6444444444444446"/>
    <n v="0.63111111111111107"/>
    <n v="5245.0488888888895"/>
    <s v="S"/>
    <m/>
    <n v="5245.0488888888895"/>
    <n v="20.818888888889887"/>
    <n v="7200"/>
  </r>
  <r>
    <s v="ITAÚ"/>
    <d v="2019-01-16T00:00:00"/>
    <e v="#N/A"/>
    <n v="51560"/>
    <s v="C"/>
    <x v="37"/>
    <n v="1000"/>
    <n v="5.21"/>
    <m/>
    <n v="5210"/>
    <n v="12"/>
    <n v="1.6444444444444446"/>
    <n v="0.63111111111111107"/>
    <n v="5225.5811111111107"/>
    <s v="S"/>
    <m/>
    <n v="-5225.5811111111107"/>
    <m/>
    <n v="2400"/>
  </r>
  <r>
    <s v="ITAÚ"/>
    <d v="2019-01-16T00:00:00"/>
    <s v="Consumo Cíclico"/>
    <n v="51560"/>
    <s v="C"/>
    <x v="18"/>
    <n v="1000"/>
    <n v="5.04"/>
    <n v="4.980975609756098"/>
    <n v="5040"/>
    <n v="12"/>
    <n v="1.6444444444444446"/>
    <n v="0.63111111111111107"/>
    <n v="5055.5811111111107"/>
    <s v="S"/>
    <m/>
    <n v="-5055.5811111111107"/>
    <m/>
    <n v="2400"/>
  </r>
  <r>
    <s v="ITAÚ"/>
    <d v="2019-01-16T00:00:00"/>
    <s v="Consumo Cíclico"/>
    <n v="51560"/>
    <s v="C"/>
    <x v="18"/>
    <n v="2000"/>
    <n v="5.1100000000000003"/>
    <n v="4.972777777777778"/>
    <n v="10220"/>
    <n v="12"/>
    <n v="1.6444444444444446"/>
    <n v="0.63111111111111107"/>
    <n v="10235.833111111111"/>
    <s v="S"/>
    <m/>
    <n v="-10235.833111111111"/>
    <m/>
    <n v="0"/>
  </r>
  <r>
    <s v="ITAÚ"/>
    <d v="2019-01-16T00:00:00"/>
    <s v="Consumo Cíclico"/>
    <n v="51560"/>
    <s v="V"/>
    <x v="18"/>
    <n v="2500"/>
    <n v="5.17"/>
    <m/>
    <n v="12925"/>
    <n v="12"/>
    <n v="1.6444444444444446"/>
    <n v="0.63111111111111107"/>
    <n v="12909.796888888888"/>
    <s v="S"/>
    <m/>
    <n v="12909.796888888888"/>
    <n v="613"/>
    <n v="500"/>
  </r>
  <r>
    <s v="ITAÚ"/>
    <d v="2019-01-15T00:00:00"/>
    <s v="Materiais Básicos"/>
    <n v="46994"/>
    <s v="V"/>
    <x v="27"/>
    <n v="100"/>
    <n v="37.700000000000003"/>
    <m/>
    <n v="3770.0000000000005"/>
    <n v="12"/>
    <n v="1.03"/>
    <n v="0.16"/>
    <n v="3755.2680000000005"/>
    <s v="S"/>
    <m/>
    <n v="3755.2680000000005"/>
    <n v="-19.755000000000109"/>
    <n v="7700"/>
  </r>
  <r>
    <s v="ITAÚ"/>
    <d v="2019-01-11T00:00:00"/>
    <s v="Bens Industriais"/>
    <n v="37786"/>
    <s v="V"/>
    <x v="46"/>
    <n v="500"/>
    <n v="22.51"/>
    <m/>
    <n v="11255"/>
    <n v="12"/>
    <n v="2.11"/>
    <n v="0.43333333333333335"/>
    <n v="11239.994666666667"/>
    <s v="S"/>
    <m/>
    <n v="11239.994666666667"/>
    <n v="55.3700000000008"/>
    <n v="9200"/>
  </r>
  <r>
    <s v="ITAÚ"/>
    <d v="2019-01-11T00:00:00"/>
    <s v="Bens Industriais"/>
    <n v="37786"/>
    <s v="C"/>
    <x v="46"/>
    <n v="500"/>
    <n v="22.35"/>
    <m/>
    <n v="11175"/>
    <n v="12"/>
    <n v="2.11"/>
    <n v="0.43333333333333335"/>
    <n v="11190.635333333332"/>
    <s v="S"/>
    <m/>
    <n v="-11190.635333333332"/>
    <m/>
    <n v="9200"/>
  </r>
  <r>
    <s v="ITAÚ"/>
    <d v="2019-01-11T00:00:00"/>
    <s v="Consumo Cíclico"/>
    <n v="37786"/>
    <s v="C"/>
    <x v="18"/>
    <n v="1500"/>
    <n v="4.5"/>
    <n v="4.9187012987012988"/>
    <n v="6750"/>
    <n v="12"/>
    <n v="2.11"/>
    <n v="0.43333333333333335"/>
    <n v="6766.7453333333333"/>
    <s v="S"/>
    <m/>
    <n v="-6766.7453333333333"/>
    <m/>
    <n v="2000"/>
  </r>
  <r>
    <s v="ITAÚ"/>
    <d v="2019-01-10T00:00:00"/>
    <s v="Consumo Cíclico"/>
    <n v="33245"/>
    <s v="V"/>
    <x v="18"/>
    <n v="3000"/>
    <n v="4.29"/>
    <m/>
    <n v="12870"/>
    <n v="12"/>
    <n v="1.79"/>
    <n v="0.34"/>
    <n v="12853.977999999999"/>
    <s v="S"/>
    <m/>
    <n v="12853.977999999999"/>
    <n v="285.97666666666828"/>
    <n v="2000"/>
  </r>
  <r>
    <s v="ITAÚ"/>
    <d v="2019-01-10T00:00:00"/>
    <s v="Consumo Cíclico"/>
    <n v="33245"/>
    <s v="C"/>
    <x v="18"/>
    <n v="1500"/>
    <n v="4.29"/>
    <m/>
    <n v="6435"/>
    <n v="12"/>
    <n v="1.79"/>
    <n v="0.33500000000000002"/>
    <n v="6451.6469999999999"/>
    <s v="S"/>
    <m/>
    <n v="-6451.6469999999999"/>
    <m/>
    <n v="1800"/>
  </r>
  <r>
    <s v="ITAÚ"/>
    <d v="2019-01-10T00:00:00"/>
    <s v="Materiais Básicos"/>
    <n v="33245"/>
    <s v="C"/>
    <x v="27"/>
    <n v="100"/>
    <n v="37.630000000000003"/>
    <n v="38.436399999999999"/>
    <n v="3763.0000000000005"/>
    <n v="12"/>
    <n v="1.79"/>
    <n v="0.33500000000000002"/>
    <n v="3779.6470000000004"/>
    <s v="S"/>
    <m/>
    <n v="-3779.6470000000004"/>
    <m/>
    <n v="1400"/>
  </r>
  <r>
    <s v="ITAÚ"/>
    <d v="2019-01-09T00:00:00"/>
    <s v="Telecomunicações"/>
    <n v="27593"/>
    <s v="C"/>
    <x v="15"/>
    <n v="3000"/>
    <n v="1.4"/>
    <n v="1.4"/>
    <n v="4200"/>
    <n v="12"/>
    <n v="1.96"/>
    <n v="0.33500000000000002"/>
    <n v="4216.6469999999999"/>
    <s v="S"/>
    <m/>
    <n v="-4216.6469999999999"/>
    <m/>
    <n v="1400"/>
  </r>
  <r>
    <s v="ITAÚ"/>
    <d v="2019-01-09T00:00:00"/>
    <s v="Petróleo. Gás e Biocombustíveis"/>
    <n v="27593"/>
    <s v="C"/>
    <x v="10"/>
    <n v="400"/>
    <n v="25.22"/>
    <n v="24.636666666666667"/>
    <n v="10088"/>
    <n v="12"/>
    <n v="1.96"/>
    <n v="0.33500000000000002"/>
    <n v="10103.324999999999"/>
    <s v="S"/>
    <m/>
    <n v="-10103.324999999999"/>
    <m/>
    <n v="1400"/>
  </r>
  <r>
    <s v="ITAÚ"/>
    <d v="2019-01-08T00:00:00"/>
    <s v="Materiais Básicos"/>
    <n v="22947"/>
    <s v="V"/>
    <x v="27"/>
    <n v="109"/>
    <n v="38.229999999999997"/>
    <m/>
    <n v="4167.07"/>
    <n v="12"/>
    <n v="1.8666666666666665"/>
    <n v="0.3066666666666667"/>
    <n v="4152.4033333333336"/>
    <s v="S"/>
    <m/>
    <n v="4152.4033333333336"/>
    <n v="-40"/>
    <n v="1000"/>
  </r>
  <r>
    <s v="ITAÚ"/>
    <d v="2019-01-08T00:00:00"/>
    <s v="Consumo Cíclico"/>
    <n v="22947"/>
    <s v="C"/>
    <x v="18"/>
    <n v="1500"/>
    <n v="4.08"/>
    <n v="4.8368831168831168"/>
    <n v="6120"/>
    <n v="12"/>
    <n v="1.8666666666666665"/>
    <n v="0.3066666666666667"/>
    <n v="6135.2966666666662"/>
    <s v="S"/>
    <m/>
    <n v="-6135.2966666666662"/>
    <m/>
    <n v="0"/>
  </r>
  <r>
    <s v="ITAÚ"/>
    <d v="2019-01-08T00:00:00"/>
    <s v="Petróleo. Gás e Biocombustíveis"/>
    <n v="22947"/>
    <s v="C"/>
    <x v="10"/>
    <n v="400"/>
    <n v="25.26"/>
    <n v="24.474285714285713"/>
    <n v="10104"/>
    <n v="12"/>
    <n v="1.8666666666666665"/>
    <n v="0.3066666666666667"/>
    <n v="10119.296666666667"/>
    <s v="S"/>
    <m/>
    <n v="-10119.296666666667"/>
    <m/>
    <n v="0"/>
  </r>
  <r>
    <s v="ITAÚ"/>
    <d v="2019-01-07T00:00:00"/>
    <s v="Petróleo. Gás e Biocombustíveis"/>
    <n v="18551"/>
    <s v="V"/>
    <x v="10"/>
    <n v="400"/>
    <n v="24.98"/>
    <n v="24.16"/>
    <n v="9992"/>
    <n v="12"/>
    <n v="2.74"/>
    <n v="0.44"/>
    <n v="9977.3066666666655"/>
    <s v="S"/>
    <m/>
    <n v="9977.3066666666655"/>
    <n v="316"/>
    <n v="0"/>
  </r>
  <r>
    <s v="ITAÚ"/>
    <d v="2016-12-27T00:00:00"/>
    <s v="Materiais Básicos"/>
    <n v="47516"/>
    <s v="C"/>
    <x v="48"/>
    <n v="300"/>
    <n v="21.92"/>
    <m/>
    <n v="6576.0000000000009"/>
    <n v="29.728000000000002"/>
    <n v="1.8"/>
    <n v="0.32"/>
    <n v="6606.6780000000008"/>
    <s v="S"/>
    <m/>
    <n v="-6606.6780000000008"/>
    <m/>
    <n v="0"/>
  </r>
  <r>
    <s v="ITAÚ"/>
    <d v="2016-12-23T00:00:00"/>
    <s v="Financeiro e Outros"/>
    <n v="41888"/>
    <s v="V"/>
    <x v="9"/>
    <n v="300"/>
    <n v="27.58"/>
    <m/>
    <n v="8274"/>
    <n v="34.822000000000003"/>
    <n v="5.04"/>
    <n v="0.91"/>
    <n v="8238.268"/>
    <s v="S"/>
    <m/>
    <n v="8238.268"/>
    <n v="-1534.6366666666672"/>
    <n v="300"/>
  </r>
  <r>
    <s v="ITAÚ"/>
    <d v="2016-12-23T00:00:00"/>
    <s v="Bens Industriais"/>
    <n v="41888"/>
    <s v="V"/>
    <x v="49"/>
    <n v="2000"/>
    <n v="5.94"/>
    <m/>
    <n v="11880"/>
    <n v="45.64"/>
    <n v="5.04"/>
    <n v="0.91"/>
    <n v="11833.45"/>
    <s v="S"/>
    <m/>
    <n v="11833.45"/>
    <n v="-1115.5900000000001"/>
    <n v="2400"/>
  </r>
  <r>
    <s v="ITAÚ"/>
    <d v="2016-12-23T00:00:00"/>
    <s v="Petróleo. Gás e Biocombustíveis"/>
    <n v="41888"/>
    <s v="V"/>
    <x v="10"/>
    <n v="2400"/>
    <n v="14.52"/>
    <m/>
    <n v="34848"/>
    <n v="114.544"/>
    <n v="5.04"/>
    <n v="0.91"/>
    <n v="34732.545999999995"/>
    <s v="S"/>
    <m/>
    <n v="34732.545999999995"/>
    <n v="-3362.1994242424335"/>
    <n v="2000"/>
  </r>
  <r>
    <s v="ITAÚ"/>
    <d v="2016-12-22T00:00:00"/>
    <s v="Materiais Básicos"/>
    <n v="39306"/>
    <s v="C"/>
    <x v="48"/>
    <n v="300"/>
    <n v="23.99"/>
    <m/>
    <n v="7196.9999999999991"/>
    <n v="31.590999999999998"/>
    <n v="1.97"/>
    <n v="0.35"/>
    <n v="7229.5709999999999"/>
    <s v="S"/>
    <m/>
    <n v="-7229.5709999999999"/>
    <m/>
    <n v="1700"/>
  </r>
  <r>
    <s v="ITAÚ"/>
    <d v="2016-12-21T00:00:00"/>
    <s v="Petróleo. Gás e Biocombustíveis"/>
    <n v="36454"/>
    <s v="C"/>
    <x v="10"/>
    <n v="700"/>
    <n v="14.92"/>
    <n v="15.870710593434344"/>
    <n v="10444"/>
    <n v="41.332000000000001"/>
    <n v="2.87"/>
    <n v="0.51"/>
    <n v="10486.472"/>
    <s v="S"/>
    <m/>
    <n v="-10486.472"/>
    <m/>
    <n v="2500"/>
  </r>
  <r>
    <s v="ITAÚ"/>
    <d v="2016-11-30T00:00:00"/>
    <s v="Bens Industriais"/>
    <n v="68991"/>
    <s v="V"/>
    <x v="49"/>
    <n v="500"/>
    <n v="6.15"/>
    <m/>
    <n v="3075"/>
    <n v="19.225000000000001"/>
    <n v="1.4750000000000001"/>
    <n v="0.25"/>
    <n v="3055.5250000000001"/>
    <s v="S"/>
    <m/>
    <n v="3055.5250000000001"/>
    <n v="-181.94999999999982"/>
    <n v="2200"/>
  </r>
  <r>
    <s v="ITAÚ"/>
    <d v="2016-11-30T00:00:00"/>
    <s v="Petróleo. Gás e Biocombustíveis"/>
    <n v="68991"/>
    <s v="V"/>
    <x v="10"/>
    <n v="500"/>
    <n v="15.32"/>
    <m/>
    <n v="7660"/>
    <n v="32.980000000000004"/>
    <n v="1.4750000000000001"/>
    <n v="0.25"/>
    <n v="7626.77"/>
    <s v="S"/>
    <m/>
    <n v="7626.77"/>
    <n v="-492.64424242424229"/>
    <n v="0"/>
  </r>
  <r>
    <s v="ITAÚ"/>
    <d v="2016-11-17T00:00:00"/>
    <s v="Bens Industriais"/>
    <n v="37472"/>
    <s v="C"/>
    <x v="49"/>
    <n v="600"/>
    <n v="6.09"/>
    <n v="6.4720000000000004"/>
    <n v="3654"/>
    <n v="20.962"/>
    <n v="1.5"/>
    <n v="0.39"/>
    <n v="3675.982"/>
    <s v="S"/>
    <m/>
    <n v="-3675.982"/>
    <m/>
    <n v="1900"/>
  </r>
  <r>
    <s v="ITAÚ"/>
    <d v="2016-11-17T00:00:00"/>
    <s v="Petróleo. Gás e Biocombustíveis"/>
    <n v="37472"/>
    <s v="C"/>
    <x v="10"/>
    <n v="500"/>
    <n v="15.18"/>
    <n v="16.235878484848485"/>
    <n v="7590"/>
    <n v="32.769999999999996"/>
    <n v="1.5"/>
    <n v="0.39"/>
    <n v="7623.7900000000009"/>
    <s v="S"/>
    <m/>
    <n v="-7623.7900000000009"/>
    <m/>
    <n v="1700"/>
  </r>
  <r>
    <s v="ITAÚ"/>
    <d v="2016-11-14T00:00:00"/>
    <s v="Materiais Básicos"/>
    <n v="24213"/>
    <s v="V"/>
    <x v="48"/>
    <n v="600"/>
    <n v="22.25"/>
    <m/>
    <n v="13350"/>
    <n v="50.050000000000004"/>
    <n v="2.3066666666666666"/>
    <n v="0.50666666666666671"/>
    <n v="13299.443333333335"/>
    <s v="S"/>
    <m/>
    <n v="13299.443333333335"/>
    <n v="585.0466666666689"/>
    <n v="1300"/>
  </r>
  <r>
    <s v="ITAÚ"/>
    <d v="2016-11-14T00:00:00"/>
    <s v="Bens Industriais"/>
    <n v="24213"/>
    <s v="C"/>
    <x v="49"/>
    <n v="600"/>
    <n v="6.36"/>
    <m/>
    <n v="3816"/>
    <n v="21.448"/>
    <n v="2.3066666666666666"/>
    <n v="0.50666666666666671"/>
    <n v="3838.5846666666666"/>
    <s v="S"/>
    <m/>
    <n v="-3838.5846666666666"/>
    <m/>
    <n v="1200"/>
  </r>
  <r>
    <s v="ITAÚ"/>
    <d v="2016-11-14T00:00:00"/>
    <s v="Petróleo. Gás e Biocombustíveis"/>
    <n v="24213"/>
    <s v="C"/>
    <x v="10"/>
    <n v="500"/>
    <n v="16.04"/>
    <m/>
    <n v="8020"/>
    <n v="34.06"/>
    <n v="2.3066666666666666"/>
    <n v="0.50666666666666671"/>
    <n v="8055.1966666666676"/>
    <s v="S"/>
    <m/>
    <n v="-8055.1966666666676"/>
    <m/>
    <n v="0"/>
  </r>
  <r>
    <s v="ITAÚ"/>
    <d v="2016-11-11T00:00:00"/>
    <s v="Bens Industriais"/>
    <n v="19128"/>
    <s v="C"/>
    <x v="49"/>
    <n v="1300"/>
    <n v="6.7"/>
    <m/>
    <n v="8710"/>
    <n v="36.129999999999995"/>
    <n v="2.39"/>
    <n v="0.43"/>
    <n v="8747.1899999999987"/>
    <s v="S"/>
    <m/>
    <n v="-8747.1899999999987"/>
    <m/>
    <n v="0"/>
  </r>
  <r>
    <s v="ITAÚ"/>
    <d v="2016-11-08T00:00:00"/>
    <s v="Petróleo. Gás e Biocombustíveis"/>
    <n v="8287"/>
    <s v="C"/>
    <x v="10"/>
    <n v="400"/>
    <n v="16.239999999999998"/>
    <m/>
    <n v="6495.9999999999991"/>
    <n v="29.487999999999996"/>
    <n v="1.78"/>
    <n v="0.32"/>
    <n v="6526.4379999999992"/>
    <s v="S"/>
    <m/>
    <n v="-6526.4379999999992"/>
    <m/>
    <n v="800"/>
  </r>
  <r>
    <s v="ITAÚ"/>
    <d v="2016-11-07T00:00:00"/>
    <s v="Financeiro"/>
    <n v="4116"/>
    <s v="V"/>
    <x v="14"/>
    <n v="400"/>
    <n v="29.11"/>
    <m/>
    <n v="11644"/>
    <n v="44.932000000000002"/>
    <n v="2.9133333333333336"/>
    <n v="0.53"/>
    <n v="11598.537999999999"/>
    <s v="S"/>
    <m/>
    <n v="11598.537999999999"/>
    <n v="649.1396666666642"/>
    <n v="0"/>
  </r>
  <r>
    <s v="ITAÚ"/>
    <d v="2016-11-07T00:00:00"/>
    <s v="Materiais Básicos"/>
    <n v="4116"/>
    <s v="V"/>
    <x v="50"/>
    <n v="600"/>
    <n v="11.17"/>
    <m/>
    <n v="6702"/>
    <n v="30.106000000000002"/>
    <n v="2.9133333333333336"/>
    <n v="0.53"/>
    <n v="6671.3640000000005"/>
    <s v="S"/>
    <m/>
    <n v="6671.3640000000005"/>
    <n v="343.74533333333511"/>
    <n v="0"/>
  </r>
  <r>
    <s v="ITAÚ"/>
    <d v="2016-11-07T00:00:00"/>
    <s v="Petróleo. Gás e Biocombustíveis"/>
    <n v="4116"/>
    <s v="C"/>
    <x v="10"/>
    <n v="800"/>
    <n v="16.82"/>
    <m/>
    <n v="13456"/>
    <n v="50.368000000000002"/>
    <n v="2.9133333333333336"/>
    <n v="0.53"/>
    <n v="13507.528"/>
    <s v="S"/>
    <m/>
    <n v="-13507.528"/>
    <m/>
    <n v="600"/>
  </r>
  <r>
    <s v="ITAÚ"/>
    <d v="2016-11-04T00:00:00"/>
    <s v="Bens Industriais"/>
    <n v="73425"/>
    <s v="V"/>
    <x v="49"/>
    <n v="600"/>
    <n v="6.96"/>
    <m/>
    <n v="4176"/>
    <n v="22.527999999999999"/>
    <n v="1.1950000000000001"/>
    <n v="0.21"/>
    <n v="4153.2619999999997"/>
    <s v="S"/>
    <m/>
    <n v="4153.2619999999997"/>
    <n v="168.03033333333315"/>
    <n v="0"/>
  </r>
  <r>
    <s v="ITAÚ"/>
    <d v="2016-11-04T00:00:00"/>
    <s v=" Telecomunicações"/>
    <n v="73425"/>
    <s v="V"/>
    <x v="51"/>
    <n v="100"/>
    <n v="45.51"/>
    <m/>
    <n v="4551"/>
    <n v="23.652999999999999"/>
    <n v="1.1950000000000001"/>
    <n v="0.21"/>
    <n v="4527.1369999999997"/>
    <s v="S"/>
    <m/>
    <n v="4527.1369999999997"/>
    <n v="129.00266666666721"/>
    <n v="400"/>
  </r>
  <r>
    <s v="ITAÚ"/>
    <d v="2016-11-01T00:00:00"/>
    <s v="Materiais Básicos"/>
    <n v="65554"/>
    <s v="C"/>
    <x v="48"/>
    <n v="600"/>
    <n v="21.1"/>
    <m/>
    <n v="12660"/>
    <n v="47.980000000000004"/>
    <n v="3.48"/>
    <n v="0.63"/>
    <n v="12709.239999999998"/>
    <s v="S"/>
    <m/>
    <n v="-12709.239999999998"/>
    <m/>
    <n v="0"/>
  </r>
  <r>
    <s v="ITAÚ"/>
    <d v="2016-10-31T00:00:00"/>
    <s v="Materiais Básicos"/>
    <n v="62017"/>
    <s v="V"/>
    <x v="48"/>
    <n v="600"/>
    <n v="20.7"/>
    <m/>
    <n v="12420"/>
    <n v="47.26"/>
    <n v="3.2050000000000001"/>
    <n v="0.57999999999999996"/>
    <n v="12372.16"/>
    <s v="S"/>
    <m/>
    <n v="12372.16"/>
    <n v="2340.1750000000002"/>
    <n v="0"/>
  </r>
  <r>
    <s v="ITAÚ"/>
    <d v="2016-10-31T00:00:00"/>
    <s v="Financeiro"/>
    <n v="62017"/>
    <s v="C"/>
    <x v="14"/>
    <n v="400"/>
    <n v="27.25"/>
    <m/>
    <n v="10900"/>
    <n v="42.7"/>
    <n v="3.2050000000000001"/>
    <n v="0.57999999999999996"/>
    <n v="10943.91"/>
    <s v="S"/>
    <m/>
    <n v="-10943.91"/>
    <m/>
    <m/>
  </r>
  <r>
    <s v="ITAÚ"/>
    <d v="2016-10-28T00:00:00"/>
    <s v="Consumo Cíclico"/>
    <n v="58296"/>
    <s v="V"/>
    <x v="52"/>
    <n v="500"/>
    <n v="12.55"/>
    <m/>
    <n v="6275"/>
    <n v="28.824999999999999"/>
    <n v="2.3450000000000002"/>
    <n v="0.42499999999999999"/>
    <n v="6245.75"/>
    <s v="S"/>
    <m/>
    <n v="6245.75"/>
    <n v="-83.16666666666697"/>
    <n v="600"/>
  </r>
  <r>
    <s v="ITAÚ"/>
    <d v="2016-10-28T00:00:00"/>
    <s v="Petróleo. Gás e Biocombustíveis"/>
    <n v="58296"/>
    <s v="V"/>
    <x v="10"/>
    <n v="600"/>
    <n v="17.97"/>
    <m/>
    <n v="10782"/>
    <n v="42.346000000000004"/>
    <n v="2.3450000000000002"/>
    <n v="0.42499999999999999"/>
    <n v="10739.229000000001"/>
    <s v="S"/>
    <m/>
    <n v="10739.229000000001"/>
    <n v="386.88400000000183"/>
    <n v="300"/>
  </r>
  <r>
    <s v="ITAÚ"/>
    <d v="2016-10-27T00:00:00"/>
    <s v="Consumo Cíclico"/>
    <n v="54239"/>
    <s v="V"/>
    <x v="53"/>
    <n v="600"/>
    <n v="4.32"/>
    <m/>
    <n v="2592"/>
    <n v="17.776"/>
    <n v="0.71"/>
    <n v="0.12"/>
    <n v="2574.1040000000003"/>
    <s v="S"/>
    <m/>
    <n v="2574.1040000000003"/>
    <n v="0"/>
    <n v="500"/>
  </r>
  <r>
    <s v="ITAÚ"/>
    <d v="2016-10-24T00:00:00"/>
    <s v="Petróleo. Gás e Biocombustíveis"/>
    <n v="42338"/>
    <s v="V"/>
    <x v="10"/>
    <n v="500"/>
    <n v="17.559999999999999"/>
    <m/>
    <n v="8780"/>
    <n v="36.340000000000003"/>
    <n v="2.2733333333333334"/>
    <n v="0.41333333333333333"/>
    <n v="8743.246666666666"/>
    <s v="S"/>
    <m/>
    <n v="8743.246666666666"/>
    <n v="115.97333333333336"/>
    <n v="0"/>
  </r>
  <r>
    <s v="ITAÚ"/>
    <d v="2016-10-24T00:00:00"/>
    <s v="Financeiro e Outros"/>
    <n v="42338"/>
    <s v="C"/>
    <x v="9"/>
    <n v="300"/>
    <n v="32.42"/>
    <m/>
    <n v="9726"/>
    <n v="39.177999999999997"/>
    <n v="2.2733333333333334"/>
    <n v="0.41333333333333333"/>
    <n v="9766.221333333333"/>
    <s v="S"/>
    <m/>
    <n v="-9766.221333333333"/>
    <m/>
    <n v="1100"/>
  </r>
  <r>
    <s v="ITAÚ"/>
    <d v="2016-10-24T00:00:00"/>
    <s v="Consumo Cíclico"/>
    <n v="42338"/>
    <s v="C"/>
    <x v="52"/>
    <n v="500"/>
    <n v="12.59"/>
    <m/>
    <n v="6295"/>
    <n v="28.885000000000002"/>
    <n v="2.2733333333333334"/>
    <n v="0.41333333333333333"/>
    <n v="6324.9283333333333"/>
    <s v="S"/>
    <m/>
    <n v="-6324.9283333333333"/>
    <m/>
    <n v="0"/>
  </r>
  <r>
    <s v="ITAÚ"/>
    <d v="2016-10-21T00:00:00"/>
    <s v="Financeiro"/>
    <n v="38293"/>
    <s v="V"/>
    <x v="14"/>
    <n v="200"/>
    <n v="27.55"/>
    <m/>
    <n v="5510"/>
    <n v="26.53"/>
    <n v="3.3650000000000002"/>
    <n v="0.61"/>
    <n v="5482.8600000000006"/>
    <s v="S"/>
    <m/>
    <n v="5482.8600000000006"/>
    <n v="541.51400000000103"/>
    <n v="0"/>
  </r>
  <r>
    <s v="ITAÚ"/>
    <d v="2016-10-21T00:00:00"/>
    <s v="Petróleo. Gás e Biocombustíveis"/>
    <n v="38293"/>
    <s v="C"/>
    <x v="10"/>
    <n v="1100"/>
    <n v="17.25"/>
    <m/>
    <n v="18975"/>
    <n v="66.925000000000011"/>
    <n v="3.3650000000000002"/>
    <n v="0.61"/>
    <n v="19043.165000000001"/>
    <s v="S"/>
    <m/>
    <n v="-19043.165000000001"/>
    <m/>
    <n v="600"/>
  </r>
  <r>
    <s v="ITAÚ"/>
    <d v="2016-10-19T00:00:00"/>
    <s v="Financeiro e Outros"/>
    <n v="30483"/>
    <s v="V"/>
    <x v="9"/>
    <n v="200"/>
    <n v="31.24"/>
    <m/>
    <n v="6248"/>
    <n v="28.744"/>
    <n v="1.8266666666666669"/>
    <n v="0.33"/>
    <n v="6218.9260000000004"/>
    <s v="S"/>
    <m/>
    <n v="6218.9260000000004"/>
    <n v="338.09933333333356"/>
    <n v="600"/>
  </r>
  <r>
    <s v="ITAÚ"/>
    <d v="2016-10-19T00:00:00"/>
    <s v="Petróleo. Gás e Biocombustíveis"/>
    <n v="30483"/>
    <s v="V"/>
    <x v="10"/>
    <n v="600"/>
    <n v="16.22"/>
    <m/>
    <n v="9732"/>
    <n v="39.195999999999998"/>
    <n v="1.8266666666666669"/>
    <n v="0.33"/>
    <n v="9692.4740000000002"/>
    <s v="S"/>
    <m/>
    <n v="9692.4740000000002"/>
    <n v="549.07633333333433"/>
    <n v="600"/>
  </r>
  <r>
    <s v="ITAÚ"/>
    <d v="2016-10-19T00:00:00"/>
    <s v="Bens Industriais"/>
    <n v="30483"/>
    <s v="C"/>
    <x v="49"/>
    <n v="600"/>
    <n v="6.6"/>
    <m/>
    <n v="3960"/>
    <n v="21.880000000000003"/>
    <n v="1.8266666666666669"/>
    <n v="0.33"/>
    <n v="3982.84"/>
    <s v="S"/>
    <m/>
    <n v="-3982.84"/>
    <m/>
    <n v="0"/>
  </r>
  <r>
    <s v="ITAÚ"/>
    <d v="2016-10-18T00:00:00"/>
    <s v="Materiais Básicos"/>
    <n v="27015"/>
    <s v="C"/>
    <x v="48"/>
    <n v="300"/>
    <n v="16.23"/>
    <n v="16.625"/>
    <n v="4869"/>
    <n v="24.606999999999999"/>
    <n v="1.92"/>
    <n v="0.34499999999999997"/>
    <n v="4894.5820000000003"/>
    <s v="S"/>
    <m/>
    <n v="-4894.5820000000003"/>
    <m/>
    <n v="0"/>
  </r>
  <r>
    <s v="ITAÚ"/>
    <d v="2016-10-18T00:00:00"/>
    <s v="Petróleo. Gás e Biocombustíveis"/>
    <n v="27015"/>
    <s v="C"/>
    <x v="10"/>
    <n v="600"/>
    <n v="15.17"/>
    <m/>
    <n v="9102"/>
    <n v="37.305999999999997"/>
    <n v="1.92"/>
    <n v="0.34499999999999997"/>
    <n v="9140.280999999999"/>
    <s v="S"/>
    <m/>
    <n v="-9140.280999999999"/>
    <m/>
    <n v="300"/>
  </r>
  <r>
    <s v="ITAÚ"/>
    <d v="2016-10-17T00:00:00"/>
    <s v="Materiais Básicos"/>
    <n v="23835"/>
    <s v="V"/>
    <x v="2"/>
    <n v="600"/>
    <n v="9.7100000000000009"/>
    <m/>
    <n v="5826.0000000000009"/>
    <n v="27.478000000000002"/>
    <n v="1.3466666666666667"/>
    <n v="0.24333333333333332"/>
    <n v="5798.278666666668"/>
    <s v="S"/>
    <m/>
    <n v="5798.278666666668"/>
    <n v="207.94500000000221"/>
    <n v="200"/>
  </r>
  <r>
    <s v="ITAÚ"/>
    <d v="2016-10-17T00:00:00"/>
    <s v="Bens Industriais"/>
    <n v="23835"/>
    <s v="V"/>
    <x v="49"/>
    <n v="600"/>
    <n v="6.29"/>
    <m/>
    <n v="3774"/>
    <n v="21.322000000000003"/>
    <n v="1.3466666666666667"/>
    <n v="0.24333333333333332"/>
    <n v="3752.4346666666665"/>
    <s v="S"/>
    <m/>
    <n v="3752.4346666666665"/>
    <n v="-49.916000000000167"/>
    <n v="600"/>
  </r>
  <r>
    <s v="ITAÚ"/>
    <d v="2016-10-17T00:00:00"/>
    <s v="Materiais Básicos"/>
    <n v="23835"/>
    <s v="C"/>
    <x v="48"/>
    <n v="300"/>
    <n v="17.02"/>
    <m/>
    <n v="5106"/>
    <n v="25.317999999999998"/>
    <n v="1.3466666666666667"/>
    <n v="0.24333333333333332"/>
    <n v="5132.1913333333332"/>
    <s v="S"/>
    <m/>
    <n v="-5132.1913333333332"/>
    <m/>
    <n v="100"/>
  </r>
  <r>
    <s v="ITAÚ"/>
    <d v="2016-10-14T00:00:00"/>
    <s v="Financeiro e Outros"/>
    <n v="18836"/>
    <s v="V"/>
    <x v="9"/>
    <n v="200"/>
    <n v="30.93"/>
    <m/>
    <n v="6186"/>
    <n v="28.558"/>
    <n v="1.5433333333333332"/>
    <n v="0.27999999999999997"/>
    <n v="6157.1620000000003"/>
    <s v="S"/>
    <m/>
    <n v="6157.1620000000003"/>
    <n v="276.6186666666672"/>
    <n v="200"/>
  </r>
  <r>
    <s v="ITAÚ"/>
    <d v="2016-10-14T00:00:00"/>
    <s v="Materiais Básicos"/>
    <n v="18836"/>
    <s v="C"/>
    <x v="50"/>
    <n v="600"/>
    <n v="10.49"/>
    <m/>
    <n v="6294"/>
    <n v="28.882000000000001"/>
    <n v="1.5433333333333332"/>
    <n v="0.27999999999999997"/>
    <n v="6323.7919999999995"/>
    <s v="S"/>
    <m/>
    <n v="-6323.7919999999995"/>
    <m/>
    <n v="600"/>
  </r>
  <r>
    <s v="ITAÚ"/>
    <d v="2016-10-14T00:00:00"/>
    <s v=" Telecomunicações"/>
    <n v="18836"/>
    <s v="C"/>
    <x v="51"/>
    <n v="100"/>
    <n v="43.72"/>
    <m/>
    <n v="4372"/>
    <n v="23.116"/>
    <n v="1.5433333333333332"/>
    <n v="0.27999999999999997"/>
    <n v="4396.0259999999998"/>
    <s v="S"/>
    <m/>
    <n v="-4396.0259999999998"/>
    <m/>
    <n v="0"/>
  </r>
  <r>
    <s v="ITAÚ"/>
    <d v="2016-10-11T00:00:00"/>
    <s v="Financeiro"/>
    <n v="11636"/>
    <s v="C"/>
    <x v="14"/>
    <n v="200"/>
    <n v="24.56"/>
    <m/>
    <n v="4912"/>
    <n v="24.736000000000001"/>
    <n v="1.0549999999999999"/>
    <n v="0.19"/>
    <n v="4937.5559999999996"/>
    <s v="S"/>
    <m/>
    <n v="-4937.5559999999996"/>
    <m/>
    <m/>
  </r>
  <r>
    <s v="ITAÚ"/>
    <d v="2016-10-11T00:00:00"/>
    <s v="Materiais Básicos"/>
    <n v="11636"/>
    <s v="C"/>
    <x v="2"/>
    <n v="300"/>
    <n v="9.2899999999999991"/>
    <m/>
    <n v="2786.9999999999995"/>
    <n v="18.360999999999997"/>
    <n v="1.0549999999999999"/>
    <n v="0.19"/>
    <n v="2806.1809999999996"/>
    <s v="S"/>
    <m/>
    <n v="-2806.1809999999996"/>
    <m/>
    <n v="600"/>
  </r>
  <r>
    <s v="ITAÚ"/>
    <d v="2016-10-07T00:00:00"/>
    <s v="Financeiro e Outros"/>
    <n v="4987"/>
    <s v="V"/>
    <x v="54"/>
    <n v="400"/>
    <n v="13.68"/>
    <m/>
    <n v="5472"/>
    <n v="26.416"/>
    <n v="0.72000000000000008"/>
    <n v="0.13"/>
    <n v="5445.4539999999997"/>
    <s v="S"/>
    <m/>
    <n v="5445.4539999999997"/>
    <n v="-63.129333333333307"/>
    <n v="0"/>
  </r>
  <r>
    <s v="ITAÚ"/>
    <d v="2016-10-07T00:00:00"/>
    <s v="Consumo Cíclico"/>
    <n v="4987"/>
    <s v="C"/>
    <x v="53"/>
    <n v="300"/>
    <n v="3.9"/>
    <m/>
    <n v="1170"/>
    <n v="13.51"/>
    <n v="0.72000000000000008"/>
    <n v="0.13"/>
    <n v="1184.2700000000002"/>
    <s v="S"/>
    <m/>
    <n v="-1184.2700000000002"/>
    <m/>
    <n v="0"/>
  </r>
  <r>
    <s v="ITAÚ"/>
    <d v="2016-10-07T00:00:00"/>
    <s v="Bens Industriais"/>
    <n v="4987"/>
    <s v="C"/>
    <x v="49"/>
    <n v="200"/>
    <n v="6.12"/>
    <m/>
    <n v="1224"/>
    <n v="13.672000000000001"/>
    <n v="0.72000000000000008"/>
    <n v="0.13"/>
    <n v="1238.4320000000002"/>
    <s v="S"/>
    <m/>
    <n v="-1238.4320000000002"/>
    <m/>
    <n v="300"/>
  </r>
  <r>
    <s v="ITAÚ"/>
    <d v="2016-10-06T00:00:00"/>
    <s v="Petróleo. Gás e Biocombustíveis"/>
    <n v="2286"/>
    <s v="V"/>
    <x v="10"/>
    <n v="700"/>
    <n v="13.95"/>
    <m/>
    <n v="9765"/>
    <n v="39.295000000000002"/>
    <n v="2.68"/>
    <n v="0.48"/>
    <n v="9725.2250000000004"/>
    <s v="S"/>
    <m/>
    <n v="9725.2250000000004"/>
    <n v="747.950952380952"/>
    <n v="400"/>
  </r>
  <r>
    <s v="ITAÚ"/>
    <d v="2016-09-23T00:00:00"/>
    <s v="Financeiro"/>
    <n v="43860"/>
    <s v="V"/>
    <x v="14"/>
    <n v="200"/>
    <n v="22.47"/>
    <m/>
    <n v="4494"/>
    <n v="23.481999999999999"/>
    <n v="0.72000000000000008"/>
    <n v="0.13"/>
    <n v="4470.3879999999999"/>
    <s v="S"/>
    <m/>
    <n v="4470.3879999999999"/>
    <n v="197.29"/>
    <n v="700"/>
  </r>
  <r>
    <s v="ITAÚ"/>
    <d v="2016-09-23T00:00:00"/>
    <s v="Materiais Básicos"/>
    <n v="43860"/>
    <s v="C"/>
    <x v="2"/>
    <n v="100"/>
    <n v="8.24"/>
    <m/>
    <n v="824"/>
    <n v="12.472"/>
    <n v="0.72000000000000008"/>
    <n v="0.13"/>
    <n v="837.23199999999997"/>
    <s v="S"/>
    <m/>
    <n v="-837.23199999999997"/>
    <m/>
    <n v="300"/>
  </r>
  <r>
    <s v="ITAÚ"/>
    <d v="2016-09-23T00:00:00"/>
    <s v="Bens Industriais"/>
    <n v="43860"/>
    <s v="C"/>
    <x v="49"/>
    <n v="400"/>
    <n v="6.36"/>
    <m/>
    <n v="2544"/>
    <n v="17.632000000000001"/>
    <n v="0.72000000000000008"/>
    <n v="0.13"/>
    <n v="2562.3920000000003"/>
    <s v="S"/>
    <m/>
    <n v="-2562.3920000000003"/>
    <m/>
    <n v="400"/>
  </r>
  <r>
    <s v="ITAÚ"/>
    <d v="2016-09-16T00:00:00"/>
    <s v="Petróleo. Gás e Biocombustíveis"/>
    <n v="31080"/>
    <s v="C"/>
    <x v="10"/>
    <n v="400"/>
    <n v="13.04"/>
    <n v="12.820848639455782"/>
    <n v="5216"/>
    <n v="25.648"/>
    <n v="0.89500000000000002"/>
    <n v="0.16"/>
    <n v="5242.4380000000001"/>
    <s v="S"/>
    <m/>
    <n v="-5242.4380000000001"/>
    <m/>
    <n v="200"/>
  </r>
  <r>
    <s v="ITAÚ"/>
    <d v="2016-09-16T00:00:00"/>
    <s v="Petróleo. Gás e Biocombustíveis"/>
    <n v="31080"/>
    <s v="C"/>
    <x v="10"/>
    <n v="100"/>
    <n v="13.11"/>
    <n v="13.157382000000002"/>
    <n v="1311"/>
    <n v="23.933"/>
    <n v="0.89500000000000002"/>
    <n v="0.16"/>
    <n v="1335.7230000000002"/>
    <s v="S"/>
    <m/>
    <n v="-1335.7230000000002"/>
    <m/>
    <n v="200"/>
  </r>
  <r>
    <s v="ITAÚ"/>
    <d v="2016-09-09T00:00:00"/>
    <s v="Financeiro e Outros"/>
    <n v="10502"/>
    <s v="C"/>
    <x v="9"/>
    <n v="200"/>
    <n v="29.8"/>
    <n v="29.395"/>
    <n v="5960"/>
    <n v="27.88"/>
    <n v="1.08"/>
    <n v="0.19500000000000001"/>
    <n v="5988.7049999999999"/>
    <s v="S"/>
    <m/>
    <n v="-5988.7049999999999"/>
    <m/>
    <n v="400"/>
  </r>
  <r>
    <s v="ITAÚ"/>
    <d v="2016-09-09T00:00:00"/>
    <s v="Materiais Básicos"/>
    <n v="10502"/>
    <s v="C"/>
    <x v="2"/>
    <n v="200"/>
    <n v="9.64"/>
    <m/>
    <n v="1928"/>
    <n v="15.783999999999999"/>
    <n v="1.08"/>
    <n v="0.19500000000000001"/>
    <n v="1944.6090000000002"/>
    <s v="S"/>
    <m/>
    <n v="-1944.6090000000002"/>
    <m/>
    <n v="100"/>
  </r>
  <r>
    <s v="ITAÚ"/>
    <d v="2016-09-06T00:00:00"/>
    <s v="Petróleo. Gás e Biocombustíveis"/>
    <n v="2662"/>
    <s v="V"/>
    <x v="10"/>
    <n v="500"/>
    <n v="12.95"/>
    <m/>
    <n v="6475"/>
    <n v="29.425000000000001"/>
    <n v="1.78"/>
    <n v="0.32"/>
    <n v="6445.2550000000001"/>
    <s v="S"/>
    <m/>
    <n v="6445.2550000000001"/>
    <n v="453.71738095238106"/>
    <n v="300"/>
  </r>
  <r>
    <s v="ITAÚ"/>
    <d v="2016-08-25T00:00:00"/>
    <s v="Financeiro e Outros"/>
    <n v="60354"/>
    <s v="C"/>
    <x v="54"/>
    <n v="300"/>
    <n v="13.7"/>
    <m/>
    <n v="4110"/>
    <n v="22.33"/>
    <n v="0.62"/>
    <n v="0.10666666666666667"/>
    <n v="4133.0666666666666"/>
    <s v="S"/>
    <m/>
    <n v="-4133.0666666666666"/>
    <m/>
    <n v="0"/>
  </r>
  <r>
    <s v="ITAÚ"/>
    <d v="2016-08-25T00:00:00"/>
    <s v="Financeiro e Outros"/>
    <n v="60354"/>
    <s v="C"/>
    <x v="54"/>
    <n v="100"/>
    <n v="13.6"/>
    <m/>
    <n v="1360"/>
    <n v="14.08"/>
    <n v="0.62"/>
    <n v="0.10666666666666667"/>
    <n v="1374.8166666666666"/>
    <s v="S"/>
    <m/>
    <n v="-1374.8166666666666"/>
    <m/>
    <n v="0"/>
  </r>
  <r>
    <s v="ITAÚ"/>
    <d v="2016-08-25T00:00:00"/>
    <s v="Consumo Cíclico"/>
    <n v="60354"/>
    <s v="C"/>
    <x v="53"/>
    <n v="300"/>
    <n v="4.41"/>
    <m/>
    <n v="1323"/>
    <n v="13.968999999999999"/>
    <n v="0.62"/>
    <n v="0.10666666666666667"/>
    <n v="1337.7056666666667"/>
    <s v="S"/>
    <m/>
    <n v="-1337.7056666666667"/>
    <m/>
    <n v="700"/>
  </r>
  <r>
    <s v="ITAÚ"/>
    <d v="2016-08-18T00:00:00"/>
    <s v="Bens Industriais"/>
    <n v="43191"/>
    <s v="V"/>
    <x v="35"/>
    <n v="300"/>
    <n v="6.33"/>
    <m/>
    <n v="1899"/>
    <n v="15.696999999999999"/>
    <n v="0.35199999999999998"/>
    <n v="0.09"/>
    <n v="1883.2130000000002"/>
    <s v="S"/>
    <m/>
    <n v="1883.2130000000002"/>
    <n v="211.30300000000034"/>
    <n v="600"/>
  </r>
  <r>
    <s v="ITAÚ"/>
    <d v="2016-08-17T00:00:00"/>
    <s v="Materiais Básicos"/>
    <n v="39074"/>
    <s v="V"/>
    <x v="50"/>
    <n v="200"/>
    <n v="9.9499999999999993"/>
    <m/>
    <n v="1989.9999999999998"/>
    <n v="15.969999999999999"/>
    <n v="0.52"/>
    <n v="9.3333333333333338E-2"/>
    <n v="1973.9366666666665"/>
    <s v="S"/>
    <m/>
    <n v="1973.9366666666665"/>
    <n v="-35.15"/>
    <n v="200"/>
  </r>
  <r>
    <s v="ITAÚ"/>
    <d v="2016-08-17T00:00:00"/>
    <s v="Petróleo. Gás e Biocombustíveis"/>
    <n v="39074"/>
    <s v="C"/>
    <x v="10"/>
    <n v="100"/>
    <n v="12.3"/>
    <n v="11.979515238095239"/>
    <n v="1230"/>
    <n v="13.69"/>
    <n v="0.52"/>
    <n v="9.3333333333333338E-2"/>
    <n v="1244.4133333333334"/>
    <s v="S"/>
    <m/>
    <n v="-1244.4133333333334"/>
    <m/>
    <n v="200"/>
  </r>
  <r>
    <s v="ITAÚ"/>
    <d v="2016-08-17T00:00:00"/>
    <s v="Petróleo. Gás e Biocombustíveis"/>
    <n v="39074"/>
    <s v="C"/>
    <x v="10"/>
    <n v="200"/>
    <n v="12.31"/>
    <m/>
    <n v="2462"/>
    <n v="17.385999999999999"/>
    <n v="0.52"/>
    <n v="9.3333333333333338E-2"/>
    <n v="2480.1093333333333"/>
    <s v="S"/>
    <m/>
    <n v="-2480.1093333333333"/>
    <m/>
    <n v="400"/>
  </r>
  <r>
    <s v="ITAÚ"/>
    <d v="2016-08-12T00:00:00"/>
    <s v="Financeiro e Outros"/>
    <n v="26272"/>
    <s v="C"/>
    <x v="9"/>
    <n v="200"/>
    <n v="28.99"/>
    <m/>
    <n v="5798"/>
    <n v="27.394000000000002"/>
    <n v="1.38"/>
    <n v="0.25"/>
    <n v="5826.2740000000003"/>
    <s v="S"/>
    <m/>
    <n v="-5826.2740000000003"/>
    <m/>
    <n v="0"/>
  </r>
  <r>
    <s v="ITAÚ"/>
    <d v="2016-08-12T00:00:00"/>
    <s v="Financeiro"/>
    <n v="26272"/>
    <s v="C"/>
    <x v="14"/>
    <n v="200"/>
    <n v="21.24"/>
    <m/>
    <n v="4248"/>
    <n v="22.744"/>
    <n v="1.38"/>
    <n v="0.25"/>
    <n v="4271.6239999999998"/>
    <s v="S"/>
    <m/>
    <n v="-4271.6239999999998"/>
    <m/>
    <n v="300"/>
  </r>
  <r>
    <s v="ITAÚ"/>
    <d v="2016-08-11T00:00:00"/>
    <s v="Petróleo. Gás e Biocombustíveis"/>
    <n v="23180"/>
    <s v="C"/>
    <x v="10"/>
    <n v="200"/>
    <n v="11.76"/>
    <m/>
    <n v="2352"/>
    <n v="17.056000000000001"/>
    <n v="0.64"/>
    <n v="0.11"/>
    <n v="2369.7960000000003"/>
    <s v="S"/>
    <m/>
    <n v="-2369.7960000000003"/>
    <m/>
    <n v="200"/>
  </r>
  <r>
    <s v="ITAÚ"/>
    <d v="2016-08-10T00:00:00"/>
    <s v="Materiais Básicos"/>
    <n v="19802"/>
    <s v="V"/>
    <x v="48"/>
    <n v="400"/>
    <n v="15.68"/>
    <m/>
    <n v="6272"/>
    <n v="28.815999999999999"/>
    <n v="1.72"/>
    <n v="0.31"/>
    <n v="6242.8739999999998"/>
    <s v="S"/>
    <m/>
    <n v="6242.8739999999998"/>
    <n v="700.7229999999995"/>
    <n v="200"/>
  </r>
  <r>
    <s v="ITAÚ"/>
    <d v="2016-08-04T00:00:00"/>
    <s v="Bens Industriais"/>
    <n v="3542"/>
    <s v="C"/>
    <x v="35"/>
    <n v="300"/>
    <n v="5.52"/>
    <m/>
    <n v="1655.9999999999998"/>
    <n v="14.968"/>
    <n v="0.5"/>
    <n v="0.09"/>
    <n v="1671.6879999999999"/>
    <s v="S"/>
    <m/>
    <n v="-1671.6879999999999"/>
    <m/>
    <n v="400"/>
  </r>
  <r>
    <s v="ITAÚ"/>
    <d v="2016-08-04T00:00:00"/>
    <s v="Materiais Básicos"/>
    <n v="3542"/>
    <s v="C"/>
    <x v="50"/>
    <n v="200"/>
    <n v="9.9600000000000009"/>
    <m/>
    <n v="1992.0000000000002"/>
    <n v="15.976000000000001"/>
    <n v="0.5"/>
    <n v="0.09"/>
    <n v="2008.6960000000004"/>
    <s v="S"/>
    <m/>
    <n v="-2008.6960000000004"/>
    <m/>
    <n v="0"/>
  </r>
  <r>
    <s v="ITAÚ"/>
    <d v="2016-08-02T00:00:00"/>
    <s v="Petróleo. Gás e Biocombustíveis"/>
    <n v="75901"/>
    <s v="C"/>
    <x v="10"/>
    <n v="200"/>
    <n v="11.37"/>
    <m/>
    <n v="2274"/>
    <n v="16.821999999999999"/>
    <n v="0.62"/>
    <n v="0.11"/>
    <n v="2291.5620000000004"/>
    <s v="S"/>
    <m/>
    <n v="-2291.5620000000004"/>
    <m/>
    <n v="200"/>
  </r>
  <r>
    <s v="ITAÚ"/>
    <d v="2016-07-28T00:00:00"/>
    <s v="Materiais Básicos"/>
    <n v="65397"/>
    <s v="C"/>
    <x v="48"/>
    <n v="200"/>
    <n v="14"/>
    <m/>
    <n v="2800"/>
    <n v="18.399999999999999"/>
    <n v="0.77"/>
    <n v="0.14000000000000001"/>
    <n v="2819.17"/>
    <s v="S"/>
    <m/>
    <n v="-2819.17"/>
    <m/>
    <n v="300"/>
  </r>
  <r>
    <s v="ITAÚ"/>
    <d v="2016-07-25T00:00:00"/>
    <s v="Petróleo. Gás e Biocombustíveis"/>
    <n v="53453"/>
    <s v="V"/>
    <x v="10"/>
    <n v="300"/>
    <n v="11.83"/>
    <m/>
    <n v="3549"/>
    <n v="20.646999999999998"/>
    <n v="0.85499999999999998"/>
    <n v="0.15"/>
    <n v="3528.203"/>
    <s v="S"/>
    <m/>
    <n v="3528.203"/>
    <n v="302.7"/>
    <n v="0"/>
  </r>
  <r>
    <s v="ITAÚ"/>
    <d v="2016-07-25T00:00:00"/>
    <s v="Materiais Básicos"/>
    <n v="53453"/>
    <s v="C"/>
    <x v="48"/>
    <n v="200"/>
    <n v="13.51"/>
    <m/>
    <n v="2702"/>
    <n v="18.106000000000002"/>
    <n v="0.85499999999999998"/>
    <n v="0.16"/>
    <n v="2720.8960000000002"/>
    <s v="S"/>
    <m/>
    <n v="-2720.8960000000002"/>
    <m/>
    <n v="0"/>
  </r>
  <r>
    <s v="ITAÚ"/>
    <d v="2016-07-15T00:00:00"/>
    <s v="Petróleo. Gás e Biocombustíveis"/>
    <n v="28689"/>
    <s v="C"/>
    <x v="10"/>
    <n v="300"/>
    <n v="10.68"/>
    <m/>
    <n v="3204"/>
    <n v="19.612000000000002"/>
    <n v="0.88"/>
    <n v="0.16"/>
    <n v="3224.402"/>
    <s v="S"/>
    <m/>
    <n v="-3224.402"/>
    <m/>
    <n v="100"/>
  </r>
  <r>
    <s v="ITAÚ"/>
    <d v="2016-07-14T00:00:00"/>
    <s v="Financeiro e Outros"/>
    <n v="22592"/>
    <s v="V"/>
    <x v="9"/>
    <n v="100"/>
    <n v="26.65"/>
    <m/>
    <n v="2665"/>
    <n v="17.995000000000001"/>
    <n v="0.85"/>
    <n v="0.15"/>
    <n v="2646.855"/>
    <s v="S"/>
    <m/>
    <n v="2646.855"/>
    <n v="134.72999999999999"/>
    <n v="200"/>
  </r>
  <r>
    <s v="ITAÚ"/>
    <d v="2016-07-14T00:00:00"/>
    <s v="Financeiro"/>
    <n v="22592"/>
    <s v="V"/>
    <x v="14"/>
    <n v="200"/>
    <n v="17.63"/>
    <m/>
    <n v="3526"/>
    <n v="20.577999999999999"/>
    <n v="0.85"/>
    <n v="0.15"/>
    <n v="3505.2719999999999"/>
    <s v="S"/>
    <m/>
    <n v="3505.2719999999999"/>
    <n v="303.83"/>
    <n v="0"/>
  </r>
  <r>
    <s v="ITAÚ"/>
    <d v="2016-06-28T00:00:00"/>
    <s v="Financeiro e Outros"/>
    <n v="49760"/>
    <s v="C"/>
    <x v="9"/>
    <n v="100"/>
    <n v="24.93"/>
    <m/>
    <n v="2493"/>
    <n v="17.478999999999999"/>
    <n v="0.68"/>
    <n v="0.12"/>
    <n v="2511.2289999999998"/>
    <s v="S"/>
    <m/>
    <n v="-2511.2289999999998"/>
    <m/>
    <n v="800"/>
  </r>
  <r>
    <s v="ITAÚ"/>
    <d v="2016-06-27T00:00:00"/>
    <s v="Financeiro"/>
    <n v="46538"/>
    <s v="C"/>
    <x v="14"/>
    <n v="200"/>
    <n v="15.9"/>
    <m/>
    <n v="3180"/>
    <n v="19.54"/>
    <n v="0.87"/>
    <n v="0.15"/>
    <n v="3200.32"/>
    <s v="S"/>
    <m/>
    <n v="-3200.32"/>
    <m/>
    <n v="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dinâmica1" cacheId="114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chartFormat="1">
  <location ref="A3:B36" firstHeaderRow="1" firstDataRow="1" firstDataCol="1"/>
  <pivotFields count="17">
    <pivotField axis="axisRow" showAll="0">
      <items count="5">
        <item m="1" x="3"/>
        <item x="1"/>
        <item m="1" x="2"/>
        <item x="0"/>
        <item t="default"/>
      </items>
    </pivotField>
    <pivotField showAll="0"/>
    <pivotField axis="axisRow" showAll="0" defaultSubtotal="0">
      <items count="13">
        <item x="7"/>
        <item x="0"/>
        <item m="1" x="10"/>
        <item x="5"/>
        <item x="6"/>
        <item x="4"/>
        <item m="1" x="9"/>
        <item x="1"/>
        <item x="2"/>
        <item m="1" x="8"/>
        <item m="1" x="12"/>
        <item m="1" x="11"/>
        <item x="3"/>
      </items>
    </pivotField>
    <pivotField showAll="0" defaultSubtotal="0"/>
    <pivotField showAll="0"/>
    <pivotField axis="axisRow" showAll="0" defaultSubtotal="0">
      <items count="65">
        <item x="3"/>
        <item m="1" x="27"/>
        <item m="1" x="37"/>
        <item m="1" x="38"/>
        <item sd="0" m="1" x="63"/>
        <item m="1" x="22"/>
        <item m="1" x="31"/>
        <item m="1" x="40"/>
        <item m="1" x="29"/>
        <item m="1" x="39"/>
        <item m="1" x="46"/>
        <item m="1" x="33"/>
        <item m="1" x="42"/>
        <item m="1" x="36"/>
        <item m="1" x="41"/>
        <item x="2"/>
        <item x="11"/>
        <item m="1" x="28"/>
        <item m="1" x="53"/>
        <item m="1" x="47"/>
        <item x="5"/>
        <item m="1" x="60"/>
        <item m="1" x="15"/>
        <item m="1" x="61"/>
        <item m="1" x="24"/>
        <item m="1" x="62"/>
        <item m="1" x="52"/>
        <item m="1" x="20"/>
        <item m="1" x="16"/>
        <item m="1" x="13"/>
        <item m="1" x="64"/>
        <item m="1" x="32"/>
        <item m="1" x="26"/>
        <item m="1" x="51"/>
        <item x="12"/>
        <item m="1" x="43"/>
        <item m="1" x="34"/>
        <item m="1" x="23"/>
        <item m="1" x="50"/>
        <item m="1" x="18"/>
        <item m="1" x="19"/>
        <item m="1" x="30"/>
        <item m="1" x="45"/>
        <item x="8"/>
        <item m="1" x="21"/>
        <item m="1" x="25"/>
        <item m="1" x="48"/>
        <item m="1" x="35"/>
        <item m="1" x="59"/>
        <item x="0"/>
        <item m="1" x="55"/>
        <item m="1" x="54"/>
        <item x="1"/>
        <item m="1" x="44"/>
        <item m="1" x="49"/>
        <item m="1" x="58"/>
        <item m="1" x="57"/>
        <item m="1" x="17"/>
        <item m="1" x="56"/>
        <item x="10"/>
        <item m="1" x="14"/>
        <item x="9"/>
        <item x="4"/>
        <item x="6"/>
        <item x="7"/>
      </items>
    </pivotField>
    <pivotField showAll="0"/>
    <pivotField showAll="0"/>
    <pivotField showAll="0" defaultSubtotal="0"/>
    <pivotField numFmtId="4" showAll="0"/>
    <pivotField numFmtId="2" showAll="0"/>
    <pivotField showAll="0"/>
    <pivotField showAll="0"/>
    <pivotField numFmtId="2" showAll="0"/>
    <pivotField showAll="0" defaultSubtotal="0"/>
    <pivotField showAll="0" defaultSubtotal="0"/>
    <pivotField dataField="1" numFmtId="2" showAll="0"/>
  </pivotFields>
  <rowFields count="3">
    <field x="0"/>
    <field x="5"/>
    <field x="2"/>
  </rowFields>
  <rowItems count="33">
    <i>
      <x v="1"/>
    </i>
    <i r="1">
      <x v="16"/>
    </i>
    <i r="2">
      <x v="4"/>
    </i>
    <i r="1">
      <x v="34"/>
    </i>
    <i r="2">
      <x/>
    </i>
    <i r="1">
      <x v="49"/>
    </i>
    <i r="2">
      <x v="1"/>
    </i>
    <i r="1">
      <x v="52"/>
    </i>
    <i r="2">
      <x v="7"/>
    </i>
    <i>
      <x v="3"/>
    </i>
    <i r="1">
      <x/>
    </i>
    <i r="2">
      <x v="12"/>
    </i>
    <i r="1">
      <x v="15"/>
    </i>
    <i r="2">
      <x v="8"/>
    </i>
    <i r="1">
      <x v="20"/>
    </i>
    <i r="2">
      <x v="5"/>
    </i>
    <i r="1">
      <x v="43"/>
    </i>
    <i r="2">
      <x v="7"/>
    </i>
    <i r="1">
      <x v="49"/>
    </i>
    <i r="2">
      <x v="1"/>
    </i>
    <i r="1">
      <x v="52"/>
    </i>
    <i r="2">
      <x v="7"/>
    </i>
    <i r="1">
      <x v="59"/>
    </i>
    <i r="2">
      <x v="7"/>
    </i>
    <i r="1">
      <x v="61"/>
    </i>
    <i r="2">
      <x v="7"/>
    </i>
    <i r="1">
      <x v="62"/>
    </i>
    <i r="2">
      <x v="7"/>
    </i>
    <i r="1">
      <x v="63"/>
    </i>
    <i r="2">
      <x v="7"/>
    </i>
    <i r="1">
      <x v="64"/>
    </i>
    <i r="2">
      <x v="3"/>
    </i>
    <i t="grand">
      <x/>
    </i>
  </rowItems>
  <colItems count="1">
    <i/>
  </colItems>
  <dataFields count="1">
    <dataField name="Soma de TOTAL FINAL" fld="16" baseField="0" baseItem="0" numFmtId="165"/>
  </dataFields>
  <formats count="9">
    <format dxfId="2788">
      <pivotArea collapsedLevelsAreSubtotals="1" fieldPosition="0">
        <references count="3">
          <reference field="0" count="1" selected="0">
            <x v="1"/>
          </reference>
          <reference field="2" count="1">
            <x v="3"/>
          </reference>
          <reference field="5" count="1" selected="0">
            <x v="8"/>
          </reference>
        </references>
      </pivotArea>
    </format>
    <format dxfId="2789">
      <pivotArea collapsedLevelsAreSubtotals="1" fieldPosition="0">
        <references count="3">
          <reference field="0" count="1" selected="0">
            <x v="1"/>
          </reference>
          <reference field="2" count="1">
            <x v="3"/>
          </reference>
          <reference field="5" count="1" selected="0">
            <x v="3"/>
          </reference>
        </references>
      </pivotArea>
    </format>
    <format dxfId="2790">
      <pivotArea collapsedLevelsAreSubtotals="1" fieldPosition="0">
        <references count="3">
          <reference field="0" count="1" selected="0">
            <x v="1"/>
          </reference>
          <reference field="2" count="1">
            <x v="2"/>
          </reference>
          <reference field="5" count="1" selected="0">
            <x v="0"/>
          </reference>
        </references>
      </pivotArea>
    </format>
    <format dxfId="2791">
      <pivotArea collapsedLevelsAreSubtotals="1" fieldPosition="0">
        <references count="3">
          <reference field="0" count="1" selected="0">
            <x v="0"/>
          </reference>
          <reference field="2" count="1">
            <x v="3"/>
          </reference>
          <reference field="5" count="1" selected="0">
            <x v="8"/>
          </reference>
        </references>
      </pivotArea>
    </format>
    <format dxfId="2792">
      <pivotArea collapsedLevelsAreSubtotals="1" fieldPosition="0">
        <references count="3">
          <reference field="0" count="1" selected="0">
            <x v="1"/>
          </reference>
          <reference field="2" count="1">
            <x v="0"/>
          </reference>
          <reference field="5" count="1" selected="0">
            <x v="4"/>
          </reference>
        </references>
      </pivotArea>
    </format>
    <format dxfId="2793">
      <pivotArea collapsedLevelsAreSubtotals="1" fieldPosition="0">
        <references count="3">
          <reference field="0" count="1" selected="0">
            <x v="1"/>
          </reference>
          <reference field="2" count="1">
            <x v="6"/>
          </reference>
          <reference field="5" count="1" selected="0">
            <x v="11"/>
          </reference>
        </references>
      </pivotArea>
    </format>
    <format dxfId="2794">
      <pivotArea collapsedLevelsAreSubtotals="1" fieldPosition="0">
        <references count="3">
          <reference field="0" count="1" selected="0">
            <x v="1"/>
          </reference>
          <reference field="2" count="1">
            <x v="4"/>
          </reference>
          <reference field="5" count="1" selected="0">
            <x v="16"/>
          </reference>
        </references>
      </pivotArea>
    </format>
    <format dxfId="2795">
      <pivotArea collapsedLevelsAreSubtotals="1" fieldPosition="0">
        <references count="3">
          <reference field="0" count="1" selected="0">
            <x v="1"/>
          </reference>
          <reference field="2" count="1">
            <x v="4"/>
          </reference>
          <reference field="5" count="1" selected="0">
            <x v="6"/>
          </reference>
        </references>
      </pivotArea>
    </format>
    <format dxfId="2796">
      <pivotArea collapsedLevelsAreSubtotals="1" fieldPosition="0">
        <references count="3">
          <reference field="0" count="1" selected="0">
            <x v="1"/>
          </reference>
          <reference field="2" count="1">
            <x v="4"/>
          </reference>
          <reference field="5" count="1" selected="0">
            <x v="17"/>
          </reference>
        </references>
      </pivotArea>
    </format>
  </formats>
  <chartFormats count="1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0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5" count="1" selected="0">
            <x v="3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4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5" count="1" selected="0">
            <x v="5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5" count="1" selected="0">
            <x v="6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5" count="1" selected="0">
            <x v="8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5" count="1" selected="0">
            <x v="9"/>
          </reference>
        </references>
      </pivotArea>
    </chartFormat>
    <chartFormat chart="0" format="5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5"/>
          </reference>
          <reference field="5" count="1" selected="0">
            <x v="5"/>
          </reference>
        </references>
      </pivotArea>
    </chartFormat>
    <chartFormat chart="0" format="5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"/>
          </reference>
          <reference field="5" count="1" selected="0">
            <x v="8"/>
          </reference>
        </references>
      </pivotArea>
    </chartFormat>
    <chartFormat chart="0" format="5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  <reference field="5" count="1" selected="0">
            <x v="0"/>
          </reference>
        </references>
      </pivotArea>
    </chartFormat>
    <chartFormat chart="0" format="5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  <reference field="5" count="1" selected="0">
            <x v="3"/>
          </reference>
        </references>
      </pivotArea>
    </chartFormat>
    <chartFormat chart="0" format="5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  <reference field="5" count="1" selected="0">
            <x v="4"/>
          </reference>
        </references>
      </pivotArea>
    </chartFormat>
    <chartFormat chart="0" format="5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  <reference field="5" count="1" selected="0">
            <x v="6"/>
          </reference>
        </references>
      </pivotArea>
    </chartFormat>
    <chartFormat chart="0" format="5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  <reference field="5" count="1" selected="0">
            <x v="8"/>
          </reference>
        </references>
      </pivotArea>
    </chartFormat>
    <chartFormat chart="0" format="5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  <reference field="5" count="1" selected="0">
            <x v="9"/>
          </reference>
        </references>
      </pivotArea>
    </chartFormat>
    <chartFormat chart="0" format="6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  <reference field="5" count="1" selected="0">
            <x v="11"/>
          </reference>
        </references>
      </pivotArea>
    </chartFormat>
    <chartFormat chart="0" format="6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  <reference field="5" count="1" selected="0">
            <x v="12"/>
          </reference>
        </references>
      </pivotArea>
    </chartFormat>
    <chartFormat chart="0" format="6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  <reference field="5" count="1" selected="0">
            <x v="13"/>
          </reference>
        </references>
      </pivotArea>
    </chartFormat>
    <chartFormat chart="0" format="6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14"/>
          </reference>
        </references>
      </pivotArea>
    </chartFormat>
    <chartFormat chart="0" format="6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  <reference field="5" count="1" selected="0">
            <x v="14"/>
          </reference>
        </references>
      </pivotArea>
    </chartFormat>
    <chartFormat chart="0" format="6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15"/>
          </reference>
        </references>
      </pivotArea>
    </chartFormat>
    <chartFormat chart="0" format="6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16"/>
          </reference>
        </references>
      </pivotArea>
    </chartFormat>
    <chartFormat chart="0" format="7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  <reference field="5" count="1" selected="0">
            <x v="15"/>
          </reference>
        </references>
      </pivotArea>
    </chartFormat>
    <chartFormat chart="0" format="7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  <reference field="5" count="1" selected="0">
            <x v="16"/>
          </reference>
        </references>
      </pivotArea>
    </chartFormat>
    <chartFormat chart="0" format="7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17"/>
          </reference>
        </references>
      </pivotArea>
    </chartFormat>
    <chartFormat chart="0" format="7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  <reference field="5" count="1" selected="0">
            <x v="17"/>
          </reference>
        </references>
      </pivotArea>
    </chartFormat>
    <chartFormat chart="0" format="7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18"/>
          </reference>
        </references>
      </pivotArea>
    </chartFormat>
    <chartFormat chart="0" format="7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  <reference field="5" count="1" selected="0">
            <x v="18"/>
          </reference>
        </references>
      </pivotArea>
    </chartFormat>
    <chartFormat chart="0" format="7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19"/>
          </reference>
        </references>
      </pivotArea>
    </chartFormat>
    <chartFormat chart="0" format="7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  <reference field="5" count="1" selected="0">
            <x v="19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4"/>
          </reference>
        </references>
      </pivotArea>
    </chartFormat>
    <chartFormat chart="0" format="8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  <reference field="5" count="1" selected="0">
            <x v="20"/>
          </reference>
        </references>
      </pivotArea>
    </chartFormat>
    <chartFormat chart="0" format="8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21"/>
          </reference>
        </references>
      </pivotArea>
    </chartFormat>
    <chartFormat chart="0" format="8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  <reference field="5" count="1" selected="0">
            <x v="2"/>
          </reference>
        </references>
      </pivotArea>
    </chartFormat>
    <chartFormat chart="0" format="8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  <reference field="5" count="1" selected="0">
            <x v="10"/>
          </reference>
        </references>
      </pivotArea>
    </chartFormat>
    <chartFormat chart="0" format="8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  <reference field="5" count="1" selected="0">
            <x v="21"/>
          </reference>
        </references>
      </pivotArea>
    </chartFormat>
    <chartFormat chart="0" format="8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22"/>
          </reference>
        </references>
      </pivotArea>
    </chartFormat>
    <chartFormat chart="0" format="9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23"/>
          </reference>
        </references>
      </pivotArea>
    </chartFormat>
    <chartFormat chart="0" format="9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  <reference field="5" count="1" selected="0">
            <x v="23"/>
          </reference>
        </references>
      </pivotArea>
    </chartFormat>
    <chartFormat chart="0" format="9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25"/>
          </reference>
        </references>
      </pivotArea>
    </chartFormat>
    <chartFormat chart="0" format="9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26"/>
          </reference>
        </references>
      </pivotArea>
    </chartFormat>
    <chartFormat chart="0" format="9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27"/>
          </reference>
        </references>
      </pivotArea>
    </chartFormat>
    <chartFormat chart="0" format="10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  <reference field="5" count="1" selected="0">
            <x v="28"/>
          </reference>
        </references>
      </pivotArea>
    </chartFormat>
    <chartFormat chart="0" format="10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30"/>
          </reference>
        </references>
      </pivotArea>
    </chartFormat>
    <chartFormat chart="0" format="10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31"/>
          </reference>
        </references>
      </pivotArea>
    </chartFormat>
    <chartFormat chart="0" format="10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32"/>
          </reference>
        </references>
      </pivotArea>
    </chartFormat>
    <chartFormat chart="0" format="10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33"/>
          </reference>
        </references>
      </pivotArea>
    </chartFormat>
    <chartFormat chart="0" format="10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34"/>
          </reference>
        </references>
      </pivotArea>
    </chartFormat>
    <chartFormat chart="0" format="10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35"/>
          </reference>
        </references>
      </pivotArea>
    </chartFormat>
    <chartFormat chart="0" format="11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  <reference field="5" count="1" selected="0">
            <x v="34"/>
          </reference>
        </references>
      </pivotArea>
    </chartFormat>
    <chartFormat chart="0" format="11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36"/>
          </reference>
        </references>
      </pivotArea>
    </chartFormat>
    <chartFormat chart="0" format="11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37"/>
          </reference>
        </references>
      </pivotArea>
    </chartFormat>
    <chartFormat chart="0" format="11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38"/>
          </reference>
        </references>
      </pivotArea>
    </chartFormat>
    <chartFormat chart="0" format="11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39"/>
          </reference>
        </references>
      </pivotArea>
    </chartFormat>
    <chartFormat chart="0" format="11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40"/>
          </reference>
        </references>
      </pivotArea>
    </chartFormat>
    <chartFormat chart="0" format="11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41"/>
          </reference>
        </references>
      </pivotArea>
    </chartFormat>
    <chartFormat chart="0" format="12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42"/>
          </reference>
        </references>
      </pivotArea>
    </chartFormat>
    <chartFormat chart="0" format="12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"/>
          </reference>
          <reference field="5" count="1" selected="0">
            <x v="41"/>
          </reference>
        </references>
      </pivotArea>
    </chartFormat>
    <chartFormat chart="0" format="12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43"/>
          </reference>
        </references>
      </pivotArea>
    </chartFormat>
    <chartFormat chart="0" format="12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44"/>
          </reference>
        </references>
      </pivotArea>
    </chartFormat>
    <chartFormat chart="0" format="12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"/>
          </reference>
          <reference field="5" count="1" selected="0">
            <x v="41"/>
          </reference>
        </references>
      </pivotArea>
    </chartFormat>
    <chartFormat chart="0" format="12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5" count="1" selected="0">
            <x v="4"/>
          </reference>
        </references>
      </pivotArea>
    </chartFormat>
    <chartFormat chart="0" format="128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  <reference field="5" count="1" selected="0">
            <x v="21"/>
          </reference>
        </references>
      </pivotArea>
    </chartFormat>
    <chartFormat chart="0" format="129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  <reference field="5" count="1" selected="0">
            <x v="10"/>
          </reference>
        </references>
      </pivotArea>
    </chartFormat>
    <chartFormat chart="0" format="130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2"/>
          </reference>
          <reference field="5" count="1" selected="0">
            <x v="44"/>
          </reference>
        </references>
      </pivotArea>
    </chartFormat>
    <chartFormat chart="0" format="13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32"/>
          </reference>
        </references>
      </pivotArea>
    </chartFormat>
    <chartFormat chart="0" format="132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45"/>
          </reference>
        </references>
      </pivotArea>
    </chartFormat>
    <chartFormat chart="0" format="13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  <reference field="5" count="1" selected="0">
            <x v="1"/>
          </reference>
        </references>
      </pivotArea>
    </chartFormat>
    <chartFormat chart="0" format="135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  <reference field="5" count="1" selected="0">
            <x v="8"/>
          </reference>
        </references>
      </pivotArea>
    </chartFormat>
    <chartFormat chart="0" format="136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  <reference field="5" count="1" selected="0">
            <x v="0"/>
          </reference>
        </references>
      </pivotArea>
    </chartFormat>
    <chartFormat chart="0" format="138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  <reference field="5" count="1" selected="0">
            <x v="9"/>
          </reference>
        </references>
      </pivotArea>
    </chartFormat>
    <chartFormat chart="0" format="139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  <reference field="5" count="1" selected="0">
            <x v="16"/>
          </reference>
        </references>
      </pivotArea>
    </chartFormat>
    <chartFormat chart="0" format="140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1"/>
          </reference>
          <reference field="5" count="1" selected="0">
            <x v="41"/>
          </reference>
        </references>
      </pivotArea>
    </chartFormat>
    <chartFormat chart="0" format="14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2"/>
          </reference>
          <reference field="5" count="1" selected="0">
            <x v="44"/>
          </reference>
        </references>
      </pivotArea>
    </chartFormat>
    <chartFormat chart="0" format="14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  <reference field="5" count="1" selected="0">
            <x v="46"/>
          </reference>
        </references>
      </pivotArea>
    </chartFormat>
    <chartFormat chart="0" format="14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47"/>
          </reference>
        </references>
      </pivotArea>
    </chartFormat>
    <chartFormat chart="0" format="14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  <reference field="5" count="1" selected="0">
            <x v="46"/>
          </reference>
        </references>
      </pivotArea>
    </chartFormat>
    <chartFormat chart="0" format="14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48"/>
          </reference>
        </references>
      </pivotArea>
    </chartFormat>
    <chartFormat chart="0" format="14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  <reference field="5" count="1" selected="0">
            <x v="49"/>
          </reference>
        </references>
      </pivotArea>
    </chartFormat>
    <chartFormat chart="0" format="149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  <reference field="5" count="1" selected="0">
            <x v="49"/>
          </reference>
        </references>
      </pivotArea>
    </chartFormat>
    <chartFormat chart="0" format="150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43"/>
          </reference>
        </references>
      </pivotArea>
    </chartFormat>
    <chartFormat chart="0" format="15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50"/>
          </reference>
        </references>
      </pivotArea>
    </chartFormat>
    <chartFormat chart="0" format="15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50"/>
          </reference>
        </references>
      </pivotArea>
    </chartFormat>
    <chartFormat chart="0" format="15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51"/>
          </reference>
        </references>
      </pivotArea>
    </chartFormat>
    <chartFormat chart="0" format="15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2"/>
          </reference>
          <reference field="5" count="1" selected="0">
            <x v="37"/>
          </reference>
        </references>
      </pivotArea>
    </chartFormat>
    <chartFormat chart="0" format="15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  <reference field="5" count="1" selected="0">
            <x v="50"/>
          </reference>
        </references>
      </pivotArea>
    </chartFormat>
    <chartFormat chart="0" format="159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  <reference field="5" count="1" selected="0">
            <x v="51"/>
          </reference>
        </references>
      </pivotArea>
    </chartFormat>
    <chartFormat chart="0" format="160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  <reference field="5" count="1" selected="0">
            <x v="28"/>
          </reference>
        </references>
      </pivotArea>
    </chartFormat>
    <chartFormat chart="0" format="16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  <reference field="5" count="1" selected="0">
            <x v="50"/>
          </reference>
        </references>
      </pivotArea>
    </chartFormat>
    <chartFormat chart="0" format="162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2"/>
          </reference>
          <reference field="5" count="1" selected="0">
            <x v="37"/>
          </reference>
        </references>
      </pivotArea>
    </chartFormat>
    <chartFormat chart="0" format="163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  <reference field="5" count="1" selected="0">
            <x v="51"/>
          </reference>
        </references>
      </pivotArea>
    </chartFormat>
    <chartFormat chart="0" format="16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40"/>
          </reference>
        </references>
      </pivotArea>
    </chartFormat>
    <chartFormat chart="0" format="165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  <reference field="5" count="1" selected="0">
            <x v="34"/>
          </reference>
        </references>
      </pivotArea>
    </chartFormat>
    <chartFormat chart="0" format="16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  <reference field="5" count="1" selected="0">
            <x v="1"/>
          </reference>
        </references>
      </pivotArea>
    </chartFormat>
    <chartFormat chart="0" format="168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  <reference field="5" count="1" selected="0">
            <x v="14"/>
          </reference>
        </references>
      </pivotArea>
    </chartFormat>
    <chartFormat chart="0" format="17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52"/>
          </reference>
        </references>
      </pivotArea>
    </chartFormat>
    <chartFormat chart="0" format="17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2"/>
          </reference>
          <reference field="5" count="1" selected="0">
            <x v="0"/>
          </reference>
        </references>
      </pivotArea>
    </chartFormat>
    <chartFormat chart="0" format="17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2"/>
          </reference>
          <reference field="5" count="1" selected="0">
            <x v="53"/>
          </reference>
        </references>
      </pivotArea>
    </chartFormat>
    <chartFormat chart="0" format="17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54"/>
          </reference>
        </references>
      </pivotArea>
    </chartFormat>
    <chartFormat chart="0" format="17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52"/>
          </reference>
        </references>
      </pivotArea>
    </chartFormat>
    <chartFormat chart="0" format="17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55"/>
          </reference>
        </references>
      </pivotArea>
    </chartFormat>
    <chartFormat chart="0" format="177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56"/>
          </reference>
        </references>
      </pivotArea>
    </chartFormat>
    <chartFormat chart="0" format="178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57"/>
          </reference>
        </references>
      </pivotArea>
    </chartFormat>
    <chartFormat chart="0" format="179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9"/>
          </reference>
          <reference field="5" count="1" selected="0">
            <x v="29"/>
          </reference>
        </references>
      </pivotArea>
    </chartFormat>
    <chartFormat chart="0" format="18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58"/>
          </reference>
        </references>
      </pivotArea>
    </chartFormat>
    <chartFormat chart="0" format="18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2"/>
          </reference>
          <reference field="5" count="1" selected="0">
            <x v="0"/>
          </reference>
        </references>
      </pivotArea>
    </chartFormat>
    <chartFormat chart="0" format="182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56"/>
          </reference>
        </references>
      </pivotArea>
    </chartFormat>
    <chartFormat chart="0" format="183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  <reference field="5" count="1" selected="0">
            <x v="18"/>
          </reference>
        </references>
      </pivotArea>
    </chartFormat>
    <chartFormat chart="0" format="18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  <reference field="5" count="1" selected="0">
            <x v="20"/>
          </reference>
        </references>
      </pivotArea>
    </chartFormat>
    <chartFormat chart="0" format="185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59"/>
          </reference>
        </references>
      </pivotArea>
    </chartFormat>
    <chartFormat chart="0" format="186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  <reference field="5" count="1" selected="0">
            <x v="56"/>
          </reference>
        </references>
      </pivotArea>
    </chartFormat>
    <chartFormat chart="0" format="187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  <reference field="5" count="1" selected="0">
            <x v="56"/>
          </reference>
        </references>
      </pivotArea>
    </chartFormat>
    <chartFormat chart="0" format="188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60"/>
          </reference>
        </references>
      </pivotArea>
    </chartFormat>
    <chartFormat chart="0" format="189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  <reference field="5" count="1" selected="0">
            <x v="15"/>
          </reference>
        </references>
      </pivotArea>
    </chartFormat>
    <chartFormat chart="0" format="190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54"/>
          </reference>
        </references>
      </pivotArea>
    </chartFormat>
    <chartFormat chart="0" format="19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61"/>
          </reference>
        </references>
      </pivotArea>
    </chartFormat>
    <chartFormat chart="0" format="19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  <reference field="5" count="1" selected="0">
            <x v="61"/>
          </reference>
        </references>
      </pivotArea>
    </chartFormat>
    <chartFormat chart="0" format="193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62"/>
          </reference>
        </references>
      </pivotArea>
    </chartFormat>
    <chartFormat chart="0" format="19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  <reference field="5" count="1" selected="0">
            <x v="63"/>
          </reference>
        </references>
      </pivotArea>
    </chartFormat>
    <chartFormat chart="0" format="195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  <reference field="5" count="1" selected="0">
            <x v="6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" cacheId="121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>
  <location ref="B4:E208" firstHeaderRow="0" firstDataRow="1" firstDataCol="1" rowPageCount="1" colPageCount="1"/>
  <pivotFields count="16">
    <pivotField axis="axisRow" showAll="0">
      <items count="7">
        <item x="0"/>
        <item m="1" x="5"/>
        <item x="1"/>
        <item m="1" x="3"/>
        <item m="1" x="2"/>
        <item m="1" x="4"/>
        <item t="default"/>
      </items>
    </pivotField>
    <pivotField axis="axisRow" numFmtId="14" showAll="0">
      <items count="639">
        <item m="1" x="573"/>
        <item m="1" x="582"/>
        <item m="1" x="482"/>
        <item m="1" x="557"/>
        <item m="1" x="453"/>
        <item m="1" x="457"/>
        <item m="1" x="566"/>
        <item m="1" x="466"/>
        <item m="1" x="479"/>
        <item m="1" x="590"/>
        <item m="1" x="488"/>
        <item m="1" x="462"/>
        <item m="1" x="571"/>
        <item m="1" x="467"/>
        <item m="1" x="483"/>
        <item m="1" x="592"/>
        <item m="1" x="609"/>
        <item m="1" x="614"/>
        <item m="1" x="508"/>
        <item m="1" x="477"/>
        <item m="1" x="585"/>
        <item m="1" x="602"/>
        <item m="1" x="497"/>
        <item m="1" x="501"/>
        <item m="1" x="510"/>
        <item m="1" x="515"/>
        <item m="1" x="624"/>
        <item m="1" x="527"/>
        <item m="1" x="491"/>
        <item m="1" x="511"/>
        <item m="1" x="619"/>
        <item m="1" x="529"/>
        <item m="1" x="635"/>
        <item m="1" x="492"/>
        <item m="1" x="599"/>
        <item m="1" x="617"/>
        <item m="1" x="523"/>
        <item m="1" x="637"/>
        <item m="1" x="534"/>
        <item m="1" x="539"/>
        <item m="1" x="604"/>
        <item m="1" x="503"/>
        <item m="1" x="612"/>
        <item m="1" x="505"/>
        <item m="1" x="513"/>
        <item m="1" x="519"/>
        <item m="1" x="427"/>
        <item m="1" x="535"/>
        <item m="1" x="537"/>
        <item m="1" x="543"/>
        <item m="1" x="435"/>
        <item m="1" x="546"/>
        <item m="1" x="507"/>
        <item m="1" x="622"/>
        <item m="1" x="629"/>
        <item m="1" x="525"/>
        <item m="1" x="632"/>
        <item m="1" x="531"/>
        <item m="1" x="536"/>
        <item m="1" x="429"/>
        <item m="1" x="431"/>
        <item m="1" x="541"/>
        <item m="1" x="437"/>
        <item m="1" x="542"/>
        <item m="1" x="434"/>
        <item m="1" x="439"/>
        <item m="1" x="548"/>
        <item m="1" x="441"/>
        <item m="1" x="550"/>
        <item m="1" x="444"/>
        <item m="1" x="447"/>
        <item m="1" x="554"/>
        <item m="1" x="450"/>
        <item m="1" x="561"/>
        <item m="1" x="454"/>
        <item m="1" x="460"/>
        <item m="1" x="576"/>
        <item m="1" x="549"/>
        <item m="1" x="436"/>
        <item m="1" x="545"/>
        <item m="1" x="442"/>
        <item m="1" x="551"/>
        <item m="1" x="445"/>
        <item m="1" x="532"/>
        <item m="1" x="538"/>
        <item m="1" x="430"/>
        <item m="1" x="565"/>
        <item m="1" x="456"/>
        <item m="1" x="562"/>
        <item m="1" x="556"/>
        <item m="1" x="451"/>
        <item m="1" x="469"/>
        <item m="1" x="568"/>
        <item m="1" x="443"/>
        <item m="1" x="552"/>
        <item m="1" x="446"/>
        <item m="1" x="448"/>
        <item m="1" x="455"/>
        <item m="1" x="558"/>
        <item m="1" x="563"/>
        <item m="1" x="569"/>
        <item m="1" x="465"/>
        <item m="1" x="574"/>
        <item m="1" x="577"/>
        <item m="1" x="478"/>
        <item m="1" x="583"/>
        <item m="1" x="553"/>
        <item m="1" x="586"/>
        <item m="1" x="481"/>
        <item m="1" x="449"/>
        <item m="1" x="559"/>
        <item m="1" x="470"/>
        <item m="1" x="474"/>
        <item m="1" x="587"/>
        <item m="1" x="452"/>
        <item m="1" x="494"/>
        <item m="1" x="564"/>
        <item m="1" x="458"/>
        <item m="1" x="461"/>
        <item m="1" x="570"/>
        <item m="1" x="471"/>
        <item m="1" x="578"/>
        <item m="1" x="475"/>
        <item m="1" x="580"/>
        <item m="1" x="485"/>
        <item m="1" x="591"/>
        <item m="1" x="489"/>
        <item m="1" x="595"/>
        <item m="1" x="605"/>
        <item m="1" x="496"/>
        <item m="1" x="528"/>
        <item m="1" x="560"/>
        <item m="1" x="459"/>
        <item m="1" x="567"/>
        <item m="1" x="463"/>
        <item m="1" x="579"/>
        <item m="1" x="500"/>
        <item m="1" x="480"/>
        <item m="1" x="581"/>
        <item m="1" x="476"/>
        <item m="1" x="584"/>
        <item m="1" x="593"/>
        <item m="1" x="490"/>
        <item m="1" x="596"/>
        <item m="1" x="495"/>
        <item m="1" x="606"/>
        <item m="1" x="610"/>
        <item m="1" x="504"/>
        <item m="1" x="613"/>
        <item m="1" x="464"/>
        <item m="1" x="572"/>
        <item m="1" x="468"/>
        <item m="1" x="575"/>
        <item m="1" x="472"/>
        <item m="1" x="588"/>
        <item m="1" x="597"/>
        <item m="1" x="509"/>
        <item m="1" x="615"/>
        <item m="1" x="473"/>
        <item m="1" x="486"/>
        <item m="1" x="598"/>
        <item m="1" x="603"/>
        <item m="1" x="498"/>
        <item m="1" x="521"/>
        <item m="1" x="630"/>
        <item m="1" x="634"/>
        <item m="1" x="484"/>
        <item m="1" x="487"/>
        <item m="1" x="616"/>
        <item m="1" x="512"/>
        <item m="1" x="607"/>
        <item m="1" x="620"/>
        <item m="1" x="516"/>
        <item m="1" x="625"/>
        <item m="1" x="522"/>
        <item m="1" x="631"/>
        <item m="1" x="530"/>
        <item m="1" x="636"/>
        <item m="1" x="533"/>
        <item m="1" x="589"/>
        <item m="1" x="594"/>
        <item m="1" x="493"/>
        <item m="1" x="600"/>
        <item m="1" x="499"/>
        <item m="1" x="608"/>
        <item m="1" x="502"/>
        <item m="1" x="611"/>
        <item m="1" x="621"/>
        <item m="1" x="517"/>
        <item m="1" x="626"/>
        <item m="1" x="628"/>
        <item m="1" x="540"/>
        <item m="1" x="601"/>
        <item m="1" x="432"/>
        <item m="1" x="506"/>
        <item m="1" x="618"/>
        <item m="1" x="518"/>
        <item m="1" x="627"/>
        <item m="1" x="520"/>
        <item m="1" x="524"/>
        <item m="1" x="433"/>
        <item m="1" x="544"/>
        <item m="1" x="547"/>
        <item m="1" x="514"/>
        <item m="1" x="623"/>
        <item m="1" x="526"/>
        <item m="1" x="428"/>
        <item m="1" x="633"/>
        <item m="1" x="438"/>
        <item x="425"/>
        <item x="424"/>
        <item x="423"/>
        <item x="422"/>
        <item x="421"/>
        <item x="419"/>
        <item x="420"/>
        <item x="418"/>
        <item x="417"/>
        <item x="416"/>
        <item x="412"/>
        <item x="413"/>
        <item x="414"/>
        <item x="415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399"/>
        <item x="400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5"/>
        <item x="386"/>
        <item x="384"/>
        <item x="383"/>
        <item x="382"/>
        <item x="381"/>
        <item x="367"/>
        <item x="380"/>
        <item x="379"/>
        <item x="378"/>
        <item x="377"/>
        <item x="376"/>
        <item x="374"/>
        <item x="375"/>
        <item x="373"/>
        <item x="371"/>
        <item x="372"/>
        <item x="370"/>
        <item x="369"/>
        <item x="368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8"/>
        <item x="349"/>
        <item x="347"/>
        <item x="346"/>
        <item x="344"/>
        <item x="345"/>
        <item x="343"/>
        <item x="342"/>
        <item x="341"/>
        <item x="340"/>
        <item x="339"/>
        <item x="338"/>
        <item x="337"/>
        <item x="336"/>
        <item x="335"/>
        <item x="334"/>
        <item x="330"/>
        <item x="331"/>
        <item x="332"/>
        <item x="333"/>
        <item x="329"/>
        <item x="328"/>
        <item x="327"/>
        <item x="325"/>
        <item x="326"/>
        <item x="324"/>
        <item x="322"/>
        <item x="323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m="1" x="426"/>
        <item x="303"/>
        <item x="302"/>
        <item x="301"/>
        <item x="300"/>
        <item x="304"/>
        <item x="299"/>
        <item x="298"/>
        <item x="297"/>
        <item x="296"/>
        <item x="295"/>
        <item x="294"/>
        <item x="290"/>
        <item x="292"/>
        <item x="293"/>
        <item x="291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5"/>
        <item x="276"/>
        <item x="274"/>
        <item x="273"/>
        <item x="272"/>
        <item x="271"/>
        <item x="268"/>
        <item x="269"/>
        <item x="267"/>
        <item x="263"/>
        <item x="264"/>
        <item x="265"/>
        <item x="266"/>
        <item x="262"/>
        <item x="261"/>
        <item x="259"/>
        <item x="260"/>
        <item x="258"/>
        <item x="257"/>
        <item x="256"/>
        <item x="254"/>
        <item x="255"/>
        <item x="253"/>
        <item x="270"/>
        <item x="250"/>
        <item x="251"/>
        <item x="252"/>
        <item x="249"/>
        <item x="248"/>
        <item x="247"/>
        <item x="245"/>
        <item x="246"/>
        <item x="244"/>
        <item x="241"/>
        <item x="242"/>
        <item x="243"/>
        <item x="240"/>
        <item x="238"/>
        <item x="239"/>
        <item x="237"/>
        <item x="236"/>
        <item x="235"/>
        <item x="234"/>
        <item x="232"/>
        <item x="233"/>
        <item x="231"/>
        <item x="230"/>
        <item x="229"/>
        <item x="228"/>
        <item x="227"/>
        <item x="226"/>
        <item x="225"/>
        <item x="222"/>
        <item x="223"/>
        <item x="224"/>
        <item x="221"/>
        <item x="219"/>
        <item x="220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3"/>
        <item x="204"/>
        <item x="202"/>
        <item x="201"/>
        <item x="199"/>
        <item x="200"/>
        <item x="193"/>
        <item x="194"/>
        <item x="195"/>
        <item x="189"/>
        <item x="190"/>
        <item x="191"/>
        <item x="192"/>
        <item x="196"/>
        <item x="187"/>
        <item x="188"/>
        <item x="185"/>
        <item x="186"/>
        <item x="184"/>
        <item x="197"/>
        <item x="198"/>
        <item x="183"/>
        <item x="182"/>
        <item x="181"/>
        <item x="175"/>
        <item x="176"/>
        <item x="177"/>
        <item x="178"/>
        <item x="179"/>
        <item x="180"/>
        <item x="171"/>
        <item x="172"/>
        <item x="173"/>
        <item x="174"/>
        <item x="170"/>
        <item x="168"/>
        <item x="169"/>
        <item x="167"/>
        <item x="166"/>
        <item x="165"/>
        <item x="164"/>
        <item x="162"/>
        <item x="163"/>
        <item x="158"/>
        <item x="159"/>
        <item x="160"/>
        <item x="161"/>
        <item x="156"/>
        <item x="157"/>
        <item x="154"/>
        <item x="155"/>
        <item x="153"/>
        <item x="152"/>
        <item x="151"/>
        <item x="145"/>
        <item x="146"/>
        <item x="147"/>
        <item x="148"/>
        <item x="143"/>
        <item x="144"/>
        <item x="149"/>
        <item x="150"/>
        <item x="142"/>
        <item x="138"/>
        <item x="139"/>
        <item x="140"/>
        <item x="141"/>
        <item x="137"/>
        <item x="136"/>
        <item x="132"/>
        <item x="133"/>
        <item x="134"/>
        <item x="135"/>
        <item x="131"/>
        <item x="130"/>
        <item x="123"/>
        <item x="125"/>
        <item x="126"/>
        <item x="127"/>
        <item x="128"/>
        <item x="129"/>
        <item x="122"/>
        <item x="124"/>
        <item x="118"/>
        <item x="119"/>
        <item x="120"/>
        <item x="121"/>
        <item x="117"/>
        <item x="116"/>
        <item x="110"/>
        <item x="112"/>
        <item x="113"/>
        <item x="114"/>
        <item x="115"/>
        <item x="111"/>
        <item m="1" x="440"/>
        <item x="109"/>
        <item x="108"/>
        <item x="106"/>
        <item x="107"/>
        <item x="105"/>
        <item x="104"/>
        <item x="103"/>
        <item x="102"/>
        <item x="101"/>
        <item x="100"/>
        <item x="98"/>
        <item x="99"/>
        <item x="97"/>
        <item x="95"/>
        <item x="96"/>
        <item x="93"/>
        <item x="92"/>
        <item x="94"/>
        <item x="90"/>
        <item x="91"/>
        <item x="87"/>
        <item x="88"/>
        <item x="89"/>
        <item x="86"/>
        <item x="69"/>
        <item x="70"/>
        <item x="72"/>
        <item x="73"/>
        <item x="74"/>
        <item x="75"/>
        <item x="76"/>
        <item x="77"/>
        <item x="79"/>
        <item x="80"/>
        <item x="81"/>
        <item x="82"/>
        <item x="83"/>
        <item x="84"/>
        <item x="85"/>
        <item x="68"/>
        <item x="63"/>
        <item x="64"/>
        <item x="65"/>
        <item x="66"/>
        <item x="67"/>
        <item x="71"/>
        <item x="78"/>
        <item x="61"/>
        <item x="62"/>
        <item x="57"/>
        <item x="58"/>
        <item x="59"/>
        <item x="60"/>
        <item x="55"/>
        <item x="56"/>
        <item x="53"/>
        <item x="54"/>
        <item x="52"/>
        <item x="51"/>
        <item x="50"/>
        <item x="49"/>
        <item x="45"/>
        <item x="46"/>
        <item x="47"/>
        <item x="48"/>
        <item x="43"/>
        <item x="44"/>
        <item x="42"/>
        <item x="41"/>
        <item x="40"/>
        <item x="39"/>
        <item x="38"/>
        <item x="37"/>
        <item x="35"/>
        <item x="36"/>
        <item x="34"/>
        <item x="33"/>
        <item x="32"/>
        <item x="30"/>
        <item x="31"/>
        <item x="29"/>
        <item m="1" x="555"/>
        <item x="28"/>
        <item x="27"/>
        <item x="26"/>
        <item x="25"/>
        <item x="24"/>
        <item x="23"/>
        <item x="21"/>
        <item x="22"/>
        <item x="19"/>
        <item x="20"/>
        <item x="18"/>
        <item x="17"/>
        <item x="16"/>
        <item x="15"/>
        <item x="14"/>
        <item x="13"/>
        <item x="12"/>
        <item x="11"/>
        <item x="10"/>
        <item x="9"/>
        <item x="8"/>
        <item x="6"/>
        <item x="7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75">
        <item x="14"/>
        <item x="31"/>
        <item m="1" x="60"/>
        <item x="36"/>
        <item x="25"/>
        <item x="42"/>
        <item m="1" x="58"/>
        <item x="17"/>
        <item m="1" x="51"/>
        <item x="34"/>
        <item x="46"/>
        <item x="2"/>
        <item m="1" x="61"/>
        <item m="1" x="71"/>
        <item x="13"/>
        <item x="15"/>
        <item x="10"/>
        <item m="1" x="56"/>
        <item m="1" x="59"/>
        <item m="1" x="55"/>
        <item m="1" x="52"/>
        <item m="1" x="63"/>
        <item x="27"/>
        <item x="12"/>
        <item x="40"/>
        <item x="30"/>
        <item x="7"/>
        <item m="1" x="65"/>
        <item m="1" x="70"/>
        <item x="0"/>
        <item m="1" x="54"/>
        <item m="1" x="49"/>
        <item m="1" x="72"/>
        <item m="1" x="53"/>
        <item m="1" x="48"/>
        <item m="1" x="68"/>
        <item x="26"/>
        <item m="1" x="62"/>
        <item m="1" x="67"/>
        <item m="1" x="50"/>
        <item x="35"/>
        <item m="1" x="73"/>
        <item m="1" x="57"/>
        <item x="37"/>
        <item m="1" x="66"/>
        <item x="18"/>
        <item m="1" x="64"/>
        <item x="47"/>
        <item x="8"/>
        <item x="44"/>
        <item x="45"/>
        <item x="23"/>
        <item x="29"/>
        <item x="43"/>
        <item x="1"/>
        <item x="21"/>
        <item x="41"/>
        <item x="9"/>
        <item x="39"/>
        <item x="38"/>
        <item x="33"/>
        <item x="22"/>
        <item x="16"/>
        <item x="32"/>
        <item x="19"/>
        <item x="11"/>
        <item x="28"/>
        <item x="24"/>
        <item m="1" x="69"/>
        <item x="3"/>
        <item x="20"/>
        <item x="5"/>
        <item x="4"/>
        <item x="6"/>
        <item t="default"/>
      </items>
    </pivotField>
    <pivotField axis="axisRow" dataField="1" showAll="0">
      <items count="52">
        <item m="1" x="46"/>
        <item x="2"/>
        <item x="30"/>
        <item x="0"/>
        <item x="4"/>
        <item x="7"/>
        <item x="1"/>
        <item x="6"/>
        <item x="5"/>
        <item x="11"/>
        <item x="19"/>
        <item x="3"/>
        <item x="10"/>
        <item x="12"/>
        <item x="27"/>
        <item x="9"/>
        <item m="1" x="48"/>
        <item m="1" x="49"/>
        <item x="38"/>
        <item x="28"/>
        <item m="1" x="44"/>
        <item x="42"/>
        <item m="1" x="50"/>
        <item x="8"/>
        <item m="1" x="45"/>
        <item m="1" x="47"/>
        <item x="43"/>
        <item x="13"/>
        <item x="36"/>
        <item x="37"/>
        <item x="41"/>
        <item x="40"/>
        <item x="39"/>
        <item x="34"/>
        <item x="35"/>
        <item x="31"/>
        <item x="32"/>
        <item x="33"/>
        <item x="21"/>
        <item x="29"/>
        <item x="26"/>
        <item x="25"/>
        <item x="23"/>
        <item x="24"/>
        <item x="22"/>
        <item x="20"/>
        <item x="18"/>
        <item x="16"/>
        <item x="17"/>
        <item x="15"/>
        <item x="14"/>
        <item t="default"/>
      </items>
    </pivotField>
    <pivotField showAll="0"/>
    <pivotField showAll="0" defaultSubtotal="0"/>
    <pivotField dataField="1" numFmtId="4" showAll="0"/>
    <pivotField numFmtId="2" showAll="0"/>
    <pivotField showAll="0"/>
    <pivotField showAll="0"/>
    <pivotField numFmtId="2" showAll="0"/>
    <pivotField axis="axisPage" showAll="0">
      <items count="6">
        <item x="1"/>
        <item x="0"/>
        <item x="2"/>
        <item m="1" x="3"/>
        <item m="1" x="4"/>
        <item t="default"/>
      </items>
    </pivotField>
    <pivotField dataField="1" dragToRow="0" dragToCol="0" dragToPage="0" showAll="0" defaultSubtotal="0"/>
  </pivotFields>
  <rowFields count="4">
    <field x="0"/>
    <field x="5"/>
    <field x="1"/>
    <field x="6"/>
  </rowFields>
  <rowItems count="204">
    <i>
      <x/>
    </i>
    <i r="1">
      <x/>
    </i>
    <i r="2">
      <x v="596"/>
    </i>
    <i r="3">
      <x v="3"/>
    </i>
    <i r="2">
      <x v="613"/>
    </i>
    <i r="3">
      <x v="6"/>
    </i>
    <i r="2">
      <x v="627"/>
    </i>
    <i r="3">
      <x v="3"/>
    </i>
    <i r="2">
      <x v="628"/>
    </i>
    <i r="3">
      <x v="1"/>
    </i>
    <i r="1">
      <x v="7"/>
    </i>
    <i r="2">
      <x v="572"/>
    </i>
    <i r="3">
      <x v="6"/>
    </i>
    <i r="2">
      <x v="594"/>
    </i>
    <i r="3">
      <x v="6"/>
    </i>
    <i r="2">
      <x v="595"/>
    </i>
    <i r="3">
      <x v="3"/>
    </i>
    <i r="1">
      <x v="11"/>
    </i>
    <i r="2">
      <x v="637"/>
    </i>
    <i r="3">
      <x v="3"/>
    </i>
    <i r="1">
      <x v="14"/>
    </i>
    <i r="2">
      <x v="577"/>
    </i>
    <i r="3">
      <x v="3"/>
    </i>
    <i r="2">
      <x v="586"/>
    </i>
    <i r="3">
      <x v="9"/>
    </i>
    <i r="2">
      <x v="588"/>
    </i>
    <i r="3">
      <x v="3"/>
    </i>
    <i r="2">
      <x v="589"/>
    </i>
    <i r="3">
      <x v="3"/>
    </i>
    <i r="2">
      <x v="594"/>
    </i>
    <i r="3">
      <x v="1"/>
    </i>
    <i r="2">
      <x v="599"/>
    </i>
    <i r="3">
      <x v="1"/>
    </i>
    <i r="2">
      <x v="629"/>
    </i>
    <i r="3">
      <x v="3"/>
    </i>
    <i r="1">
      <x v="15"/>
    </i>
    <i r="2">
      <x v="601"/>
    </i>
    <i r="3">
      <x v="11"/>
    </i>
    <i r="2">
      <x v="612"/>
    </i>
    <i r="3">
      <x v="15"/>
    </i>
    <i r="2">
      <x v="628"/>
    </i>
    <i r="3">
      <x v="11"/>
    </i>
    <i r="1">
      <x v="16"/>
    </i>
    <i r="2">
      <x v="632"/>
    </i>
    <i r="3">
      <x v="3"/>
    </i>
    <i r="3">
      <x v="5"/>
    </i>
    <i r="2">
      <x v="633"/>
    </i>
    <i r="3">
      <x v="1"/>
    </i>
    <i r="3">
      <x v="3"/>
    </i>
    <i r="1">
      <x v="26"/>
    </i>
    <i r="2">
      <x v="635"/>
    </i>
    <i r="3">
      <x v="4"/>
    </i>
    <i r="1">
      <x v="29"/>
    </i>
    <i r="2">
      <x v="636"/>
    </i>
    <i r="3">
      <x v="3"/>
    </i>
    <i r="1">
      <x v="45"/>
    </i>
    <i r="2">
      <x v="580"/>
    </i>
    <i r="3">
      <x v="6"/>
    </i>
    <i r="2">
      <x v="582"/>
    </i>
    <i r="3">
      <x v="6"/>
    </i>
    <i r="2">
      <x v="597"/>
    </i>
    <i r="3">
      <x v="6"/>
    </i>
    <i r="2">
      <x v="603"/>
    </i>
    <i r="3">
      <x v="3"/>
    </i>
    <i r="1">
      <x v="48"/>
    </i>
    <i r="2">
      <x v="623"/>
    </i>
    <i r="3">
      <x v="3"/>
    </i>
    <i r="3">
      <x v="4"/>
    </i>
    <i r="2">
      <x v="632"/>
    </i>
    <i r="3">
      <x v="3"/>
    </i>
    <i r="1">
      <x v="54"/>
    </i>
    <i r="2">
      <x v="635"/>
    </i>
    <i r="3">
      <x v="11"/>
    </i>
    <i r="2">
      <x v="637"/>
    </i>
    <i r="3">
      <x v="6"/>
    </i>
    <i r="1">
      <x v="57"/>
    </i>
    <i r="2">
      <x v="629"/>
    </i>
    <i r="3">
      <x v="4"/>
    </i>
    <i r="2">
      <x v="630"/>
    </i>
    <i r="3">
      <x v="3"/>
    </i>
    <i r="2">
      <x v="631"/>
    </i>
    <i r="3">
      <x v="1"/>
    </i>
    <i r="2">
      <x v="632"/>
    </i>
    <i r="3">
      <x v="1"/>
    </i>
    <i r="2">
      <x v="635"/>
    </i>
    <i r="3">
      <x v="1"/>
    </i>
    <i r="1">
      <x v="62"/>
    </i>
    <i r="2">
      <x v="471"/>
    </i>
    <i r="3">
      <x v="3"/>
    </i>
    <i r="3">
      <x v="4"/>
    </i>
    <i r="2">
      <x v="499"/>
    </i>
    <i r="3">
      <x v="4"/>
    </i>
    <i r="2">
      <x v="513"/>
    </i>
    <i r="3">
      <x v="5"/>
    </i>
    <i r="2">
      <x v="583"/>
    </i>
    <i r="3">
      <x v="11"/>
    </i>
    <i r="2">
      <x v="619"/>
    </i>
    <i r="3">
      <x v="3"/>
    </i>
    <i r="1">
      <x v="69"/>
    </i>
    <i r="2">
      <x v="636"/>
    </i>
    <i r="3">
      <x v="1"/>
    </i>
    <i r="1">
      <x v="71"/>
    </i>
    <i r="2">
      <x v="601"/>
    </i>
    <i r="3">
      <x v="1"/>
    </i>
    <i r="3">
      <x v="3"/>
    </i>
    <i r="2">
      <x v="602"/>
    </i>
    <i r="3">
      <x v="1"/>
    </i>
    <i r="2">
      <x v="604"/>
    </i>
    <i r="3">
      <x v="1"/>
    </i>
    <i r="2">
      <x v="606"/>
    </i>
    <i r="3">
      <x v="1"/>
    </i>
    <i r="2">
      <x v="607"/>
    </i>
    <i r="3">
      <x v="1"/>
    </i>
    <i r="2">
      <x v="619"/>
    </i>
    <i r="3">
      <x v="3"/>
    </i>
    <i r="2">
      <x v="621"/>
    </i>
    <i r="3">
      <x v="1"/>
    </i>
    <i r="2">
      <x v="622"/>
    </i>
    <i r="3">
      <x v="1"/>
    </i>
    <i r="2">
      <x v="635"/>
    </i>
    <i r="3">
      <x v="4"/>
    </i>
    <i r="2">
      <x v="636"/>
    </i>
    <i r="3">
      <x v="1"/>
    </i>
    <i r="1">
      <x v="72"/>
    </i>
    <i r="2">
      <x v="633"/>
    </i>
    <i r="3">
      <x v="3"/>
    </i>
    <i r="2">
      <x v="634"/>
    </i>
    <i r="3">
      <x v="3"/>
    </i>
    <i r="2">
      <x v="635"/>
    </i>
    <i r="3">
      <x v="1"/>
    </i>
    <i r="2">
      <x v="636"/>
    </i>
    <i r="3">
      <x v="1"/>
    </i>
    <i r="1">
      <x v="73"/>
    </i>
    <i r="2">
      <x v="636"/>
    </i>
    <i r="3">
      <x v="11"/>
    </i>
    <i>
      <x v="2"/>
    </i>
    <i r="1">
      <x v="7"/>
    </i>
    <i r="2">
      <x v="417"/>
    </i>
    <i r="3">
      <x v="6"/>
    </i>
    <i r="3">
      <x v="11"/>
    </i>
    <i r="2">
      <x v="472"/>
    </i>
    <i r="3">
      <x v="46"/>
    </i>
    <i r="2">
      <x v="531"/>
    </i>
    <i r="3">
      <x v="6"/>
    </i>
    <i r="2">
      <x v="536"/>
    </i>
    <i r="3">
      <x v="6"/>
    </i>
    <i r="2">
      <x v="547"/>
    </i>
    <i r="3">
      <x v="6"/>
    </i>
    <i r="2">
      <x v="617"/>
    </i>
    <i r="3">
      <x v="6"/>
    </i>
    <i r="2">
      <x v="621"/>
    </i>
    <i r="3">
      <x v="4"/>
    </i>
    <i r="1">
      <x v="14"/>
    </i>
    <i r="2">
      <x v="576"/>
    </i>
    <i r="3">
      <x v="11"/>
    </i>
    <i r="2">
      <x v="629"/>
    </i>
    <i r="3">
      <x v="4"/>
    </i>
    <i r="1">
      <x v="45"/>
    </i>
    <i r="2">
      <x v="475"/>
    </i>
    <i r="3">
      <x v="3"/>
    </i>
    <i r="3">
      <x v="4"/>
    </i>
    <i r="2">
      <x v="476"/>
    </i>
    <i r="3">
      <x v="4"/>
    </i>
    <i r="2">
      <x v="485"/>
    </i>
    <i r="3">
      <x v="3"/>
    </i>
    <i r="2">
      <x v="486"/>
    </i>
    <i r="3">
      <x v="3"/>
    </i>
    <i r="2">
      <x v="500"/>
    </i>
    <i r="3">
      <x v="4"/>
    </i>
    <i r="2">
      <x v="505"/>
    </i>
    <i r="3">
      <x v="4"/>
    </i>
    <i r="2">
      <x v="511"/>
    </i>
    <i r="3">
      <x v="3"/>
    </i>
    <i r="2">
      <x v="512"/>
    </i>
    <i r="3">
      <x v="3"/>
    </i>
    <i r="2">
      <x v="527"/>
    </i>
    <i r="3">
      <x v="3"/>
    </i>
    <i r="2">
      <x v="610"/>
    </i>
    <i r="3">
      <x v="4"/>
    </i>
    <i r="3">
      <x v="15"/>
    </i>
    <i r="2">
      <x v="613"/>
    </i>
    <i r="3">
      <x v="11"/>
    </i>
    <i r="2">
      <x v="614"/>
    </i>
    <i r="3">
      <x v="7"/>
    </i>
    <i r="3">
      <x v="11"/>
    </i>
    <i r="1">
      <x v="62"/>
    </i>
    <i r="2">
      <x v="469"/>
    </i>
    <i r="3">
      <x v="4"/>
    </i>
    <i r="3">
      <x v="6"/>
    </i>
    <i r="2">
      <x v="470"/>
    </i>
    <i r="3">
      <x v="4"/>
    </i>
    <i r="2">
      <x v="471"/>
    </i>
    <i r="3">
      <x v="4"/>
    </i>
    <i r="2">
      <x v="484"/>
    </i>
    <i r="3">
      <x v="6"/>
    </i>
    <i r="2">
      <x v="490"/>
    </i>
    <i r="3">
      <x v="6"/>
    </i>
    <i r="2">
      <x v="503"/>
    </i>
    <i r="3">
      <x v="6"/>
    </i>
    <i r="2">
      <x v="507"/>
    </i>
    <i r="3">
      <x v="6"/>
    </i>
    <i r="2">
      <x v="622"/>
    </i>
    <i r="3"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4" item="0" hier="-1"/>
  </pageFields>
  <dataFields count="3">
    <dataField name="Quantidade" fld="6" baseField="0" baseItem="0"/>
    <dataField name="Soma de Valor" fld="9" baseField="0" baseItem="0" numFmtId="164"/>
    <dataField name="Valor Médio por Ação" fld="15" baseField="0" baseItem="0" numFmtId="2"/>
  </dataFields>
  <formats count="136">
    <format dxfId="2652">
      <pivotArea collapsedLevelsAreSubtotals="1" fieldPosition="0">
        <references count="2">
          <reference field="4294967294" count="1" selected="0">
            <x v="1"/>
          </reference>
          <reference field="5" count="1">
            <x v="0"/>
          </reference>
        </references>
      </pivotArea>
    </format>
    <format dxfId="2653">
      <pivotArea collapsedLevelsAreSubtotals="1" fieldPosition="0">
        <references count="2">
          <reference field="4294967294" count="1" selected="0">
            <x v="1"/>
          </reference>
          <reference field="5" count="6">
            <x v="5"/>
            <x v="8"/>
            <x v="10"/>
            <x v="15"/>
            <x v="22"/>
            <x v="23"/>
          </reference>
        </references>
      </pivotArea>
    </format>
    <format dxfId="2654">
      <pivotArea collapsedLevelsAreSubtotals="1" fieldPosition="0">
        <references count="2">
          <reference field="4294967294" count="1" selected="0">
            <x v="2"/>
          </reference>
          <reference field="5" count="7">
            <x v="0"/>
            <x v="5"/>
            <x v="8"/>
            <x v="10"/>
            <x v="15"/>
            <x v="22"/>
            <x v="23"/>
          </reference>
        </references>
      </pivotArea>
    </format>
    <format dxfId="2655">
      <pivotArea type="all" dataOnly="0" outline="0" fieldPosition="0"/>
    </format>
    <format dxfId="2656">
      <pivotArea outline="0" fieldPosition="0">
        <references count="1">
          <reference field="4294967294" count="1">
            <x v="1"/>
          </reference>
        </references>
      </pivotArea>
    </format>
    <format dxfId="2657">
      <pivotArea type="all" dataOnly="0" outline="0" fieldPosition="0"/>
    </format>
    <format dxfId="2658">
      <pivotArea outline="0" collapsedLevelsAreSubtotals="1" fieldPosition="0"/>
    </format>
    <format dxfId="2659">
      <pivotArea field="5" type="button" dataOnly="0" labelOnly="1" outline="0" axis="axisRow" fieldPosition="1"/>
    </format>
    <format dxfId="2660">
      <pivotArea dataOnly="0" labelOnly="1" fieldPosition="0">
        <references count="1">
          <reference field="5" count="7">
            <x v="0"/>
            <x v="5"/>
            <x v="8"/>
            <x v="10"/>
            <x v="15"/>
            <x v="22"/>
            <x v="23"/>
          </reference>
        </references>
      </pivotArea>
    </format>
    <format dxfId="2661">
      <pivotArea dataOnly="0" labelOnly="1" grandRow="1" outline="0" fieldPosition="0"/>
    </format>
    <format dxfId="2662">
      <pivotArea dataOnly="0" labelOnly="1" fieldPosition="0">
        <references count="2">
          <reference field="1" count="14">
            <x v="33"/>
            <x v="34"/>
            <x v="37"/>
            <x v="38"/>
            <x v="39"/>
            <x v="41"/>
            <x v="65"/>
            <x v="66"/>
            <x v="67"/>
            <x v="68"/>
            <x v="69"/>
            <x v="70"/>
            <x v="71"/>
            <x v="72"/>
          </reference>
          <reference field="5" count="1" selected="0">
            <x v="0"/>
          </reference>
        </references>
      </pivotArea>
    </format>
    <format dxfId="266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64">
      <pivotArea field="5" type="button" dataOnly="0" labelOnly="1" outline="0" axis="axisRow" fieldPosition="1"/>
    </format>
    <format dxfId="266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66">
      <pivotArea field="5" type="button" dataOnly="0" labelOnly="1" outline="0" axis="axisRow" fieldPosition="1"/>
    </format>
    <format dxfId="266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68">
      <pivotArea field="5" type="button" dataOnly="0" labelOnly="1" outline="0" axis="axisRow" fieldPosition="1"/>
    </format>
    <format dxfId="266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70">
      <pivotArea type="all" dataOnly="0" outline="0" fieldPosition="0"/>
    </format>
    <format dxfId="2671">
      <pivotArea outline="0" collapsedLevelsAreSubtotals="1" fieldPosition="0"/>
    </format>
    <format dxfId="2672">
      <pivotArea field="5" type="button" dataOnly="0" labelOnly="1" outline="0" axis="axisRow" fieldPosition="1"/>
    </format>
    <format dxfId="2673">
      <pivotArea dataOnly="0" labelOnly="1" fieldPosition="0">
        <references count="1">
          <reference field="5" count="7">
            <x v="0"/>
            <x v="5"/>
            <x v="8"/>
            <x v="10"/>
            <x v="15"/>
            <x v="22"/>
            <x v="23"/>
          </reference>
        </references>
      </pivotArea>
    </format>
    <format dxfId="2674">
      <pivotArea dataOnly="0" labelOnly="1" grandRow="1" outline="0" fieldPosition="0"/>
    </format>
    <format dxfId="2675">
      <pivotArea dataOnly="0" labelOnly="1" fieldPosition="0">
        <references count="2">
          <reference field="1" count="14">
            <x v="33"/>
            <x v="34"/>
            <x v="37"/>
            <x v="38"/>
            <x v="39"/>
            <x v="41"/>
            <x v="65"/>
            <x v="66"/>
            <x v="67"/>
            <x v="68"/>
            <x v="69"/>
            <x v="70"/>
            <x v="71"/>
            <x v="72"/>
          </reference>
          <reference field="5" count="1" selected="0">
            <x v="0"/>
          </reference>
        </references>
      </pivotArea>
    </format>
    <format dxfId="267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77">
      <pivotArea collapsedLevelsAreSubtotals="1" fieldPosition="0">
        <references count="3">
          <reference field="4294967294" count="1" selected="0">
            <x v="2"/>
          </reference>
          <reference field="1" count="1">
            <x v="34"/>
          </reference>
          <reference field="5" count="1" selected="0">
            <x v="0"/>
          </reference>
        </references>
      </pivotArea>
    </format>
    <format dxfId="267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679">
      <pivotArea type="all" dataOnly="0" outline="0" fieldPosition="0"/>
    </format>
    <format dxfId="2680">
      <pivotArea outline="0" collapsedLevelsAreSubtotals="1" fieldPosition="0"/>
    </format>
    <format dxfId="2681">
      <pivotArea field="5" type="button" dataOnly="0" labelOnly="1" outline="0" axis="axisRow" fieldPosition="1"/>
    </format>
    <format dxfId="2682">
      <pivotArea dataOnly="0" labelOnly="1" fieldPosition="0">
        <references count="1">
          <reference field="5" count="7">
            <x v="0"/>
            <x v="5"/>
            <x v="8"/>
            <x v="10"/>
            <x v="15"/>
            <x v="22"/>
            <x v="23"/>
          </reference>
        </references>
      </pivotArea>
    </format>
    <format dxfId="2683">
      <pivotArea dataOnly="0" labelOnly="1" grandRow="1" outline="0" fieldPosition="0"/>
    </format>
    <format dxfId="2684">
      <pivotArea dataOnly="0" labelOnly="1" fieldPosition="0">
        <references count="2">
          <reference field="1" count="14">
            <x v="33"/>
            <x v="34"/>
            <x v="37"/>
            <x v="38"/>
            <x v="39"/>
            <x v="41"/>
            <x v="65"/>
            <x v="66"/>
            <x v="67"/>
            <x v="68"/>
            <x v="69"/>
            <x v="70"/>
            <x v="71"/>
            <x v="72"/>
          </reference>
          <reference field="5" count="1" selected="0">
            <x v="0"/>
          </reference>
        </references>
      </pivotArea>
    </format>
    <format dxfId="268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86">
      <pivotArea field="5" grandRow="1" outline="0" collapsedLevelsAreSubtotals="1" axis="axisRow" fieldPosition="1">
        <references count="1">
          <reference field="4294967294" count="1" selected="0">
            <x v="2"/>
          </reference>
        </references>
      </pivotArea>
    </format>
    <format dxfId="2687">
      <pivotArea type="all" dataOnly="0" outline="0" fieldPosition="0"/>
    </format>
    <format dxfId="2688">
      <pivotArea outline="0" collapsedLevelsAreSubtotals="1" fieldPosition="0"/>
    </format>
    <format dxfId="2689">
      <pivotArea field="5" type="button" dataOnly="0" labelOnly="1" outline="0" axis="axisRow" fieldPosition="1"/>
    </format>
    <format dxfId="2690">
      <pivotArea dataOnly="0" labelOnly="1" fieldPosition="0">
        <references count="1">
          <reference field="5" count="7">
            <x v="0"/>
            <x v="5"/>
            <x v="8"/>
            <x v="10"/>
            <x v="15"/>
            <x v="22"/>
            <x v="23"/>
          </reference>
        </references>
      </pivotArea>
    </format>
    <format dxfId="2691">
      <pivotArea dataOnly="0" labelOnly="1" grandRow="1" outline="0" fieldPosition="0"/>
    </format>
    <format dxfId="2692">
      <pivotArea dataOnly="0" labelOnly="1" fieldPosition="0">
        <references count="2">
          <reference field="1" count="14">
            <x v="33"/>
            <x v="34"/>
            <x v="37"/>
            <x v="38"/>
            <x v="39"/>
            <x v="41"/>
            <x v="65"/>
            <x v="66"/>
            <x v="67"/>
            <x v="68"/>
            <x v="69"/>
            <x v="70"/>
            <x v="71"/>
            <x v="72"/>
          </reference>
          <reference field="5" count="1" selected="0">
            <x v="0"/>
          </reference>
        </references>
      </pivotArea>
    </format>
    <format dxfId="269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94">
      <pivotArea type="all" dataOnly="0" outline="0" fieldPosition="0"/>
    </format>
    <format dxfId="2695">
      <pivotArea outline="0" collapsedLevelsAreSubtotals="1" fieldPosition="0"/>
    </format>
    <format dxfId="2696">
      <pivotArea field="5" type="button" dataOnly="0" labelOnly="1" outline="0" axis="axisRow" fieldPosition="1"/>
    </format>
    <format dxfId="2697">
      <pivotArea dataOnly="0" labelOnly="1" fieldPosition="0">
        <references count="1">
          <reference field="5" count="8">
            <x v="0"/>
            <x v="9"/>
            <x v="15"/>
            <x v="16"/>
            <x v="22"/>
            <x v="23"/>
            <x v="27"/>
            <x v="32"/>
          </reference>
        </references>
      </pivotArea>
    </format>
    <format dxfId="2698">
      <pivotArea dataOnly="0" labelOnly="1" grandRow="1" outline="0" fieldPosition="0"/>
    </format>
    <format dxfId="2699">
      <pivotArea dataOnly="0" labelOnly="1" fieldPosition="0">
        <references count="2">
          <reference field="1" count="19">
            <x v="77"/>
            <x v="89"/>
            <x v="104"/>
            <x v="106"/>
            <x v="111"/>
            <x v="113"/>
            <x v="114"/>
            <x v="118"/>
            <x v="120"/>
            <x v="121"/>
            <x v="123"/>
            <x v="124"/>
            <x v="125"/>
            <x v="128"/>
            <x v="130"/>
            <x v="131"/>
            <x v="132"/>
            <x v="133"/>
            <x v="134"/>
          </reference>
          <reference field="5" count="1" selected="0">
            <x v="0"/>
          </reference>
        </references>
      </pivotArea>
    </format>
    <format dxfId="2700">
      <pivotArea dataOnly="0" labelOnly="1" fieldPosition="0">
        <references count="3">
          <reference field="1" count="1" selected="0">
            <x v="111"/>
          </reference>
          <reference field="5" count="1" selected="0">
            <x v="0"/>
          </reference>
          <reference field="6" count="10">
            <x v="1"/>
            <x v="3"/>
            <x v="4"/>
            <x v="5"/>
            <x v="6"/>
            <x v="8"/>
            <x v="11"/>
            <x v="13"/>
            <x v="15"/>
            <x v="19"/>
          </reference>
        </references>
      </pivotArea>
    </format>
    <format dxfId="270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702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33"/>
          </reference>
          <reference field="5" count="1" selected="0">
            <x v="0"/>
          </reference>
          <reference field="6" count="1">
            <x v="3"/>
          </reference>
        </references>
      </pivotArea>
    </format>
    <format dxfId="2703">
      <pivotArea collapsedLevelsAreSubtotals="1" fieldPosition="0">
        <references count="3">
          <reference field="4294967294" count="1" selected="0">
            <x v="2"/>
          </reference>
          <reference field="1" count="1">
            <x v="134"/>
          </reference>
          <reference field="5" count="1" selected="0">
            <x v="9"/>
          </reference>
        </references>
      </pivotArea>
    </format>
    <format dxfId="2704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34"/>
          </reference>
          <reference field="5" count="1" selected="0">
            <x v="9"/>
          </reference>
          <reference field="6" count="1">
            <x v="5"/>
          </reference>
        </references>
      </pivotArea>
    </format>
    <format dxfId="2705">
      <pivotArea collapsedLevelsAreSubtotals="1" fieldPosition="0">
        <references count="3">
          <reference field="4294967294" count="1" selected="0">
            <x v="2"/>
          </reference>
          <reference field="1" count="1">
            <x v="133"/>
          </reference>
          <reference field="5" count="1" selected="0">
            <x v="16"/>
          </reference>
        </references>
      </pivotArea>
    </format>
    <format dxfId="2706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33"/>
          </reference>
          <reference field="5" count="1" selected="0">
            <x v="16"/>
          </reference>
          <reference field="6" count="3">
            <x v="3"/>
            <x v="4"/>
            <x v="6"/>
          </reference>
        </references>
      </pivotArea>
    </format>
    <format dxfId="2707">
      <pivotArea collapsedLevelsAreSubtotals="1" fieldPosition="0">
        <references count="3">
          <reference field="4294967294" count="1" selected="0">
            <x v="2"/>
          </reference>
          <reference field="1" count="1">
            <x v="132"/>
          </reference>
          <reference field="5" count="1" selected="0">
            <x v="22"/>
          </reference>
        </references>
      </pivotArea>
    </format>
    <format dxfId="2708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32"/>
          </reference>
          <reference field="5" count="1" selected="0">
            <x v="22"/>
          </reference>
          <reference field="6" count="1">
            <x v="3"/>
          </reference>
        </references>
      </pivotArea>
    </format>
    <format dxfId="2709">
      <pivotArea collapsedLevelsAreSubtotals="1" fieldPosition="0">
        <references count="3">
          <reference field="4294967294" count="1" selected="0">
            <x v="2"/>
          </reference>
          <reference field="1" count="1">
            <x v="133"/>
          </reference>
          <reference field="5" count="1" selected="0">
            <x v="22"/>
          </reference>
        </references>
      </pivotArea>
    </format>
    <format dxfId="2710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33"/>
          </reference>
          <reference field="5" count="1" selected="0">
            <x v="22"/>
          </reference>
          <reference field="6" count="1">
            <x v="3"/>
          </reference>
        </references>
      </pivotArea>
    </format>
    <format dxfId="2711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34"/>
          </reference>
          <reference field="5" count="1" selected="0">
            <x v="22"/>
          </reference>
          <reference field="6" count="1">
            <x v="4"/>
          </reference>
        </references>
      </pivotArea>
    </format>
    <format dxfId="2712">
      <pivotArea collapsedLevelsAreSubtotals="1" fieldPosition="0">
        <references count="3">
          <reference field="4294967294" count="1" selected="0">
            <x v="2"/>
          </reference>
          <reference field="1" count="1">
            <x v="120"/>
          </reference>
          <reference field="5" count="1" selected="0">
            <x v="23"/>
          </reference>
        </references>
      </pivotArea>
    </format>
    <format dxfId="2713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20"/>
          </reference>
          <reference field="5" count="1" selected="0">
            <x v="23"/>
          </reference>
          <reference field="6" count="1">
            <x v="8"/>
          </reference>
        </references>
      </pivotArea>
    </format>
    <format dxfId="2714">
      <pivotArea collapsedLevelsAreSubtotals="1" fieldPosition="0">
        <references count="3">
          <reference field="4294967294" count="1" selected="0">
            <x v="2"/>
          </reference>
          <reference field="1" count="1">
            <x v="121"/>
          </reference>
          <reference field="5" count="1" selected="0">
            <x v="23"/>
          </reference>
        </references>
      </pivotArea>
    </format>
    <format dxfId="2715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21"/>
          </reference>
          <reference field="5" count="1" selected="0">
            <x v="23"/>
          </reference>
          <reference field="6" count="2">
            <x v="6"/>
            <x v="8"/>
          </reference>
        </references>
      </pivotArea>
    </format>
    <format dxfId="2716">
      <pivotArea collapsedLevelsAreSubtotals="1" fieldPosition="0">
        <references count="3">
          <reference field="4294967294" count="1" selected="0">
            <x v="2"/>
          </reference>
          <reference field="1" count="1">
            <x v="123"/>
          </reference>
          <reference field="5" count="1" selected="0">
            <x v="23"/>
          </reference>
        </references>
      </pivotArea>
    </format>
    <format dxfId="2717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23"/>
          </reference>
          <reference field="5" count="1" selected="0">
            <x v="23"/>
          </reference>
          <reference field="6" count="1">
            <x v="3"/>
          </reference>
        </references>
      </pivotArea>
    </format>
    <format dxfId="2718">
      <pivotArea collapsedLevelsAreSubtotals="1" fieldPosition="0">
        <references count="3">
          <reference field="4294967294" count="1" selected="0">
            <x v="2"/>
          </reference>
          <reference field="1" count="1">
            <x v="124"/>
          </reference>
          <reference field="5" count="1" selected="0">
            <x v="23"/>
          </reference>
        </references>
      </pivotArea>
    </format>
    <format dxfId="2719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24"/>
          </reference>
          <reference field="5" count="1" selected="0">
            <x v="23"/>
          </reference>
          <reference field="6" count="1">
            <x v="4"/>
          </reference>
        </references>
      </pivotArea>
    </format>
    <format dxfId="2720">
      <pivotArea collapsedLevelsAreSubtotals="1" fieldPosition="0">
        <references count="3">
          <reference field="4294967294" count="1" selected="0">
            <x v="2"/>
          </reference>
          <reference field="1" count="1">
            <x v="125"/>
          </reference>
          <reference field="5" count="1" selected="0">
            <x v="23"/>
          </reference>
        </references>
      </pivotArea>
    </format>
    <format dxfId="2721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25"/>
          </reference>
          <reference field="5" count="1" selected="0">
            <x v="23"/>
          </reference>
          <reference field="6" count="1">
            <x v="11"/>
          </reference>
        </references>
      </pivotArea>
    </format>
    <format dxfId="2722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30"/>
          </reference>
          <reference field="5" count="1" selected="0">
            <x v="23"/>
          </reference>
          <reference field="6" count="1">
            <x v="13"/>
          </reference>
        </references>
      </pivotArea>
    </format>
    <format dxfId="2723">
      <pivotArea collapsedLevelsAreSubtotals="1" fieldPosition="0">
        <references count="3">
          <reference field="4294967294" count="1" selected="0">
            <x v="2"/>
          </reference>
          <reference field="1" count="1">
            <x v="77"/>
          </reference>
          <reference field="5" count="1" selected="0">
            <x v="27"/>
          </reference>
        </references>
      </pivotArea>
    </format>
    <format dxfId="2724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77"/>
          </reference>
          <reference field="5" count="1" selected="0">
            <x v="27"/>
          </reference>
          <reference field="6" count="1">
            <x v="15"/>
          </reference>
        </references>
      </pivotArea>
    </format>
    <format dxfId="2725">
      <pivotArea collapsedLevelsAreSubtotals="1" fieldPosition="0">
        <references count="3">
          <reference field="4294967294" count="1" selected="0">
            <x v="2"/>
          </reference>
          <reference field="1" count="1">
            <x v="89"/>
          </reference>
          <reference field="5" count="1" selected="0">
            <x v="27"/>
          </reference>
        </references>
      </pivotArea>
    </format>
    <format dxfId="2726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89"/>
          </reference>
          <reference field="5" count="1" selected="0">
            <x v="27"/>
          </reference>
          <reference field="6" count="1">
            <x v="11"/>
          </reference>
        </references>
      </pivotArea>
    </format>
    <format dxfId="2727">
      <pivotArea collapsedLevelsAreSubtotals="1" fieldPosition="0">
        <references count="3">
          <reference field="4294967294" count="1" selected="0">
            <x v="2"/>
          </reference>
          <reference field="1" count="1">
            <x v="104"/>
          </reference>
          <reference field="5" count="1" selected="0">
            <x v="27"/>
          </reference>
        </references>
      </pivotArea>
    </format>
    <format dxfId="2728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04"/>
          </reference>
          <reference field="5" count="1" selected="0">
            <x v="27"/>
          </reference>
          <reference field="6" count="1">
            <x v="13"/>
          </reference>
        </references>
      </pivotArea>
    </format>
    <format dxfId="2729">
      <pivotArea collapsedLevelsAreSubtotals="1" fieldPosition="0">
        <references count="3">
          <reference field="4294967294" count="1" selected="0">
            <x v="2"/>
          </reference>
          <reference field="1" count="1">
            <x v="106"/>
          </reference>
          <reference field="5" count="1" selected="0">
            <x v="27"/>
          </reference>
        </references>
      </pivotArea>
    </format>
    <format dxfId="2730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06"/>
          </reference>
          <reference field="5" count="1" selected="0">
            <x v="27"/>
          </reference>
          <reference field="6" count="2">
            <x v="11"/>
            <x v="15"/>
          </reference>
        </references>
      </pivotArea>
    </format>
    <format dxfId="2731">
      <pivotArea collapsedLevelsAreSubtotals="1" fieldPosition="0">
        <references count="3">
          <reference field="4294967294" count="1" selected="0">
            <x v="2"/>
          </reference>
          <reference field="1" count="1">
            <x v="111"/>
          </reference>
          <reference field="5" count="1" selected="0">
            <x v="27"/>
          </reference>
        </references>
      </pivotArea>
    </format>
    <format dxfId="2732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11"/>
          </reference>
          <reference field="5" count="1" selected="0">
            <x v="27"/>
          </reference>
          <reference field="6" count="1">
            <x v="19"/>
          </reference>
        </references>
      </pivotArea>
    </format>
    <format dxfId="2733">
      <pivotArea collapsedLevelsAreSubtotals="1" fieldPosition="0">
        <references count="3">
          <reference field="4294967294" count="1" selected="0">
            <x v="2"/>
          </reference>
          <reference field="1" count="1">
            <x v="123"/>
          </reference>
          <reference field="5" count="1" selected="0">
            <x v="32"/>
          </reference>
        </references>
      </pivotArea>
    </format>
    <format dxfId="2734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23"/>
          </reference>
          <reference field="5" count="1" selected="0">
            <x v="32"/>
          </reference>
          <reference field="6" count="1">
            <x v="1"/>
          </reference>
        </references>
      </pivotArea>
    </format>
    <format dxfId="2735">
      <pivotArea collapsedLevelsAreSubtotals="1" fieldPosition="0">
        <references count="3">
          <reference field="4294967294" count="1" selected="0">
            <x v="2"/>
          </reference>
          <reference field="1" count="1">
            <x v="128"/>
          </reference>
          <reference field="5" count="1" selected="0">
            <x v="32"/>
          </reference>
        </references>
      </pivotArea>
    </format>
    <format dxfId="2736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28"/>
          </reference>
          <reference field="5" count="1" selected="0">
            <x v="32"/>
          </reference>
          <reference field="6" count="1">
            <x v="4"/>
          </reference>
        </references>
      </pivotArea>
    </format>
    <format dxfId="2737">
      <pivotArea collapsedLevelsAreSubtotals="1" fieldPosition="0">
        <references count="3">
          <reference field="4294967294" count="1" selected="0">
            <x v="2"/>
          </reference>
          <reference field="1" count="1">
            <x v="133"/>
          </reference>
          <reference field="5" count="1" selected="0">
            <x v="32"/>
          </reference>
        </references>
      </pivotArea>
    </format>
    <format dxfId="2738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33"/>
          </reference>
          <reference field="5" count="1" selected="0">
            <x v="32"/>
          </reference>
          <reference field="6" count="1">
            <x v="4"/>
          </reference>
        </references>
      </pivotArea>
    </format>
    <format dxfId="2739">
      <pivotArea collapsedLevelsAreSubtotals="1" fieldPosition="0">
        <references count="3">
          <reference field="4294967294" count="1" selected="0">
            <x v="2"/>
          </reference>
          <reference field="1" count="1">
            <x v="134"/>
          </reference>
          <reference field="5" count="1" selected="0">
            <x v="22"/>
          </reference>
        </references>
      </pivotArea>
    </format>
    <format dxfId="2740">
      <pivotArea collapsedLevelsAreSubtotals="1" fieldPosition="0">
        <references count="3">
          <reference field="4294967294" count="1" selected="0">
            <x v="1"/>
          </reference>
          <reference field="1" count="1">
            <x v="134"/>
          </reference>
          <reference field="5" count="1" selected="0">
            <x v="22"/>
          </reference>
        </references>
      </pivotArea>
    </format>
    <format dxfId="2741">
      <pivotArea collapsedLevelsAreSubtotals="1" fieldPosition="0">
        <references count="4">
          <reference field="4294967294" count="2" selected="0">
            <x v="1"/>
            <x v="2"/>
          </reference>
          <reference field="1" count="1" selected="0">
            <x v="133"/>
          </reference>
          <reference field="5" count="1" selected="0">
            <x v="16"/>
          </reference>
          <reference field="6" count="1">
            <x v="3"/>
          </reference>
        </references>
      </pivotArea>
    </format>
    <format dxfId="2742">
      <pivotArea collapsedLevelsAreSubtotals="1" fieldPosition="0">
        <references count="2">
          <reference field="4294967294" count="1" selected="0">
            <x v="2"/>
          </reference>
          <reference field="5" count="1">
            <x v="9"/>
          </reference>
        </references>
      </pivotArea>
    </format>
    <format dxfId="2743">
      <pivotArea collapsedLevelsAreSubtotals="1" fieldPosition="0">
        <references count="2">
          <reference field="4294967294" count="1" selected="0">
            <x v="2"/>
          </reference>
          <reference field="5" count="1">
            <x v="27"/>
          </reference>
        </references>
      </pivotArea>
    </format>
    <format dxfId="2744">
      <pivotArea collapsedLevelsAreSubtotals="1" fieldPosition="0">
        <references count="3">
          <reference field="4294967294" count="2" selected="0">
            <x v="1"/>
            <x v="2"/>
          </reference>
          <reference field="1" count="1">
            <x v="131"/>
          </reference>
          <reference field="5" count="1" selected="0">
            <x v="0"/>
          </reference>
        </references>
      </pivotArea>
    </format>
    <format dxfId="2745">
      <pivotArea collapsedLevelsAreSubtotals="1" fieldPosition="0">
        <references count="4">
          <reference field="4294967294" count="2" selected="0">
            <x v="1"/>
            <x v="2"/>
          </reference>
          <reference field="1" count="1" selected="0">
            <x v="131"/>
          </reference>
          <reference field="5" count="1" selected="0">
            <x v="0"/>
          </reference>
          <reference field="6" count="1">
            <x v="1"/>
          </reference>
        </references>
      </pivotArea>
    </format>
    <format dxfId="2746">
      <pivotArea collapsedLevelsAreSubtotals="1" fieldPosition="0">
        <references count="3">
          <reference field="4294967294" count="2" selected="0">
            <x v="1"/>
            <x v="2"/>
          </reference>
          <reference field="1" count="1">
            <x v="132"/>
          </reference>
          <reference field="5" count="1" selected="0">
            <x v="0"/>
          </reference>
        </references>
      </pivotArea>
    </format>
    <format dxfId="2747">
      <pivotArea collapsedLevelsAreSubtotals="1" fieldPosition="0">
        <references count="4">
          <reference field="4294967294" count="2" selected="0">
            <x v="1"/>
            <x v="2"/>
          </reference>
          <reference field="1" count="1" selected="0">
            <x v="132"/>
          </reference>
          <reference field="5" count="1" selected="0">
            <x v="0"/>
          </reference>
          <reference field="6" count="1">
            <x v="1"/>
          </reference>
        </references>
      </pivotArea>
    </format>
    <format dxfId="2748">
      <pivotArea collapsedLevelsAreSubtotals="1" fieldPosition="0">
        <references count="3">
          <reference field="4294967294" count="2" selected="0">
            <x v="1"/>
            <x v="2"/>
          </reference>
          <reference field="1" count="1">
            <x v="133"/>
          </reference>
          <reference field="5" count="1" selected="0">
            <x v="0"/>
          </reference>
        </references>
      </pivotArea>
    </format>
    <format dxfId="2749">
      <pivotArea collapsedLevelsAreSubtotals="1" fieldPosition="0">
        <references count="3">
          <reference field="4294967294" count="1" selected="0">
            <x v="2"/>
          </reference>
          <reference field="1" count="1">
            <x v="139"/>
          </reference>
          <reference field="5" count="1" selected="0">
            <x v="22"/>
          </reference>
        </references>
      </pivotArea>
    </format>
    <format dxfId="2750">
      <pivotArea collapsedLevelsAreSubtotals="1" fieldPosition="0">
        <references count="3">
          <reference field="4294967294" count="1" selected="0">
            <x v="2"/>
          </reference>
          <reference field="1" count="1">
            <x v="150"/>
          </reference>
          <reference field="5" count="1" selected="0">
            <x v="23"/>
          </reference>
        </references>
      </pivotArea>
    </format>
    <format dxfId="2751">
      <pivotArea collapsedLevelsAreSubtotals="1" fieldPosition="0">
        <references count="3">
          <reference field="4294967294" count="1" selected="0">
            <x v="2"/>
          </reference>
          <reference field="1" count="1">
            <x v="150"/>
          </reference>
          <reference field="5" count="1" selected="0">
            <x v="23"/>
          </reference>
        </references>
      </pivotArea>
    </format>
    <format dxfId="2752">
      <pivotArea collapsedLevelsAreSubtotals="1" fieldPosition="0">
        <references count="3">
          <reference field="4294967294" count="1" selected="0">
            <x v="2"/>
          </reference>
          <reference field="1" count="1">
            <x v="141"/>
          </reference>
          <reference field="5" count="1" selected="0">
            <x v="22"/>
          </reference>
        </references>
      </pivotArea>
    </format>
    <format dxfId="2753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41"/>
          </reference>
          <reference field="5" count="1" selected="0">
            <x v="22"/>
          </reference>
          <reference field="6" count="1">
            <x v="1"/>
          </reference>
        </references>
      </pivotArea>
    </format>
    <format dxfId="2754">
      <pivotArea collapsedLevelsAreSubtotals="1" fieldPosition="0">
        <references count="3">
          <reference field="4294967294" count="1" selected="0">
            <x v="2"/>
          </reference>
          <reference field="1" count="1">
            <x v="148"/>
          </reference>
          <reference field="5" count="1" selected="0">
            <x v="22"/>
          </reference>
        </references>
      </pivotArea>
    </format>
    <format dxfId="2755">
      <pivotArea collapsedLevelsAreSubtotals="1" fieldPosition="0">
        <references count="4">
          <reference field="4294967294" count="1" selected="0">
            <x v="2"/>
          </reference>
          <reference field="1" count="1" selected="0">
            <x v="148"/>
          </reference>
          <reference field="5" count="1" selected="0">
            <x v="22"/>
          </reference>
          <reference field="6" count="1">
            <x v="1"/>
          </reference>
        </references>
      </pivotArea>
    </format>
    <format dxfId="2756">
      <pivotArea collapsedLevelsAreSubtotals="1" fieldPosition="0">
        <references count="3">
          <reference field="4294967294" count="1" selected="0">
            <x v="2"/>
          </reference>
          <reference field="1" count="1">
            <x v="150"/>
          </reference>
          <reference field="5" count="1" selected="0">
            <x v="22"/>
          </reference>
        </references>
      </pivotArea>
    </format>
    <format dxfId="2757">
      <pivotArea collapsedLevelsAreSubtotals="1" fieldPosition="0">
        <references count="2">
          <reference field="4294967294" count="1" selected="0">
            <x v="2"/>
          </reference>
          <reference field="5" count="1">
            <x v="0"/>
          </reference>
        </references>
      </pivotArea>
    </format>
    <format dxfId="275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5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60">
      <pivotArea collapsedLevelsAreSubtotals="1" fieldPosition="0">
        <references count="2">
          <reference field="4294967294" count="1" selected="0">
            <x v="2"/>
          </reference>
          <reference field="5" count="1">
            <x v="10"/>
          </reference>
        </references>
      </pivotArea>
    </format>
    <format dxfId="2761">
      <pivotArea collapsedLevelsAreSubtotals="1" fieldPosition="0">
        <references count="3">
          <reference field="4294967294" count="2" selected="0">
            <x v="1"/>
            <x v="2"/>
          </reference>
          <reference field="1" count="1">
            <x v="130"/>
          </reference>
          <reference field="5" count="1" selected="0">
            <x v="23"/>
          </reference>
        </references>
      </pivotArea>
    </format>
    <format dxfId="2762">
      <pivotArea collapsedLevelsAreSubtotals="1" fieldPosition="0">
        <references count="2">
          <reference field="4294967294" count="1" selected="0">
            <x v="2"/>
          </reference>
          <reference field="5" count="1">
            <x v="40"/>
          </reference>
        </references>
      </pivotArea>
    </format>
    <format dxfId="2763">
      <pivotArea collapsedLevelsAreSubtotals="1" fieldPosition="0">
        <references count="2">
          <reference field="4294967294" count="1" selected="0">
            <x v="2"/>
          </reference>
          <reference field="5" count="1">
            <x v="40"/>
          </reference>
        </references>
      </pivotArea>
    </format>
    <format dxfId="2764">
      <pivotArea collapsedLevelsAreSubtotals="1" fieldPosition="0">
        <references count="2">
          <reference field="4294967294" count="1" selected="0">
            <x v="2"/>
          </reference>
          <reference field="5" count="1">
            <x v="24"/>
          </reference>
        </references>
      </pivotArea>
    </format>
    <format dxfId="2765">
      <pivotArea collapsedLevelsAreSubtotals="1" fieldPosition="0">
        <references count="2">
          <reference field="4294967294" count="1" selected="0">
            <x v="2"/>
          </reference>
          <reference field="5" count="1">
            <x v="32"/>
          </reference>
        </references>
      </pivotArea>
    </format>
    <format dxfId="2766">
      <pivotArea collapsedLevelsAreSubtotals="1" fieldPosition="0">
        <references count="2">
          <reference field="4294967294" count="1" selected="0">
            <x v="2"/>
          </reference>
          <reference field="5" count="1">
            <x v="41"/>
          </reference>
        </references>
      </pivotArea>
    </format>
    <format dxfId="2767">
      <pivotArea collapsedLevelsAreSubtotals="1" fieldPosition="0">
        <references count="2">
          <reference field="4294967294" count="1" selected="0">
            <x v="2"/>
          </reference>
          <reference field="5" count="1">
            <x v="5"/>
          </reference>
        </references>
      </pivotArea>
    </format>
    <format dxfId="2768">
      <pivotArea collapsedLevelsAreSubtotals="1" fieldPosition="0">
        <references count="2">
          <reference field="4294967294" count="1" selected="0">
            <x v="2"/>
          </reference>
          <reference field="5" count="1">
            <x v="24"/>
          </reference>
        </references>
      </pivotArea>
    </format>
    <format dxfId="2769">
      <pivotArea collapsedLevelsAreSubtotals="1" fieldPosition="0">
        <references count="2">
          <reference field="4294967294" count="1" selected="0">
            <x v="2"/>
          </reference>
          <reference field="5" count="1">
            <x v="44"/>
          </reference>
        </references>
      </pivotArea>
    </format>
    <format dxfId="2770">
      <pivotArea collapsedLevelsAreSubtotals="1" fieldPosition="0">
        <references count="2">
          <reference field="4294967294" count="1" selected="0">
            <x v="2"/>
          </reference>
          <reference field="5" count="1">
            <x v="45"/>
          </reference>
        </references>
      </pivotArea>
    </format>
    <format dxfId="2771">
      <pivotArea collapsedLevelsAreSubtotals="1" fieldPosition="0">
        <references count="2">
          <reference field="4294967294" count="1" selected="0">
            <x v="2"/>
          </reference>
          <reference field="5" count="1">
            <x v="44"/>
          </reference>
        </references>
      </pivotArea>
    </format>
    <format dxfId="2772">
      <pivotArea collapsedLevelsAreSubtotals="1" fieldPosition="0">
        <references count="2">
          <reference field="4294967294" count="1" selected="0">
            <x v="2"/>
          </reference>
          <reference field="5" count="1">
            <x v="22"/>
          </reference>
        </references>
      </pivotArea>
    </format>
    <format dxfId="2773">
      <pivotArea collapsedLevelsAreSubtotals="1" fieldPosition="0">
        <references count="2">
          <reference field="4294967294" count="1" selected="0">
            <x v="2"/>
          </reference>
          <reference field="5" count="1">
            <x v="43"/>
          </reference>
        </references>
      </pivotArea>
    </format>
    <format dxfId="2774">
      <pivotArea collapsedLevelsAreSubtotals="1" fieldPosition="0">
        <references count="2">
          <reference field="4294967294" count="1" selected="0">
            <x v="2"/>
          </reference>
          <reference field="5" count="1">
            <x v="46"/>
          </reference>
        </references>
      </pivotArea>
    </format>
    <format dxfId="2775">
      <pivotArea collapsedLevelsAreSubtotals="1" fieldPosition="0">
        <references count="2">
          <reference field="4294967294" count="1" selected="0">
            <x v="2"/>
          </reference>
          <reference field="5" count="1">
            <x v="46"/>
          </reference>
        </references>
      </pivotArea>
    </format>
    <format dxfId="2776">
      <pivotArea collapsedLevelsAreSubtotals="1" fieldPosition="0">
        <references count="2">
          <reference field="4294967294" count="1" selected="0">
            <x v="2"/>
          </reference>
          <reference field="5" count="1">
            <x v="16"/>
          </reference>
        </references>
      </pivotArea>
    </format>
    <format dxfId="2777">
      <pivotArea collapsedLevelsAreSubtotals="1" fieldPosition="0">
        <references count="2">
          <reference field="4294967294" count="1" selected="0">
            <x v="2"/>
          </reference>
          <reference field="5" count="1">
            <x v="16"/>
          </reference>
        </references>
      </pivotArea>
    </format>
    <format dxfId="2778">
      <pivotArea collapsedLevelsAreSubtotals="1" fieldPosition="0">
        <references count="2">
          <reference field="4294967294" count="1" selected="0">
            <x v="2"/>
          </reference>
          <reference field="5" count="1">
            <x v="22"/>
          </reference>
        </references>
      </pivotArea>
    </format>
    <format dxfId="2779">
      <pivotArea collapsedLevelsAreSubtotals="1" fieldPosition="0">
        <references count="2">
          <reference field="4294967294" count="1" selected="0">
            <x v="2"/>
          </reference>
          <reference field="5" count="1">
            <x v="45"/>
          </reference>
        </references>
      </pivotArea>
    </format>
    <format dxfId="2780">
      <pivotArea collapsedLevelsAreSubtotals="1" fieldPosition="0">
        <references count="2">
          <reference field="4294967294" count="1" selected="0">
            <x v="2"/>
          </reference>
          <reference field="5" count="1">
            <x v="15"/>
          </reference>
        </references>
      </pivotArea>
    </format>
    <format dxfId="2781">
      <pivotArea collapsedLevelsAreSubtotals="1" fieldPosition="0">
        <references count="3">
          <reference field="4294967294" count="1" selected="0">
            <x v="2"/>
          </reference>
          <reference field="1" count="1">
            <x v="224"/>
          </reference>
          <reference field="5" count="1" selected="0">
            <x v="45"/>
          </reference>
        </references>
      </pivotArea>
    </format>
    <format dxfId="2782">
      <pivotArea collapsedLevelsAreSubtotals="1" fieldPosition="0">
        <references count="2">
          <reference field="4294967294" count="1" selected="0">
            <x v="2"/>
          </reference>
          <reference field="5" count="1">
            <x v="23"/>
          </reference>
        </references>
      </pivotArea>
    </format>
    <format dxfId="2783">
      <pivotArea collapsedLevelsAreSubtotals="1" fieldPosition="0">
        <references count="2">
          <reference field="4294967294" count="1" selected="0">
            <x v="2"/>
          </reference>
          <reference field="5" count="1">
            <x v="49"/>
          </reference>
        </references>
      </pivotArea>
    </format>
    <format dxfId="2784">
      <pivotArea collapsedLevelsAreSubtotals="1" fieldPosition="0">
        <references count="2">
          <reference field="4294967294" count="1" selected="0">
            <x v="2"/>
          </reference>
          <reference field="5" count="1">
            <x v="48"/>
          </reference>
        </references>
      </pivotArea>
    </format>
    <format dxfId="2785">
      <pivotArea collapsedLevelsAreSubtotals="1" fieldPosition="0">
        <references count="3">
          <reference field="4294967294" count="1" selected="0">
            <x v="2"/>
          </reference>
          <reference field="0" count="1" selected="0">
            <x v="0"/>
          </reference>
          <reference field="5" count="1">
            <x v="43"/>
          </reference>
        </references>
      </pivotArea>
    </format>
    <format dxfId="2786">
      <pivotArea collapsedLevelsAreSubtotals="1" fieldPosition="0">
        <references count="3">
          <reference field="4294967294" count="1" selected="0">
            <x v="2"/>
          </reference>
          <reference field="0" count="1" selected="0">
            <x v="0"/>
          </reference>
          <reference field="5" count="1">
            <x v="24"/>
          </reference>
        </references>
      </pivotArea>
    </format>
    <format dxfId="2787">
      <pivotArea collapsedLevelsAreSubtotals="1" fieldPosition="0">
        <references count="3">
          <reference field="4294967294" count="1" selected="0">
            <x v="2"/>
          </reference>
          <reference field="0" count="1" selected="0">
            <x v="2"/>
          </reference>
          <reference field="5" count="1">
            <x v="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75F2D-F1F5-412F-837F-E404F591099C}" name="Tabela dinâmica1" cacheId="103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>
  <location ref="A3:M12" firstHeaderRow="1" firstDataRow="3" firstDataCol="1"/>
  <pivotFields count="25">
    <pivotField axis="axisRow" showAll="0">
      <items count="8">
        <item x="0"/>
        <item m="1" x="6"/>
        <item m="1" x="5"/>
        <item x="1"/>
        <item m="1" x="4"/>
        <item m="1" x="3"/>
        <item m="1" x="2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numFmtId="2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>
      <items count="4">
        <item m="1" x="2"/>
        <item x="1"/>
        <item x="0"/>
        <item t="default"/>
      </items>
    </pivotField>
    <pivotField dataField="1" numFmtId="2" showAll="0"/>
    <pivotField dragToRow="0" dragToCol="0" dragToPage="0" showAll="0" defaultSubtotal="0"/>
    <pivotField axis="axisCol" showAll="0">
      <items count="9">
        <item x="0"/>
        <item sd="0" x="1"/>
        <item sd="0" x="2"/>
        <item sd="0" x="3"/>
        <item sd="0" x="4"/>
        <item sd="0" x="5"/>
        <item x="6"/>
        <item x="7"/>
        <item t="default"/>
      </items>
    </pivotField>
  </pivotFields>
  <rowFields count="2">
    <field x="0"/>
    <field x="21"/>
  </rowFields>
  <rowItems count="7">
    <i>
      <x/>
    </i>
    <i r="1">
      <x v="1"/>
    </i>
    <i r="1">
      <x v="2"/>
    </i>
    <i>
      <x v="3"/>
    </i>
    <i r="1">
      <x v="1"/>
    </i>
    <i r="1">
      <x v="2"/>
    </i>
    <i t="grand">
      <x/>
    </i>
  </rowItems>
  <colFields count="2">
    <field x="24"/>
    <field x="1"/>
  </colFields>
  <colItems count="12">
    <i>
      <x v="1"/>
    </i>
    <i>
      <x v="4"/>
    </i>
    <i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6"/>
    </i>
    <i t="grand">
      <x/>
    </i>
  </colItems>
  <dataFields count="1">
    <dataField name="Soma de Total Taxas" fld="22" baseField="24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1" cacheId="98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chartFormat="12">
  <location ref="B2:C28" firstHeaderRow="1" firstDataRow="1" firstDataCol="1"/>
  <pivotFields count="17">
    <pivotField axis="axisRow" showAll="0">
      <items count="5">
        <item h="1" x="2"/>
        <item x="1"/>
        <item h="1" x="3"/>
        <item x="0"/>
        <item t="default"/>
      </items>
    </pivotField>
    <pivotField showAll="0"/>
    <pivotField axis="axisRow" showAll="0" defaultSubtotal="0">
      <items count="14">
        <item x="12"/>
        <item x="11"/>
        <item x="7"/>
        <item x="0"/>
        <item x="9"/>
        <item x="5"/>
        <item x="4"/>
        <item x="8"/>
        <item x="6"/>
        <item x="13"/>
        <item x="2"/>
        <item x="1"/>
        <item x="10"/>
        <item x="3"/>
      </items>
    </pivotField>
    <pivotField showAll="0" defaultSubtotal="0"/>
    <pivotField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/>
  </pivotFields>
  <rowFields count="2">
    <field x="0"/>
    <field x="2"/>
  </rowFields>
  <rowItems count="26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10"/>
    </i>
    <i r="1">
      <x v="11"/>
    </i>
    <i r="1">
      <x v="12"/>
    </i>
    <i r="1">
      <x v="13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10"/>
    </i>
    <i r="1">
      <x v="11"/>
    </i>
    <i r="1">
      <x v="12"/>
    </i>
    <i r="1">
      <x v="13"/>
    </i>
    <i t="grand">
      <x/>
    </i>
  </rowItems>
  <colItems count="1">
    <i/>
  </colItems>
  <dataFields count="1">
    <dataField name="Soma de TOTAL FINAL" fld="16" baseField="0" baseItem="0" numFmtId="164"/>
  </dataFields>
  <formats count="2">
    <format dxfId="2804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>
            <x v="5"/>
          </reference>
        </references>
      </pivotArea>
    </format>
    <format dxfId="2805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>
            <x v="2"/>
          </reference>
        </references>
      </pivotArea>
    </format>
  </formats>
  <chartFormats count="2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380D2-F1FD-4C88-BC0F-E50576195993}" name="Tabela dinâ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D22" firstHeaderRow="1" firstDataRow="2" firstDataCol="1"/>
  <pivotFields count="5">
    <pivotField axis="axisRow" showAll="0">
      <items count="3">
        <item x="1"/>
        <item x="0"/>
        <item t="default"/>
      </items>
    </pivotField>
    <pivotField showAll="0"/>
    <pivotField axis="axisRow" showAll="0">
      <items count="12">
        <item x="0"/>
        <item x="9"/>
        <item x="10"/>
        <item x="6"/>
        <item x="5"/>
        <item x="8"/>
        <item x="1"/>
        <item x="3"/>
        <item x="4"/>
        <item x="2"/>
        <item x="7"/>
        <item t="default"/>
      </items>
    </pivotField>
    <pivotField axis="axisCol" showAll="0">
      <items count="5">
        <item x="0"/>
        <item m="1" x="3"/>
        <item m="1" x="2"/>
        <item x="1"/>
        <item t="default"/>
      </items>
    </pivotField>
    <pivotField dataField="1" showAll="0"/>
  </pivotFields>
  <rowFields count="2">
    <field x="0"/>
    <field x="2"/>
  </rowFields>
  <rowItems count="18">
    <i>
      <x/>
    </i>
    <i r="1">
      <x v="1"/>
    </i>
    <i r="1">
      <x v="4"/>
    </i>
    <i r="1">
      <x v="7"/>
    </i>
    <i r="1">
      <x v="8"/>
    </i>
    <i r="1">
      <x v="1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3"/>
  </colFields>
  <colItems count="3">
    <i>
      <x/>
    </i>
    <i>
      <x v="3"/>
    </i>
    <i t="grand">
      <x/>
    </i>
  </colItems>
  <dataFields count="1">
    <dataField name="Soma de VALOR" fld="4" baseField="0" baseItem="0"/>
  </dataFields>
  <formats count="2">
    <format dxfId="2622">
      <pivotArea dataOnly="0" labelOnly="1" fieldPosition="0">
        <references count="1">
          <reference field="3" count="0"/>
        </references>
      </pivotArea>
    </format>
    <format dxfId="2623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ela dinâmica3" cacheId="106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chartFormat="2">
  <location ref="A3:B17" firstHeaderRow="1" firstDataRow="1" firstDataCol="1"/>
  <pivotFields count="19">
    <pivotField showAll="0"/>
    <pivotField showAll="0"/>
    <pivotField axis="axisRow" showAll="0">
      <items count="22">
        <item m="1" x="16"/>
        <item m="1" x="15"/>
        <item x="12"/>
        <item x="11"/>
        <item m="1" x="17"/>
        <item x="7"/>
        <item m="1" x="14"/>
        <item m="1" x="20"/>
        <item x="0"/>
        <item x="9"/>
        <item x="5"/>
        <item x="4"/>
        <item x="8"/>
        <item x="6"/>
        <item m="1" x="18"/>
        <item m="1" x="13"/>
        <item x="1"/>
        <item x="2"/>
        <item m="1" x="19"/>
        <item x="10"/>
        <item x="3"/>
        <item t="default"/>
      </items>
    </pivotField>
    <pivotField showAll="0" defaultSubtotal="0"/>
    <pivotField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/>
    <pivotField showAll="0" defaultSubtotal="0"/>
    <pivotField showAll="0" defaultSubtotal="0"/>
  </pivotFields>
  <rowFields count="1">
    <field x="2"/>
  </rowFields>
  <rowItems count="14">
    <i>
      <x v="2"/>
    </i>
    <i>
      <x v="3"/>
    </i>
    <i>
      <x v="5"/>
    </i>
    <i>
      <x v="8"/>
    </i>
    <i>
      <x v="9"/>
    </i>
    <i>
      <x v="10"/>
    </i>
    <i>
      <x v="11"/>
    </i>
    <i>
      <x v="12"/>
    </i>
    <i>
      <x v="13"/>
    </i>
    <i>
      <x v="16"/>
    </i>
    <i>
      <x v="17"/>
    </i>
    <i>
      <x v="19"/>
    </i>
    <i>
      <x v="20"/>
    </i>
    <i t="grand">
      <x/>
    </i>
  </rowItems>
  <colItems count="1">
    <i/>
  </colItems>
  <dataFields count="1">
    <dataField name="Soma de TOTAL FINAL" fld="16" baseField="2" baseItem="0" numFmtId="164"/>
  </dataFields>
  <formats count="1">
    <format dxfId="2803">
      <pivotArea collapsedLevelsAreSubtotals="1" fieldPosition="0">
        <references count="1">
          <reference field="2" count="1">
            <x v="10"/>
          </reference>
        </references>
      </pivotArea>
    </format>
  </formats>
  <chartFormats count="1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ela dinâmica1" cacheId="109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chartFormat="1">
  <location ref="A3:B12" firstHeaderRow="1" firstDataRow="1" firstDataCol="1"/>
  <pivotFields count="18">
    <pivotField showAll="0"/>
    <pivotField showAll="0"/>
    <pivotField axis="axisRow" showAll="0" defaultSubtotal="0">
      <items count="13">
        <item x="7"/>
        <item x="0"/>
        <item m="1" x="10"/>
        <item x="5"/>
        <item x="6"/>
        <item x="4"/>
        <item m="1" x="9"/>
        <item x="1"/>
        <item x="2"/>
        <item m="1" x="8"/>
        <item m="1" x="12"/>
        <item m="1" x="11"/>
        <item x="3"/>
      </items>
    </pivotField>
    <pivotField showAll="0" defaultSubtotal="0"/>
    <pivotField showAll="0"/>
    <pivotField showAll="0" defaultSubtotal="0"/>
    <pivotField showAll="0"/>
    <pivotField showAll="0"/>
    <pivotField showAll="0" defaultSubtotal="0"/>
    <pivotField numFmtId="4" showAll="0"/>
    <pivotField numFmtId="2" showAll="0"/>
    <pivotField showAll="0"/>
    <pivotField showAll="0"/>
    <pivotField numFmtId="2" showAll="0"/>
    <pivotField showAll="0" defaultSubtotal="0"/>
    <pivotField showAll="0" defaultSubtotal="0"/>
    <pivotField dataField="1" numFmtId="2" showAll="0"/>
    <pivotField numFmtId="2" showAll="0" defaultSubtotal="0"/>
  </pivotFields>
  <rowFields count="1">
    <field x="2"/>
  </rowFields>
  <rowItems count="9">
    <i>
      <x/>
    </i>
    <i>
      <x v="1"/>
    </i>
    <i>
      <x v="3"/>
    </i>
    <i>
      <x v="4"/>
    </i>
    <i>
      <x v="5"/>
    </i>
    <i>
      <x v="7"/>
    </i>
    <i>
      <x v="8"/>
    </i>
    <i>
      <x v="12"/>
    </i>
    <i t="grand">
      <x/>
    </i>
  </rowItems>
  <colItems count="1">
    <i/>
  </colItems>
  <dataFields count="1">
    <dataField name="Soma de TOTAL FINAL" fld="16" showDataAs="percentOfTotal" baseField="2" baseItem="0" numFmtId="10"/>
  </dataFields>
  <formats count="6">
    <format dxfId="2797">
      <pivotArea collapsedLevelsAreSubtotals="1" fieldPosition="0">
        <references count="1">
          <reference field="2" count="1">
            <x v="5"/>
          </reference>
        </references>
      </pivotArea>
    </format>
    <format dxfId="2798">
      <pivotArea collapsedLevelsAreSubtotals="1" fieldPosition="0">
        <references count="1">
          <reference field="2" count="1">
            <x v="4"/>
          </reference>
        </references>
      </pivotArea>
    </format>
    <format dxfId="2799">
      <pivotArea collapsedLevelsAreSubtotals="1" fieldPosition="0">
        <references count="1">
          <reference field="2" count="1">
            <x v="8"/>
          </reference>
        </references>
      </pivotArea>
    </format>
    <format dxfId="2800">
      <pivotArea collapsedLevelsAreSubtotals="1" fieldPosition="0">
        <references count="1">
          <reference field="2" count="1">
            <x v="1"/>
          </reference>
        </references>
      </pivotArea>
    </format>
    <format dxfId="2801">
      <pivotArea collapsedLevelsAreSubtotals="1" fieldPosition="0">
        <references count="1">
          <reference field="2" count="1">
            <x v="3"/>
          </reference>
        </references>
      </pivotArea>
    </format>
    <format dxfId="2802">
      <pivotArea collapsedLevelsAreSubtotals="1" fieldPosition="0">
        <references count="1">
          <reference field="2" count="1">
            <x v="2"/>
          </reference>
        </references>
      </pivotArea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ela dinâmica1" cacheId="124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>
  <location ref="A3:B59" firstHeaderRow="1" firstDataRow="1" firstDataCol="1"/>
  <pivotFields count="19">
    <pivotField showAll="0"/>
    <pivotField numFmtId="14" showAll="0"/>
    <pivotField showAll="0"/>
    <pivotField showAll="0"/>
    <pivotField showAll="0"/>
    <pivotField axis="axisRow" showAll="0" sortType="descending">
      <items count="85">
        <item x="54"/>
        <item x="26"/>
        <item x="14"/>
        <item x="9"/>
        <item x="31"/>
        <item m="1" x="67"/>
        <item x="36"/>
        <item x="25"/>
        <item x="42"/>
        <item m="1" x="65"/>
        <item x="30"/>
        <item x="17"/>
        <item x="7"/>
        <item m="1" x="58"/>
        <item m="1" x="80"/>
        <item x="34"/>
        <item x="46"/>
        <item m="1" x="61"/>
        <item m="1" x="60"/>
        <item x="53"/>
        <item m="1" x="73"/>
        <item x="2"/>
        <item m="1" x="68"/>
        <item x="35"/>
        <item m="1" x="81"/>
        <item x="13"/>
        <item x="52"/>
        <item x="15"/>
        <item x="10"/>
        <item m="1" x="72"/>
        <item m="1" x="63"/>
        <item m="1" x="66"/>
        <item x="49"/>
        <item m="1" x="75"/>
        <item m="1" x="62"/>
        <item m="1" x="59"/>
        <item m="1" x="56"/>
        <item x="0"/>
        <item x="50"/>
        <item m="1" x="70"/>
        <item x="27"/>
        <item m="1" x="77"/>
        <item x="12"/>
        <item x="40"/>
        <item x="48"/>
        <item x="51"/>
        <item m="1" x="78"/>
        <item m="1" x="82"/>
        <item m="1" x="55"/>
        <item m="1" x="69"/>
        <item m="1" x="76"/>
        <item m="1" x="57"/>
        <item m="1" x="83"/>
        <item m="1" x="64"/>
        <item x="37"/>
        <item m="1" x="74"/>
        <item x="18"/>
        <item m="1" x="71"/>
        <item x="47"/>
        <item x="8"/>
        <item x="44"/>
        <item x="45"/>
        <item x="23"/>
        <item x="29"/>
        <item x="43"/>
        <item x="1"/>
        <item x="21"/>
        <item x="41"/>
        <item x="39"/>
        <item x="38"/>
        <item x="33"/>
        <item x="22"/>
        <item x="16"/>
        <item x="32"/>
        <item x="19"/>
        <item x="11"/>
        <item x="28"/>
        <item x="24"/>
        <item m="1" x="79"/>
        <item x="3"/>
        <item x="20"/>
        <item x="5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  <pivotField numFmtId="4" showAll="0"/>
    <pivotField numFmtId="2" showAll="0"/>
    <pivotField showAll="0"/>
    <pivotField showAll="0"/>
    <pivotField numFmtId="2" showAll="0"/>
    <pivotField showAll="0"/>
    <pivotField numFmtId="166" showAll="0"/>
    <pivotField numFmtId="2" showAll="0"/>
    <pivotField dataField="1" showAll="0" defaultSubtotal="0"/>
    <pivotField showAll="0"/>
  </pivotFields>
  <rowFields count="1">
    <field x="5"/>
  </rowFields>
  <rowItems count="56">
    <i>
      <x v="75"/>
    </i>
    <i>
      <x v="25"/>
    </i>
    <i>
      <x v="42"/>
    </i>
    <i>
      <x v="59"/>
    </i>
    <i>
      <x v="37"/>
    </i>
    <i>
      <x v="28"/>
    </i>
    <i>
      <x v="56"/>
    </i>
    <i>
      <x v="2"/>
    </i>
    <i>
      <x v="23"/>
    </i>
    <i>
      <x v="71"/>
    </i>
    <i>
      <x v="3"/>
    </i>
    <i>
      <x v="44"/>
    </i>
    <i>
      <x v="11"/>
    </i>
    <i>
      <x v="77"/>
    </i>
    <i>
      <x v="72"/>
    </i>
    <i>
      <x v="54"/>
    </i>
    <i>
      <x v="70"/>
    </i>
    <i>
      <x v="79"/>
    </i>
    <i>
      <x v="1"/>
    </i>
    <i>
      <x v="74"/>
    </i>
    <i>
      <x v="7"/>
    </i>
    <i>
      <x v="64"/>
    </i>
    <i>
      <x v="27"/>
    </i>
    <i>
      <x v="81"/>
    </i>
    <i>
      <x v="38"/>
    </i>
    <i>
      <x v="60"/>
    </i>
    <i>
      <x v="40"/>
    </i>
    <i>
      <x v="68"/>
    </i>
    <i>
      <x v="21"/>
    </i>
    <i>
      <x v="45"/>
    </i>
    <i>
      <x v="69"/>
    </i>
    <i>
      <x v="43"/>
    </i>
    <i>
      <x v="16"/>
    </i>
    <i>
      <x v="73"/>
    </i>
    <i>
      <x v="67"/>
    </i>
    <i>
      <x v="80"/>
    </i>
    <i>
      <x v="82"/>
    </i>
    <i>
      <x v="83"/>
    </i>
    <i>
      <x v="19"/>
    </i>
    <i>
      <x v="15"/>
    </i>
    <i>
      <x v="58"/>
    </i>
    <i>
      <x v="6"/>
    </i>
    <i>
      <x v="76"/>
    </i>
    <i>
      <x v="10"/>
    </i>
    <i>
      <x/>
    </i>
    <i>
      <x v="26"/>
    </i>
    <i>
      <x v="66"/>
    </i>
    <i>
      <x v="63"/>
    </i>
    <i>
      <x v="61"/>
    </i>
    <i>
      <x v="4"/>
    </i>
    <i>
      <x v="32"/>
    </i>
    <i>
      <x v="62"/>
    </i>
    <i>
      <x v="8"/>
    </i>
    <i>
      <x v="12"/>
    </i>
    <i>
      <x v="65"/>
    </i>
    <i t="grand">
      <x/>
    </i>
  </rowItems>
  <colItems count="1">
    <i/>
  </colItems>
  <dataFields count="1">
    <dataField name="Soma de Lucro Prejuízo" fld="17" baseField="5" baseItem="2" numFmtId="164"/>
  </dataFields>
  <formats count="28">
    <format dxfId="2624">
      <pivotArea collapsedLevelsAreSubtotals="1" fieldPosition="0">
        <references count="1">
          <reference field="5" count="1">
            <x v="2"/>
          </reference>
        </references>
      </pivotArea>
    </format>
    <format dxfId="2625">
      <pivotArea outline="0" collapsedLevelsAreSubtotals="1" fieldPosition="0"/>
    </format>
    <format dxfId="2626">
      <pivotArea outline="0" fieldPosition="0">
        <references count="1">
          <reference field="4294967294" count="1">
            <x v="0"/>
          </reference>
        </references>
      </pivotArea>
    </format>
    <format dxfId="2627">
      <pivotArea collapsedLevelsAreSubtotals="1" fieldPosition="0">
        <references count="1">
          <reference field="5" count="1">
            <x v="43"/>
          </reference>
        </references>
      </pivotArea>
    </format>
    <format dxfId="2628">
      <pivotArea collapsedLevelsAreSubtotals="1" fieldPosition="0">
        <references count="1">
          <reference field="5" count="1">
            <x v="15"/>
          </reference>
        </references>
      </pivotArea>
    </format>
    <format dxfId="2629">
      <pivotArea collapsedLevelsAreSubtotals="1" fieldPosition="0">
        <references count="1">
          <reference field="5" count="1">
            <x v="5"/>
          </reference>
        </references>
      </pivotArea>
    </format>
    <format dxfId="2630">
      <pivotArea collapsedLevelsAreSubtotals="1" fieldPosition="0">
        <references count="1">
          <reference field="5" count="1">
            <x v="40"/>
          </reference>
        </references>
      </pivotArea>
    </format>
    <format dxfId="2631">
      <pivotArea collapsedLevelsAreSubtotals="1" fieldPosition="0">
        <references count="1">
          <reference field="5" count="1">
            <x v="44"/>
          </reference>
        </references>
      </pivotArea>
    </format>
    <format dxfId="2632">
      <pivotArea dataOnly="0" fieldPosition="0">
        <references count="1">
          <reference field="5" count="3">
            <x v="6"/>
            <x v="7"/>
            <x v="8"/>
          </reference>
        </references>
      </pivotArea>
    </format>
    <format dxfId="2633">
      <pivotArea collapsedLevelsAreSubtotals="1" fieldPosition="0">
        <references count="1">
          <reference field="5" count="2">
            <x v="37"/>
            <x v="38"/>
          </reference>
        </references>
      </pivotArea>
    </format>
    <format dxfId="2634">
      <pivotArea collapsedLevelsAreSubtotals="1" fieldPosition="0">
        <references count="1">
          <reference field="5" count="14">
            <x v="0"/>
            <x v="7"/>
            <x v="10"/>
            <x v="12"/>
            <x v="13"/>
            <x v="14"/>
            <x v="18"/>
            <x v="20"/>
            <x v="26"/>
            <x v="27"/>
            <x v="34"/>
            <x v="46"/>
            <x v="49"/>
            <x v="51"/>
          </reference>
        </references>
      </pivotArea>
    </format>
    <format dxfId="2635">
      <pivotArea dataOnly="0" labelOnly="1" fieldPosition="0">
        <references count="1">
          <reference field="5" count="14">
            <x v="0"/>
            <x v="7"/>
            <x v="10"/>
            <x v="12"/>
            <x v="13"/>
            <x v="14"/>
            <x v="18"/>
            <x v="20"/>
            <x v="26"/>
            <x v="27"/>
            <x v="34"/>
            <x v="46"/>
            <x v="49"/>
            <x v="51"/>
          </reference>
        </references>
      </pivotArea>
    </format>
    <format dxfId="2636">
      <pivotArea collapsedLevelsAreSubtotals="1" fieldPosition="0">
        <references count="1">
          <reference field="5" count="2">
            <x v="28"/>
            <x v="32"/>
          </reference>
        </references>
      </pivotArea>
    </format>
    <format dxfId="2637">
      <pivotArea collapsedLevelsAreSubtotals="1" fieldPosition="0">
        <references count="1">
          <reference field="5" count="1">
            <x v="16"/>
          </reference>
        </references>
      </pivotArea>
    </format>
    <format dxfId="2638">
      <pivotArea collapsedLevelsAreSubtotals="1" fieldPosition="0">
        <references count="1">
          <reference field="5" count="1">
            <x v="42"/>
          </reference>
        </references>
      </pivotArea>
    </format>
    <format dxfId="2639">
      <pivotArea collapsedLevelsAreSubtotals="1" fieldPosition="0">
        <references count="1">
          <reference field="5" count="1">
            <x v="2"/>
          </reference>
        </references>
      </pivotArea>
    </format>
    <format dxfId="2640">
      <pivotArea collapsedLevelsAreSubtotals="1" fieldPosition="0">
        <references count="1">
          <reference field="5" count="4">
            <x v="2"/>
            <x v="16"/>
            <x v="29"/>
            <x v="42"/>
          </reference>
        </references>
      </pivotArea>
    </format>
    <format dxfId="2641">
      <pivotArea collapsedLevelsAreSubtotals="1" fieldPosition="0">
        <references count="1">
          <reference field="5" count="1">
            <x v="56"/>
          </reference>
        </references>
      </pivotArea>
    </format>
    <format dxfId="2642">
      <pivotArea collapsedLevelsAreSubtotals="1" fieldPosition="0">
        <references count="1">
          <reference field="5" count="1">
            <x v="47"/>
          </reference>
        </references>
      </pivotArea>
    </format>
    <format dxfId="2643">
      <pivotArea collapsedLevelsAreSubtotals="1" fieldPosition="0">
        <references count="1">
          <reference field="5" count="1">
            <x v="12"/>
          </reference>
        </references>
      </pivotArea>
    </format>
    <format dxfId="2644">
      <pivotArea dataOnly="0" labelOnly="1" fieldPosition="0">
        <references count="1">
          <reference field="5" count="1">
            <x v="12"/>
          </reference>
        </references>
      </pivotArea>
    </format>
    <format dxfId="2645">
      <pivotArea collapsedLevelsAreSubtotals="1" fieldPosition="0">
        <references count="1">
          <reference field="5" count="1">
            <x v="25"/>
          </reference>
        </references>
      </pivotArea>
    </format>
    <format dxfId="2646">
      <pivotArea collapsedLevelsAreSubtotals="1" fieldPosition="0">
        <references count="1">
          <reference field="5" count="1">
            <x v="75"/>
          </reference>
        </references>
      </pivotArea>
    </format>
    <format dxfId="2647">
      <pivotArea collapsedLevelsAreSubtotals="1" fieldPosition="0">
        <references count="1">
          <reference field="5" count="1">
            <x v="59"/>
          </reference>
        </references>
      </pivotArea>
    </format>
    <format dxfId="2648">
      <pivotArea collapsedLevelsAreSubtotals="1" fieldPosition="0">
        <references count="1">
          <reference field="5" count="1">
            <x v="42"/>
          </reference>
        </references>
      </pivotArea>
    </format>
    <format dxfId="2649">
      <pivotArea collapsedLevelsAreSubtotals="1" fieldPosition="0">
        <references count="1">
          <reference field="5" count="1">
            <x v="23"/>
          </reference>
        </references>
      </pivotArea>
    </format>
    <format dxfId="2650">
      <pivotArea collapsedLevelsAreSubtotals="1" fieldPosition="0">
        <references count="1">
          <reference field="5" count="1">
            <x v="12"/>
          </reference>
        </references>
      </pivotArea>
    </format>
    <format dxfId="2651">
      <pivotArea collapsedLevelsAreSubtotals="1" fieldPosition="0">
        <references count="1">
          <reference field="5" count="3">
            <x v="8"/>
            <x v="16"/>
            <x v="6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tacoes.aspx?idioma=pt-BR" refreshOnLoad="1" adjustColumnWidth="0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itaucorretora.com.br/Empresas/Detalhe?empresa=COGN3" TargetMode="External"/><Relationship Id="rId18" Type="http://schemas.openxmlformats.org/officeDocument/2006/relationships/hyperlink" Target="javascript:void(0);" TargetMode="External"/><Relationship Id="rId26" Type="http://schemas.openxmlformats.org/officeDocument/2006/relationships/hyperlink" Target="https://www.itaucorretora.com.br/Empresas/Detalhe?empresa=MODL11" TargetMode="External"/><Relationship Id="rId3" Type="http://schemas.openxmlformats.org/officeDocument/2006/relationships/hyperlink" Target="https://www.itaucorretora.com.br/Empresas/Detalhe?empresa=B3SA3" TargetMode="External"/><Relationship Id="rId21" Type="http://schemas.openxmlformats.org/officeDocument/2006/relationships/hyperlink" Target="javascript:void(0);" TargetMode="External"/><Relationship Id="rId34" Type="http://schemas.openxmlformats.org/officeDocument/2006/relationships/hyperlink" Target="javascript:void(0);" TargetMode="External"/><Relationship Id="rId7" Type="http://schemas.openxmlformats.org/officeDocument/2006/relationships/hyperlink" Target="https://www.itaucorretora.com.br/Empresas/Detalhe?empresa=BBDC4" TargetMode="External"/><Relationship Id="rId12" Type="http://schemas.openxmlformats.org/officeDocument/2006/relationships/hyperlink" Target="javascript:void(0);" TargetMode="External"/><Relationship Id="rId17" Type="http://schemas.openxmlformats.org/officeDocument/2006/relationships/hyperlink" Target="https://www.itaucorretora.com.br/Empresas/Detalhe?empresa=ELET3" TargetMode="External"/><Relationship Id="rId25" Type="http://schemas.openxmlformats.org/officeDocument/2006/relationships/hyperlink" Target="javascript:void(0);" TargetMode="External"/><Relationship Id="rId33" Type="http://schemas.openxmlformats.org/officeDocument/2006/relationships/hyperlink" Target="https://www.itaucorretora.com.br/Empresas/Detalhe?empresa=VVAR3" TargetMode="External"/><Relationship Id="rId2" Type="http://schemas.openxmlformats.org/officeDocument/2006/relationships/hyperlink" Target="javascript:void(0);" TargetMode="External"/><Relationship Id="rId16" Type="http://schemas.openxmlformats.org/officeDocument/2006/relationships/hyperlink" Target="javascript:void(0);" TargetMode="External"/><Relationship Id="rId20" Type="http://schemas.openxmlformats.org/officeDocument/2006/relationships/hyperlink" Target="javascript:void(0);" TargetMode="External"/><Relationship Id="rId29" Type="http://schemas.openxmlformats.org/officeDocument/2006/relationships/hyperlink" Target="javascript:void(0);" TargetMode="External"/><Relationship Id="rId1" Type="http://schemas.openxmlformats.org/officeDocument/2006/relationships/hyperlink" Target="http://pregao-online.bmfbovespa.com.br/Cotacoes.aspx?idioma=pt-BR" TargetMode="External"/><Relationship Id="rId6" Type="http://schemas.openxmlformats.org/officeDocument/2006/relationships/hyperlink" Target="javascript:void(0);" TargetMode="External"/><Relationship Id="rId11" Type="http://schemas.openxmlformats.org/officeDocument/2006/relationships/hyperlink" Target="https://www.itaucorretora.com.br/Empresas/Detalhe?empresa=CMIG4" TargetMode="External"/><Relationship Id="rId24" Type="http://schemas.openxmlformats.org/officeDocument/2006/relationships/hyperlink" Target="https://www.itaucorretora.com.br/Empresas/Detalhe?empresa=JBSS3" TargetMode="External"/><Relationship Id="rId32" Type="http://schemas.openxmlformats.org/officeDocument/2006/relationships/hyperlink" Target="javascript:void(0);" TargetMode="External"/><Relationship Id="rId5" Type="http://schemas.openxmlformats.org/officeDocument/2006/relationships/hyperlink" Target="https://www.itaucorretora.com.br/Empresas/Detalhe?empresa=BBAS3" TargetMode="External"/><Relationship Id="rId15" Type="http://schemas.openxmlformats.org/officeDocument/2006/relationships/hyperlink" Target="https://www.itaucorretora.com.br/Empresas/Detalhe?empresa=CVCB3" TargetMode="External"/><Relationship Id="rId23" Type="http://schemas.openxmlformats.org/officeDocument/2006/relationships/hyperlink" Target="javascript:void(0);" TargetMode="External"/><Relationship Id="rId28" Type="http://schemas.openxmlformats.org/officeDocument/2006/relationships/hyperlink" Target="https://www.itaucorretora.com.br/Empresas/Detalhe?empresa=OIBR3" TargetMode="External"/><Relationship Id="rId36" Type="http://schemas.openxmlformats.org/officeDocument/2006/relationships/queryTable" Target="../queryTables/queryTable1.xml"/><Relationship Id="rId10" Type="http://schemas.openxmlformats.org/officeDocument/2006/relationships/hyperlink" Target="javascript:void(0);" TargetMode="External"/><Relationship Id="rId19" Type="http://schemas.openxmlformats.org/officeDocument/2006/relationships/hyperlink" Target="https://www.itaucorretora.com.br/Empresas/Detalhe?empresa=GGBR4" TargetMode="External"/><Relationship Id="rId31" Type="http://schemas.openxmlformats.org/officeDocument/2006/relationships/hyperlink" Target="javascript:void(0);" TargetMode="External"/><Relationship Id="rId4" Type="http://schemas.openxmlformats.org/officeDocument/2006/relationships/hyperlink" Target="javascript:void(0);" TargetMode="External"/><Relationship Id="rId9" Type="http://schemas.openxmlformats.org/officeDocument/2006/relationships/hyperlink" Target="https://www.itaucorretora.com.br/Empresas/Detalhe?empresa=BMOB3" TargetMode="External"/><Relationship Id="rId14" Type="http://schemas.openxmlformats.org/officeDocument/2006/relationships/hyperlink" Target="javascript:void(0);" TargetMode="External"/><Relationship Id="rId22" Type="http://schemas.openxmlformats.org/officeDocument/2006/relationships/hyperlink" Target="https://www.itaucorretora.com.br/Empresas/Detalhe?empresa=IRBR3" TargetMode="External"/><Relationship Id="rId27" Type="http://schemas.openxmlformats.org/officeDocument/2006/relationships/hyperlink" Target="javascript:void(0);" TargetMode="External"/><Relationship Id="rId30" Type="http://schemas.openxmlformats.org/officeDocument/2006/relationships/hyperlink" Target="https://www.itaucorretora.com.br/Empresas/Detalhe?empresa=PETR4" TargetMode="External"/><Relationship Id="rId35" Type="http://schemas.openxmlformats.org/officeDocument/2006/relationships/printerSettings" Target="../printerSettings/printerSettings1.bin"/><Relationship Id="rId8" Type="http://schemas.openxmlformats.org/officeDocument/2006/relationships/hyperlink" Target="javascript:void(0);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itaucorretora.com.br/Empresas/Detalhe?empresa=BBAS3" TargetMode="External"/><Relationship Id="rId21" Type="http://schemas.openxmlformats.org/officeDocument/2006/relationships/hyperlink" Target="javascript:void(0)" TargetMode="External"/><Relationship Id="rId42" Type="http://schemas.openxmlformats.org/officeDocument/2006/relationships/hyperlink" Target="https://www.itaucorretora.com.br/Empresas/Detalhe?empresa=BBAS3" TargetMode="External"/><Relationship Id="rId47" Type="http://schemas.openxmlformats.org/officeDocument/2006/relationships/hyperlink" Target="https://www.itaucorretora.com.br/Empresas/Detalhe?empresa=ITUB4" TargetMode="External"/><Relationship Id="rId63" Type="http://schemas.openxmlformats.org/officeDocument/2006/relationships/hyperlink" Target="https://www.itaucorretora.com.br/Empresas/Detalhe?empresa=BBAS3" TargetMode="External"/><Relationship Id="rId68" Type="http://schemas.openxmlformats.org/officeDocument/2006/relationships/hyperlink" Target="https://www.itaucorretora.com.br/Empresas/Detalhe?empresa=ITUB4" TargetMode="External"/><Relationship Id="rId16" Type="http://schemas.openxmlformats.org/officeDocument/2006/relationships/hyperlink" Target="https://www.itaucorretora.com.br/Empresas/Detalhe?empresa=BBDC4" TargetMode="External"/><Relationship Id="rId11" Type="http://schemas.openxmlformats.org/officeDocument/2006/relationships/hyperlink" Target="https://www.itaucorretora.com.br/Empresas/Detalhe?empresa=BBDC4" TargetMode="External"/><Relationship Id="rId24" Type="http://schemas.openxmlformats.org/officeDocument/2006/relationships/hyperlink" Target="https://www.itaucorretora.com.br/Empresas/Detalhe?empresa=BBAS3" TargetMode="External"/><Relationship Id="rId32" Type="http://schemas.openxmlformats.org/officeDocument/2006/relationships/hyperlink" Target="https://www.itaucorretora.com.br/Empresas/Detalhe?empresa=PETR4" TargetMode="External"/><Relationship Id="rId37" Type="http://schemas.openxmlformats.org/officeDocument/2006/relationships/hyperlink" Target="https://www.itaucorretora.com.br/Empresas/Detalhe?empresa=B3SA3" TargetMode="External"/><Relationship Id="rId40" Type="http://schemas.openxmlformats.org/officeDocument/2006/relationships/hyperlink" Target="https://www.itaucorretora.com.br/Empresas/Detalhe?empresa=ITUB4" TargetMode="External"/><Relationship Id="rId45" Type="http://schemas.openxmlformats.org/officeDocument/2006/relationships/hyperlink" Target="javascript:void(0)" TargetMode="External"/><Relationship Id="rId53" Type="http://schemas.openxmlformats.org/officeDocument/2006/relationships/hyperlink" Target="https://www.itaucorretora.com.br/Empresas/Detalhe?empresa=BBAS3" TargetMode="External"/><Relationship Id="rId58" Type="http://schemas.openxmlformats.org/officeDocument/2006/relationships/hyperlink" Target="https://www.itaucorretora.com.br/Empresas/Detalhe?empresa=BBAS3" TargetMode="External"/><Relationship Id="rId66" Type="http://schemas.openxmlformats.org/officeDocument/2006/relationships/hyperlink" Target="https://www.itaucorretora.com.br/Empresas/Detalhe?empresa=ITUB4" TargetMode="External"/><Relationship Id="rId74" Type="http://schemas.openxmlformats.org/officeDocument/2006/relationships/hyperlink" Target="https://www.itaucorretora.com.br/Empresas/Detalhe?empresa=CMIG4" TargetMode="External"/><Relationship Id="rId79" Type="http://schemas.openxmlformats.org/officeDocument/2006/relationships/hyperlink" Target="https://www.itaucorretora.com.br/Empresas/Detalhe?empresa=ITUB4" TargetMode="External"/><Relationship Id="rId5" Type="http://schemas.openxmlformats.org/officeDocument/2006/relationships/hyperlink" Target="javascript:void(0)" TargetMode="External"/><Relationship Id="rId61" Type="http://schemas.openxmlformats.org/officeDocument/2006/relationships/hyperlink" Target="https://www.itaucorretora.com.br/Empresas/Detalhe?empresa=BBAS3" TargetMode="External"/><Relationship Id="rId19" Type="http://schemas.openxmlformats.org/officeDocument/2006/relationships/hyperlink" Target="javascript:void(0);" TargetMode="External"/><Relationship Id="rId14" Type="http://schemas.openxmlformats.org/officeDocument/2006/relationships/hyperlink" Target="https://www.itaucorretora.com.br/Empresas/Detalhe?empresa=BBAS3" TargetMode="External"/><Relationship Id="rId22" Type="http://schemas.openxmlformats.org/officeDocument/2006/relationships/hyperlink" Target="https://www.itaucorretora.com.br/Empresas/Detalhe?empresa=BBAS3" TargetMode="External"/><Relationship Id="rId27" Type="http://schemas.openxmlformats.org/officeDocument/2006/relationships/hyperlink" Target="javascript:void(0)" TargetMode="External"/><Relationship Id="rId30" Type="http://schemas.openxmlformats.org/officeDocument/2006/relationships/hyperlink" Target="https://www.itaucorretora.com.br/Empresas/Detalhe?empresa=TRPL4" TargetMode="External"/><Relationship Id="rId35" Type="http://schemas.openxmlformats.org/officeDocument/2006/relationships/hyperlink" Target="https://www.itaucorretora.com.br/Empresas/Detalhe?empresa=BBDC4" TargetMode="External"/><Relationship Id="rId43" Type="http://schemas.openxmlformats.org/officeDocument/2006/relationships/hyperlink" Target="https://www.itaucorretora.com.br/Empresas/Detalhe?empresa=ITUB4" TargetMode="External"/><Relationship Id="rId48" Type="http://schemas.openxmlformats.org/officeDocument/2006/relationships/hyperlink" Target="https://www.itaucorretora.com.br/Empresas/Detalhe?empresa=TRPL4" TargetMode="External"/><Relationship Id="rId56" Type="http://schemas.openxmlformats.org/officeDocument/2006/relationships/hyperlink" Target="https://www.itaucorretora.com.br/Empresas/Detalhe?empresa=BBDC4" TargetMode="External"/><Relationship Id="rId64" Type="http://schemas.openxmlformats.org/officeDocument/2006/relationships/hyperlink" Target="https://www.itaucorretora.com.br/Empresas/Detalhe?empresa=BBAS3" TargetMode="External"/><Relationship Id="rId69" Type="http://schemas.openxmlformats.org/officeDocument/2006/relationships/hyperlink" Target="https://www.itaucorretora.com.br/Empresas/Detalhe?empresa=ITUB4" TargetMode="External"/><Relationship Id="rId77" Type="http://schemas.openxmlformats.org/officeDocument/2006/relationships/hyperlink" Target="https://www.itaucorretora.com.br/Empresas/Detalhe?empresa=CMIG4" TargetMode="External"/><Relationship Id="rId8" Type="http://schemas.openxmlformats.org/officeDocument/2006/relationships/hyperlink" Target="javascript:void(0)" TargetMode="External"/><Relationship Id="rId51" Type="http://schemas.openxmlformats.org/officeDocument/2006/relationships/hyperlink" Target="https://www.itaucorretora.com.br/Empresas/Detalhe?empresa=BBDC4" TargetMode="External"/><Relationship Id="rId72" Type="http://schemas.openxmlformats.org/officeDocument/2006/relationships/hyperlink" Target="https://www.itaucorretora.com.br/Empresas/Detalhe?empresa=ITUB4" TargetMode="External"/><Relationship Id="rId80" Type="http://schemas.openxmlformats.org/officeDocument/2006/relationships/printerSettings" Target="../printerSettings/printerSettings7.bin"/><Relationship Id="rId3" Type="http://schemas.openxmlformats.org/officeDocument/2006/relationships/hyperlink" Target="javascript:void(0)" TargetMode="External"/><Relationship Id="rId12" Type="http://schemas.openxmlformats.org/officeDocument/2006/relationships/hyperlink" Target="https://www.itaucorretora.com.br/Empresas/Detalhe?empresa=BBDC4" TargetMode="External"/><Relationship Id="rId17" Type="http://schemas.openxmlformats.org/officeDocument/2006/relationships/hyperlink" Target="javascript:void(0)" TargetMode="External"/><Relationship Id="rId25" Type="http://schemas.openxmlformats.org/officeDocument/2006/relationships/hyperlink" Target="https://www.itaucorretora.com.br/Empresas/Detalhe?empresa=BBAS3" TargetMode="External"/><Relationship Id="rId33" Type="http://schemas.openxmlformats.org/officeDocument/2006/relationships/hyperlink" Target="javascript:void(0)" TargetMode="External"/><Relationship Id="rId38" Type="http://schemas.openxmlformats.org/officeDocument/2006/relationships/hyperlink" Target="https://www.itaucorretora.com.br/Empresas/Detalhe?empresa=PETR4" TargetMode="External"/><Relationship Id="rId46" Type="http://schemas.openxmlformats.org/officeDocument/2006/relationships/hyperlink" Target="https://www.itaucorretora.com.br/Empresas/Detalhe?empresa=CMIG4" TargetMode="External"/><Relationship Id="rId59" Type="http://schemas.openxmlformats.org/officeDocument/2006/relationships/hyperlink" Target="https://www.itaucorretora.com.br/Empresas/Detalhe?empresa=BBDC4" TargetMode="External"/><Relationship Id="rId67" Type="http://schemas.openxmlformats.org/officeDocument/2006/relationships/hyperlink" Target="https://www.itaucorretora.com.br/Empresas/Detalhe?empresa=ITUB4" TargetMode="External"/><Relationship Id="rId20" Type="http://schemas.openxmlformats.org/officeDocument/2006/relationships/hyperlink" Target="https://www.itaucorretora.com.br/Empresas/Detalhe?empresa=BBAS3" TargetMode="External"/><Relationship Id="rId41" Type="http://schemas.openxmlformats.org/officeDocument/2006/relationships/hyperlink" Target="https://www.itaucorretora.com.br/Empresas/Detalhe?empresa=BBAS3" TargetMode="External"/><Relationship Id="rId54" Type="http://schemas.openxmlformats.org/officeDocument/2006/relationships/hyperlink" Target="https://www.itaucorretora.com.br/Empresas/Detalhe?empresa=BBDC4" TargetMode="External"/><Relationship Id="rId62" Type="http://schemas.openxmlformats.org/officeDocument/2006/relationships/hyperlink" Target="https://www.itaucorretora.com.br/Empresas/Detalhe?empresa=CMIG4" TargetMode="External"/><Relationship Id="rId70" Type="http://schemas.openxmlformats.org/officeDocument/2006/relationships/hyperlink" Target="https://www.itaucorretora.com.br/Empresas/Detalhe?empresa=ITUB4" TargetMode="External"/><Relationship Id="rId75" Type="http://schemas.openxmlformats.org/officeDocument/2006/relationships/hyperlink" Target="https://www.itaucorretora.com.br/Empresas/Detalhe?empresa=CMIG4" TargetMode="External"/><Relationship Id="rId1" Type="http://schemas.openxmlformats.org/officeDocument/2006/relationships/hyperlink" Target="https://www.itaucorretora.com.br/Empresas/Detalhe?empresa=BRAP4" TargetMode="External"/><Relationship Id="rId6" Type="http://schemas.openxmlformats.org/officeDocument/2006/relationships/hyperlink" Target="javascript:void(0)" TargetMode="External"/><Relationship Id="rId15" Type="http://schemas.openxmlformats.org/officeDocument/2006/relationships/hyperlink" Target="https://www.itaucorretora.com.br/Empresas/Detalhe?empresa=BBAS3" TargetMode="External"/><Relationship Id="rId23" Type="http://schemas.openxmlformats.org/officeDocument/2006/relationships/hyperlink" Target="https://www.itaucorretora.com.br/Empresas/Detalhe?empresa=EMBR3" TargetMode="External"/><Relationship Id="rId28" Type="http://schemas.openxmlformats.org/officeDocument/2006/relationships/hyperlink" Target="javascript:void(0)" TargetMode="External"/><Relationship Id="rId36" Type="http://schemas.openxmlformats.org/officeDocument/2006/relationships/hyperlink" Target="https://www.itaucorretora.com.br/Empresas/Detalhe?empresa=B3SA3" TargetMode="External"/><Relationship Id="rId49" Type="http://schemas.openxmlformats.org/officeDocument/2006/relationships/hyperlink" Target="https://www.itaucorretora.com.br/Empresas/Detalhe?empresa=BBDC4" TargetMode="External"/><Relationship Id="rId57" Type="http://schemas.openxmlformats.org/officeDocument/2006/relationships/hyperlink" Target="https://www.itaucorretora.com.br/Empresas/Detalhe?empresa=ITUB4" TargetMode="External"/><Relationship Id="rId10" Type="http://schemas.openxmlformats.org/officeDocument/2006/relationships/hyperlink" Target="https://www.itaucorretora.com.br/Empresas/Detalhe?empresa=BBDC4" TargetMode="External"/><Relationship Id="rId31" Type="http://schemas.openxmlformats.org/officeDocument/2006/relationships/hyperlink" Target="https://www.itaucorretora.com.br/Empresas/Detalhe?empresa=TRPL4" TargetMode="External"/><Relationship Id="rId44" Type="http://schemas.openxmlformats.org/officeDocument/2006/relationships/hyperlink" Target="javascript:void(0)" TargetMode="External"/><Relationship Id="rId52" Type="http://schemas.openxmlformats.org/officeDocument/2006/relationships/hyperlink" Target="https://www.itaucorretora.com.br/Empresas/Detalhe?empresa=ITUB4" TargetMode="External"/><Relationship Id="rId60" Type="http://schemas.openxmlformats.org/officeDocument/2006/relationships/hyperlink" Target="https://www.itaucorretora.com.br/Empresas/Detalhe?empresa=ITUB4" TargetMode="External"/><Relationship Id="rId65" Type="http://schemas.openxmlformats.org/officeDocument/2006/relationships/hyperlink" Target="https://www.itaucorretora.com.br/Empresas/Detalhe?empresa=CMIG4" TargetMode="External"/><Relationship Id="rId73" Type="http://schemas.openxmlformats.org/officeDocument/2006/relationships/hyperlink" Target="https://www.itaucorretora.com.br/Empresas/Detalhe?empresa=CMIG4" TargetMode="External"/><Relationship Id="rId78" Type="http://schemas.openxmlformats.org/officeDocument/2006/relationships/hyperlink" Target="https://www.itaucorretora.com.br/Empresas/Detalhe?empresa=CMIG4" TargetMode="External"/><Relationship Id="rId4" Type="http://schemas.openxmlformats.org/officeDocument/2006/relationships/hyperlink" Target="javascript:void(0)" TargetMode="External"/><Relationship Id="rId9" Type="http://schemas.openxmlformats.org/officeDocument/2006/relationships/hyperlink" Target="https://www.itaucorretora.com.br/Empresas/Detalhe?empresa=BBDC4" TargetMode="External"/><Relationship Id="rId13" Type="http://schemas.openxmlformats.org/officeDocument/2006/relationships/hyperlink" Target="https://www.itaucorretora.com.br/Empresas/Detalhe?empresa=BBAS3" TargetMode="External"/><Relationship Id="rId18" Type="http://schemas.openxmlformats.org/officeDocument/2006/relationships/hyperlink" Target="javascript:void(0)" TargetMode="External"/><Relationship Id="rId39" Type="http://schemas.openxmlformats.org/officeDocument/2006/relationships/hyperlink" Target="https://www.itaucorretora.com.br/Empresas/Detalhe?empresa=ITUB4" TargetMode="External"/><Relationship Id="rId34" Type="http://schemas.openxmlformats.org/officeDocument/2006/relationships/hyperlink" Target="https://www.itaucorretora.com.br/Empresas/Detalhe?empresa=ITUB4" TargetMode="External"/><Relationship Id="rId50" Type="http://schemas.openxmlformats.org/officeDocument/2006/relationships/hyperlink" Target="https://www.itaucorretora.com.br/Empresas/Detalhe?empresa=CSNA3" TargetMode="External"/><Relationship Id="rId55" Type="http://schemas.openxmlformats.org/officeDocument/2006/relationships/hyperlink" Target="https://www.itaucorretora.com.br/Empresas/Detalhe?empresa=ITUB4" TargetMode="External"/><Relationship Id="rId76" Type="http://schemas.openxmlformats.org/officeDocument/2006/relationships/hyperlink" Target="https://www.itaucorretora.com.br/Empresas/Detalhe?empresa=CMIG4" TargetMode="External"/><Relationship Id="rId7" Type="http://schemas.openxmlformats.org/officeDocument/2006/relationships/hyperlink" Target="https://www.itaucorretora.com.br/Empresas/Detalhe?empresa=BBDC4" TargetMode="External"/><Relationship Id="rId71" Type="http://schemas.openxmlformats.org/officeDocument/2006/relationships/hyperlink" Target="https://www.itaucorretora.com.br/Empresas/Detalhe?empresa=ELET3" TargetMode="External"/><Relationship Id="rId2" Type="http://schemas.openxmlformats.org/officeDocument/2006/relationships/hyperlink" Target="javascript:void(0)" TargetMode="External"/><Relationship Id="rId29" Type="http://schemas.openxmlformats.org/officeDocument/2006/relationships/hyperlink" Target="javascript:void(0)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uiainvest.com.br/mural/mxrf11.aspx" TargetMode="External"/><Relationship Id="rId21" Type="http://schemas.openxmlformats.org/officeDocument/2006/relationships/hyperlink" Target="http://www.guiainvest.com.br/mural/ggbr4.aspx" TargetMode="External"/><Relationship Id="rId63" Type="http://schemas.openxmlformats.org/officeDocument/2006/relationships/hyperlink" Target="http://www.guiainvest.com.br/mural/petr4.aspx" TargetMode="External"/><Relationship Id="rId159" Type="http://schemas.openxmlformats.org/officeDocument/2006/relationships/hyperlink" Target="http://www.guiainvest.com.br/mural/tbof11.aspx" TargetMode="External"/><Relationship Id="rId170" Type="http://schemas.openxmlformats.org/officeDocument/2006/relationships/hyperlink" Target="http://www.guiainvest.com.br/mural/knri11.aspx" TargetMode="External"/><Relationship Id="rId226" Type="http://schemas.openxmlformats.org/officeDocument/2006/relationships/hyperlink" Target="http://www.guiainvest.com.br/mural/sbsp3.aspx" TargetMode="External"/><Relationship Id="rId268" Type="http://schemas.openxmlformats.org/officeDocument/2006/relationships/hyperlink" Target="https://www.guiainvest.com.br/pesquisa/acao/default.aspx?subsetor=82" TargetMode="External"/><Relationship Id="rId32" Type="http://schemas.openxmlformats.org/officeDocument/2006/relationships/hyperlink" Target="http://www.guiainvest.com.br/mural/amar3.aspx" TargetMode="External"/><Relationship Id="rId74" Type="http://schemas.openxmlformats.org/officeDocument/2006/relationships/hyperlink" Target="http://www.guiainvest.com.br/mural/brsr6.aspx" TargetMode="External"/><Relationship Id="rId128" Type="http://schemas.openxmlformats.org/officeDocument/2006/relationships/hyperlink" Target="http://www.guiainvest.com.br/mural/lupa3.aspx" TargetMode="External"/><Relationship Id="rId5" Type="http://schemas.openxmlformats.org/officeDocument/2006/relationships/hyperlink" Target="http://www.guiainvest.com.br/pesquisa/acao/default.aspx?segmento=66" TargetMode="External"/><Relationship Id="rId95" Type="http://schemas.openxmlformats.org/officeDocument/2006/relationships/hyperlink" Target="http://www.guiainvest.com.br/mural/grlv11.aspx" TargetMode="External"/><Relationship Id="rId160" Type="http://schemas.openxmlformats.org/officeDocument/2006/relationships/hyperlink" Target="http://www.guiainvest.com.br/mural/brcr11.aspx" TargetMode="External"/><Relationship Id="rId181" Type="http://schemas.openxmlformats.org/officeDocument/2006/relationships/hyperlink" Target="http://www.guiainvest.com.br/mural/mypk3.aspx" TargetMode="External"/><Relationship Id="rId216" Type="http://schemas.openxmlformats.org/officeDocument/2006/relationships/hyperlink" Target="http://www.guiainvest.com.br/mural/aalr3.aspx" TargetMode="External"/><Relationship Id="rId237" Type="http://schemas.openxmlformats.org/officeDocument/2006/relationships/hyperlink" Target="http://www.guiainvest.com.br/mural/hgtx3.aspx" TargetMode="External"/><Relationship Id="rId258" Type="http://schemas.openxmlformats.org/officeDocument/2006/relationships/hyperlink" Target="http://www.guiainvest.com.br/mural/gfsa3.aspx" TargetMode="External"/><Relationship Id="rId22" Type="http://schemas.openxmlformats.org/officeDocument/2006/relationships/hyperlink" Target="http://www.guiainvest.com.br/mural/ggbr3.aspx" TargetMode="External"/><Relationship Id="rId43" Type="http://schemas.openxmlformats.org/officeDocument/2006/relationships/hyperlink" Target="http://www.guiainvest.com.br/mural/magg3.aspx" TargetMode="External"/><Relationship Id="rId64" Type="http://schemas.openxmlformats.org/officeDocument/2006/relationships/hyperlink" Target="http://www.guiainvest.com.br/mural/wizs3.aspx" TargetMode="External"/><Relationship Id="rId118" Type="http://schemas.openxmlformats.org/officeDocument/2006/relationships/hyperlink" Target="http://www.guiainvest.com.br/mural/hgre11.aspx" TargetMode="External"/><Relationship Id="rId139" Type="http://schemas.openxmlformats.org/officeDocument/2006/relationships/hyperlink" Target="http://www.guiainvest.com.br/mural/vivt4.aspx" TargetMode="External"/><Relationship Id="rId85" Type="http://schemas.openxmlformats.org/officeDocument/2006/relationships/hyperlink" Target="http://www.guiainvest.com.br/mural/itub3.aspx" TargetMode="External"/><Relationship Id="rId150" Type="http://schemas.openxmlformats.org/officeDocument/2006/relationships/hyperlink" Target="http://www.guiainvest.com.br/mural/pdgr3.aspx" TargetMode="External"/><Relationship Id="rId171" Type="http://schemas.openxmlformats.org/officeDocument/2006/relationships/hyperlink" Target="http://www.guiainvest.com.br/mural/figs11.aspx" TargetMode="External"/><Relationship Id="rId192" Type="http://schemas.openxmlformats.org/officeDocument/2006/relationships/hyperlink" Target="http://www.guiainvest.com.br/mural/sapr3.aspx" TargetMode="External"/><Relationship Id="rId206" Type="http://schemas.openxmlformats.org/officeDocument/2006/relationships/hyperlink" Target="http://www.guiainvest.com.br/mural/even3.aspx" TargetMode="External"/><Relationship Id="rId227" Type="http://schemas.openxmlformats.org/officeDocument/2006/relationships/hyperlink" Target="http://www.guiainvest.com.br/mural/coce5.aspx" TargetMode="External"/><Relationship Id="rId248" Type="http://schemas.openxmlformats.org/officeDocument/2006/relationships/hyperlink" Target="http://www.guiainvest.com.br/mural/radl3.aspx" TargetMode="External"/><Relationship Id="rId269" Type="http://schemas.openxmlformats.org/officeDocument/2006/relationships/hyperlink" Target="https://www.guiainvest.com.br/pesquisa/acao/default.aspx?segmento=186" TargetMode="External"/><Relationship Id="rId12" Type="http://schemas.openxmlformats.org/officeDocument/2006/relationships/hyperlink" Target="http://www.guiainvest.com.br/pesquisa/acao/default.aspx?setor=24" TargetMode="External"/><Relationship Id="rId33" Type="http://schemas.openxmlformats.org/officeDocument/2006/relationships/hyperlink" Target="http://www.guiainvest.com.br/mural/brap4.aspx" TargetMode="External"/><Relationship Id="rId108" Type="http://schemas.openxmlformats.org/officeDocument/2006/relationships/hyperlink" Target="http://www.guiainvest.com.br/mural/gogl34.aspx" TargetMode="External"/><Relationship Id="rId129" Type="http://schemas.openxmlformats.org/officeDocument/2006/relationships/hyperlink" Target="http://www.guiainvest.com.br/mural/estc3.aspx" TargetMode="External"/><Relationship Id="rId54" Type="http://schemas.openxmlformats.org/officeDocument/2006/relationships/hyperlink" Target="http://www.guiainvest.com.br/mural/petr3.aspx" TargetMode="External"/><Relationship Id="rId75" Type="http://schemas.openxmlformats.org/officeDocument/2006/relationships/hyperlink" Target="http://www.guiainvest.com.br/mural/tgma3.aspx" TargetMode="External"/><Relationship Id="rId96" Type="http://schemas.openxmlformats.org/officeDocument/2006/relationships/hyperlink" Target="http://www.guiainvest.com.br/mural/cvcb3.aspx" TargetMode="External"/><Relationship Id="rId140" Type="http://schemas.openxmlformats.org/officeDocument/2006/relationships/hyperlink" Target="http://www.guiainvest.com.br/mural/fras3.aspx" TargetMode="External"/><Relationship Id="rId161" Type="http://schemas.openxmlformats.org/officeDocument/2006/relationships/hyperlink" Target="http://www.guiainvest.com.br/mural/rcsl4.aspx" TargetMode="External"/><Relationship Id="rId182" Type="http://schemas.openxmlformats.org/officeDocument/2006/relationships/hyperlink" Target="http://www.guiainvest.com.br/mural/cmcs34.aspx" TargetMode="External"/><Relationship Id="rId217" Type="http://schemas.openxmlformats.org/officeDocument/2006/relationships/hyperlink" Target="http://www.guiainvest.com.br/mural/cowc34.aspx" TargetMode="External"/><Relationship Id="rId6" Type="http://schemas.openxmlformats.org/officeDocument/2006/relationships/hyperlink" Target="http://www.guiainvest.com.br/pesquisa/acao/default.aspx?subsetor=7" TargetMode="External"/><Relationship Id="rId238" Type="http://schemas.openxmlformats.org/officeDocument/2006/relationships/hyperlink" Target="http://www.guiainvest.com.br/mural/rail3.aspx" TargetMode="External"/><Relationship Id="rId259" Type="http://schemas.openxmlformats.org/officeDocument/2006/relationships/hyperlink" Target="http://www.guiainvest.com.br/pesquisa/acao/default.aspx?subsetor=8" TargetMode="External"/><Relationship Id="rId23" Type="http://schemas.openxmlformats.org/officeDocument/2006/relationships/hyperlink" Target="http://www.guiainvest.com.br/mural/posi3.aspx" TargetMode="External"/><Relationship Id="rId119" Type="http://schemas.openxmlformats.org/officeDocument/2006/relationships/hyperlink" Target="http://www.guiainvest.com.br/mural/cbop11.aspx" TargetMode="External"/><Relationship Id="rId270" Type="http://schemas.openxmlformats.org/officeDocument/2006/relationships/hyperlink" Target="https://www.guiainvest.com.br/pesquisa/acao/default.aspx?setor=53" TargetMode="External"/><Relationship Id="rId44" Type="http://schemas.openxmlformats.org/officeDocument/2006/relationships/hyperlink" Target="http://www.guiainvest.com.br/mural/mlft4.aspx" TargetMode="External"/><Relationship Id="rId65" Type="http://schemas.openxmlformats.org/officeDocument/2006/relationships/hyperlink" Target="http://www.guiainvest.com.br/mural/snsl3.aspx" TargetMode="External"/><Relationship Id="rId86" Type="http://schemas.openxmlformats.org/officeDocument/2006/relationships/hyperlink" Target="http://www.guiainvest.com.br/mural/kepl3.aspx" TargetMode="External"/><Relationship Id="rId130" Type="http://schemas.openxmlformats.org/officeDocument/2006/relationships/hyperlink" Target="http://www.guiainvest.com.br/mural/elpl3.aspx" TargetMode="External"/><Relationship Id="rId151" Type="http://schemas.openxmlformats.org/officeDocument/2006/relationships/hyperlink" Target="http://www.guiainvest.com.br/mural/saag11.aspx" TargetMode="External"/><Relationship Id="rId172" Type="http://schemas.openxmlformats.org/officeDocument/2006/relationships/hyperlink" Target="http://www.guiainvest.com.br/mural/pomo3.aspx" TargetMode="External"/><Relationship Id="rId193" Type="http://schemas.openxmlformats.org/officeDocument/2006/relationships/hyperlink" Target="http://www.guiainvest.com.br/mural/eztc3.aspx" TargetMode="External"/><Relationship Id="rId207" Type="http://schemas.openxmlformats.org/officeDocument/2006/relationships/hyperlink" Target="http://www.guiainvest.com.br/mural/fjta4.aspx" TargetMode="External"/><Relationship Id="rId228" Type="http://schemas.openxmlformats.org/officeDocument/2006/relationships/hyperlink" Target="http://www.guiainvest.com.br/mural/brml3.aspx" TargetMode="External"/><Relationship Id="rId249" Type="http://schemas.openxmlformats.org/officeDocument/2006/relationships/hyperlink" Target="http://www.guiainvest.com.br/mural/bpha3.aspx" TargetMode="External"/><Relationship Id="rId13" Type="http://schemas.openxmlformats.org/officeDocument/2006/relationships/hyperlink" Target="http://www.guiainvest.com.br/pesquisa/acao/default.aspx?subsetor=72" TargetMode="External"/><Relationship Id="rId109" Type="http://schemas.openxmlformats.org/officeDocument/2006/relationships/hyperlink" Target="http://www.guiainvest.com.br/mural/bovv11.aspx" TargetMode="External"/><Relationship Id="rId260" Type="http://schemas.openxmlformats.org/officeDocument/2006/relationships/hyperlink" Target="http://www.guiainvest.com.br/pesquisa/acao/default.aspx?segmento=9" TargetMode="External"/><Relationship Id="rId34" Type="http://schemas.openxmlformats.org/officeDocument/2006/relationships/hyperlink" Target="http://www.guiainvest.com.br/mural/slce3.aspx" TargetMode="External"/><Relationship Id="rId55" Type="http://schemas.openxmlformats.org/officeDocument/2006/relationships/hyperlink" Target="http://www.guiainvest.com.br/mural/vale3.aspx" TargetMode="External"/><Relationship Id="rId76" Type="http://schemas.openxmlformats.org/officeDocument/2006/relationships/hyperlink" Target="http://www.guiainvest.com.br/mural/tupy3.aspx" TargetMode="External"/><Relationship Id="rId97" Type="http://schemas.openxmlformats.org/officeDocument/2006/relationships/hyperlink" Target="http://www.guiainvest.com.br/mural/hbor3.aspx" TargetMode="External"/><Relationship Id="rId120" Type="http://schemas.openxmlformats.org/officeDocument/2006/relationships/hyperlink" Target="http://www.guiainvest.com.br/mural/vlid3.aspx" TargetMode="External"/><Relationship Id="rId141" Type="http://schemas.openxmlformats.org/officeDocument/2006/relationships/hyperlink" Target="http://www.guiainvest.com.br/mural/tend3.aspx" TargetMode="External"/><Relationship Id="rId7" Type="http://schemas.openxmlformats.org/officeDocument/2006/relationships/hyperlink" Target="http://www.guiainvest.com.br/pesquisa/acao/default.aspx?segmento=7" TargetMode="External"/><Relationship Id="rId162" Type="http://schemas.openxmlformats.org/officeDocument/2006/relationships/hyperlink" Target="http://www.guiainvest.com.br/mural/ibov11.aspx" TargetMode="External"/><Relationship Id="rId183" Type="http://schemas.openxmlformats.org/officeDocument/2006/relationships/hyperlink" Target="http://www.guiainvest.com.br/mural/csmg3.aspx" TargetMode="External"/><Relationship Id="rId218" Type="http://schemas.openxmlformats.org/officeDocument/2006/relationships/hyperlink" Target="http://www.guiainvest.com.br/mural/ligt3.aspx" TargetMode="External"/><Relationship Id="rId239" Type="http://schemas.openxmlformats.org/officeDocument/2006/relationships/hyperlink" Target="http://www.guiainvest.com.br/mural/taee11.aspx" TargetMode="External"/><Relationship Id="rId250" Type="http://schemas.openxmlformats.org/officeDocument/2006/relationships/hyperlink" Target="http://www.guiainvest.com.br/mural/lame3.aspx" TargetMode="External"/><Relationship Id="rId271" Type="http://schemas.openxmlformats.org/officeDocument/2006/relationships/hyperlink" Target="https://www.guiainvest.com.br/pesquisa/acao/default.aspx?setor=53" TargetMode="External"/><Relationship Id="rId24" Type="http://schemas.openxmlformats.org/officeDocument/2006/relationships/hyperlink" Target="http://www.guiainvest.com.br/mural/goau4.aspx" TargetMode="External"/><Relationship Id="rId45" Type="http://schemas.openxmlformats.org/officeDocument/2006/relationships/hyperlink" Target="http://www.guiainvest.com.br/mural/tris3.aspx" TargetMode="External"/><Relationship Id="rId66" Type="http://schemas.openxmlformats.org/officeDocument/2006/relationships/hyperlink" Target="http://www.guiainvest.com.br/mural/sula11.aspx" TargetMode="External"/><Relationship Id="rId87" Type="http://schemas.openxmlformats.org/officeDocument/2006/relationships/hyperlink" Target="http://www.guiainvest.com.br/mural/jsre11.aspx" TargetMode="External"/><Relationship Id="rId110" Type="http://schemas.openxmlformats.org/officeDocument/2006/relationships/hyperlink" Target="http://www.guiainvest.com.br/mural/ugpa3.aspx" TargetMode="External"/><Relationship Id="rId131" Type="http://schemas.openxmlformats.org/officeDocument/2006/relationships/hyperlink" Target="http://www.guiainvest.com.br/mural/rnew11.aspx" TargetMode="External"/><Relationship Id="rId152" Type="http://schemas.openxmlformats.org/officeDocument/2006/relationships/hyperlink" Target="http://www.guiainvest.com.br/mural/seer3.aspx" TargetMode="External"/><Relationship Id="rId173" Type="http://schemas.openxmlformats.org/officeDocument/2006/relationships/hyperlink" Target="http://www.guiainvest.com.br/mural/klbn11.aspx" TargetMode="External"/><Relationship Id="rId194" Type="http://schemas.openxmlformats.org/officeDocument/2006/relationships/hyperlink" Target="http://www.guiainvest.com.br/mural/mcdc34.aspx" TargetMode="External"/><Relationship Id="rId208" Type="http://schemas.openxmlformats.org/officeDocument/2006/relationships/hyperlink" Target="http://www.guiainvest.com.br/mural/timp3.aspx" TargetMode="External"/><Relationship Id="rId229" Type="http://schemas.openxmlformats.org/officeDocument/2006/relationships/hyperlink" Target="http://www.guiainvest.com.br/mural/meal3.aspx" TargetMode="External"/><Relationship Id="rId240" Type="http://schemas.openxmlformats.org/officeDocument/2006/relationships/hyperlink" Target="http://www.guiainvest.com.br/mural/stbp3.aspx" TargetMode="External"/><Relationship Id="rId261" Type="http://schemas.openxmlformats.org/officeDocument/2006/relationships/hyperlink" Target="http://www.guiainvest.com.br/pesquisa/acao/default.aspx?setor=30" TargetMode="External"/><Relationship Id="rId14" Type="http://schemas.openxmlformats.org/officeDocument/2006/relationships/hyperlink" Target="http://www.guiainvest.com.br/pesquisa/acao/default.aspx?segmento=169" TargetMode="External"/><Relationship Id="rId35" Type="http://schemas.openxmlformats.org/officeDocument/2006/relationships/hyperlink" Target="http://www.guiainvest.com.br/mural/card3.aspx" TargetMode="External"/><Relationship Id="rId56" Type="http://schemas.openxmlformats.org/officeDocument/2006/relationships/hyperlink" Target="http://www.guiainvest.com.br/mural/brkm5.aspx" TargetMode="External"/><Relationship Id="rId77" Type="http://schemas.openxmlformats.org/officeDocument/2006/relationships/hyperlink" Target="http://www.guiainvest.com.br/mural/abcb4.aspx" TargetMode="External"/><Relationship Id="rId100" Type="http://schemas.openxmlformats.org/officeDocument/2006/relationships/hyperlink" Target="http://www.guiainvest.com.br/mural/amzo34.aspx" TargetMode="External"/><Relationship Id="rId8" Type="http://schemas.openxmlformats.org/officeDocument/2006/relationships/hyperlink" Target="http://www.guiainvest.com.br/pesquisa/acao/default.aspx?subsetor=8" TargetMode="External"/><Relationship Id="rId98" Type="http://schemas.openxmlformats.org/officeDocument/2006/relationships/hyperlink" Target="http://www.guiainvest.com.br/mural/linx3.aspx" TargetMode="External"/><Relationship Id="rId121" Type="http://schemas.openxmlformats.org/officeDocument/2006/relationships/hyperlink" Target="http://www.guiainvest.com.br/mural/embr3.aspx" TargetMode="External"/><Relationship Id="rId142" Type="http://schemas.openxmlformats.org/officeDocument/2006/relationships/hyperlink" Target="http://www.guiainvest.com.br/mural/anim3.aspx" TargetMode="External"/><Relationship Id="rId163" Type="http://schemas.openxmlformats.org/officeDocument/2006/relationships/hyperlink" Target="http://www.guiainvest.com.br/mural/disb34.aspx" TargetMode="External"/><Relationship Id="rId184" Type="http://schemas.openxmlformats.org/officeDocument/2006/relationships/hyperlink" Target="http://www.guiainvest.com.br/mural/pmam3.aspx" TargetMode="External"/><Relationship Id="rId219" Type="http://schemas.openxmlformats.org/officeDocument/2006/relationships/hyperlink" Target="http://www.guiainvest.com.br/mural/gsgi34.aspx" TargetMode="External"/><Relationship Id="rId230" Type="http://schemas.openxmlformats.org/officeDocument/2006/relationships/hyperlink" Target="http://www.guiainvest.com.br/mural/mrfg3.aspx" TargetMode="External"/><Relationship Id="rId251" Type="http://schemas.openxmlformats.org/officeDocument/2006/relationships/hyperlink" Target="http://www.guiainvest.com.br/mural/flry3.aspx" TargetMode="External"/><Relationship Id="rId25" Type="http://schemas.openxmlformats.org/officeDocument/2006/relationships/hyperlink" Target="http://www.guiainvest.com.br/mural/crpg5.aspx" TargetMode="External"/><Relationship Id="rId46" Type="http://schemas.openxmlformats.org/officeDocument/2006/relationships/hyperlink" Target="http://www.guiainvest.com.br/mural/cgas3.aspx" TargetMode="External"/><Relationship Id="rId67" Type="http://schemas.openxmlformats.org/officeDocument/2006/relationships/hyperlink" Target="http://www.guiainvest.com.br/mural/sanb11.aspx" TargetMode="External"/><Relationship Id="rId272" Type="http://schemas.openxmlformats.org/officeDocument/2006/relationships/hyperlink" Target="https://www.guiainvest.com.br/pesquisa/acao/default.aspx?setor=53" TargetMode="External"/><Relationship Id="rId88" Type="http://schemas.openxmlformats.org/officeDocument/2006/relationships/hyperlink" Target="http://www.guiainvest.com.br/mural/tcsa3.aspx" TargetMode="External"/><Relationship Id="rId111" Type="http://schemas.openxmlformats.org/officeDocument/2006/relationships/hyperlink" Target="http://www.guiainvest.com.br/mural/mplu3.aspx" TargetMode="External"/><Relationship Id="rId132" Type="http://schemas.openxmlformats.org/officeDocument/2006/relationships/hyperlink" Target="http://www.guiainvest.com.br/mural/sbub34.aspx" TargetMode="External"/><Relationship Id="rId153" Type="http://schemas.openxmlformats.org/officeDocument/2006/relationships/hyperlink" Target="http://www.guiainvest.com.br/mural/klbn4.aspx" TargetMode="External"/><Relationship Id="rId174" Type="http://schemas.openxmlformats.org/officeDocument/2006/relationships/hyperlink" Target="http://www.guiainvest.com.br/mural/bbpo11.aspx" TargetMode="External"/><Relationship Id="rId195" Type="http://schemas.openxmlformats.org/officeDocument/2006/relationships/hyperlink" Target="http://www.guiainvest.com.br/mural/sapr4.aspx" TargetMode="External"/><Relationship Id="rId209" Type="http://schemas.openxmlformats.org/officeDocument/2006/relationships/hyperlink" Target="http://www.guiainvest.com.br/mural/natu3.aspx" TargetMode="External"/><Relationship Id="rId220" Type="http://schemas.openxmlformats.org/officeDocument/2006/relationships/hyperlink" Target="http://www.guiainvest.com.br/mural/tcno4.aspx" TargetMode="External"/><Relationship Id="rId241" Type="http://schemas.openxmlformats.org/officeDocument/2006/relationships/hyperlink" Target="http://www.guiainvest.com.br/mural/ofsa3.aspx" TargetMode="External"/><Relationship Id="rId15" Type="http://schemas.openxmlformats.org/officeDocument/2006/relationships/hyperlink" Target="http://www.guiainvest.com.br/mural/fesa4.aspx" TargetMode="External"/><Relationship Id="rId36" Type="http://schemas.openxmlformats.org/officeDocument/2006/relationships/hyperlink" Target="http://www.guiainvest.com.br/mural/goau3.aspx" TargetMode="External"/><Relationship Id="rId57" Type="http://schemas.openxmlformats.org/officeDocument/2006/relationships/hyperlink" Target="http://www.guiainvest.com.br/mural/ptbl3.aspx" TargetMode="External"/><Relationship Id="rId262" Type="http://schemas.openxmlformats.org/officeDocument/2006/relationships/hyperlink" Target="http://www.guiainvest.com.br/pesquisa/acao/default.aspx?subsetor=48" TargetMode="External"/><Relationship Id="rId78" Type="http://schemas.openxmlformats.org/officeDocument/2006/relationships/hyperlink" Target="http://www.guiainvest.com.br/mural/rapt4.aspx" TargetMode="External"/><Relationship Id="rId99" Type="http://schemas.openxmlformats.org/officeDocument/2006/relationships/hyperlink" Target="http://www.guiainvest.com.br/mural/rent3.aspx" TargetMode="External"/><Relationship Id="rId101" Type="http://schemas.openxmlformats.org/officeDocument/2006/relationships/hyperlink" Target="http://www.guiainvest.com.br/mural/bova11.aspx" TargetMode="External"/><Relationship Id="rId122" Type="http://schemas.openxmlformats.org/officeDocument/2006/relationships/hyperlink" Target="http://www.guiainvest.com.br/mural/czlt33.aspx" TargetMode="External"/><Relationship Id="rId143" Type="http://schemas.openxmlformats.org/officeDocument/2006/relationships/hyperlink" Target="http://www.guiainvest.com.br/mural/sedu3.aspx" TargetMode="External"/><Relationship Id="rId164" Type="http://schemas.openxmlformats.org/officeDocument/2006/relationships/hyperlink" Target="http://www.guiainvest.com.br/mural/goll4.aspx" TargetMode="External"/><Relationship Id="rId185" Type="http://schemas.openxmlformats.org/officeDocument/2006/relationships/hyperlink" Target="http://www.guiainvest.com.br/mural/ccro3.aspx" TargetMode="External"/><Relationship Id="rId9" Type="http://schemas.openxmlformats.org/officeDocument/2006/relationships/hyperlink" Target="http://www.guiainvest.com.br/pesquisa/acao/default.aspx?segmento=9" TargetMode="External"/><Relationship Id="rId210" Type="http://schemas.openxmlformats.org/officeDocument/2006/relationships/hyperlink" Target="http://www.guiainvest.com.br/mural/jslg3.aspx" TargetMode="External"/><Relationship Id="rId26" Type="http://schemas.openxmlformats.org/officeDocument/2006/relationships/hyperlink" Target="http://www.guiainvest.com.br/mural/vulc3.aspx" TargetMode="External"/><Relationship Id="rId231" Type="http://schemas.openxmlformats.org/officeDocument/2006/relationships/hyperlink" Target="http://www.guiainvest.com.br/mural/bbrk3.aspx" TargetMode="External"/><Relationship Id="rId252" Type="http://schemas.openxmlformats.org/officeDocument/2006/relationships/hyperlink" Target="http://www.guiainvest.com.br/mural/btow3.aspx" TargetMode="External"/><Relationship Id="rId273" Type="http://schemas.openxmlformats.org/officeDocument/2006/relationships/printerSettings" Target="../printerSettings/printerSettings8.bin"/><Relationship Id="rId47" Type="http://schemas.openxmlformats.org/officeDocument/2006/relationships/hyperlink" Target="http://www.guiainvest.com.br/mural/cesp6.aspx" TargetMode="External"/><Relationship Id="rId68" Type="http://schemas.openxmlformats.org/officeDocument/2006/relationships/hyperlink" Target="http://www.guiainvest.com.br/mural/nflx34.aspx" TargetMode="External"/><Relationship Id="rId89" Type="http://schemas.openxmlformats.org/officeDocument/2006/relationships/hyperlink" Target="http://www.guiainvest.com.br/mural/sptw11.aspx" TargetMode="External"/><Relationship Id="rId112" Type="http://schemas.openxmlformats.org/officeDocument/2006/relationships/hyperlink" Target="http://www.guiainvest.com.br/mural/dirr3.aspx" TargetMode="External"/><Relationship Id="rId133" Type="http://schemas.openxmlformats.org/officeDocument/2006/relationships/hyperlink" Target="http://www.guiainvest.com.br/mural/mult3.aspx" TargetMode="External"/><Relationship Id="rId154" Type="http://schemas.openxmlformats.org/officeDocument/2006/relationships/hyperlink" Target="http://www.guiainvest.com.br/mural/smal11.aspx" TargetMode="External"/><Relationship Id="rId175" Type="http://schemas.openxmlformats.org/officeDocument/2006/relationships/hyperlink" Target="http://www.guiainvest.com.br/mural/egie3.aspx" TargetMode="External"/><Relationship Id="rId196" Type="http://schemas.openxmlformats.org/officeDocument/2006/relationships/hyperlink" Target="http://www.guiainvest.com.br/mural/abcp11.aspx" TargetMode="External"/><Relationship Id="rId200" Type="http://schemas.openxmlformats.org/officeDocument/2006/relationships/hyperlink" Target="http://www.guiainvest.com.br/mural/pfrm3.aspx" TargetMode="External"/><Relationship Id="rId16" Type="http://schemas.openxmlformats.org/officeDocument/2006/relationships/hyperlink" Target="http://www.guiainvest.com.br/mural/csna3.aspx" TargetMode="External"/><Relationship Id="rId221" Type="http://schemas.openxmlformats.org/officeDocument/2006/relationships/hyperlink" Target="http://www.guiainvest.com.br/mural/oibr4.aspx" TargetMode="External"/><Relationship Id="rId242" Type="http://schemas.openxmlformats.org/officeDocument/2006/relationships/hyperlink" Target="http://www.guiainvest.com.br/mural/vvar11.aspx" TargetMode="External"/><Relationship Id="rId263" Type="http://schemas.openxmlformats.org/officeDocument/2006/relationships/hyperlink" Target="http://www.guiainvest.com.br/pesquisa/acao/default.aspx?segmento=119" TargetMode="External"/><Relationship Id="rId37" Type="http://schemas.openxmlformats.org/officeDocument/2006/relationships/hyperlink" Target="http://www.guiainvest.com.br/mural/tecn3.aspx" TargetMode="External"/><Relationship Id="rId58" Type="http://schemas.openxmlformats.org/officeDocument/2006/relationships/hyperlink" Target="http://www.guiainvest.com.br/mural/cpfe3.aspx" TargetMode="External"/><Relationship Id="rId79" Type="http://schemas.openxmlformats.org/officeDocument/2006/relationships/hyperlink" Target="http://www.guiainvest.com.br/mural/pnvl3.aspx" TargetMode="External"/><Relationship Id="rId102" Type="http://schemas.openxmlformats.org/officeDocument/2006/relationships/hyperlink" Target="http://www.guiainvest.com.br/mural/mfii11.aspx" TargetMode="External"/><Relationship Id="rId123" Type="http://schemas.openxmlformats.org/officeDocument/2006/relationships/hyperlink" Target="http://www.guiainvest.com.br/mural/hgbs11.aspx" TargetMode="External"/><Relationship Id="rId144" Type="http://schemas.openxmlformats.org/officeDocument/2006/relationships/hyperlink" Target="http://www.guiainvest.com.br/mural/cple3.aspx" TargetMode="External"/><Relationship Id="rId90" Type="http://schemas.openxmlformats.org/officeDocument/2006/relationships/hyperlink" Target="http://www.guiainvest.com.br/mural/fibr3.aspx" TargetMode="External"/><Relationship Id="rId165" Type="http://schemas.openxmlformats.org/officeDocument/2006/relationships/hyperlink" Target="http://www.guiainvest.com.br/mural/cgra4.aspx" TargetMode="External"/><Relationship Id="rId186" Type="http://schemas.openxmlformats.org/officeDocument/2006/relationships/hyperlink" Target="http://www.guiainvest.com.br/mural/clsc4.aspx" TargetMode="External"/><Relationship Id="rId211" Type="http://schemas.openxmlformats.org/officeDocument/2006/relationships/hyperlink" Target="http://www.guiainvest.com.br/mural/ffci11.aspx" TargetMode="External"/><Relationship Id="rId232" Type="http://schemas.openxmlformats.org/officeDocument/2006/relationships/hyperlink" Target="http://www.guiainvest.com.br/mural/alpa4.aspx" TargetMode="External"/><Relationship Id="rId253" Type="http://schemas.openxmlformats.org/officeDocument/2006/relationships/hyperlink" Target="http://www.guiainvest.com.br/mural/lame4.aspx" TargetMode="External"/><Relationship Id="rId27" Type="http://schemas.openxmlformats.org/officeDocument/2006/relationships/hyperlink" Target="http://www.guiainvest.com.br/mural/euca4.aspx" TargetMode="External"/><Relationship Id="rId48" Type="http://schemas.openxmlformats.org/officeDocument/2006/relationships/hyperlink" Target="http://www.guiainvest.com.br/mural/dtex3.aspx" TargetMode="External"/><Relationship Id="rId69" Type="http://schemas.openxmlformats.org/officeDocument/2006/relationships/hyperlink" Target="http://www.guiainvest.com.br/mural/itsa4.aspx" TargetMode="External"/><Relationship Id="rId113" Type="http://schemas.openxmlformats.org/officeDocument/2006/relationships/hyperlink" Target="http://www.guiainvest.com.br/mural/agcx11.aspx" TargetMode="External"/><Relationship Id="rId134" Type="http://schemas.openxmlformats.org/officeDocument/2006/relationships/hyperlink" Target="http://www.guiainvest.com.br/mural/abev3.aspx" TargetMode="External"/><Relationship Id="rId80" Type="http://schemas.openxmlformats.org/officeDocument/2006/relationships/hyperlink" Target="http://www.guiainvest.com.br/mural/cyre3.aspx" TargetMode="External"/><Relationship Id="rId155" Type="http://schemas.openxmlformats.org/officeDocument/2006/relationships/hyperlink" Target="http://www.guiainvest.com.br/mural/cmig4.aspx" TargetMode="External"/><Relationship Id="rId176" Type="http://schemas.openxmlformats.org/officeDocument/2006/relationships/hyperlink" Target="http://www.guiainvest.com.br/mural/cple6.aspx" TargetMode="External"/><Relationship Id="rId197" Type="http://schemas.openxmlformats.org/officeDocument/2006/relationships/hyperlink" Target="http://www.guiainvest.com.br/mural/beef3.aspx" TargetMode="External"/><Relationship Id="rId201" Type="http://schemas.openxmlformats.org/officeDocument/2006/relationships/hyperlink" Target="http://www.guiainvest.com.br/mural/qual3.aspx" TargetMode="External"/><Relationship Id="rId222" Type="http://schemas.openxmlformats.org/officeDocument/2006/relationships/hyperlink" Target="http://www.guiainvest.com.br/mural/trpl4.aspx" TargetMode="External"/><Relationship Id="rId243" Type="http://schemas.openxmlformats.org/officeDocument/2006/relationships/hyperlink" Target="http://www.guiainvest.com.br/mural/pcar4.aspx" TargetMode="External"/><Relationship Id="rId264" Type="http://schemas.openxmlformats.org/officeDocument/2006/relationships/hyperlink" Target="http://www.guiainvest.com.br/pesquisa/acao/default.aspx?setor=27" TargetMode="External"/><Relationship Id="rId17" Type="http://schemas.openxmlformats.org/officeDocument/2006/relationships/hyperlink" Target="http://www.guiainvest.com.br/mural/unip6.aspx" TargetMode="External"/><Relationship Id="rId38" Type="http://schemas.openxmlformats.org/officeDocument/2006/relationships/hyperlink" Target="http://www.guiainvest.com.br/mural/brap3.aspx" TargetMode="External"/><Relationship Id="rId59" Type="http://schemas.openxmlformats.org/officeDocument/2006/relationships/hyperlink" Target="http://www.guiainvest.com.br/mural/itub4.aspx" TargetMode="External"/><Relationship Id="rId103" Type="http://schemas.openxmlformats.org/officeDocument/2006/relationships/hyperlink" Target="http://www.guiainvest.com.br/mural/fbok34.aspx" TargetMode="External"/><Relationship Id="rId124" Type="http://schemas.openxmlformats.org/officeDocument/2006/relationships/hyperlink" Target="http://www.guiainvest.com.br/mural/hype3.aspx" TargetMode="External"/><Relationship Id="rId70" Type="http://schemas.openxmlformats.org/officeDocument/2006/relationships/hyperlink" Target="http://www.guiainvest.com.br/mural/guar4.aspx" TargetMode="External"/><Relationship Id="rId91" Type="http://schemas.openxmlformats.org/officeDocument/2006/relationships/hyperlink" Target="http://www.guiainvest.com.br/mural/tots3.aspx" TargetMode="External"/><Relationship Id="rId145" Type="http://schemas.openxmlformats.org/officeDocument/2006/relationships/hyperlink" Target="http://www.guiainvest.com.br/mural/xpcm11.aspx" TargetMode="External"/><Relationship Id="rId166" Type="http://schemas.openxmlformats.org/officeDocument/2006/relationships/hyperlink" Target="http://www.guiainvest.com.br/mural/atom3.aspx" TargetMode="External"/><Relationship Id="rId187" Type="http://schemas.openxmlformats.org/officeDocument/2006/relationships/hyperlink" Target="http://www.guiainvest.com.br/mural/idnt3.aspx" TargetMode="External"/><Relationship Id="rId1" Type="http://schemas.openxmlformats.org/officeDocument/2006/relationships/hyperlink" Target="http://www.guiainvest.com.br/pesquisa/acao/default.aspx?setor=35" TargetMode="External"/><Relationship Id="rId212" Type="http://schemas.openxmlformats.org/officeDocument/2006/relationships/hyperlink" Target="http://www.guiainvest.com.br/mural/rlog3.aspx" TargetMode="External"/><Relationship Id="rId233" Type="http://schemas.openxmlformats.org/officeDocument/2006/relationships/hyperlink" Target="http://www.guiainvest.com.br/mural/engi11.aspx" TargetMode="External"/><Relationship Id="rId254" Type="http://schemas.openxmlformats.org/officeDocument/2006/relationships/hyperlink" Target="http://www.guiainvest.com.br/mural/ucas3.aspx" TargetMode="External"/><Relationship Id="rId28" Type="http://schemas.openxmlformats.org/officeDocument/2006/relationships/hyperlink" Target="http://www.guiainvest.com.br/mural/sanb4.aspx" TargetMode="External"/><Relationship Id="rId49" Type="http://schemas.openxmlformats.org/officeDocument/2006/relationships/hyperlink" Target="http://www.guiainvest.com.br/mural/agro3.aspx" TargetMode="External"/><Relationship Id="rId114" Type="http://schemas.openxmlformats.org/officeDocument/2006/relationships/hyperlink" Target="http://www.guiainvest.com.br/mural/show3.aspx" TargetMode="External"/><Relationship Id="rId60" Type="http://schemas.openxmlformats.org/officeDocument/2006/relationships/hyperlink" Target="http://www.guiainvest.com.br/mural/jhsf3.aspx" TargetMode="External"/><Relationship Id="rId81" Type="http://schemas.openxmlformats.org/officeDocument/2006/relationships/hyperlink" Target="http://www.guiainvest.com.br/mural/wege3.aspx" TargetMode="External"/><Relationship Id="rId135" Type="http://schemas.openxmlformats.org/officeDocument/2006/relationships/hyperlink" Target="http://www.guiainvest.com.br/mural/sled4.aspx" TargetMode="External"/><Relationship Id="rId156" Type="http://schemas.openxmlformats.org/officeDocument/2006/relationships/hyperlink" Target="http://www.guiainvest.com.br/mural/msft34.aspx" TargetMode="External"/><Relationship Id="rId177" Type="http://schemas.openxmlformats.org/officeDocument/2006/relationships/hyperlink" Target="http://www.guiainvest.com.br/mural/jbss3.aspx" TargetMode="External"/><Relationship Id="rId198" Type="http://schemas.openxmlformats.org/officeDocument/2006/relationships/hyperlink" Target="http://www.guiainvest.com.br/mural/logn3.aspx" TargetMode="External"/><Relationship Id="rId202" Type="http://schemas.openxmlformats.org/officeDocument/2006/relationships/hyperlink" Target="http://www.guiainvest.com.br/mural/vivt3.aspx" TargetMode="External"/><Relationship Id="rId223" Type="http://schemas.openxmlformats.org/officeDocument/2006/relationships/hyperlink" Target="http://www.guiainvest.com.br/mural/krot3.aspx" TargetMode="External"/><Relationship Id="rId244" Type="http://schemas.openxmlformats.org/officeDocument/2006/relationships/hyperlink" Target="http://www.guiainvest.com.br/mural/oibr3.aspx" TargetMode="External"/><Relationship Id="rId18" Type="http://schemas.openxmlformats.org/officeDocument/2006/relationships/hyperlink" Target="http://www.guiainvest.com.br/mural/lcam3.aspx" TargetMode="External"/><Relationship Id="rId39" Type="http://schemas.openxmlformats.org/officeDocument/2006/relationships/hyperlink" Target="http://www.guiainvest.com.br/mural/eter3.aspx" TargetMode="External"/><Relationship Id="rId265" Type="http://schemas.openxmlformats.org/officeDocument/2006/relationships/hyperlink" Target="http://www.guiainvest.com.br/pesquisa/acao/default.aspx?subsetor=7" TargetMode="External"/><Relationship Id="rId50" Type="http://schemas.openxmlformats.org/officeDocument/2006/relationships/hyperlink" Target="http://www.guiainvest.com.br/mural/tpis3.aspx" TargetMode="External"/><Relationship Id="rId104" Type="http://schemas.openxmlformats.org/officeDocument/2006/relationships/hyperlink" Target="http://www.guiainvest.com.br/mural/bvmf3.aspx" TargetMode="External"/><Relationship Id="rId125" Type="http://schemas.openxmlformats.org/officeDocument/2006/relationships/hyperlink" Target="http://www.guiainvest.com.br/mural/knip11.aspx" TargetMode="External"/><Relationship Id="rId146" Type="http://schemas.openxmlformats.org/officeDocument/2006/relationships/hyperlink" Target="http://www.guiainvest.com.br/mural/rngo11.aspx" TargetMode="External"/><Relationship Id="rId167" Type="http://schemas.openxmlformats.org/officeDocument/2006/relationships/hyperlink" Target="http://www.guiainvest.com.br/mural/prml3.aspx" TargetMode="External"/><Relationship Id="rId188" Type="http://schemas.openxmlformats.org/officeDocument/2006/relationships/hyperlink" Target="http://www.guiainvest.com.br/mural/lren3.aspx" TargetMode="External"/><Relationship Id="rId71" Type="http://schemas.openxmlformats.org/officeDocument/2006/relationships/hyperlink" Target="http://www.guiainvest.com.br/mural/brpr3.aspx" TargetMode="External"/><Relationship Id="rId92" Type="http://schemas.openxmlformats.org/officeDocument/2006/relationships/hyperlink" Target="http://www.guiainvest.com.br/mural/mrve3.aspx" TargetMode="External"/><Relationship Id="rId213" Type="http://schemas.openxmlformats.org/officeDocument/2006/relationships/hyperlink" Target="http://www.guiainvest.com.br/mural/sgps3.aspx" TargetMode="External"/><Relationship Id="rId234" Type="http://schemas.openxmlformats.org/officeDocument/2006/relationships/hyperlink" Target="http://www.guiainvest.com.br/mural/alup11.aspx" TargetMode="External"/><Relationship Id="rId2" Type="http://schemas.openxmlformats.org/officeDocument/2006/relationships/hyperlink" Target="http://www.guiainvest.com.br/pesquisa/acao/default.aspx?subsetor=47" TargetMode="External"/><Relationship Id="rId29" Type="http://schemas.openxmlformats.org/officeDocument/2006/relationships/hyperlink" Target="http://www.guiainvest.com.br/mural/romi3.aspx" TargetMode="External"/><Relationship Id="rId255" Type="http://schemas.openxmlformats.org/officeDocument/2006/relationships/hyperlink" Target="http://www.guiainvest.com.br/mural/brin3.aspx" TargetMode="External"/><Relationship Id="rId40" Type="http://schemas.openxmlformats.org/officeDocument/2006/relationships/hyperlink" Target="http://www.guiainvest.com.br/mural/pssa3.aspx" TargetMode="External"/><Relationship Id="rId115" Type="http://schemas.openxmlformats.org/officeDocument/2006/relationships/hyperlink" Target="http://www.guiainvest.com.br/mural/fher3.aspx" TargetMode="External"/><Relationship Id="rId136" Type="http://schemas.openxmlformats.org/officeDocument/2006/relationships/hyperlink" Target="http://www.guiainvest.com.br/mural/igta3.aspx" TargetMode="External"/><Relationship Id="rId157" Type="http://schemas.openxmlformats.org/officeDocument/2006/relationships/hyperlink" Target="http://www.guiainvest.com.br/mural/aefi11.aspx" TargetMode="External"/><Relationship Id="rId178" Type="http://schemas.openxmlformats.org/officeDocument/2006/relationships/hyperlink" Target="http://www.guiainvest.com.br/mural/ecor3.aspx" TargetMode="External"/><Relationship Id="rId61" Type="http://schemas.openxmlformats.org/officeDocument/2006/relationships/hyperlink" Target="http://www.guiainvest.com.br/mural/bbas3.aspx" TargetMode="External"/><Relationship Id="rId82" Type="http://schemas.openxmlformats.org/officeDocument/2006/relationships/hyperlink" Target="http://www.guiainvest.com.br/mural/bbdc4.aspx" TargetMode="External"/><Relationship Id="rId199" Type="http://schemas.openxmlformats.org/officeDocument/2006/relationships/hyperlink" Target="http://www.guiainvest.com.br/mural/csan3.aspx" TargetMode="External"/><Relationship Id="rId203" Type="http://schemas.openxmlformats.org/officeDocument/2006/relationships/hyperlink" Target="http://www.guiainvest.com.br/mural/llis3.aspx" TargetMode="External"/><Relationship Id="rId19" Type="http://schemas.openxmlformats.org/officeDocument/2006/relationships/hyperlink" Target="http://www.guiainvest.com.br/mural/usim5.aspx" TargetMode="External"/><Relationship Id="rId224" Type="http://schemas.openxmlformats.org/officeDocument/2006/relationships/hyperlink" Target="http://www.guiainvest.com.br/mural/enbr3.aspx" TargetMode="External"/><Relationship Id="rId245" Type="http://schemas.openxmlformats.org/officeDocument/2006/relationships/hyperlink" Target="http://www.guiainvest.com.br/mural/ssbr3.aspx" TargetMode="External"/><Relationship Id="rId266" Type="http://schemas.openxmlformats.org/officeDocument/2006/relationships/hyperlink" Target="http://www.guiainvest.com.br/pesquisa/acao/default.aspx?segmento=40" TargetMode="External"/><Relationship Id="rId30" Type="http://schemas.openxmlformats.org/officeDocument/2006/relationships/hyperlink" Target="http://www.guiainvest.com.br/mural/dmmo3.aspx" TargetMode="External"/><Relationship Id="rId105" Type="http://schemas.openxmlformats.org/officeDocument/2006/relationships/hyperlink" Target="http://www.guiainvest.com.br/mural/cmig3.aspx" TargetMode="External"/><Relationship Id="rId126" Type="http://schemas.openxmlformats.org/officeDocument/2006/relationships/hyperlink" Target="http://www.guiainvest.com.br/mural/pomo4.aspx" TargetMode="External"/><Relationship Id="rId147" Type="http://schemas.openxmlformats.org/officeDocument/2006/relationships/hyperlink" Target="http://www.guiainvest.com.br/mural/eqtl3.aspx" TargetMode="External"/><Relationship Id="rId168" Type="http://schemas.openxmlformats.org/officeDocument/2006/relationships/hyperlink" Target="http://www.guiainvest.com.br/mural/ivvb11.aspx" TargetMode="External"/><Relationship Id="rId51" Type="http://schemas.openxmlformats.org/officeDocument/2006/relationships/hyperlink" Target="http://www.guiainvest.com.br/mural/trpn3.aspx" TargetMode="External"/><Relationship Id="rId72" Type="http://schemas.openxmlformats.org/officeDocument/2006/relationships/hyperlink" Target="http://www.guiainvest.com.br/mural/guar3.aspx" TargetMode="External"/><Relationship Id="rId93" Type="http://schemas.openxmlformats.org/officeDocument/2006/relationships/hyperlink" Target="http://www.guiainvest.com.br/mural/cpre3.aspx" TargetMode="External"/><Relationship Id="rId189" Type="http://schemas.openxmlformats.org/officeDocument/2006/relationships/hyperlink" Target="http://www.guiainvest.com.br/mural/pine4.aspx" TargetMode="External"/><Relationship Id="rId3" Type="http://schemas.openxmlformats.org/officeDocument/2006/relationships/hyperlink" Target="http://www.guiainvest.com.br/pesquisa/acao/default.aspx?segmento=165" TargetMode="External"/><Relationship Id="rId214" Type="http://schemas.openxmlformats.org/officeDocument/2006/relationships/hyperlink" Target="http://www.guiainvest.com.br/mural/rsid3.aspx" TargetMode="External"/><Relationship Id="rId235" Type="http://schemas.openxmlformats.org/officeDocument/2006/relationships/hyperlink" Target="http://www.guiainvest.com.br/mural/smto3.aspx" TargetMode="External"/><Relationship Id="rId256" Type="http://schemas.openxmlformats.org/officeDocument/2006/relationships/hyperlink" Target="http://www.guiainvest.com.br/mural/elet3.aspx" TargetMode="External"/><Relationship Id="rId116" Type="http://schemas.openxmlformats.org/officeDocument/2006/relationships/hyperlink" Target="http://www.guiainvest.com.br/mural/ciel3.aspx" TargetMode="External"/><Relationship Id="rId137" Type="http://schemas.openxmlformats.org/officeDocument/2006/relationships/hyperlink" Target="http://www.guiainvest.com.br/mural/bbse3.aspx" TargetMode="External"/><Relationship Id="rId158" Type="http://schemas.openxmlformats.org/officeDocument/2006/relationships/hyperlink" Target="http://www.guiainvest.com.br/mural/fiib11.aspx" TargetMode="External"/><Relationship Id="rId20" Type="http://schemas.openxmlformats.org/officeDocument/2006/relationships/hyperlink" Target="http://www.guiainvest.com.br/mural/prio3.aspx" TargetMode="External"/><Relationship Id="rId41" Type="http://schemas.openxmlformats.org/officeDocument/2006/relationships/hyperlink" Target="http://www.guiainvest.com.br/mural/shul4.aspx" TargetMode="External"/><Relationship Id="rId62" Type="http://schemas.openxmlformats.org/officeDocument/2006/relationships/hyperlink" Target="http://www.guiainvest.com.br/mural/cgas5.aspx" TargetMode="External"/><Relationship Id="rId83" Type="http://schemas.openxmlformats.org/officeDocument/2006/relationships/hyperlink" Target="http://www.guiainvest.com.br/mural/arzz3.aspx" TargetMode="External"/><Relationship Id="rId179" Type="http://schemas.openxmlformats.org/officeDocument/2006/relationships/hyperlink" Target="http://www.guiainvest.com.br/mural/home34.aspx" TargetMode="External"/><Relationship Id="rId190" Type="http://schemas.openxmlformats.org/officeDocument/2006/relationships/hyperlink" Target="http://www.guiainvest.com.br/mural/enev3.aspx" TargetMode="External"/><Relationship Id="rId204" Type="http://schemas.openxmlformats.org/officeDocument/2006/relationships/hyperlink" Target="http://www.guiainvest.com.br/mural/alsc3.aspx" TargetMode="External"/><Relationship Id="rId225" Type="http://schemas.openxmlformats.org/officeDocument/2006/relationships/hyperlink" Target="http://www.guiainvest.com.br/mural/mglu3.aspx" TargetMode="External"/><Relationship Id="rId246" Type="http://schemas.openxmlformats.org/officeDocument/2006/relationships/hyperlink" Target="http://www.guiainvest.com.br/mural/lpsb3.aspx" TargetMode="External"/><Relationship Id="rId267" Type="http://schemas.openxmlformats.org/officeDocument/2006/relationships/hyperlink" Target="https://www.guiainvest.com.br/pesquisa/acao/default.aspx?setor=53" TargetMode="External"/><Relationship Id="rId106" Type="http://schemas.openxmlformats.org/officeDocument/2006/relationships/hyperlink" Target="http://www.guiainvest.com.br/mural/bbdc3.aspx" TargetMode="External"/><Relationship Id="rId127" Type="http://schemas.openxmlformats.org/officeDocument/2006/relationships/hyperlink" Target="http://www.guiainvest.com.br/mural/tiet11.aspx" TargetMode="External"/><Relationship Id="rId10" Type="http://schemas.openxmlformats.org/officeDocument/2006/relationships/hyperlink" Target="http://www.guiainvest.com.br/pesquisa/acao/default.aspx?subsetor=28" TargetMode="External"/><Relationship Id="rId31" Type="http://schemas.openxmlformats.org/officeDocument/2006/relationships/hyperlink" Target="http://www.guiainvest.com.br/mural/bobr4.aspx" TargetMode="External"/><Relationship Id="rId52" Type="http://schemas.openxmlformats.org/officeDocument/2006/relationships/hyperlink" Target="http://www.guiainvest.com.br/mural/brfs3.aspx" TargetMode="External"/><Relationship Id="rId73" Type="http://schemas.openxmlformats.org/officeDocument/2006/relationships/hyperlink" Target="http://www.guiainvest.com.br/mural/leve3.aspx" TargetMode="External"/><Relationship Id="rId94" Type="http://schemas.openxmlformats.org/officeDocument/2006/relationships/hyperlink" Target="http://www.guiainvest.com.br/mural/pibb11.aspx" TargetMode="External"/><Relationship Id="rId148" Type="http://schemas.openxmlformats.org/officeDocument/2006/relationships/hyperlink" Target="http://www.guiainvest.com.br/mural/kncr11.aspx" TargetMode="External"/><Relationship Id="rId169" Type="http://schemas.openxmlformats.org/officeDocument/2006/relationships/hyperlink" Target="http://www.guiainvest.com.br/mural/aapl34.aspx" TargetMode="External"/><Relationship Id="rId4" Type="http://schemas.openxmlformats.org/officeDocument/2006/relationships/hyperlink" Target="http://www.guiainvest.com.br/pesquisa/acao/default.aspx?subsetor=38" TargetMode="External"/><Relationship Id="rId180" Type="http://schemas.openxmlformats.org/officeDocument/2006/relationships/hyperlink" Target="http://www.guiainvest.com.br/mural/dagb33.aspx" TargetMode="External"/><Relationship Id="rId215" Type="http://schemas.openxmlformats.org/officeDocument/2006/relationships/hyperlink" Target="http://www.guiainvest.com.br/mural/hglg11.aspx" TargetMode="External"/><Relationship Id="rId236" Type="http://schemas.openxmlformats.org/officeDocument/2006/relationships/hyperlink" Target="http://www.guiainvest.com.br/mural/mdia3.aspx" TargetMode="External"/><Relationship Id="rId257" Type="http://schemas.openxmlformats.org/officeDocument/2006/relationships/hyperlink" Target="http://www.guiainvest.com.br/mural/elet6.aspx" TargetMode="External"/><Relationship Id="rId42" Type="http://schemas.openxmlformats.org/officeDocument/2006/relationships/hyperlink" Target="http://www.guiainvest.com.br/mural/mils3.aspx" TargetMode="External"/><Relationship Id="rId84" Type="http://schemas.openxmlformats.org/officeDocument/2006/relationships/hyperlink" Target="http://www.guiainvest.com.br/mural/qgep3.aspx" TargetMode="External"/><Relationship Id="rId138" Type="http://schemas.openxmlformats.org/officeDocument/2006/relationships/hyperlink" Target="http://www.guiainvest.com.br/mural/visa34.aspx" TargetMode="External"/><Relationship Id="rId191" Type="http://schemas.openxmlformats.org/officeDocument/2006/relationships/hyperlink" Target="http://www.guiainvest.com.br/mural/grnd3.aspx" TargetMode="External"/><Relationship Id="rId205" Type="http://schemas.openxmlformats.org/officeDocument/2006/relationships/hyperlink" Target="http://www.guiainvest.com.br/mural/odpv3.aspx" TargetMode="External"/><Relationship Id="rId247" Type="http://schemas.openxmlformats.org/officeDocument/2006/relationships/hyperlink" Target="http://www.guiainvest.com.br/mural/scar3.aspx" TargetMode="External"/><Relationship Id="rId107" Type="http://schemas.openxmlformats.org/officeDocument/2006/relationships/hyperlink" Target="http://www.guiainvest.com.br/mural/bpff11.aspx" TargetMode="External"/><Relationship Id="rId11" Type="http://schemas.openxmlformats.org/officeDocument/2006/relationships/hyperlink" Target="http://www.guiainvest.com.br/pesquisa/acao/default.aspx?segmento=57" TargetMode="External"/><Relationship Id="rId53" Type="http://schemas.openxmlformats.org/officeDocument/2006/relationships/hyperlink" Target="http://www.guiainvest.com.br/mural/itsa3.aspx" TargetMode="External"/><Relationship Id="rId149" Type="http://schemas.openxmlformats.org/officeDocument/2006/relationships/hyperlink" Target="http://www.guiainvest.com.br/mural/vrta11.asp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2.xml"/><Relationship Id="rId5" Type="http://schemas.openxmlformats.org/officeDocument/2006/relationships/image" Target="../media/image2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1"/>
  <dimension ref="A1:J96"/>
  <sheetViews>
    <sheetView showGridLines="0" view="pageBreakPreview" topLeftCell="C75" zoomScaleNormal="115" zoomScaleSheetLayoutView="100" workbookViewId="0">
      <selection activeCell="E85" sqref="E85"/>
    </sheetView>
  </sheetViews>
  <sheetFormatPr defaultRowHeight="14.5"/>
  <cols>
    <col min="1" max="1" width="7.81640625" customWidth="1"/>
    <col min="2" max="2" width="23.7265625" bestFit="1" customWidth="1"/>
    <col min="3" max="3" width="13.81640625" style="71" bestFit="1" customWidth="1"/>
    <col min="4" max="4" width="10.54296875" bestFit="1" customWidth="1"/>
    <col min="5" max="5" width="11.7265625" bestFit="1" customWidth="1"/>
    <col min="6" max="6" width="13.81640625" bestFit="1" customWidth="1"/>
    <col min="7" max="7" width="12.54296875" bestFit="1" customWidth="1"/>
    <col min="8" max="8" width="8.1796875" bestFit="1" customWidth="1"/>
    <col min="9" max="9" width="66.1796875" bestFit="1" customWidth="1"/>
    <col min="10" max="10" width="63.81640625" bestFit="1" customWidth="1"/>
  </cols>
  <sheetData>
    <row r="1" spans="1:10">
      <c r="A1" s="1" t="s">
        <v>293</v>
      </c>
      <c r="B1" s="1" t="s">
        <v>294</v>
      </c>
      <c r="C1" s="68" t="s">
        <v>295</v>
      </c>
      <c r="D1" s="1" t="s">
        <v>296</v>
      </c>
      <c r="E1" s="1" t="s">
        <v>297</v>
      </c>
      <c r="H1" t="s">
        <v>298</v>
      </c>
      <c r="I1" s="69" t="s">
        <v>299</v>
      </c>
      <c r="J1" s="70" t="s">
        <v>300</v>
      </c>
    </row>
    <row r="2" spans="1:10">
      <c r="A2" t="s">
        <v>99</v>
      </c>
      <c r="B2" t="s">
        <v>301</v>
      </c>
      <c r="C2" s="72">
        <v>20.51</v>
      </c>
      <c r="D2" s="71">
        <v>-0.44</v>
      </c>
      <c r="E2" t="s">
        <v>365</v>
      </c>
      <c r="F2" t="s">
        <v>302</v>
      </c>
    </row>
    <row r="3" spans="1:10">
      <c r="A3" t="s">
        <v>1</v>
      </c>
      <c r="B3" t="s">
        <v>15</v>
      </c>
      <c r="C3" s="72">
        <v>32.979999999999997</v>
      </c>
      <c r="D3" s="71">
        <v>-1.23</v>
      </c>
      <c r="E3" s="2" t="s">
        <v>365</v>
      </c>
      <c r="F3" t="s">
        <v>302</v>
      </c>
    </row>
    <row r="4" spans="1:10">
      <c r="A4" t="s">
        <v>102</v>
      </c>
      <c r="B4" t="s">
        <v>361</v>
      </c>
      <c r="C4" s="72">
        <v>31.45</v>
      </c>
      <c r="D4" s="71">
        <v>-1.1599999999999999</v>
      </c>
      <c r="E4" s="2" t="s">
        <v>365</v>
      </c>
      <c r="F4" t="s">
        <v>302</v>
      </c>
    </row>
    <row r="5" spans="1:10">
      <c r="A5" t="s">
        <v>2</v>
      </c>
      <c r="B5" t="s">
        <v>362</v>
      </c>
      <c r="C5" s="72">
        <v>33.79</v>
      </c>
      <c r="D5" s="71">
        <v>-0.38</v>
      </c>
      <c r="E5" s="2" t="s">
        <v>365</v>
      </c>
      <c r="F5" t="s">
        <v>302</v>
      </c>
    </row>
    <row r="6" spans="1:10">
      <c r="A6" t="s">
        <v>108</v>
      </c>
      <c r="B6" t="s">
        <v>303</v>
      </c>
      <c r="C6" s="72">
        <v>28.06</v>
      </c>
      <c r="D6" s="71">
        <v>2.9</v>
      </c>
      <c r="E6" s="2" t="s">
        <v>365</v>
      </c>
      <c r="F6" t="s">
        <v>302</v>
      </c>
    </row>
    <row r="7" spans="1:10">
      <c r="A7" t="s">
        <v>30</v>
      </c>
      <c r="B7" t="s">
        <v>304</v>
      </c>
      <c r="C7" s="72">
        <v>25.21</v>
      </c>
      <c r="D7" s="71">
        <v>1</v>
      </c>
      <c r="E7" t="s">
        <v>365</v>
      </c>
      <c r="F7" t="s">
        <v>302</v>
      </c>
    </row>
    <row r="8" spans="1:10">
      <c r="A8" t="s">
        <v>132</v>
      </c>
      <c r="B8" t="s">
        <v>305</v>
      </c>
      <c r="C8" s="72">
        <v>42.62</v>
      </c>
      <c r="D8" s="71">
        <v>-0.72</v>
      </c>
      <c r="E8" s="2" t="s">
        <v>365</v>
      </c>
      <c r="F8" t="s">
        <v>302</v>
      </c>
    </row>
    <row r="9" spans="1:10">
      <c r="A9" t="s">
        <v>124</v>
      </c>
      <c r="B9" t="s">
        <v>306</v>
      </c>
      <c r="C9" s="72">
        <v>50.15</v>
      </c>
      <c r="D9" s="71">
        <v>-0.32</v>
      </c>
      <c r="E9" t="s">
        <v>365</v>
      </c>
      <c r="F9" t="s">
        <v>302</v>
      </c>
    </row>
    <row r="10" spans="1:10">
      <c r="A10" t="s">
        <v>79</v>
      </c>
      <c r="B10" t="s">
        <v>307</v>
      </c>
      <c r="C10" s="72">
        <v>12.58</v>
      </c>
      <c r="D10" s="71">
        <v>-0.94</v>
      </c>
      <c r="E10" s="2" t="s">
        <v>365</v>
      </c>
      <c r="F10" t="s">
        <v>302</v>
      </c>
    </row>
    <row r="11" spans="1:10">
      <c r="A11" t="s">
        <v>88</v>
      </c>
      <c r="B11" t="s">
        <v>308</v>
      </c>
      <c r="C11" s="72">
        <v>23.42</v>
      </c>
      <c r="D11" s="71">
        <v>0.34</v>
      </c>
      <c r="E11" s="2" t="s">
        <v>365</v>
      </c>
      <c r="F11" t="s">
        <v>302</v>
      </c>
    </row>
    <row r="12" spans="1:10">
      <c r="A12" t="s">
        <v>101</v>
      </c>
      <c r="B12" t="s">
        <v>359</v>
      </c>
      <c r="C12" s="72">
        <v>17.7</v>
      </c>
      <c r="D12" s="71">
        <v>-0.62</v>
      </c>
      <c r="E12" s="2" t="s">
        <v>365</v>
      </c>
      <c r="F12" t="s">
        <v>302</v>
      </c>
    </row>
    <row r="13" spans="1:10">
      <c r="A13" t="s">
        <v>120</v>
      </c>
      <c r="B13" t="s">
        <v>309</v>
      </c>
      <c r="C13" s="72">
        <v>23.89</v>
      </c>
      <c r="D13" s="71">
        <v>-0.08</v>
      </c>
      <c r="E13" s="2" t="s">
        <v>365</v>
      </c>
      <c r="F13" t="s">
        <v>302</v>
      </c>
    </row>
    <row r="14" spans="1:10">
      <c r="A14" t="s">
        <v>89</v>
      </c>
      <c r="B14" t="s">
        <v>358</v>
      </c>
      <c r="C14" s="71">
        <v>7.05</v>
      </c>
      <c r="D14" s="71">
        <v>0.71</v>
      </c>
      <c r="E14" t="s">
        <v>365</v>
      </c>
      <c r="F14" t="s">
        <v>302</v>
      </c>
    </row>
    <row r="15" spans="1:10">
      <c r="A15" t="s">
        <v>118</v>
      </c>
      <c r="B15" t="s">
        <v>310</v>
      </c>
      <c r="C15" s="71">
        <v>27.5</v>
      </c>
      <c r="D15" s="71">
        <v>-0.11</v>
      </c>
      <c r="E15" s="2" t="s">
        <v>365</v>
      </c>
      <c r="F15" t="s">
        <v>302</v>
      </c>
    </row>
    <row r="16" spans="1:10">
      <c r="A16" t="s">
        <v>116</v>
      </c>
      <c r="B16" t="s">
        <v>311</v>
      </c>
      <c r="C16" s="71">
        <v>24.72</v>
      </c>
      <c r="D16" s="71">
        <v>0.28000000000000003</v>
      </c>
      <c r="E16" t="s">
        <v>365</v>
      </c>
      <c r="F16" t="s">
        <v>302</v>
      </c>
    </row>
    <row r="17" spans="1:6">
      <c r="A17" t="s">
        <v>126</v>
      </c>
      <c r="B17" t="s">
        <v>312</v>
      </c>
      <c r="C17" s="71">
        <v>37.520000000000003</v>
      </c>
      <c r="D17" s="71">
        <v>1.27</v>
      </c>
      <c r="E17" s="2" t="s">
        <v>365</v>
      </c>
      <c r="F17" t="s">
        <v>302</v>
      </c>
    </row>
    <row r="18" spans="1:6">
      <c r="A18" t="s">
        <v>195</v>
      </c>
      <c r="B18" t="s">
        <v>313</v>
      </c>
      <c r="C18" s="71">
        <v>8.3000000000000007</v>
      </c>
      <c r="D18" s="71">
        <v>4.01</v>
      </c>
      <c r="E18" s="2" t="s">
        <v>365</v>
      </c>
      <c r="F18" t="s">
        <v>302</v>
      </c>
    </row>
    <row r="19" spans="1:6">
      <c r="A19" t="s">
        <v>76</v>
      </c>
      <c r="B19" t="s">
        <v>314</v>
      </c>
      <c r="C19" s="71">
        <v>12.57</v>
      </c>
      <c r="D19" s="71">
        <v>-1.1000000000000001</v>
      </c>
      <c r="E19" t="s">
        <v>365</v>
      </c>
      <c r="F19" t="s">
        <v>302</v>
      </c>
    </row>
    <row r="20" spans="1:6">
      <c r="A20" t="s">
        <v>81</v>
      </c>
      <c r="B20" t="s">
        <v>363</v>
      </c>
      <c r="C20" s="71">
        <v>11.76</v>
      </c>
      <c r="D20" s="71">
        <v>-0.17</v>
      </c>
      <c r="E20" s="2" t="s">
        <v>365</v>
      </c>
      <c r="F20" t="s">
        <v>302</v>
      </c>
    </row>
    <row r="21" spans="1:6">
      <c r="A21" t="s">
        <v>183</v>
      </c>
      <c r="B21" t="s">
        <v>315</v>
      </c>
      <c r="C21" s="71">
        <v>36.409999999999997</v>
      </c>
      <c r="D21" s="71">
        <v>3.23</v>
      </c>
      <c r="E21" t="s">
        <v>365</v>
      </c>
      <c r="F21" t="s">
        <v>302</v>
      </c>
    </row>
    <row r="22" spans="1:6">
      <c r="A22" t="s">
        <v>197</v>
      </c>
      <c r="B22" t="s">
        <v>316</v>
      </c>
      <c r="C22" s="71">
        <v>20.420000000000002</v>
      </c>
      <c r="D22" s="71">
        <v>3.76</v>
      </c>
      <c r="E22" t="s">
        <v>365</v>
      </c>
      <c r="F22" t="s">
        <v>302</v>
      </c>
    </row>
    <row r="23" spans="1:6">
      <c r="A23" t="s">
        <v>145</v>
      </c>
      <c r="B23" t="s">
        <v>317</v>
      </c>
      <c r="C23" s="71">
        <v>23.72</v>
      </c>
      <c r="D23" s="71">
        <v>4.17</v>
      </c>
      <c r="E23" t="s">
        <v>365</v>
      </c>
      <c r="F23" t="s">
        <v>302</v>
      </c>
    </row>
    <row r="24" spans="1:6">
      <c r="A24" t="s">
        <v>129</v>
      </c>
      <c r="B24" t="s">
        <v>318</v>
      </c>
      <c r="C24" s="71">
        <v>16.32</v>
      </c>
      <c r="D24" s="71">
        <v>-0.43</v>
      </c>
      <c r="E24" s="2" t="s">
        <v>365</v>
      </c>
      <c r="F24" t="s">
        <v>302</v>
      </c>
    </row>
    <row r="25" spans="1:6">
      <c r="A25" t="s">
        <v>123</v>
      </c>
      <c r="B25" t="s">
        <v>319</v>
      </c>
      <c r="C25" s="71">
        <v>14.8</v>
      </c>
      <c r="D25" s="71">
        <v>1.1599999999999999</v>
      </c>
      <c r="E25" s="2" t="s">
        <v>365</v>
      </c>
      <c r="F25" t="s">
        <v>302</v>
      </c>
    </row>
    <row r="26" spans="1:6">
      <c r="A26" t="s">
        <v>119</v>
      </c>
      <c r="B26" t="s">
        <v>320</v>
      </c>
      <c r="C26" s="71">
        <v>61.21</v>
      </c>
      <c r="D26" s="71">
        <v>-7.0000000000000007E-2</v>
      </c>
      <c r="E26" t="s">
        <v>365</v>
      </c>
      <c r="F26" t="s">
        <v>302</v>
      </c>
    </row>
    <row r="27" spans="1:6">
      <c r="A27" t="s">
        <v>94</v>
      </c>
      <c r="B27" t="s">
        <v>321</v>
      </c>
      <c r="C27" s="71">
        <v>28.05</v>
      </c>
      <c r="D27" s="71">
        <v>-1.51</v>
      </c>
      <c r="E27" s="2" t="s">
        <v>365</v>
      </c>
      <c r="F27" t="s">
        <v>302</v>
      </c>
    </row>
    <row r="28" spans="1:6">
      <c r="A28" t="s">
        <v>32</v>
      </c>
      <c r="B28" t="s">
        <v>322</v>
      </c>
      <c r="C28" s="71">
        <v>50.94</v>
      </c>
      <c r="D28" s="71">
        <v>-4.9800000000000004</v>
      </c>
      <c r="E28" t="s">
        <v>365</v>
      </c>
      <c r="F28" t="s">
        <v>302</v>
      </c>
    </row>
    <row r="29" spans="1:6">
      <c r="A29" t="s">
        <v>7</v>
      </c>
      <c r="B29" t="s">
        <v>14</v>
      </c>
      <c r="C29" s="71">
        <v>10.9</v>
      </c>
      <c r="D29" s="71">
        <v>1.1100000000000001</v>
      </c>
      <c r="E29" t="s">
        <v>365</v>
      </c>
      <c r="F29" t="s">
        <v>302</v>
      </c>
    </row>
    <row r="30" spans="1:6">
      <c r="A30" t="s">
        <v>179</v>
      </c>
      <c r="B30" t="s">
        <v>323</v>
      </c>
      <c r="C30" s="71">
        <v>5.12</v>
      </c>
      <c r="D30" s="71">
        <v>-0.57999999999999996</v>
      </c>
      <c r="E30" s="2" t="s">
        <v>365</v>
      </c>
      <c r="F30" t="s">
        <v>302</v>
      </c>
    </row>
    <row r="31" spans="1:6">
      <c r="A31" t="s">
        <v>85</v>
      </c>
      <c r="B31" t="s">
        <v>324</v>
      </c>
      <c r="C31" s="71">
        <v>34.450000000000003</v>
      </c>
      <c r="D31" s="71">
        <v>0.35</v>
      </c>
      <c r="E31" s="2" t="s">
        <v>365</v>
      </c>
      <c r="F31" t="s">
        <v>302</v>
      </c>
    </row>
    <row r="32" spans="1:6">
      <c r="A32" t="s">
        <v>28</v>
      </c>
      <c r="B32" t="s">
        <v>325</v>
      </c>
      <c r="C32" s="71">
        <v>10.58</v>
      </c>
      <c r="D32" s="71">
        <v>0.76</v>
      </c>
      <c r="E32" s="2" t="s">
        <v>365</v>
      </c>
      <c r="F32" t="s">
        <v>302</v>
      </c>
    </row>
    <row r="33" spans="1:6">
      <c r="A33" t="s">
        <v>90</v>
      </c>
      <c r="B33" t="s">
        <v>360</v>
      </c>
      <c r="C33" s="71">
        <v>42.06</v>
      </c>
      <c r="D33" s="71">
        <v>0.36</v>
      </c>
      <c r="E33" s="2" t="s">
        <v>365</v>
      </c>
      <c r="F33" t="s">
        <v>302</v>
      </c>
    </row>
    <row r="34" spans="1:6">
      <c r="A34" t="s">
        <v>128</v>
      </c>
      <c r="B34" t="s">
        <v>326</v>
      </c>
      <c r="C34" s="71">
        <v>7.33</v>
      </c>
      <c r="D34" s="71">
        <v>0.69</v>
      </c>
      <c r="E34" s="2" t="s">
        <v>365</v>
      </c>
      <c r="F34" t="s">
        <v>302</v>
      </c>
    </row>
    <row r="35" spans="1:6">
      <c r="A35" t="s">
        <v>247</v>
      </c>
      <c r="B35" t="s">
        <v>364</v>
      </c>
      <c r="C35" s="71">
        <v>18.510000000000002</v>
      </c>
      <c r="D35" s="71">
        <v>-2.89</v>
      </c>
      <c r="E35" s="2" t="s">
        <v>365</v>
      </c>
      <c r="F35" t="s">
        <v>302</v>
      </c>
    </row>
    <row r="36" spans="1:6">
      <c r="A36" t="s">
        <v>96</v>
      </c>
      <c r="B36" t="s">
        <v>327</v>
      </c>
      <c r="C36" s="71">
        <v>17.510000000000002</v>
      </c>
      <c r="D36" s="71">
        <v>-1.19</v>
      </c>
      <c r="E36" s="2" t="s">
        <v>365</v>
      </c>
      <c r="F36" t="s">
        <v>302</v>
      </c>
    </row>
    <row r="37" spans="1:6">
      <c r="A37" t="s">
        <v>122</v>
      </c>
      <c r="B37" t="s">
        <v>328</v>
      </c>
      <c r="C37" s="71">
        <v>15.87</v>
      </c>
      <c r="D37" s="71">
        <v>0.13</v>
      </c>
      <c r="E37" t="s">
        <v>365</v>
      </c>
      <c r="F37" t="s">
        <v>302</v>
      </c>
    </row>
    <row r="38" spans="1:6">
      <c r="A38" t="s">
        <v>66</v>
      </c>
      <c r="B38" t="s">
        <v>329</v>
      </c>
      <c r="C38" s="71">
        <v>35.51</v>
      </c>
      <c r="D38" s="71">
        <v>2.78</v>
      </c>
      <c r="E38" s="2" t="s">
        <v>365</v>
      </c>
      <c r="F38" t="s">
        <v>302</v>
      </c>
    </row>
    <row r="39" spans="1:6">
      <c r="A39" t="s">
        <v>186</v>
      </c>
      <c r="B39" t="s">
        <v>330</v>
      </c>
      <c r="C39" s="71">
        <v>6.04</v>
      </c>
      <c r="D39" s="71">
        <v>-1.79</v>
      </c>
      <c r="E39" s="2" t="s">
        <v>365</v>
      </c>
      <c r="F39" t="s">
        <v>302</v>
      </c>
    </row>
    <row r="40" spans="1:6">
      <c r="A40" t="s">
        <v>21</v>
      </c>
      <c r="B40" t="s">
        <v>22</v>
      </c>
      <c r="C40" s="71">
        <v>12.59</v>
      </c>
      <c r="D40" s="71">
        <v>-3.52</v>
      </c>
      <c r="E40" t="s">
        <v>365</v>
      </c>
      <c r="F40" t="s">
        <v>302</v>
      </c>
    </row>
    <row r="41" spans="1:6">
      <c r="A41" t="s">
        <v>97</v>
      </c>
      <c r="B41" t="s">
        <v>331</v>
      </c>
      <c r="C41" s="71">
        <v>70.67</v>
      </c>
      <c r="D41" s="71">
        <v>-1.42</v>
      </c>
      <c r="E41" s="2" t="s">
        <v>365</v>
      </c>
      <c r="F41" t="s">
        <v>302</v>
      </c>
    </row>
    <row r="42" spans="1:6">
      <c r="A42" t="s">
        <v>50</v>
      </c>
      <c r="B42" t="s">
        <v>332</v>
      </c>
      <c r="C42" s="71">
        <v>29.15</v>
      </c>
      <c r="D42" s="71">
        <v>-0.51</v>
      </c>
      <c r="E42" t="s">
        <v>365</v>
      </c>
      <c r="F42" t="s">
        <v>302</v>
      </c>
    </row>
    <row r="43" spans="1:6">
      <c r="A43" t="s">
        <v>171</v>
      </c>
      <c r="B43" t="s">
        <v>333</v>
      </c>
      <c r="C43" s="71">
        <v>74.489999999999995</v>
      </c>
      <c r="D43" s="71">
        <v>-0.61</v>
      </c>
      <c r="E43" t="s">
        <v>365</v>
      </c>
      <c r="F43" t="s">
        <v>302</v>
      </c>
    </row>
    <row r="44" spans="1:6">
      <c r="A44" t="s">
        <v>192</v>
      </c>
      <c r="B44" t="s">
        <v>334</v>
      </c>
      <c r="C44" s="71">
        <v>18.010000000000002</v>
      </c>
      <c r="D44" s="71">
        <v>1.69</v>
      </c>
      <c r="E44" s="2" t="s">
        <v>365</v>
      </c>
      <c r="F44" t="s">
        <v>302</v>
      </c>
    </row>
    <row r="45" spans="1:6">
      <c r="A45" t="s">
        <v>146</v>
      </c>
      <c r="B45" t="s">
        <v>9</v>
      </c>
      <c r="C45" s="71">
        <v>17.29</v>
      </c>
      <c r="D45" s="71">
        <v>2.0699999999999998</v>
      </c>
      <c r="E45" s="2" t="s">
        <v>365</v>
      </c>
      <c r="F45" t="s">
        <v>302</v>
      </c>
    </row>
    <row r="46" spans="1:6">
      <c r="A46" t="s">
        <v>75</v>
      </c>
      <c r="B46" t="s">
        <v>335</v>
      </c>
      <c r="C46" s="71">
        <v>33.96</v>
      </c>
      <c r="D46" s="71">
        <v>-2.13</v>
      </c>
      <c r="E46" t="s">
        <v>365</v>
      </c>
      <c r="F46" t="s">
        <v>302</v>
      </c>
    </row>
    <row r="47" spans="1:6">
      <c r="A47" t="s">
        <v>104</v>
      </c>
      <c r="B47" t="s">
        <v>336</v>
      </c>
      <c r="C47" s="71">
        <v>80.959999999999994</v>
      </c>
      <c r="D47" s="71">
        <v>1.21</v>
      </c>
      <c r="E47" s="2" t="s">
        <v>365</v>
      </c>
      <c r="F47" t="s">
        <v>302</v>
      </c>
    </row>
    <row r="48" spans="1:6">
      <c r="A48" t="s">
        <v>160</v>
      </c>
      <c r="B48" t="s">
        <v>337</v>
      </c>
      <c r="C48" s="71">
        <v>12.26</v>
      </c>
      <c r="D48" s="71">
        <v>-0.33</v>
      </c>
      <c r="E48" t="s">
        <v>365</v>
      </c>
      <c r="F48" t="s">
        <v>302</v>
      </c>
    </row>
    <row r="49" spans="1:10">
      <c r="A49" t="s">
        <v>55</v>
      </c>
      <c r="B49" t="s">
        <v>338</v>
      </c>
      <c r="C49" s="71">
        <v>57</v>
      </c>
      <c r="D49" s="71">
        <v>-0.87</v>
      </c>
      <c r="E49" s="2" t="s">
        <v>365</v>
      </c>
      <c r="F49" t="s">
        <v>302</v>
      </c>
    </row>
    <row r="50" spans="1:10">
      <c r="A50" t="s">
        <v>257</v>
      </c>
      <c r="B50" t="s">
        <v>355</v>
      </c>
      <c r="C50" s="71">
        <v>29.3</v>
      </c>
      <c r="D50" s="71">
        <v>-0.57999999999999996</v>
      </c>
      <c r="E50" s="2" t="s">
        <v>365</v>
      </c>
      <c r="F50" t="s">
        <v>302</v>
      </c>
    </row>
    <row r="51" spans="1:10">
      <c r="A51" t="s">
        <v>111</v>
      </c>
      <c r="B51" t="s">
        <v>339</v>
      </c>
      <c r="C51" s="71">
        <v>29.68</v>
      </c>
      <c r="D51" s="71">
        <v>0.61</v>
      </c>
      <c r="E51" s="2" t="s">
        <v>365</v>
      </c>
      <c r="F51" t="s">
        <v>302</v>
      </c>
    </row>
    <row r="52" spans="1:10">
      <c r="A52" t="s">
        <v>356</v>
      </c>
      <c r="B52" t="s">
        <v>354</v>
      </c>
      <c r="C52" s="71">
        <v>80.680000000000007</v>
      </c>
      <c r="D52" s="71">
        <v>0.1</v>
      </c>
      <c r="E52" s="2" t="s">
        <v>365</v>
      </c>
      <c r="F52" t="s">
        <v>302</v>
      </c>
    </row>
    <row r="53" spans="1:10">
      <c r="A53" t="s">
        <v>17</v>
      </c>
      <c r="B53" t="s">
        <v>11</v>
      </c>
      <c r="C53" s="71">
        <v>20.440000000000001</v>
      </c>
      <c r="D53" s="71">
        <v>-3.99</v>
      </c>
      <c r="E53" s="2" t="s">
        <v>365</v>
      </c>
      <c r="F53" t="s">
        <v>302</v>
      </c>
    </row>
    <row r="54" spans="1:10">
      <c r="A54" t="s">
        <v>93</v>
      </c>
      <c r="B54" t="s">
        <v>340</v>
      </c>
      <c r="C54" s="71">
        <v>20.51</v>
      </c>
      <c r="D54" s="71">
        <v>-0.77</v>
      </c>
      <c r="E54" s="2" t="s">
        <v>365</v>
      </c>
      <c r="F54" t="s">
        <v>302</v>
      </c>
    </row>
    <row r="55" spans="1:10">
      <c r="A55" t="s">
        <v>69</v>
      </c>
      <c r="B55" t="s">
        <v>341</v>
      </c>
      <c r="C55" s="71">
        <v>11.79</v>
      </c>
      <c r="D55" s="71">
        <v>-1.01</v>
      </c>
      <c r="E55" t="s">
        <v>365</v>
      </c>
      <c r="F55" t="s">
        <v>302</v>
      </c>
    </row>
    <row r="56" spans="1:10">
      <c r="A56" t="s">
        <v>107</v>
      </c>
      <c r="B56" t="s">
        <v>342</v>
      </c>
      <c r="C56" s="71">
        <v>78.38</v>
      </c>
      <c r="D56" s="71">
        <v>2.31</v>
      </c>
      <c r="E56" t="s">
        <v>365</v>
      </c>
      <c r="F56" t="s">
        <v>302</v>
      </c>
    </row>
    <row r="57" spans="1:10">
      <c r="A57" t="s">
        <v>172</v>
      </c>
      <c r="B57" t="s">
        <v>343</v>
      </c>
      <c r="C57" s="71">
        <v>8.6999999999999993</v>
      </c>
      <c r="D57" s="71">
        <v>4.1900000000000004</v>
      </c>
      <c r="E57" s="2" t="s">
        <v>365</v>
      </c>
      <c r="F57" t="s">
        <v>302</v>
      </c>
    </row>
    <row r="58" spans="1:10">
      <c r="A58" t="s">
        <v>114</v>
      </c>
      <c r="B58" t="s">
        <v>344</v>
      </c>
      <c r="C58" s="71">
        <v>34.29</v>
      </c>
      <c r="D58" s="71">
        <v>2.2400000000000002</v>
      </c>
      <c r="E58" s="2" t="s">
        <v>365</v>
      </c>
      <c r="F58" t="s">
        <v>302</v>
      </c>
    </row>
    <row r="59" spans="1:10">
      <c r="A59" t="s">
        <v>18</v>
      </c>
      <c r="B59" t="s">
        <v>352</v>
      </c>
      <c r="C59" s="71">
        <v>49.66</v>
      </c>
      <c r="D59" s="71">
        <v>0.44</v>
      </c>
      <c r="E59" s="2" t="s">
        <v>365</v>
      </c>
      <c r="F59" t="s">
        <v>302</v>
      </c>
    </row>
    <row r="60" spans="1:10">
      <c r="A60" t="s">
        <v>80</v>
      </c>
      <c r="B60" t="s">
        <v>353</v>
      </c>
      <c r="C60" s="71">
        <v>21.63</v>
      </c>
      <c r="D60" s="71">
        <v>0.84</v>
      </c>
      <c r="E60" s="2" t="s">
        <v>365</v>
      </c>
      <c r="F60" t="s">
        <v>302</v>
      </c>
    </row>
    <row r="61" spans="1:10" ht="21">
      <c r="A61" s="756"/>
      <c r="B61" s="812" t="s">
        <v>1294</v>
      </c>
      <c r="C61" s="812" t="s">
        <v>1295</v>
      </c>
      <c r="D61" s="812" t="s">
        <v>1089</v>
      </c>
      <c r="E61" s="812" t="s">
        <v>1296</v>
      </c>
      <c r="F61" s="812" t="s">
        <v>1297</v>
      </c>
      <c r="G61" s="812" t="s">
        <v>1298</v>
      </c>
      <c r="H61" s="812" t="s">
        <v>1299</v>
      </c>
      <c r="I61" s="812" t="s">
        <v>1300</v>
      </c>
      <c r="J61" s="813"/>
    </row>
    <row r="62" spans="1:10">
      <c r="A62" s="794"/>
      <c r="B62" s="945" t="s">
        <v>1294</v>
      </c>
      <c r="C62" s="945" t="s">
        <v>1295</v>
      </c>
      <c r="D62" s="945" t="s">
        <v>1089</v>
      </c>
      <c r="E62" s="945" t="s">
        <v>1296</v>
      </c>
      <c r="F62" s="945" t="s">
        <v>1297</v>
      </c>
      <c r="G62" s="945" t="s">
        <v>1298</v>
      </c>
      <c r="H62" s="945" t="s">
        <v>1300</v>
      </c>
      <c r="I62" s="946"/>
    </row>
    <row r="63" spans="1:10">
      <c r="A63" s="914" t="s">
        <v>1202</v>
      </c>
      <c r="B63" s="945"/>
      <c r="C63" s="945"/>
      <c r="D63" s="945"/>
      <c r="E63" s="945"/>
      <c r="F63" s="945"/>
      <c r="G63" s="945"/>
      <c r="H63" s="945"/>
      <c r="I63" s="946"/>
    </row>
    <row r="64" spans="1:10">
      <c r="A64" s="794"/>
      <c r="B64" s="945" t="s">
        <v>1294</v>
      </c>
      <c r="C64" s="945" t="s">
        <v>1295</v>
      </c>
      <c r="D64" s="945" t="s">
        <v>1089</v>
      </c>
      <c r="E64" s="945" t="s">
        <v>1296</v>
      </c>
      <c r="F64" s="945" t="s">
        <v>1297</v>
      </c>
      <c r="G64" s="945" t="s">
        <v>1298</v>
      </c>
      <c r="H64" s="945" t="s">
        <v>1300</v>
      </c>
      <c r="I64" s="946"/>
    </row>
    <row r="65" spans="1:10">
      <c r="A65" s="916" t="s">
        <v>1202</v>
      </c>
      <c r="B65" s="945"/>
      <c r="C65" s="945"/>
      <c r="D65" s="945"/>
      <c r="E65" s="945"/>
      <c r="F65" s="945"/>
      <c r="G65" s="945"/>
      <c r="H65" s="945"/>
      <c r="I65" s="946"/>
    </row>
    <row r="66" spans="1:10">
      <c r="A66" s="794"/>
      <c r="B66" s="945" t="s">
        <v>1294</v>
      </c>
      <c r="C66" s="945" t="s">
        <v>1295</v>
      </c>
      <c r="D66" s="945" t="s">
        <v>1089</v>
      </c>
      <c r="E66" s="945" t="s">
        <v>1296</v>
      </c>
      <c r="F66" s="945" t="s">
        <v>1297</v>
      </c>
      <c r="G66" s="945" t="s">
        <v>1298</v>
      </c>
      <c r="H66" s="945" t="s">
        <v>1300</v>
      </c>
      <c r="I66" s="946"/>
    </row>
    <row r="67" spans="1:10">
      <c r="A67" s="917" t="s">
        <v>1202</v>
      </c>
      <c r="B67" s="945"/>
      <c r="C67" s="945"/>
      <c r="D67" s="945"/>
      <c r="E67" s="945"/>
      <c r="F67" s="945"/>
      <c r="G67" s="945"/>
      <c r="H67" s="945"/>
      <c r="I67" s="946"/>
    </row>
    <row r="68" spans="1:10">
      <c r="A68" s="794"/>
      <c r="B68" s="945" t="s">
        <v>1294</v>
      </c>
      <c r="C68" s="945" t="s">
        <v>1295</v>
      </c>
      <c r="D68" s="945" t="s">
        <v>1089</v>
      </c>
      <c r="E68" s="945" t="s">
        <v>1296</v>
      </c>
      <c r="F68" s="945" t="s">
        <v>1297</v>
      </c>
      <c r="G68" s="945" t="s">
        <v>1298</v>
      </c>
      <c r="H68" s="945" t="s">
        <v>1300</v>
      </c>
      <c r="I68" s="946"/>
    </row>
    <row r="69" spans="1:10">
      <c r="A69" s="918" t="s">
        <v>1202</v>
      </c>
      <c r="B69" s="945"/>
      <c r="C69" s="945"/>
      <c r="D69" s="945"/>
      <c r="E69" s="945"/>
      <c r="F69" s="945"/>
      <c r="G69" s="945"/>
      <c r="H69" s="945"/>
      <c r="I69" s="946"/>
    </row>
    <row r="70" spans="1:10">
      <c r="A70" s="794"/>
      <c r="B70" s="945" t="s">
        <v>1294</v>
      </c>
      <c r="C70" s="945" t="s">
        <v>1295</v>
      </c>
      <c r="D70" s="945" t="s">
        <v>1089</v>
      </c>
      <c r="E70" s="945" t="s">
        <v>1296</v>
      </c>
      <c r="F70" s="945" t="s">
        <v>1297</v>
      </c>
      <c r="G70" s="945" t="s">
        <v>1298</v>
      </c>
      <c r="H70" s="945" t="s">
        <v>1300</v>
      </c>
      <c r="I70" s="946"/>
    </row>
    <row r="71" spans="1:10">
      <c r="A71" s="926" t="s">
        <v>1202</v>
      </c>
      <c r="B71" s="945"/>
      <c r="C71" s="945"/>
      <c r="D71" s="945"/>
      <c r="E71" s="945"/>
      <c r="F71" s="945"/>
      <c r="G71" s="945"/>
      <c r="H71" s="945"/>
      <c r="I71" s="946"/>
    </row>
    <row r="72" spans="1:10">
      <c r="A72" s="794"/>
      <c r="B72" s="945" t="s">
        <v>1294</v>
      </c>
      <c r="C72" s="945" t="s">
        <v>1295</v>
      </c>
      <c r="D72" s="945" t="s">
        <v>1089</v>
      </c>
      <c r="E72" s="945" t="s">
        <v>1296</v>
      </c>
      <c r="F72" s="945" t="s">
        <v>1297</v>
      </c>
      <c r="G72" s="945" t="s">
        <v>1298</v>
      </c>
      <c r="H72" s="945" t="s">
        <v>1300</v>
      </c>
      <c r="I72" s="946"/>
    </row>
    <row r="73" spans="1:10">
      <c r="A73" s="926" t="s">
        <v>1202</v>
      </c>
      <c r="B73" s="945"/>
      <c r="C73" s="945"/>
      <c r="D73" s="945"/>
      <c r="E73" s="945"/>
      <c r="F73" s="945"/>
      <c r="G73" s="945"/>
      <c r="H73" s="945"/>
      <c r="I73" s="946"/>
    </row>
    <row r="74" spans="1:10">
      <c r="A74" s="794"/>
      <c r="B74" s="945" t="s">
        <v>1294</v>
      </c>
      <c r="C74" s="945" t="s">
        <v>1295</v>
      </c>
      <c r="D74" s="945" t="s">
        <v>1089</v>
      </c>
      <c r="E74" s="945" t="s">
        <v>1296</v>
      </c>
      <c r="F74" s="945" t="s">
        <v>1297</v>
      </c>
      <c r="G74" s="945" t="s">
        <v>1298</v>
      </c>
      <c r="H74" s="945" t="s">
        <v>1300</v>
      </c>
      <c r="I74" s="946"/>
    </row>
    <row r="75" spans="1:10">
      <c r="A75" s="928" t="s">
        <v>1202</v>
      </c>
      <c r="B75" s="945"/>
      <c r="C75" s="945"/>
      <c r="D75" s="945"/>
      <c r="E75" s="945"/>
      <c r="F75" s="945"/>
      <c r="G75" s="945"/>
      <c r="H75" s="945"/>
      <c r="I75" s="946"/>
    </row>
    <row r="76" spans="1:10">
      <c r="A76" s="794"/>
      <c r="B76" s="943" t="s">
        <v>1294</v>
      </c>
      <c r="C76" s="943" t="s">
        <v>1295</v>
      </c>
      <c r="D76" s="943" t="s">
        <v>1089</v>
      </c>
      <c r="E76" s="943" t="s">
        <v>1296</v>
      </c>
      <c r="F76" s="943" t="s">
        <v>1297</v>
      </c>
      <c r="G76" s="943" t="s">
        <v>1298</v>
      </c>
      <c r="H76" s="943" t="s">
        <v>1300</v>
      </c>
      <c r="I76" s="944"/>
    </row>
    <row r="77" spans="1:10" ht="16">
      <c r="A77" s="931" t="s">
        <v>1202</v>
      </c>
      <c r="B77" s="943"/>
      <c r="C77" s="943"/>
      <c r="D77" s="943"/>
      <c r="E77" s="943"/>
      <c r="F77" s="943"/>
      <c r="G77" s="943"/>
      <c r="H77" s="943"/>
      <c r="I77" s="944"/>
    </row>
    <row r="78" spans="1:10" ht="16">
      <c r="A78" s="932" t="s">
        <v>294</v>
      </c>
      <c r="B78" s="931" t="s">
        <v>1202</v>
      </c>
      <c r="C78" s="931" t="s">
        <v>1294</v>
      </c>
      <c r="D78" s="931" t="s">
        <v>1295</v>
      </c>
      <c r="E78" s="931" t="s">
        <v>1089</v>
      </c>
      <c r="F78" s="931" t="s">
        <v>1296</v>
      </c>
      <c r="G78" s="931" t="s">
        <v>1297</v>
      </c>
      <c r="H78" s="931" t="s">
        <v>1298</v>
      </c>
      <c r="I78" s="931" t="s">
        <v>1300</v>
      </c>
      <c r="J78" s="933"/>
    </row>
    <row r="79" spans="1:10">
      <c r="A79" s="934" t="s">
        <v>1405</v>
      </c>
      <c r="B79" s="935">
        <v>-4.9200000000000001E-2</v>
      </c>
      <c r="C79" s="936" t="s">
        <v>1406</v>
      </c>
      <c r="D79" s="936">
        <v>35.54</v>
      </c>
      <c r="E79" s="937" t="s">
        <v>1407</v>
      </c>
      <c r="F79" s="937" t="s">
        <v>1385</v>
      </c>
      <c r="G79" s="935">
        <v>-1.6299999999999999E-2</v>
      </c>
      <c r="H79" s="937" t="s">
        <v>1384</v>
      </c>
      <c r="I79" s="936" t="s">
        <v>1408</v>
      </c>
      <c r="J79" s="796" t="s">
        <v>410</v>
      </c>
    </row>
    <row r="80" spans="1:10">
      <c r="A80" s="797" t="s">
        <v>1240</v>
      </c>
      <c r="B80" s="938">
        <v>8.8999999999999999E-3</v>
      </c>
      <c r="C80" s="939" t="s">
        <v>1409</v>
      </c>
      <c r="D80" s="939">
        <v>17.11</v>
      </c>
      <c r="E80" s="940" t="s">
        <v>1410</v>
      </c>
      <c r="F80" s="940" t="s">
        <v>1124</v>
      </c>
      <c r="G80" s="938">
        <v>7.7000000000000002E-3</v>
      </c>
      <c r="H80" s="941">
        <v>-0.1036</v>
      </c>
      <c r="I80" s="939" t="s">
        <v>1411</v>
      </c>
      <c r="J80" s="798" t="s">
        <v>410</v>
      </c>
    </row>
    <row r="81" spans="1:10">
      <c r="A81" s="795" t="s">
        <v>1</v>
      </c>
      <c r="B81" s="942">
        <v>4.0000000000000001E-3</v>
      </c>
      <c r="C81" s="936" t="s">
        <v>1412</v>
      </c>
      <c r="D81" s="936">
        <v>32.6</v>
      </c>
      <c r="E81" s="937" t="s">
        <v>1413</v>
      </c>
      <c r="F81" s="937" t="s">
        <v>1351</v>
      </c>
      <c r="G81" s="942">
        <v>1.0200000000000001E-2</v>
      </c>
      <c r="H81" s="942">
        <v>1.7500000000000002E-2</v>
      </c>
      <c r="I81" s="936" t="s">
        <v>1414</v>
      </c>
      <c r="J81" s="796" t="s">
        <v>410</v>
      </c>
    </row>
    <row r="82" spans="1:10">
      <c r="A82" s="797" t="s">
        <v>2</v>
      </c>
      <c r="B82" s="938">
        <v>4.4000000000000003E-3</v>
      </c>
      <c r="C82" s="939" t="s">
        <v>1415</v>
      </c>
      <c r="D82" s="939">
        <v>25.3</v>
      </c>
      <c r="E82" s="940" t="s">
        <v>1416</v>
      </c>
      <c r="F82" s="940" t="s">
        <v>1124</v>
      </c>
      <c r="G82" s="941">
        <v>-2.0199999999999999E-2</v>
      </c>
      <c r="H82" s="938">
        <v>0.2898</v>
      </c>
      <c r="I82" s="939" t="s">
        <v>1417</v>
      </c>
      <c r="J82" s="798" t="s">
        <v>410</v>
      </c>
    </row>
    <row r="83" spans="1:10">
      <c r="A83" s="795" t="s">
        <v>1398</v>
      </c>
      <c r="B83" s="942">
        <v>5.5999999999999999E-3</v>
      </c>
      <c r="C83" s="936" t="s">
        <v>1418</v>
      </c>
      <c r="D83" s="936">
        <v>23.2</v>
      </c>
      <c r="E83" s="937" t="s">
        <v>1419</v>
      </c>
      <c r="F83" s="937" t="s">
        <v>1124</v>
      </c>
      <c r="G83" s="935">
        <v>-1.6199999999999999E-2</v>
      </c>
      <c r="H83" s="937" t="s">
        <v>1384</v>
      </c>
      <c r="I83" s="936" t="s">
        <v>1420</v>
      </c>
      <c r="J83" s="796" t="s">
        <v>410</v>
      </c>
    </row>
    <row r="84" spans="1:10">
      <c r="A84" s="797" t="s">
        <v>89</v>
      </c>
      <c r="B84" s="938">
        <v>2.6100000000000002E-2</v>
      </c>
      <c r="C84" s="939" t="s">
        <v>1421</v>
      </c>
      <c r="D84" s="939">
        <v>12.2</v>
      </c>
      <c r="E84" s="940" t="s">
        <v>1422</v>
      </c>
      <c r="F84" s="940" t="s">
        <v>1125</v>
      </c>
      <c r="G84" s="941">
        <v>-1.9699999999999999E-2</v>
      </c>
      <c r="H84" s="938">
        <v>0.245</v>
      </c>
      <c r="I84" s="939" t="s">
        <v>1423</v>
      </c>
      <c r="J84" s="798" t="s">
        <v>410</v>
      </c>
    </row>
    <row r="85" spans="1:10">
      <c r="A85" s="795" t="s">
        <v>1289</v>
      </c>
      <c r="B85" s="942">
        <v>4.7000000000000002E-3</v>
      </c>
      <c r="C85" s="936" t="s">
        <v>1424</v>
      </c>
      <c r="D85" s="936">
        <v>4.2699999999999996</v>
      </c>
      <c r="E85" s="937" t="s">
        <v>1425</v>
      </c>
      <c r="F85" s="937" t="s">
        <v>1125</v>
      </c>
      <c r="G85" s="935">
        <v>-1.84E-2</v>
      </c>
      <c r="H85" s="935">
        <v>-0.51029999999999998</v>
      </c>
      <c r="I85" s="936" t="s">
        <v>1426</v>
      </c>
      <c r="J85" s="796" t="s">
        <v>410</v>
      </c>
    </row>
    <row r="86" spans="1:10">
      <c r="A86" s="797" t="s">
        <v>67</v>
      </c>
      <c r="B86" s="941">
        <v>-1.0200000000000001E-2</v>
      </c>
      <c r="C86" s="939" t="s">
        <v>1427</v>
      </c>
      <c r="D86" s="939">
        <v>27.14</v>
      </c>
      <c r="E86" s="940" t="s">
        <v>1428</v>
      </c>
      <c r="F86" s="940" t="s">
        <v>1399</v>
      </c>
      <c r="G86" s="941">
        <v>-1.37E-2</v>
      </c>
      <c r="H86" s="938">
        <v>0.43590000000000001</v>
      </c>
      <c r="I86" s="939" t="s">
        <v>1429</v>
      </c>
      <c r="J86" s="798" t="s">
        <v>410</v>
      </c>
    </row>
    <row r="87" spans="1:10">
      <c r="A87" s="795" t="s">
        <v>197</v>
      </c>
      <c r="B87" s="942">
        <v>1.43E-2</v>
      </c>
      <c r="C87" s="936" t="s">
        <v>1430</v>
      </c>
      <c r="D87" s="936">
        <v>44.24</v>
      </c>
      <c r="E87" s="937" t="s">
        <v>1431</v>
      </c>
      <c r="F87" s="937" t="s">
        <v>1124</v>
      </c>
      <c r="G87" s="942">
        <v>4.1000000000000003E-3</v>
      </c>
      <c r="H87" s="942">
        <v>0.38490000000000002</v>
      </c>
      <c r="I87" s="936" t="s">
        <v>1432</v>
      </c>
      <c r="J87" s="796" t="s">
        <v>410</v>
      </c>
    </row>
    <row r="88" spans="1:10">
      <c r="A88" s="797" t="s">
        <v>7</v>
      </c>
      <c r="B88" s="941">
        <v>-1.41E-2</v>
      </c>
      <c r="C88" s="939" t="s">
        <v>1433</v>
      </c>
      <c r="D88" s="939">
        <v>30.13</v>
      </c>
      <c r="E88" s="940" t="s">
        <v>1434</v>
      </c>
      <c r="F88" s="940" t="s">
        <v>1124</v>
      </c>
      <c r="G88" s="938">
        <v>3.1E-2</v>
      </c>
      <c r="H88" s="938">
        <v>0.92979999999999996</v>
      </c>
      <c r="I88" s="939" t="s">
        <v>1435</v>
      </c>
      <c r="J88" s="798" t="s">
        <v>410</v>
      </c>
    </row>
    <row r="89" spans="1:10">
      <c r="A89" s="934" t="s">
        <v>1393</v>
      </c>
      <c r="B89" s="942">
        <v>3.7000000000000002E-3</v>
      </c>
      <c r="C89" s="936" t="s">
        <v>1436</v>
      </c>
      <c r="D89" s="936">
        <v>29.66</v>
      </c>
      <c r="E89" s="937" t="s">
        <v>1437</v>
      </c>
      <c r="F89" s="937" t="s">
        <v>1385</v>
      </c>
      <c r="G89" s="935">
        <v>-6.2799999999999995E-2</v>
      </c>
      <c r="H89" s="937" t="s">
        <v>1384</v>
      </c>
      <c r="I89" s="936" t="s">
        <v>1438</v>
      </c>
      <c r="J89" s="796" t="s">
        <v>410</v>
      </c>
    </row>
    <row r="90" spans="1:10">
      <c r="A90" s="797" t="s">
        <v>1260</v>
      </c>
      <c r="B90" s="938">
        <v>2.1499999999999998E-2</v>
      </c>
      <c r="C90" s="939" t="s">
        <v>1439</v>
      </c>
      <c r="D90" s="939">
        <v>5.7</v>
      </c>
      <c r="E90" s="940" t="s">
        <v>1440</v>
      </c>
      <c r="F90" s="940" t="s">
        <v>1395</v>
      </c>
      <c r="G90" s="941">
        <v>-3.4599999999999999E-2</v>
      </c>
      <c r="H90" s="941">
        <v>-0.36909999999999998</v>
      </c>
      <c r="I90" s="939" t="s">
        <v>1441</v>
      </c>
      <c r="J90" s="798" t="s">
        <v>410</v>
      </c>
    </row>
    <row r="91" spans="1:10">
      <c r="A91" s="795" t="s">
        <v>128</v>
      </c>
      <c r="B91" s="942">
        <v>3.8E-3</v>
      </c>
      <c r="C91" s="936" t="s">
        <v>1442</v>
      </c>
      <c r="D91" s="936">
        <v>29.49</v>
      </c>
      <c r="E91" s="937" t="s">
        <v>1443</v>
      </c>
      <c r="F91" s="937" t="s">
        <v>1124</v>
      </c>
      <c r="G91" s="942">
        <v>7.9000000000000008E-3</v>
      </c>
      <c r="H91" s="942">
        <v>0.3629</v>
      </c>
      <c r="I91" s="936" t="s">
        <v>1444</v>
      </c>
      <c r="J91" s="796" t="s">
        <v>410</v>
      </c>
    </row>
    <row r="92" spans="1:10">
      <c r="A92" s="797" t="s">
        <v>1382</v>
      </c>
      <c r="B92" s="941">
        <v>-2.0299999999999999E-2</v>
      </c>
      <c r="C92" s="939" t="s">
        <v>1445</v>
      </c>
      <c r="D92" s="939">
        <v>18.39</v>
      </c>
      <c r="E92" s="940" t="s">
        <v>1446</v>
      </c>
      <c r="F92" s="940" t="s">
        <v>1124</v>
      </c>
      <c r="G92" s="938">
        <v>1.0699999999999999E-2</v>
      </c>
      <c r="H92" s="940" t="s">
        <v>1384</v>
      </c>
      <c r="I92" s="939" t="s">
        <v>1447</v>
      </c>
      <c r="J92" s="798" t="s">
        <v>410</v>
      </c>
    </row>
    <row r="93" spans="1:10">
      <c r="A93" s="795" t="s">
        <v>162</v>
      </c>
      <c r="B93" s="942">
        <v>1.9199999999999998E-2</v>
      </c>
      <c r="C93" s="936" t="s">
        <v>1448</v>
      </c>
      <c r="D93" s="936">
        <v>1.6</v>
      </c>
      <c r="E93" s="937" t="s">
        <v>1449</v>
      </c>
      <c r="F93" s="937" t="s">
        <v>1395</v>
      </c>
      <c r="G93" s="942">
        <v>3.3099999999999997E-2</v>
      </c>
      <c r="H93" s="942">
        <v>0.3448</v>
      </c>
      <c r="I93" s="936" t="s">
        <v>1450</v>
      </c>
      <c r="J93" s="796" t="s">
        <v>410</v>
      </c>
    </row>
    <row r="94" spans="1:10">
      <c r="A94" s="797" t="s">
        <v>146</v>
      </c>
      <c r="B94" s="941">
        <v>-1.0800000000000001E-2</v>
      </c>
      <c r="C94" s="939" t="s">
        <v>1451</v>
      </c>
      <c r="D94" s="939">
        <v>27.64</v>
      </c>
      <c r="E94" s="940" t="s">
        <v>1452</v>
      </c>
      <c r="F94" s="940" t="s">
        <v>1124</v>
      </c>
      <c r="G94" s="941">
        <v>-5.1900000000000002E-2</v>
      </c>
      <c r="H94" s="938">
        <v>0.30249999999999999</v>
      </c>
      <c r="I94" s="939" t="s">
        <v>1453</v>
      </c>
      <c r="J94" s="798" t="s">
        <v>410</v>
      </c>
    </row>
    <row r="95" spans="1:10">
      <c r="A95" s="934" t="s">
        <v>1400</v>
      </c>
      <c r="B95" s="935">
        <v>-1.4800000000000001E-2</v>
      </c>
      <c r="C95" s="936" t="s">
        <v>1454</v>
      </c>
      <c r="D95" s="936">
        <v>12</v>
      </c>
      <c r="E95" s="937" t="s">
        <v>1455</v>
      </c>
      <c r="F95" s="937" t="s">
        <v>1385</v>
      </c>
      <c r="G95" s="937" t="s">
        <v>1384</v>
      </c>
      <c r="H95" s="937" t="s">
        <v>1384</v>
      </c>
      <c r="I95" s="936" t="s">
        <v>1456</v>
      </c>
      <c r="J95" s="796" t="s">
        <v>410</v>
      </c>
    </row>
    <row r="96" spans="1:10">
      <c r="A96" s="797" t="s">
        <v>1234</v>
      </c>
      <c r="B96" s="941">
        <v>-1.2999999999999999E-3</v>
      </c>
      <c r="C96" s="939" t="s">
        <v>1457</v>
      </c>
      <c r="D96" s="939">
        <v>14.84</v>
      </c>
      <c r="E96" s="940" t="s">
        <v>1458</v>
      </c>
      <c r="F96" s="940" t="s">
        <v>1124</v>
      </c>
      <c r="G96" s="941">
        <v>-5.8799999999999998E-2</v>
      </c>
      <c r="H96" s="941">
        <v>-0.158</v>
      </c>
      <c r="I96" s="939" t="s">
        <v>1459</v>
      </c>
      <c r="J96" s="798" t="s">
        <v>410</v>
      </c>
    </row>
  </sheetData>
  <autoFilter ref="A1:E60" xr:uid="{00000000-0009-0000-0000-000000000000}">
    <sortState xmlns:xlrd2="http://schemas.microsoft.com/office/spreadsheetml/2017/richdata2" ref="A2:E60">
      <sortCondition sortBy="cellColor" ref="C1:C60" dxfId="2806"/>
    </sortState>
  </autoFilter>
  <mergeCells count="64">
    <mergeCell ref="G74:G75"/>
    <mergeCell ref="H74:H75"/>
    <mergeCell ref="I74:I75"/>
    <mergeCell ref="B74:B75"/>
    <mergeCell ref="C74:C75"/>
    <mergeCell ref="D74:D75"/>
    <mergeCell ref="E74:E75"/>
    <mergeCell ref="F74:F75"/>
    <mergeCell ref="G68:G69"/>
    <mergeCell ref="H68:H69"/>
    <mergeCell ref="I68:I69"/>
    <mergeCell ref="B68:B69"/>
    <mergeCell ref="C68:C69"/>
    <mergeCell ref="D68:D69"/>
    <mergeCell ref="E68:E69"/>
    <mergeCell ref="F68:F69"/>
    <mergeCell ref="G62:G63"/>
    <mergeCell ref="H62:H63"/>
    <mergeCell ref="I62:I63"/>
    <mergeCell ref="B64:B65"/>
    <mergeCell ref="C64:C65"/>
    <mergeCell ref="D64:D65"/>
    <mergeCell ref="E64:E65"/>
    <mergeCell ref="F64:F65"/>
    <mergeCell ref="G64:G65"/>
    <mergeCell ref="H64:H65"/>
    <mergeCell ref="I64:I65"/>
    <mergeCell ref="B62:B63"/>
    <mergeCell ref="C62:C63"/>
    <mergeCell ref="D62:D63"/>
    <mergeCell ref="E62:E63"/>
    <mergeCell ref="F62:F63"/>
    <mergeCell ref="G66:G67"/>
    <mergeCell ref="H66:H67"/>
    <mergeCell ref="I66:I67"/>
    <mergeCell ref="B66:B67"/>
    <mergeCell ref="C66:C67"/>
    <mergeCell ref="D66:D67"/>
    <mergeCell ref="E66:E67"/>
    <mergeCell ref="F66:F67"/>
    <mergeCell ref="G70:G71"/>
    <mergeCell ref="H70:H71"/>
    <mergeCell ref="I70:I71"/>
    <mergeCell ref="B72:B73"/>
    <mergeCell ref="C72:C73"/>
    <mergeCell ref="D72:D73"/>
    <mergeCell ref="E72:E73"/>
    <mergeCell ref="F72:F73"/>
    <mergeCell ref="G72:G73"/>
    <mergeCell ref="H72:H73"/>
    <mergeCell ref="I72:I73"/>
    <mergeCell ref="B70:B71"/>
    <mergeCell ref="C70:C71"/>
    <mergeCell ref="D70:D71"/>
    <mergeCell ref="E70:E71"/>
    <mergeCell ref="F70:F71"/>
    <mergeCell ref="G76:G77"/>
    <mergeCell ref="H76:H77"/>
    <mergeCell ref="I76:I77"/>
    <mergeCell ref="B76:B77"/>
    <mergeCell ref="C76:C77"/>
    <mergeCell ref="D76:D77"/>
    <mergeCell ref="E76:E77"/>
    <mergeCell ref="F76:F77"/>
  </mergeCells>
  <conditionalFormatting sqref="C2:C60">
    <cfRule type="iconSet" priority="1330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2:D60">
    <cfRule type="colorScale" priority="1331">
      <colorScale>
        <cfvo type="min"/>
        <cfvo type="num" val="0"/>
        <cfvo type="max"/>
        <color rgb="FFF8696B"/>
        <color rgb="FFFCFCFF"/>
        <color rgb="FF5A8AC6"/>
      </colorScale>
    </cfRule>
  </conditionalFormatting>
  <hyperlinks>
    <hyperlink ref="I1" r:id="rId1" xr:uid="{00000000-0004-0000-0000-000000000000}"/>
    <hyperlink ref="J79" r:id="rId2" display="javascript:void(0);" xr:uid="{04A64D85-BB4D-4CE6-84A8-9731AC10A8B0}"/>
    <hyperlink ref="A80" r:id="rId3" tooltip="B3          ON      NM" display="https://www.itaucorretora.com.br/Empresas/Detalhe?empresa=B3SA3" xr:uid="{9F05CF5E-064B-464D-A3B8-06DC0655300C}"/>
    <hyperlink ref="J80" r:id="rId4" display="javascript:void(0);" xr:uid="{43E2EB3D-AA51-47D3-B027-1E7BF546DAA1}"/>
    <hyperlink ref="A81" r:id="rId5" tooltip="BRASIL      ON      NM" display="https://www.itaucorretora.com.br/Empresas/Detalhe?empresa=BBAS3" xr:uid="{162D8EA9-3EFC-4AC0-ABA8-AE2F75153531}"/>
    <hyperlink ref="J81" r:id="rId6" display="javascript:void(0);" xr:uid="{108C387F-F7E1-4CC2-8FC0-512646D28BAE}"/>
    <hyperlink ref="A82" r:id="rId7" tooltip="BRADESCO    PN  EJ  N1" display="https://www.itaucorretora.com.br/Empresas/Detalhe?empresa=BBDC4" xr:uid="{E00FE5E3-63F7-478B-A3EB-C90CEAAA0F77}"/>
    <hyperlink ref="J82" r:id="rId8" display="javascript:void(0);" xr:uid="{59227D87-9286-4E36-9BC6-29B65EC697F4}"/>
    <hyperlink ref="A83" r:id="rId9" tooltip="BEMOBI TECH ON      NM" display="https://www.itaucorretora.com.br/Empresas/Detalhe?empresa=BMOB3" xr:uid="{A1FE8D72-211F-4D8D-88DB-FC6AE320D571}"/>
    <hyperlink ref="J83" r:id="rId10" display="javascript:void(0);" xr:uid="{C71DFAA3-10C8-4DF7-91E6-2E56FC51C9D6}"/>
    <hyperlink ref="A84" r:id="rId11" tooltip="CEMIG       PN      N1" display="https://www.itaucorretora.com.br/Empresas/Detalhe?empresa=CMIG4" xr:uid="{1ECBE41D-8937-496C-99C1-F2CD60B64439}"/>
    <hyperlink ref="J84" r:id="rId12" display="javascript:void(0);" xr:uid="{AD044AE9-ACD5-4BB8-9808-1CBD19E9E6B8}"/>
    <hyperlink ref="A85" r:id="rId13" tooltip="COGNA ON    ON      NM" display="https://www.itaucorretora.com.br/Empresas/Detalhe?empresa=COGN3" xr:uid="{AF8E3403-05FA-4D8F-B139-CA6AC444E6FC}"/>
    <hyperlink ref="J85" r:id="rId14" display="javascript:void(0);" xr:uid="{42A15338-12E5-4D1D-9B30-1B91AA1F58DA}"/>
    <hyperlink ref="A86" r:id="rId15" tooltip="CVC BRASIL  ON      NM" display="https://www.itaucorretora.com.br/Empresas/Detalhe?empresa=CVCB3" xr:uid="{444FC9BD-96E6-4534-B7FC-F59D1F2F667B}"/>
    <hyperlink ref="J86" r:id="rId16" display="javascript:void(0);" xr:uid="{9FBA7667-C0E6-428E-BC23-8534DF6A4609}"/>
    <hyperlink ref="A87" r:id="rId17" tooltip="ELETROBRAS  ON      N1" display="https://www.itaucorretora.com.br/Empresas/Detalhe?empresa=ELET3" xr:uid="{C8A90628-4D6D-4DB9-9EE5-66E16B22F99F}"/>
    <hyperlink ref="J87" r:id="rId18" display="javascript:void(0);" xr:uid="{F934E3AF-63E4-42D3-A17A-9F447E463207}"/>
    <hyperlink ref="A88" r:id="rId19" tooltip="GERDAU      PN      N1" display="https://www.itaucorretora.com.br/Empresas/Detalhe?empresa=GGBR4" xr:uid="{5F283EF6-E91F-4CE8-83E6-ACE275EAFACC}"/>
    <hyperlink ref="J88" r:id="rId20" display="javascript:void(0);" xr:uid="{85F1A553-91EA-4802-9B33-66958D00050A}"/>
    <hyperlink ref="J89" r:id="rId21" display="javascript:void(0);" xr:uid="{29CE3EC6-D051-43E7-9F59-C2138992E48C}"/>
    <hyperlink ref="A90" r:id="rId22" tooltip="IRBBRASIL REON      NM" display="https://www.itaucorretora.com.br/Empresas/Detalhe?empresa=IRBR3" xr:uid="{ABE4F9CE-4815-47FD-9E63-DEC108DC620D}"/>
    <hyperlink ref="J90" r:id="rId23" display="javascript:void(0);" xr:uid="{1D6AD01C-FDF0-4051-BFFA-91094A830F30}"/>
    <hyperlink ref="A91" r:id="rId24" tooltip="JBS         ON      NM" display="https://www.itaucorretora.com.br/Empresas/Detalhe?empresa=JBSS3" xr:uid="{9E416BB0-3C1E-4C6B-B996-5A94AB19440B}"/>
    <hyperlink ref="J91" r:id="rId25" display="javascript:void(0);" xr:uid="{787E35DF-6B60-4338-8E3E-9EF2734B6A00}"/>
    <hyperlink ref="A92" r:id="rId26" tooltip="MODALMAIS   UNT     N2" display="https://www.itaucorretora.com.br/Empresas/Detalhe?empresa=MODL11" xr:uid="{22A1FABB-4650-4F1C-9784-811002F6DAFE}"/>
    <hyperlink ref="J92" r:id="rId27" display="javascript:void(0);" xr:uid="{27A4199A-F2C0-4FB9-87EC-C2B2BE68D3FC}"/>
    <hyperlink ref="A93" r:id="rId28" tooltip="OI          ON      N1" display="https://www.itaucorretora.com.br/Empresas/Detalhe?empresa=OIBR3" xr:uid="{2D8C6823-22A3-443B-B55A-6471AFEC3C4A}"/>
    <hyperlink ref="J93" r:id="rId29" display="javascript:void(0);" xr:uid="{7170E720-2F7C-4B61-8D6C-22645A1EA0AA}"/>
    <hyperlink ref="A94" r:id="rId30" tooltip="PETROBRAS   PN      N2" display="https://www.itaucorretora.com.br/Empresas/Detalhe?empresa=PETR4" xr:uid="{DE6C1542-7176-47C8-A254-779BC2881C73}"/>
    <hyperlink ref="J94" r:id="rId31" display="javascript:void(0);" xr:uid="{760E0CB6-0660-43B7-830D-4E7735210D56}"/>
    <hyperlink ref="J95" r:id="rId32" display="javascript:void(0);" xr:uid="{607B094F-DA7C-46F3-850A-AD1DBC5AD820}"/>
    <hyperlink ref="A96" r:id="rId33" tooltip="VIAVAREJO   ON      NM" display="https://www.itaucorretora.com.br/Empresas/Detalhe?empresa=VVAR3" xr:uid="{227B1A3A-AE6C-4BAA-9511-F2DCFF09D83C}"/>
    <hyperlink ref="J96" r:id="rId34" display="javascript:void(0);" xr:uid="{087EC477-5BB1-4442-A3EC-5F01F13C6CF5}"/>
  </hyperlinks>
  <pageMargins left="0.511811024" right="0.511811024" top="0.78740157499999996" bottom="0.78740157499999996" header="0.31496062000000002" footer="0.31496062000000002"/>
  <pageSetup orientation="portrait" r:id="rId3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>
    <tabColor rgb="FFFFFF00"/>
  </sheetPr>
  <dimension ref="A3:J417"/>
  <sheetViews>
    <sheetView topLeftCell="A19" workbookViewId="0">
      <selection activeCell="F418" sqref="F418"/>
    </sheetView>
  </sheetViews>
  <sheetFormatPr defaultRowHeight="14.5"/>
  <cols>
    <col min="1" max="1" width="33.54296875" bestFit="1" customWidth="1"/>
    <col min="2" max="2" width="19.1796875" bestFit="1" customWidth="1"/>
    <col min="3" max="3" width="15.7265625" customWidth="1"/>
    <col min="4" max="4" width="12.7265625" bestFit="1" customWidth="1"/>
    <col min="5" max="5" width="9.81640625" customWidth="1"/>
    <col min="6" max="6" width="12.1796875" bestFit="1" customWidth="1"/>
    <col min="7" max="7" width="15.26953125" bestFit="1" customWidth="1"/>
    <col min="8" max="9" width="10.81640625" bestFit="1" customWidth="1"/>
  </cols>
  <sheetData>
    <row r="3" spans="1:3">
      <c r="A3" s="652" t="s">
        <v>201</v>
      </c>
      <c r="B3" t="s">
        <v>204</v>
      </c>
      <c r="C3" s="52" t="s">
        <v>1042</v>
      </c>
    </row>
    <row r="4" spans="1:3">
      <c r="A4" s="665" t="s">
        <v>200</v>
      </c>
      <c r="B4" s="658">
        <v>168515.40000000002</v>
      </c>
      <c r="C4" s="50" t="s">
        <v>1041</v>
      </c>
    </row>
    <row r="5" spans="1:3">
      <c r="A5" s="666" t="s">
        <v>89</v>
      </c>
      <c r="B5" s="658"/>
    </row>
    <row r="6" spans="1:3">
      <c r="A6" s="670" t="s">
        <v>446</v>
      </c>
      <c r="B6" s="695">
        <v>32935.1</v>
      </c>
    </row>
    <row r="7" spans="1:3">
      <c r="A7" s="666" t="s">
        <v>1234</v>
      </c>
      <c r="B7" s="658"/>
    </row>
    <row r="8" spans="1:3">
      <c r="A8" s="670" t="s">
        <v>271</v>
      </c>
      <c r="B8" s="658">
        <v>74195.100000000006</v>
      </c>
    </row>
    <row r="9" spans="1:3">
      <c r="A9" s="666" t="s">
        <v>128</v>
      </c>
      <c r="B9" s="658"/>
    </row>
    <row r="10" spans="1:3">
      <c r="A10" s="670" t="s">
        <v>276</v>
      </c>
      <c r="B10" s="658">
        <v>38332.1</v>
      </c>
    </row>
    <row r="11" spans="1:3">
      <c r="A11" s="666" t="s">
        <v>1289</v>
      </c>
      <c r="B11" s="658"/>
    </row>
    <row r="12" spans="1:3">
      <c r="A12" s="670" t="s">
        <v>1194</v>
      </c>
      <c r="B12" s="658">
        <v>23053.099999999995</v>
      </c>
    </row>
    <row r="13" spans="1:3">
      <c r="A13" s="665" t="s">
        <v>1263</v>
      </c>
      <c r="B13" s="658">
        <v>206152</v>
      </c>
    </row>
    <row r="14" spans="1:3">
      <c r="A14" s="666" t="s">
        <v>1</v>
      </c>
      <c r="B14" s="658"/>
    </row>
    <row r="15" spans="1:3">
      <c r="A15" s="670" t="s">
        <v>1265</v>
      </c>
      <c r="B15" s="658">
        <v>26080</v>
      </c>
    </row>
    <row r="16" spans="1:3">
      <c r="A16" s="666" t="s">
        <v>162</v>
      </c>
      <c r="B16" s="658"/>
    </row>
    <row r="17" spans="1:3">
      <c r="A17" s="670" t="s">
        <v>445</v>
      </c>
      <c r="B17" s="658">
        <v>4710</v>
      </c>
    </row>
    <row r="18" spans="1:3">
      <c r="A18" s="666" t="s">
        <v>146</v>
      </c>
      <c r="B18" s="658"/>
      <c r="C18" t="s">
        <v>291</v>
      </c>
    </row>
    <row r="19" spans="1:3">
      <c r="A19" s="670" t="s">
        <v>280</v>
      </c>
      <c r="B19" s="658">
        <v>24876</v>
      </c>
      <c r="C19" s="66" t="e">
        <f>GETPIVOTDATA("TOTAL FINAL",$A$3,"CORRETORA","ITAÚ","Setor","Financeiro","AÇÃO","ITUB4")+GETPIVOTDATA("TOTAL FINAL",$A$3,"CORRETORA","ITAÚ","Setor","Utilidade pública","AÇÃO","CMIG4")+GETPIVOTDATA("TOTAL FINAL",$A$3,"CORRETORA","ITAÚ","Setor",#N/A,"AÇÃO","CSNA3")+GETPIVOTDATA("TOTAL FINAL",$A$3,"CORRETORA","ITAÚ","Setor"," Utilidade Pública","AÇÃO","TRPL4")</f>
        <v>#REF!</v>
      </c>
    </row>
    <row r="20" spans="1:3">
      <c r="A20" s="666" t="s">
        <v>1260</v>
      </c>
      <c r="B20" s="658"/>
    </row>
    <row r="21" spans="1:3">
      <c r="A21" s="670" t="s">
        <v>1194</v>
      </c>
      <c r="B21" s="658">
        <v>8550</v>
      </c>
    </row>
    <row r="22" spans="1:3">
      <c r="A22" s="666" t="s">
        <v>128</v>
      </c>
      <c r="B22" s="658"/>
    </row>
    <row r="23" spans="1:3">
      <c r="A23" s="670" t="s">
        <v>276</v>
      </c>
      <c r="B23" s="658">
        <v>47184</v>
      </c>
    </row>
    <row r="24" spans="1:3">
      <c r="A24" s="666" t="s">
        <v>1289</v>
      </c>
      <c r="B24" s="658"/>
    </row>
    <row r="25" spans="1:3">
      <c r="A25" s="670" t="s">
        <v>1194</v>
      </c>
      <c r="B25" s="658">
        <v>10247.999999999998</v>
      </c>
    </row>
    <row r="26" spans="1:3">
      <c r="A26" s="666" t="s">
        <v>1382</v>
      </c>
      <c r="B26" s="658"/>
    </row>
    <row r="27" spans="1:3">
      <c r="A27" s="670" t="s">
        <v>1194</v>
      </c>
      <c r="B27" s="658">
        <v>11034</v>
      </c>
    </row>
    <row r="28" spans="1:3">
      <c r="A28" s="666" t="s">
        <v>1393</v>
      </c>
      <c r="B28" s="658"/>
    </row>
    <row r="29" spans="1:3">
      <c r="A29" s="670" t="s">
        <v>1194</v>
      </c>
      <c r="B29" s="658">
        <v>41524</v>
      </c>
    </row>
    <row r="30" spans="1:3">
      <c r="A30" s="666" t="s">
        <v>1398</v>
      </c>
      <c r="B30" s="658"/>
    </row>
    <row r="31" spans="1:3">
      <c r="A31" s="670" t="s">
        <v>1194</v>
      </c>
      <c r="B31" s="658">
        <v>13920</v>
      </c>
    </row>
    <row r="32" spans="1:3">
      <c r="A32" s="666" t="s">
        <v>1400</v>
      </c>
      <c r="B32" s="658"/>
    </row>
    <row r="33" spans="1:2">
      <c r="A33" s="670" t="s">
        <v>1194</v>
      </c>
      <c r="B33" s="658">
        <v>12000</v>
      </c>
    </row>
    <row r="34" spans="1:2">
      <c r="A34" s="666" t="s">
        <v>7</v>
      </c>
      <c r="B34" s="658"/>
    </row>
    <row r="35" spans="1:2">
      <c r="A35" s="670" t="s">
        <v>274</v>
      </c>
      <c r="B35" s="658">
        <v>6026</v>
      </c>
    </row>
    <row r="36" spans="1:2">
      <c r="A36" s="665" t="s">
        <v>202</v>
      </c>
      <c r="B36" s="658">
        <v>374667.4</v>
      </c>
    </row>
    <row r="416" spans="9:9">
      <c r="I416">
        <v>375981.6</v>
      </c>
    </row>
    <row r="417" spans="6:10">
      <c r="F417" s="842">
        <v>44371</v>
      </c>
      <c r="G417" s="638">
        <v>503000</v>
      </c>
      <c r="H417" s="638">
        <v>38600</v>
      </c>
      <c r="I417" s="638"/>
      <c r="J417" s="638"/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7">
    <tabColor rgb="FF00B0F0"/>
  </sheetPr>
  <dimension ref="A1:P380"/>
  <sheetViews>
    <sheetView topLeftCell="A4" zoomScale="70" zoomScaleNormal="70" zoomScaleSheetLayoutView="55" workbookViewId="0">
      <selection activeCell="F91" sqref="F91"/>
    </sheetView>
  </sheetViews>
  <sheetFormatPr defaultColWidth="9" defaultRowHeight="18.5"/>
  <cols>
    <col min="1" max="1" width="2.54296875" style="180" customWidth="1"/>
    <col min="2" max="2" width="26.1796875" style="99" bestFit="1" customWidth="1"/>
    <col min="3" max="3" width="14.26953125" style="99" bestFit="1" customWidth="1"/>
    <col min="4" max="4" width="17.26953125" style="99" bestFit="1" customWidth="1"/>
    <col min="5" max="5" width="25.54296875" style="99" bestFit="1" customWidth="1"/>
    <col min="6" max="6" width="9.453125" style="348" customWidth="1"/>
    <col min="7" max="7" width="23.54296875" style="348" customWidth="1"/>
    <col min="8" max="8" width="2.54296875" style="99" customWidth="1"/>
    <col min="9" max="9" width="14.1796875" style="99" bestFit="1" customWidth="1"/>
    <col min="10" max="10" width="29.54296875" style="99" bestFit="1" customWidth="1"/>
    <col min="11" max="11" width="11.81640625" style="99" bestFit="1" customWidth="1"/>
    <col min="12" max="12" width="8.453125" style="99" bestFit="1" customWidth="1"/>
    <col min="13" max="13" width="7.54296875" style="99" bestFit="1" customWidth="1"/>
    <col min="14" max="14" width="7.7265625" style="99" bestFit="1" customWidth="1"/>
    <col min="15" max="15" width="4.81640625" style="99" bestFit="1" customWidth="1"/>
    <col min="16" max="16" width="5.26953125" style="99" bestFit="1" customWidth="1"/>
    <col min="17" max="17" width="3" style="99" bestFit="1" customWidth="1"/>
    <col min="18" max="18" width="8.1796875" style="99" bestFit="1" customWidth="1"/>
    <col min="19" max="19" width="5.453125" style="99" customWidth="1"/>
    <col min="20" max="20" width="6.26953125" style="99" customWidth="1"/>
    <col min="21" max="21" width="5.81640625" style="99" customWidth="1"/>
    <col min="22" max="22" width="6.7265625" style="99" customWidth="1"/>
    <col min="23" max="23" width="5.81640625" style="99" customWidth="1"/>
    <col min="24" max="24" width="6.1796875" style="99" customWidth="1"/>
    <col min="25" max="25" width="5.7265625" style="99" customWidth="1"/>
    <col min="26" max="26" width="9.453125" style="99" customWidth="1"/>
    <col min="27" max="27" width="6.7265625" style="99" customWidth="1"/>
    <col min="28" max="28" width="5.54296875" style="99" customWidth="1"/>
    <col min="29" max="29" width="5.453125" style="99" customWidth="1"/>
    <col min="30" max="30" width="6.7265625" style="99" customWidth="1"/>
    <col min="31" max="31" width="5.81640625" style="99" customWidth="1"/>
    <col min="32" max="32" width="6.1796875" style="99" customWidth="1"/>
    <col min="33" max="33" width="5.7265625" style="99" customWidth="1"/>
    <col min="34" max="34" width="8.81640625" style="99" customWidth="1"/>
    <col min="35" max="35" width="9.453125" style="99" customWidth="1"/>
    <col min="36" max="39" width="7.453125" style="99" customWidth="1"/>
    <col min="40" max="40" width="10.1796875" style="99" bestFit="1" customWidth="1"/>
    <col min="41" max="43" width="7.7265625" style="99" customWidth="1"/>
    <col min="44" max="44" width="10.453125" style="99" bestFit="1" customWidth="1"/>
    <col min="45" max="45" width="14.54296875" style="99" bestFit="1" customWidth="1"/>
    <col min="46" max="47" width="7.453125" style="99" customWidth="1"/>
    <col min="48" max="48" width="10.1796875" style="99" bestFit="1" customWidth="1"/>
    <col min="49" max="49" width="7.1796875" style="99" customWidth="1"/>
    <col min="50" max="50" width="9.7265625" style="99" bestFit="1" customWidth="1"/>
    <col min="51" max="51" width="7.54296875" style="99" customWidth="1"/>
    <col min="52" max="52" width="10.26953125" style="99" bestFit="1" customWidth="1"/>
    <col min="53" max="53" width="7.26953125" style="99" customWidth="1"/>
    <col min="54" max="54" width="9.81640625" style="99" bestFit="1" customWidth="1"/>
    <col min="55" max="56" width="8.1796875" style="99" customWidth="1"/>
    <col min="57" max="57" width="10.7265625" style="99" bestFit="1" customWidth="1"/>
    <col min="58" max="62" width="8.453125" style="99" customWidth="1"/>
    <col min="63" max="63" width="11" style="99" bestFit="1" customWidth="1"/>
    <col min="64" max="64" width="7.81640625" style="99" customWidth="1"/>
    <col min="65" max="65" width="10.453125" style="99" bestFit="1" customWidth="1"/>
    <col min="66" max="70" width="6.81640625" style="99" customWidth="1"/>
    <col min="71" max="71" width="9.453125" style="99" bestFit="1" customWidth="1"/>
    <col min="72" max="74" width="8" style="99" customWidth="1"/>
    <col min="75" max="75" width="10.54296875" style="99" bestFit="1" customWidth="1"/>
    <col min="76" max="76" width="8.453125" style="99" customWidth="1"/>
    <col min="77" max="77" width="11" style="99" bestFit="1" customWidth="1"/>
    <col min="78" max="78" width="7.26953125" style="99" customWidth="1"/>
    <col min="79" max="79" width="9.81640625" style="99" bestFit="1" customWidth="1"/>
    <col min="80" max="80" width="7.1796875" style="99" customWidth="1"/>
    <col min="81" max="81" width="9.7265625" style="99" bestFit="1" customWidth="1"/>
    <col min="82" max="82" width="8.453125" style="99" customWidth="1"/>
    <col min="83" max="83" width="11" style="99" bestFit="1" customWidth="1"/>
    <col min="84" max="87" width="7.453125" style="99" customWidth="1"/>
    <col min="88" max="88" width="10.1796875" style="99" bestFit="1" customWidth="1"/>
    <col min="89" max="93" width="7.7265625" style="99" customWidth="1"/>
    <col min="94" max="94" width="10.453125" style="99" bestFit="1" customWidth="1"/>
    <col min="95" max="95" width="7.453125" style="99" customWidth="1"/>
    <col min="96" max="96" width="10" style="99" bestFit="1" customWidth="1"/>
    <col min="97" max="97" width="8.81640625" style="99" customWidth="1"/>
    <col min="98" max="98" width="9.453125" style="99" bestFit="1" customWidth="1"/>
    <col min="99" max="16384" width="9" style="99"/>
  </cols>
  <sheetData>
    <row r="1" spans="1:16" s="180" customFormat="1">
      <c r="F1" s="347"/>
      <c r="G1" s="347"/>
    </row>
    <row r="2" spans="1:16">
      <c r="B2" s="671" t="s">
        <v>10</v>
      </c>
      <c r="C2" s="672" t="s">
        <v>144</v>
      </c>
      <c r="D2" s="205"/>
      <c r="E2" s="205"/>
      <c r="F2" s="288"/>
      <c r="G2" s="288"/>
    </row>
    <row r="3" spans="1:16">
      <c r="B3" s="205"/>
      <c r="C3" s="205"/>
      <c r="D3" s="205"/>
      <c r="E3" s="205"/>
      <c r="F3" s="288"/>
      <c r="G3" s="288"/>
      <c r="I3" s="246" t="s">
        <v>1135</v>
      </c>
    </row>
    <row r="4" spans="1:16" s="100" customFormat="1" ht="37">
      <c r="A4" s="181"/>
      <c r="B4" s="673" t="s">
        <v>201</v>
      </c>
      <c r="C4" s="674" t="s">
        <v>413</v>
      </c>
      <c r="D4" s="675" t="s">
        <v>1043</v>
      </c>
      <c r="E4" s="686" t="s">
        <v>1044</v>
      </c>
      <c r="F4" s="336" t="s">
        <v>1237</v>
      </c>
      <c r="G4" s="246" t="s">
        <v>1242</v>
      </c>
      <c r="H4" s="342"/>
      <c r="I4" s="339" t="s">
        <v>1238</v>
      </c>
      <c r="J4" s="456" t="s">
        <v>1268</v>
      </c>
    </row>
    <row r="5" spans="1:16">
      <c r="B5" s="682" t="s">
        <v>1263</v>
      </c>
      <c r="C5" s="677">
        <v>20600</v>
      </c>
      <c r="D5" s="678">
        <v>338844</v>
      </c>
      <c r="E5" s="687">
        <v>16.448737864077671</v>
      </c>
      <c r="G5" s="348" t="str">
        <f>IFERROR(VLOOKUP(B5,Notas!$F$2:$I$16,2,FALSE),"")</f>
        <v/>
      </c>
      <c r="I5" s="340" t="s">
        <v>1239</v>
      </c>
      <c r="J5" s="457" t="str">
        <f>IFERROR(F5*G5,"")</f>
        <v/>
      </c>
    </row>
    <row r="6" spans="1:16">
      <c r="B6" s="691" t="s">
        <v>1</v>
      </c>
      <c r="C6" s="679">
        <v>1000</v>
      </c>
      <c r="D6" s="680">
        <v>34027</v>
      </c>
      <c r="E6" s="681">
        <v>34.027000000000001</v>
      </c>
      <c r="F6" s="348">
        <f>IFERROR(VLOOKUP(B6,Notas!$F$2:$I$16,4,FALSE),"")</f>
        <v>34.813749999999999</v>
      </c>
      <c r="G6" s="348">
        <f>IFERROR(VLOOKUP(B6,Notas!$F$2:$I$16,2,FALSE),"")</f>
        <v>800</v>
      </c>
      <c r="H6" s="337"/>
      <c r="I6" s="341" t="s">
        <v>1193</v>
      </c>
      <c r="J6" s="457">
        <f>IFERROR(F6*G6,"")</f>
        <v>27851</v>
      </c>
      <c r="N6" s="281"/>
      <c r="O6" s="24"/>
      <c r="P6" s="3"/>
    </row>
    <row r="7" spans="1:16">
      <c r="B7" s="689">
        <v>44329</v>
      </c>
      <c r="C7" s="679">
        <v>200</v>
      </c>
      <c r="D7" s="680">
        <v>6176</v>
      </c>
      <c r="E7" s="681">
        <v>30.88</v>
      </c>
      <c r="F7" s="348" t="str">
        <f>IFERROR(VLOOKUP(B7,Notas!$F$2:$I$16,4,FALSE),"")</f>
        <v/>
      </c>
      <c r="G7" s="348" t="str">
        <f>IFERROR(VLOOKUP(B7,Notas!$F$2:$I$16,2,FALSE),"")</f>
        <v/>
      </c>
      <c r="H7" s="337"/>
      <c r="I7" s="338"/>
      <c r="J7" s="457" t="str">
        <f t="shared" ref="J7:J70" si="0">IFERROR(F7*G7,"")</f>
        <v/>
      </c>
      <c r="N7" s="281"/>
      <c r="O7" s="24"/>
      <c r="P7" s="3"/>
    </row>
    <row r="8" spans="1:16">
      <c r="B8" s="690">
        <v>200</v>
      </c>
      <c r="C8" s="679">
        <v>200</v>
      </c>
      <c r="D8" s="680">
        <v>6176</v>
      </c>
      <c r="E8" s="681">
        <v>30.88</v>
      </c>
      <c r="F8" s="348" t="str">
        <f>IFERROR(VLOOKUP(B8,Notas!$F$2:$I$16,4,FALSE),"")</f>
        <v/>
      </c>
      <c r="G8" s="348" t="str">
        <f>IFERROR(VLOOKUP(B8,Notas!$F$2:$I$16,2,FALSE),"")</f>
        <v/>
      </c>
      <c r="I8" s="338"/>
      <c r="J8" s="457" t="str">
        <f t="shared" si="0"/>
        <v/>
      </c>
      <c r="N8" s="281"/>
      <c r="O8" s="24"/>
      <c r="P8" s="3"/>
    </row>
    <row r="9" spans="1:16">
      <c r="B9" s="689">
        <v>44355</v>
      </c>
      <c r="C9" s="679">
        <v>500</v>
      </c>
      <c r="D9" s="680">
        <v>18135</v>
      </c>
      <c r="E9" s="681">
        <v>36.270000000000003</v>
      </c>
      <c r="F9" s="348" t="str">
        <f>IFERROR(VLOOKUP(B9,Notas!$F$2:$I$16,4,FALSE),"")</f>
        <v/>
      </c>
      <c r="G9" s="348" t="str">
        <f>IFERROR(VLOOKUP(B9,Notas!$F$2:$I$16,2,FALSE),"")</f>
        <v/>
      </c>
      <c r="H9" s="337"/>
      <c r="I9" s="338"/>
      <c r="J9" s="457" t="str">
        <f t="shared" si="0"/>
        <v/>
      </c>
      <c r="N9" s="281"/>
      <c r="O9" s="24"/>
      <c r="P9" s="3"/>
    </row>
    <row r="10" spans="1:16">
      <c r="B10" s="690">
        <v>500</v>
      </c>
      <c r="C10" s="679">
        <v>500</v>
      </c>
      <c r="D10" s="680">
        <v>18135</v>
      </c>
      <c r="E10" s="681">
        <v>36.270000000000003</v>
      </c>
      <c r="F10" s="348" t="str">
        <f>IFERROR(VLOOKUP(B10,Notas!$F$2:$I$16,4,FALSE),"")</f>
        <v/>
      </c>
      <c r="G10" s="348" t="str">
        <f>IFERROR(VLOOKUP(B10,Notas!$F$2:$I$16,2,FALSE),"")</f>
        <v/>
      </c>
      <c r="I10" s="338"/>
      <c r="J10" s="457" t="str">
        <f t="shared" si="0"/>
        <v/>
      </c>
      <c r="N10" s="281"/>
      <c r="O10" s="24"/>
      <c r="P10" s="3"/>
    </row>
    <row r="11" spans="1:16">
      <c r="B11" s="689">
        <v>44375</v>
      </c>
      <c r="C11" s="679">
        <v>200</v>
      </c>
      <c r="D11" s="680">
        <v>6486</v>
      </c>
      <c r="E11" s="681">
        <v>32.43</v>
      </c>
      <c r="F11" s="348" t="str">
        <f>IFERROR(VLOOKUP(B11,Notas!$F$2:$I$16,4,FALSE),"")</f>
        <v/>
      </c>
      <c r="G11" s="348" t="str">
        <f>IFERROR(VLOOKUP(B11,Notas!$F$2:$I$16,2,FALSE),"")</f>
        <v/>
      </c>
      <c r="H11" s="337"/>
      <c r="I11" s="338"/>
      <c r="J11" s="457" t="str">
        <f t="shared" si="0"/>
        <v/>
      </c>
      <c r="N11" s="281"/>
      <c r="O11" s="24"/>
      <c r="P11" s="3"/>
    </row>
    <row r="12" spans="1:16">
      <c r="B12" s="690">
        <v>200</v>
      </c>
      <c r="C12" s="679">
        <v>200</v>
      </c>
      <c r="D12" s="680">
        <v>6486</v>
      </c>
      <c r="E12" s="681">
        <v>32.43</v>
      </c>
      <c r="F12" s="348" t="str">
        <f>IFERROR(VLOOKUP(B12,Notas!$F$2:$I$16,4,FALSE),"")</f>
        <v/>
      </c>
      <c r="G12" s="348" t="str">
        <f>IFERROR(VLOOKUP(B12,Notas!$F$2:$I$16,2,FALSE),"")</f>
        <v/>
      </c>
      <c r="I12" s="338"/>
      <c r="J12" s="457" t="str">
        <f t="shared" si="0"/>
        <v/>
      </c>
      <c r="N12" s="281"/>
      <c r="O12" s="24"/>
      <c r="P12" s="3"/>
    </row>
    <row r="13" spans="1:16">
      <c r="B13" s="689">
        <v>44376</v>
      </c>
      <c r="C13" s="679">
        <v>100</v>
      </c>
      <c r="D13" s="680">
        <v>3229.9999999999995</v>
      </c>
      <c r="E13" s="681">
        <v>32.299999999999997</v>
      </c>
      <c r="F13" s="348" t="str">
        <f>IFERROR(VLOOKUP(B13,Notas!$F$2:$I$16,4,FALSE),"")</f>
        <v/>
      </c>
      <c r="G13" s="348" t="str">
        <f>IFERROR(VLOOKUP(B13,Notas!$F$2:$I$16,2,FALSE),"")</f>
        <v/>
      </c>
      <c r="H13" s="337"/>
      <c r="I13" s="338"/>
      <c r="J13" s="457" t="str">
        <f t="shared" si="0"/>
        <v/>
      </c>
      <c r="N13" s="281"/>
      <c r="O13" s="24"/>
      <c r="P13" s="3"/>
    </row>
    <row r="14" spans="1:16">
      <c r="B14" s="690">
        <v>100</v>
      </c>
      <c r="C14" s="679">
        <v>100</v>
      </c>
      <c r="D14" s="680">
        <v>3229.9999999999995</v>
      </c>
      <c r="E14" s="681">
        <v>32.299999999999997</v>
      </c>
      <c r="F14" s="348" t="str">
        <f>IFERROR(VLOOKUP(B14,Notas!$F$2:$I$16,4,FALSE),"")</f>
        <v/>
      </c>
      <c r="G14" s="348" t="str">
        <f>IFERROR(VLOOKUP(B14,Notas!$F$2:$I$16,2,FALSE),"")</f>
        <v/>
      </c>
      <c r="H14" s="337"/>
      <c r="I14" s="338"/>
      <c r="J14" s="457" t="str">
        <f t="shared" si="0"/>
        <v/>
      </c>
      <c r="N14" s="281"/>
      <c r="O14" s="24"/>
      <c r="P14" s="3"/>
    </row>
    <row r="15" spans="1:16">
      <c r="B15" s="688" t="s">
        <v>89</v>
      </c>
      <c r="C15" s="679">
        <v>1400</v>
      </c>
      <c r="D15" s="680">
        <v>16826</v>
      </c>
      <c r="E15" s="681">
        <v>12.018571428571429</v>
      </c>
      <c r="F15" s="348">
        <f>IFERROR(VLOOKUP(B15,Notas!$F$2:$I$16,4,FALSE),"")</f>
        <v>13.166296296296297</v>
      </c>
      <c r="G15" s="348">
        <f>IFERROR(VLOOKUP(B15,Notas!$F$2:$I$16,2,FALSE),"")</f>
        <v>2700</v>
      </c>
      <c r="H15" s="337"/>
      <c r="I15" s="338"/>
      <c r="J15" s="457">
        <f t="shared" si="0"/>
        <v>35549</v>
      </c>
    </row>
    <row r="16" spans="1:16">
      <c r="B16" s="689">
        <v>44271</v>
      </c>
      <c r="C16" s="679">
        <v>500</v>
      </c>
      <c r="D16" s="680">
        <v>6145</v>
      </c>
      <c r="E16" s="681">
        <v>12.29</v>
      </c>
      <c r="F16" s="348" t="str">
        <f>IFERROR(VLOOKUP(B16,Notas!$F$2:$I$16,4,FALSE),"")</f>
        <v/>
      </c>
      <c r="G16" s="348" t="str">
        <f>IFERROR(VLOOKUP(B16,Notas!$F$2:$I$16,2,FALSE),"")</f>
        <v/>
      </c>
      <c r="H16" s="337"/>
      <c r="I16" s="338"/>
      <c r="J16" s="457" t="str">
        <f t="shared" si="0"/>
        <v/>
      </c>
    </row>
    <row r="17" spans="2:10">
      <c r="B17" s="690">
        <v>500</v>
      </c>
      <c r="C17" s="679">
        <v>500</v>
      </c>
      <c r="D17" s="680">
        <v>6145</v>
      </c>
      <c r="E17" s="681">
        <v>12.29</v>
      </c>
      <c r="F17" s="348" t="str">
        <f>IFERROR(VLOOKUP(B17,Notas!$F$2:$I$16,4,FALSE),"")</f>
        <v/>
      </c>
      <c r="G17" s="348" t="str">
        <f>IFERROR(VLOOKUP(B17,Notas!$F$2:$I$16,2,FALSE),"")</f>
        <v/>
      </c>
      <c r="H17" s="337"/>
      <c r="I17" s="338"/>
      <c r="J17" s="457" t="str">
        <f t="shared" si="0"/>
        <v/>
      </c>
    </row>
    <row r="18" spans="2:10">
      <c r="B18" s="689">
        <v>44327</v>
      </c>
      <c r="C18" s="679">
        <v>500</v>
      </c>
      <c r="D18" s="680">
        <v>5985</v>
      </c>
      <c r="E18" s="681">
        <v>11.97</v>
      </c>
      <c r="F18" s="348" t="str">
        <f>IFERROR(VLOOKUP(B18,Notas!$F$2:$I$16,4,FALSE),"")</f>
        <v/>
      </c>
      <c r="G18" s="348" t="str">
        <f>IFERROR(VLOOKUP(B18,Notas!$F$2:$I$16,2,FALSE),"")</f>
        <v/>
      </c>
      <c r="H18" s="337"/>
      <c r="I18" s="338"/>
      <c r="J18" s="457" t="str">
        <f t="shared" si="0"/>
        <v/>
      </c>
    </row>
    <row r="19" spans="2:10">
      <c r="B19" s="690">
        <v>500</v>
      </c>
      <c r="C19" s="679">
        <v>500</v>
      </c>
      <c r="D19" s="680">
        <v>5985</v>
      </c>
      <c r="E19" s="681">
        <v>11.97</v>
      </c>
      <c r="F19" s="348" t="str">
        <f>IFERROR(VLOOKUP(B19,Notas!$F$2:$I$16,4,FALSE),"")</f>
        <v/>
      </c>
      <c r="G19" s="348" t="str">
        <f>IFERROR(VLOOKUP(B19,Notas!$F$2:$I$16,2,FALSE),"")</f>
        <v/>
      </c>
      <c r="H19" s="337"/>
      <c r="I19" s="338"/>
      <c r="J19" s="457" t="str">
        <f t="shared" si="0"/>
        <v/>
      </c>
    </row>
    <row r="20" spans="2:10">
      <c r="B20" s="689">
        <v>44328</v>
      </c>
      <c r="C20" s="679">
        <v>400</v>
      </c>
      <c r="D20" s="680">
        <v>4696</v>
      </c>
      <c r="E20" s="681">
        <v>11.74</v>
      </c>
      <c r="F20" s="348" t="str">
        <f>IFERROR(VLOOKUP(B20,Notas!$F$2:$I$16,4,FALSE),"")</f>
        <v/>
      </c>
      <c r="G20" s="348" t="str">
        <f>IFERROR(VLOOKUP(B20,Notas!$F$2:$I$16,2,FALSE),"")</f>
        <v/>
      </c>
      <c r="H20" s="337"/>
      <c r="I20" s="338"/>
      <c r="J20" s="457" t="str">
        <f t="shared" si="0"/>
        <v/>
      </c>
    </row>
    <row r="21" spans="2:10">
      <c r="B21" s="690">
        <v>200</v>
      </c>
      <c r="C21" s="679">
        <v>400</v>
      </c>
      <c r="D21" s="680">
        <v>4696</v>
      </c>
      <c r="E21" s="681">
        <v>11.74</v>
      </c>
      <c r="F21" s="348" t="str">
        <f>IFERROR(VLOOKUP(B21,Notas!$F$2:$I$16,4,FALSE),"")</f>
        <v/>
      </c>
      <c r="G21" s="348" t="str">
        <f>IFERROR(VLOOKUP(B21,Notas!$F$2:$I$16,2,FALSE),"")</f>
        <v/>
      </c>
      <c r="H21" s="337"/>
      <c r="I21" s="338"/>
      <c r="J21" s="457" t="str">
        <f t="shared" si="0"/>
        <v/>
      </c>
    </row>
    <row r="22" spans="2:10">
      <c r="B22" s="688" t="s">
        <v>7</v>
      </c>
      <c r="C22" s="679">
        <v>200</v>
      </c>
      <c r="D22" s="680">
        <v>6078</v>
      </c>
      <c r="E22" s="681">
        <v>30.39</v>
      </c>
      <c r="F22" s="348">
        <f>IFERROR(VLOOKUP(B22,Notas!$F$2:$I$16,4,FALSE),"")</f>
        <v>30.39</v>
      </c>
      <c r="G22" s="348">
        <f>IFERROR(VLOOKUP(B22,Notas!$F$2:$I$16,2,FALSE),"")</f>
        <v>200</v>
      </c>
      <c r="H22" s="337"/>
      <c r="I22" s="338"/>
      <c r="J22" s="457">
        <f t="shared" si="0"/>
        <v>6078</v>
      </c>
    </row>
    <row r="23" spans="2:10">
      <c r="B23" s="689">
        <v>44390</v>
      </c>
      <c r="C23" s="679">
        <v>200</v>
      </c>
      <c r="D23" s="680">
        <v>6078</v>
      </c>
      <c r="E23" s="681">
        <v>30.39</v>
      </c>
      <c r="F23" s="348" t="str">
        <f>IFERROR(VLOOKUP(B23,Notas!$F$2:$I$16,4,FALSE),"")</f>
        <v/>
      </c>
      <c r="G23" s="348" t="str">
        <f>IFERROR(VLOOKUP(B23,Notas!$F$2:$I$16,2,FALSE),"")</f>
        <v/>
      </c>
      <c r="H23" s="337"/>
      <c r="I23" s="338"/>
      <c r="J23" s="457" t="str">
        <f t="shared" si="0"/>
        <v/>
      </c>
    </row>
    <row r="24" spans="2:10">
      <c r="B24" s="690">
        <v>200</v>
      </c>
      <c r="C24" s="679">
        <v>200</v>
      </c>
      <c r="D24" s="680">
        <v>6078</v>
      </c>
      <c r="E24" s="681">
        <v>30.39</v>
      </c>
      <c r="F24" s="348" t="str">
        <f>IFERROR(VLOOKUP(B24,Notas!$F$2:$I$16,4,FALSE),"")</f>
        <v/>
      </c>
      <c r="G24" s="348" t="str">
        <f>IFERROR(VLOOKUP(B24,Notas!$F$2:$I$16,2,FALSE),"")</f>
        <v/>
      </c>
      <c r="H24" s="337"/>
      <c r="I24" s="338"/>
      <c r="J24" s="457" t="str">
        <f t="shared" si="0"/>
        <v/>
      </c>
    </row>
    <row r="25" spans="2:10">
      <c r="B25" s="688" t="s">
        <v>128</v>
      </c>
      <c r="C25" s="679">
        <v>1800</v>
      </c>
      <c r="D25" s="680">
        <v>56560</v>
      </c>
      <c r="E25" s="681">
        <v>31.422222222222221</v>
      </c>
      <c r="F25" s="348">
        <f>IFERROR(VLOOKUP(B25,Notas!$F$2:$I$16,4,FALSE),"")</f>
        <v>30.983743749999999</v>
      </c>
      <c r="G25" s="348">
        <f>IFERROR(VLOOKUP(B25,Notas!$F$2:$I$16,2,FALSE),"")</f>
        <v>1600</v>
      </c>
      <c r="H25" s="337"/>
      <c r="I25" s="338"/>
      <c r="J25" s="457">
        <f t="shared" si="0"/>
        <v>49573.99</v>
      </c>
    </row>
    <row r="26" spans="2:10">
      <c r="B26" s="689">
        <v>44295</v>
      </c>
      <c r="C26" s="679">
        <v>200</v>
      </c>
      <c r="D26" s="680">
        <v>6274</v>
      </c>
      <c r="E26" s="681">
        <v>31.37</v>
      </c>
      <c r="F26" s="348" t="str">
        <f>IFERROR(VLOOKUP(B26,Notas!$F$2:$I$16,4,FALSE),"")</f>
        <v/>
      </c>
      <c r="G26" s="348" t="str">
        <f>IFERROR(VLOOKUP(B26,Notas!$F$2:$I$16,2,FALSE),"")</f>
        <v/>
      </c>
      <c r="H26" s="337"/>
      <c r="I26" s="338"/>
      <c r="J26" s="457" t="str">
        <f t="shared" si="0"/>
        <v/>
      </c>
    </row>
    <row r="27" spans="2:10">
      <c r="B27" s="690">
        <v>200</v>
      </c>
      <c r="C27" s="679">
        <v>200</v>
      </c>
      <c r="D27" s="680">
        <v>6274</v>
      </c>
      <c r="E27" s="681">
        <v>31.37</v>
      </c>
      <c r="F27" s="348" t="str">
        <f>IFERROR(VLOOKUP(B27,Notas!$F$2:$I$16,4,FALSE),"")</f>
        <v/>
      </c>
      <c r="G27" s="348" t="str">
        <f>IFERROR(VLOOKUP(B27,Notas!$F$2:$I$16,2,FALSE),"")</f>
        <v/>
      </c>
      <c r="I27" s="338"/>
      <c r="J27" s="457" t="str">
        <f t="shared" si="0"/>
        <v/>
      </c>
    </row>
    <row r="28" spans="2:10">
      <c r="B28" s="689">
        <v>44314</v>
      </c>
      <c r="C28" s="679">
        <v>800</v>
      </c>
      <c r="D28" s="680">
        <v>26095.999999999996</v>
      </c>
      <c r="E28" s="681">
        <v>32.619999999999997</v>
      </c>
      <c r="F28" s="348" t="str">
        <f>IFERROR(VLOOKUP(B28,Notas!$F$2:$I$16,4,FALSE),"")</f>
        <v/>
      </c>
      <c r="G28" s="348" t="str">
        <f>IFERROR(VLOOKUP(B28,Notas!$F$2:$I$16,2,FALSE),"")</f>
        <v/>
      </c>
      <c r="H28" s="337"/>
      <c r="I28" s="338"/>
      <c r="J28" s="457" t="str">
        <f t="shared" si="0"/>
        <v/>
      </c>
    </row>
    <row r="29" spans="2:10">
      <c r="B29" s="690">
        <v>800</v>
      </c>
      <c r="C29" s="679">
        <v>800</v>
      </c>
      <c r="D29" s="680">
        <v>26095.999999999996</v>
      </c>
      <c r="E29" s="681">
        <v>32.619999999999997</v>
      </c>
      <c r="F29" s="348" t="str">
        <f>IFERROR(VLOOKUP(B29,Notas!$F$2:$I$16,4,FALSE),"")</f>
        <v/>
      </c>
      <c r="G29" s="348" t="str">
        <f>IFERROR(VLOOKUP(B29,Notas!$F$2:$I$16,2,FALSE),"")</f>
        <v/>
      </c>
      <c r="H29" s="288"/>
      <c r="I29" s="338"/>
      <c r="J29" s="457" t="str">
        <f t="shared" si="0"/>
        <v/>
      </c>
    </row>
    <row r="30" spans="2:10">
      <c r="B30" s="689">
        <v>44322</v>
      </c>
      <c r="C30" s="679">
        <v>200</v>
      </c>
      <c r="D30" s="680">
        <v>6098</v>
      </c>
      <c r="E30" s="681">
        <v>30.49</v>
      </c>
      <c r="F30" s="348" t="str">
        <f>IFERROR(VLOOKUP(B30,Notas!$F$2:$I$16,4,FALSE),"")</f>
        <v/>
      </c>
      <c r="G30" s="348" t="str">
        <f>IFERROR(VLOOKUP(B30,Notas!$F$2:$I$16,2,FALSE),"")</f>
        <v/>
      </c>
      <c r="I30" s="338"/>
      <c r="J30" s="457" t="str">
        <f t="shared" si="0"/>
        <v/>
      </c>
    </row>
    <row r="31" spans="2:10">
      <c r="B31" s="690">
        <v>200</v>
      </c>
      <c r="C31" s="679">
        <v>200</v>
      </c>
      <c r="D31" s="680">
        <v>6098</v>
      </c>
      <c r="E31" s="681">
        <v>30.49</v>
      </c>
      <c r="F31" s="348" t="str">
        <f>IFERROR(VLOOKUP(B31,Notas!$F$2:$I$16,4,FALSE),"")</f>
        <v/>
      </c>
      <c r="G31" s="348" t="str">
        <f>IFERROR(VLOOKUP(B31,Notas!$F$2:$I$16,2,FALSE),"")</f>
        <v/>
      </c>
      <c r="J31" s="457" t="str">
        <f t="shared" si="0"/>
        <v/>
      </c>
    </row>
    <row r="32" spans="2:10">
      <c r="B32" s="689">
        <v>44321</v>
      </c>
      <c r="C32" s="679">
        <v>200</v>
      </c>
      <c r="D32" s="680">
        <v>6158</v>
      </c>
      <c r="E32" s="681">
        <v>30.79</v>
      </c>
      <c r="F32" s="348" t="str">
        <f>IFERROR(VLOOKUP(B32,Notas!$F$2:$I$16,4,FALSE),"")</f>
        <v/>
      </c>
      <c r="G32" s="348" t="str">
        <f>IFERROR(VLOOKUP(B32,Notas!$F$2:$I$16,2,FALSE),"")</f>
        <v/>
      </c>
      <c r="J32" s="457" t="str">
        <f t="shared" si="0"/>
        <v/>
      </c>
    </row>
    <row r="33" spans="2:10">
      <c r="B33" s="690">
        <v>200</v>
      </c>
      <c r="C33" s="679">
        <v>200</v>
      </c>
      <c r="D33" s="680">
        <v>6158</v>
      </c>
      <c r="E33" s="681">
        <v>30.79</v>
      </c>
      <c r="F33" s="348" t="str">
        <f>IFERROR(VLOOKUP(B33,Notas!$F$2:$I$16,4,FALSE),"")</f>
        <v/>
      </c>
      <c r="G33" s="348" t="str">
        <f>IFERROR(VLOOKUP(B33,Notas!$F$2:$I$16,2,FALSE),"")</f>
        <v/>
      </c>
      <c r="J33" s="457" t="str">
        <f t="shared" si="0"/>
        <v/>
      </c>
    </row>
    <row r="34" spans="2:10">
      <c r="B34" s="689">
        <v>44327</v>
      </c>
      <c r="C34" s="679">
        <v>100</v>
      </c>
      <c r="D34" s="680">
        <v>3141</v>
      </c>
      <c r="E34" s="681">
        <v>31.41</v>
      </c>
      <c r="F34" s="348" t="str">
        <f>IFERROR(VLOOKUP(B34,Notas!$F$2:$I$16,4,FALSE),"")</f>
        <v/>
      </c>
      <c r="G34" s="348" t="str">
        <f>IFERROR(VLOOKUP(B34,Notas!$F$2:$I$16,2,FALSE),"")</f>
        <v/>
      </c>
      <c r="J34" s="457" t="str">
        <f t="shared" si="0"/>
        <v/>
      </c>
    </row>
    <row r="35" spans="2:10">
      <c r="B35" s="690">
        <v>100</v>
      </c>
      <c r="C35" s="679">
        <v>100</v>
      </c>
      <c r="D35" s="680">
        <v>3141</v>
      </c>
      <c r="E35" s="681">
        <v>31.41</v>
      </c>
      <c r="F35" s="348" t="str">
        <f>IFERROR(VLOOKUP(B35,Notas!$F$2:$I$16,4,FALSE),"")</f>
        <v/>
      </c>
      <c r="G35" s="348" t="str">
        <f>IFERROR(VLOOKUP(B35,Notas!$F$2:$I$16,2,FALSE),"")</f>
        <v/>
      </c>
      <c r="J35" s="457" t="str">
        <f t="shared" si="0"/>
        <v/>
      </c>
    </row>
    <row r="36" spans="2:10">
      <c r="B36" s="689">
        <v>44334</v>
      </c>
      <c r="C36" s="679">
        <v>100</v>
      </c>
      <c r="D36" s="680">
        <v>2959</v>
      </c>
      <c r="E36" s="681">
        <v>29.59</v>
      </c>
      <c r="F36" s="348" t="str">
        <f>IFERROR(VLOOKUP(B36,Notas!$F$2:$I$16,4,FALSE),"")</f>
        <v/>
      </c>
      <c r="G36" s="348" t="str">
        <f>IFERROR(VLOOKUP(B36,Notas!$F$2:$I$16,2,FALSE),"")</f>
        <v/>
      </c>
      <c r="J36" s="457" t="str">
        <f t="shared" si="0"/>
        <v/>
      </c>
    </row>
    <row r="37" spans="2:10">
      <c r="B37" s="690">
        <v>100</v>
      </c>
      <c r="C37" s="679">
        <v>100</v>
      </c>
      <c r="D37" s="680">
        <v>2959</v>
      </c>
      <c r="E37" s="681">
        <v>29.59</v>
      </c>
      <c r="F37" s="348" t="str">
        <f>IFERROR(VLOOKUP(B37,Notas!$F$2:$I$16,4,FALSE),"")</f>
        <v/>
      </c>
      <c r="G37" s="348" t="str">
        <f>IFERROR(VLOOKUP(B37,Notas!$F$2:$I$16,2,FALSE),"")</f>
        <v/>
      </c>
      <c r="J37" s="457" t="str">
        <f t="shared" si="0"/>
        <v/>
      </c>
    </row>
    <row r="38" spans="2:10">
      <c r="B38" s="689">
        <v>44377</v>
      </c>
      <c r="C38" s="679">
        <v>200</v>
      </c>
      <c r="D38" s="680">
        <v>5834</v>
      </c>
      <c r="E38" s="681">
        <v>29.17</v>
      </c>
      <c r="F38" s="348" t="str">
        <f>IFERROR(VLOOKUP(B38,Notas!$F$2:$I$16,4,FALSE),"")</f>
        <v/>
      </c>
      <c r="G38" s="348" t="str">
        <f>IFERROR(VLOOKUP(B38,Notas!$F$2:$I$16,2,FALSE),"")</f>
        <v/>
      </c>
      <c r="H38" s="348"/>
      <c r="J38" s="457" t="str">
        <f t="shared" si="0"/>
        <v/>
      </c>
    </row>
    <row r="39" spans="2:10">
      <c r="B39" s="690">
        <v>200</v>
      </c>
      <c r="C39" s="679">
        <v>200</v>
      </c>
      <c r="D39" s="680">
        <v>5834</v>
      </c>
      <c r="E39" s="681">
        <v>29.17</v>
      </c>
      <c r="F39" s="348" t="str">
        <f>IFERROR(VLOOKUP(B39,Notas!$F$2:$I$16,4,FALSE),"")</f>
        <v/>
      </c>
      <c r="G39" s="348" t="str">
        <f>IFERROR(VLOOKUP(B39,Notas!$F$2:$I$16,2,FALSE),"")</f>
        <v/>
      </c>
      <c r="J39" s="457" t="str">
        <f t="shared" si="0"/>
        <v/>
      </c>
    </row>
    <row r="40" spans="2:10">
      <c r="B40" s="691" t="s">
        <v>162</v>
      </c>
      <c r="C40" s="679">
        <v>4000</v>
      </c>
      <c r="D40" s="680">
        <v>6360</v>
      </c>
      <c r="E40" s="681">
        <v>1.59</v>
      </c>
      <c r="F40" s="348">
        <f>IFERROR(VLOOKUP(B40,Notas!$F$2:$I$16,4,FALSE),"")</f>
        <v>1.6166666666666667</v>
      </c>
      <c r="G40" s="348">
        <f>IFERROR(VLOOKUP(B40,Notas!$F$2:$I$16,2,FALSE),"")</f>
        <v>3000</v>
      </c>
      <c r="J40" s="457">
        <f t="shared" si="0"/>
        <v>4850</v>
      </c>
    </row>
    <row r="41" spans="2:10">
      <c r="B41" s="689">
        <v>44335</v>
      </c>
      <c r="C41" s="679">
        <v>1000</v>
      </c>
      <c r="D41" s="680">
        <v>1510</v>
      </c>
      <c r="E41" s="681">
        <v>1.51</v>
      </c>
      <c r="F41" s="348" t="str">
        <f>IFERROR(VLOOKUP(B41,Notas!$F$2:$I$16,4,FALSE),"")</f>
        <v/>
      </c>
      <c r="G41" s="348" t="str">
        <f>IFERROR(VLOOKUP(B41,Notas!$F$2:$I$16,2,FALSE),"")</f>
        <v/>
      </c>
      <c r="J41" s="457" t="str">
        <f t="shared" si="0"/>
        <v/>
      </c>
    </row>
    <row r="42" spans="2:10">
      <c r="B42" s="690">
        <v>1000</v>
      </c>
      <c r="C42" s="679">
        <v>1000</v>
      </c>
      <c r="D42" s="680">
        <v>1510</v>
      </c>
      <c r="E42" s="681">
        <v>1.51</v>
      </c>
      <c r="F42" s="348" t="str">
        <f>IFERROR(VLOOKUP(B42,Notas!$F$2:$I$16,4,FALSE),"")</f>
        <v/>
      </c>
      <c r="G42" s="348" t="str">
        <f>IFERROR(VLOOKUP(B42,Notas!$F$2:$I$16,2,FALSE),"")</f>
        <v/>
      </c>
      <c r="J42" s="457" t="str">
        <f t="shared" si="0"/>
        <v/>
      </c>
    </row>
    <row r="43" spans="2:10">
      <c r="B43" s="689">
        <v>44354</v>
      </c>
      <c r="C43" s="679">
        <v>2000</v>
      </c>
      <c r="D43" s="680">
        <v>3320</v>
      </c>
      <c r="E43" s="681">
        <v>1.66</v>
      </c>
      <c r="F43" s="348" t="str">
        <f>IFERROR(VLOOKUP(B43,Notas!$F$2:$I$16,4,FALSE),"")</f>
        <v/>
      </c>
      <c r="G43" s="348" t="str">
        <f>IFERROR(VLOOKUP(B43,Notas!$F$2:$I$16,2,FALSE),"")</f>
        <v/>
      </c>
      <c r="J43" s="457" t="str">
        <f t="shared" si="0"/>
        <v/>
      </c>
    </row>
    <row r="44" spans="2:10">
      <c r="B44" s="690">
        <v>2000</v>
      </c>
      <c r="C44" s="679">
        <v>2000</v>
      </c>
      <c r="D44" s="680">
        <v>3320</v>
      </c>
      <c r="E44" s="681">
        <v>1.66</v>
      </c>
      <c r="F44" s="348" t="str">
        <f>IFERROR(VLOOKUP(B44,Notas!$F$2:$I$16,4,FALSE),"")</f>
        <v/>
      </c>
      <c r="G44" s="348" t="str">
        <f>IFERROR(VLOOKUP(B44,Notas!$F$2:$I$16,2,FALSE),"")</f>
        <v/>
      </c>
      <c r="J44" s="457" t="str">
        <f t="shared" si="0"/>
        <v/>
      </c>
    </row>
    <row r="45" spans="2:10">
      <c r="B45" s="689">
        <v>44376</v>
      </c>
      <c r="C45" s="679">
        <v>1000</v>
      </c>
      <c r="D45" s="680">
        <v>1530</v>
      </c>
      <c r="E45" s="681">
        <v>1.53</v>
      </c>
      <c r="F45" s="348" t="str">
        <f>IFERROR(VLOOKUP(B45,Notas!$F$2:$I$16,4,FALSE),"")</f>
        <v/>
      </c>
      <c r="G45" s="348" t="str">
        <f>IFERROR(VLOOKUP(B45,Notas!$F$2:$I$16,2,FALSE),"")</f>
        <v/>
      </c>
      <c r="J45" s="457" t="str">
        <f t="shared" si="0"/>
        <v/>
      </c>
    </row>
    <row r="46" spans="2:10">
      <c r="B46" s="690">
        <v>1000</v>
      </c>
      <c r="C46" s="679">
        <v>1000</v>
      </c>
      <c r="D46" s="680">
        <v>1530</v>
      </c>
      <c r="E46" s="681">
        <v>1.53</v>
      </c>
      <c r="F46" s="348" t="str">
        <f>IFERROR(VLOOKUP(B46,Notas!$F$2:$I$16,4,FALSE),"")</f>
        <v/>
      </c>
      <c r="G46" s="348" t="str">
        <f>IFERROR(VLOOKUP(B46,Notas!$F$2:$I$16,2,FALSE),"")</f>
        <v/>
      </c>
      <c r="J46" s="457" t="str">
        <f t="shared" si="0"/>
        <v/>
      </c>
    </row>
    <row r="47" spans="2:10">
      <c r="B47" s="688" t="s">
        <v>146</v>
      </c>
      <c r="C47" s="679">
        <v>900</v>
      </c>
      <c r="D47" s="680">
        <v>25875</v>
      </c>
      <c r="E47" s="754">
        <v>28.75</v>
      </c>
      <c r="F47" s="348">
        <f>IFERROR(VLOOKUP(B47,Notas!$F$2:$I$16,4,FALSE),"")</f>
        <v>28.75</v>
      </c>
      <c r="G47" s="348">
        <f>IFERROR(VLOOKUP(B47,Notas!$F$2:$I$16,2,FALSE),"")</f>
        <v>900</v>
      </c>
      <c r="J47" s="457">
        <f t="shared" si="0"/>
        <v>25875</v>
      </c>
    </row>
    <row r="48" spans="2:10">
      <c r="B48" s="689">
        <v>44382</v>
      </c>
      <c r="C48" s="679">
        <v>600</v>
      </c>
      <c r="D48" s="680">
        <v>17414</v>
      </c>
      <c r="E48" s="681">
        <v>29.023333333333333</v>
      </c>
      <c r="F48" s="348" t="str">
        <f>IFERROR(VLOOKUP(B48,Notas!$F$2:$I$16,4,FALSE),"")</f>
        <v/>
      </c>
      <c r="G48" s="348" t="str">
        <f>IFERROR(VLOOKUP(B48,Notas!$F$2:$I$16,2,FALSE),"")</f>
        <v/>
      </c>
      <c r="J48" s="457" t="str">
        <f t="shared" si="0"/>
        <v/>
      </c>
    </row>
    <row r="49" spans="2:10">
      <c r="B49" s="690">
        <v>200</v>
      </c>
      <c r="C49" s="679">
        <v>200</v>
      </c>
      <c r="D49" s="680">
        <v>5794</v>
      </c>
      <c r="E49" s="681">
        <v>28.97</v>
      </c>
      <c r="F49" s="348" t="str">
        <f>IFERROR(VLOOKUP(B49,Notas!$F$2:$I$16,4,FALSE),"")</f>
        <v/>
      </c>
      <c r="G49" s="348" t="str">
        <f>IFERROR(VLOOKUP(B49,Notas!$F$2:$I$16,2,FALSE),"")</f>
        <v/>
      </c>
      <c r="J49" s="457" t="str">
        <f t="shared" si="0"/>
        <v/>
      </c>
    </row>
    <row r="50" spans="2:10">
      <c r="B50" s="690">
        <v>400</v>
      </c>
      <c r="C50" s="679">
        <v>400</v>
      </c>
      <c r="D50" s="680">
        <v>11620</v>
      </c>
      <c r="E50" s="681">
        <v>29.05</v>
      </c>
      <c r="F50" s="348" t="str">
        <f>IFERROR(VLOOKUP(B50,Notas!$F$2:$I$16,4,FALSE),"")</f>
        <v/>
      </c>
      <c r="G50" s="348" t="str">
        <f>IFERROR(VLOOKUP(B50,Notas!$F$2:$I$16,2,FALSE),"")</f>
        <v/>
      </c>
      <c r="J50" s="457" t="str">
        <f t="shared" si="0"/>
        <v/>
      </c>
    </row>
    <row r="51" spans="2:10">
      <c r="B51" s="689">
        <v>44383</v>
      </c>
      <c r="C51" s="679">
        <v>300</v>
      </c>
      <c r="D51" s="680">
        <v>8461</v>
      </c>
      <c r="E51" s="681">
        <v>28.203333333333333</v>
      </c>
      <c r="F51" s="348" t="str">
        <f>IFERROR(VLOOKUP(B51,Notas!$F$2:$I$16,4,FALSE),"")</f>
        <v/>
      </c>
      <c r="G51" s="348" t="str">
        <f>IFERROR(VLOOKUP(B51,Notas!$F$2:$I$16,2,FALSE),"")</f>
        <v/>
      </c>
      <c r="J51" s="457" t="str">
        <f t="shared" si="0"/>
        <v/>
      </c>
    </row>
    <row r="52" spans="2:10">
      <c r="B52" s="690">
        <v>100</v>
      </c>
      <c r="C52" s="679">
        <v>100</v>
      </c>
      <c r="D52" s="680">
        <v>2773</v>
      </c>
      <c r="E52" s="681">
        <v>27.73</v>
      </c>
      <c r="F52" s="348" t="str">
        <f>IFERROR(VLOOKUP(B52,Notas!$F$2:$I$16,4,FALSE),"")</f>
        <v/>
      </c>
      <c r="G52" s="348" t="str">
        <f>IFERROR(VLOOKUP(B52,Notas!$F$2:$I$16,2,FALSE),"")</f>
        <v/>
      </c>
      <c r="J52" s="457" t="str">
        <f t="shared" si="0"/>
        <v/>
      </c>
    </row>
    <row r="53" spans="2:10">
      <c r="B53" s="690">
        <v>200</v>
      </c>
      <c r="C53" s="679">
        <v>200</v>
      </c>
      <c r="D53" s="680">
        <v>5688</v>
      </c>
      <c r="E53" s="681">
        <v>28.44</v>
      </c>
      <c r="F53" s="348" t="str">
        <f>IFERROR(VLOOKUP(B53,Notas!$F$2:$I$16,4,FALSE),"")</f>
        <v/>
      </c>
      <c r="G53" s="348" t="str">
        <f>IFERROR(VLOOKUP(B53,Notas!$F$2:$I$16,2,FALSE),"")</f>
        <v/>
      </c>
      <c r="J53" s="457" t="str">
        <f t="shared" si="0"/>
        <v/>
      </c>
    </row>
    <row r="54" spans="2:10">
      <c r="B54" s="688" t="s">
        <v>67</v>
      </c>
      <c r="C54" s="679">
        <v>300</v>
      </c>
      <c r="D54" s="680">
        <v>7673.9999999999991</v>
      </c>
      <c r="E54" s="681">
        <v>25.58</v>
      </c>
      <c r="F54" s="348" t="str">
        <f>IFERROR(VLOOKUP(B54,Notas!$F$2:$I$16,4,FALSE),"")</f>
        <v/>
      </c>
      <c r="G54" s="348" t="str">
        <f>IFERROR(VLOOKUP(B54,Notas!$F$2:$I$16,2,FALSE),"")</f>
        <v/>
      </c>
      <c r="J54" s="457" t="str">
        <f t="shared" si="0"/>
        <v/>
      </c>
    </row>
    <row r="55" spans="2:10">
      <c r="B55" s="689">
        <v>44385</v>
      </c>
      <c r="C55" s="679">
        <v>300</v>
      </c>
      <c r="D55" s="680">
        <v>7673.9999999999991</v>
      </c>
      <c r="E55" s="681">
        <v>25.58</v>
      </c>
      <c r="F55" s="348" t="str">
        <f>IFERROR(VLOOKUP(B55,Notas!$F$2:$I$16,4,FALSE),"")</f>
        <v/>
      </c>
      <c r="G55" s="348" t="str">
        <f>IFERROR(VLOOKUP(B55,Notas!$F$2:$I$16,2,FALSE),"")</f>
        <v/>
      </c>
      <c r="J55" s="457" t="str">
        <f t="shared" si="0"/>
        <v/>
      </c>
    </row>
    <row r="56" spans="2:10">
      <c r="B56" s="690">
        <v>300</v>
      </c>
      <c r="C56" s="679">
        <v>300</v>
      </c>
      <c r="D56" s="680">
        <v>7673.9999999999991</v>
      </c>
      <c r="E56" s="681">
        <v>25.58</v>
      </c>
      <c r="F56" s="348" t="str">
        <f>IFERROR(VLOOKUP(B56,Notas!$F$2:$I$16,4,FALSE),"")</f>
        <v/>
      </c>
      <c r="G56" s="348" t="str">
        <f>IFERROR(VLOOKUP(B56,Notas!$F$2:$I$16,2,FALSE),"")</f>
        <v/>
      </c>
      <c r="J56" s="457" t="str">
        <f t="shared" si="0"/>
        <v/>
      </c>
    </row>
    <row r="57" spans="2:10">
      <c r="B57" s="688" t="s">
        <v>1115</v>
      </c>
      <c r="C57" s="679">
        <v>200</v>
      </c>
      <c r="D57" s="680">
        <v>12116</v>
      </c>
      <c r="E57" s="681">
        <v>60.58</v>
      </c>
      <c r="F57" s="348" t="str">
        <f>IFERROR(VLOOKUP(B57,Notas!$F$2:$I$16,4,FALSE),"")</f>
        <v/>
      </c>
      <c r="G57" s="348" t="str">
        <f>IFERROR(VLOOKUP(B57,Notas!$F$2:$I$16,2,FALSE),"")</f>
        <v/>
      </c>
      <c r="J57" s="457" t="str">
        <f t="shared" si="0"/>
        <v/>
      </c>
    </row>
    <row r="58" spans="2:10">
      <c r="B58" s="689">
        <v>44389</v>
      </c>
      <c r="C58" s="679">
        <v>200</v>
      </c>
      <c r="D58" s="680">
        <v>12116</v>
      </c>
      <c r="E58" s="681">
        <v>60.58</v>
      </c>
      <c r="F58" s="348" t="str">
        <f>IFERROR(VLOOKUP(B58,Notas!$F$2:$I$16,4,FALSE),"")</f>
        <v/>
      </c>
      <c r="G58" s="348" t="str">
        <f>IFERROR(VLOOKUP(B58,Notas!$F$2:$I$16,2,FALSE),"")</f>
        <v/>
      </c>
      <c r="J58" s="457" t="str">
        <f t="shared" si="0"/>
        <v/>
      </c>
    </row>
    <row r="59" spans="2:10">
      <c r="B59" s="690">
        <v>200</v>
      </c>
      <c r="C59" s="679">
        <v>200</v>
      </c>
      <c r="D59" s="680">
        <v>12116</v>
      </c>
      <c r="E59" s="681">
        <v>60.58</v>
      </c>
      <c r="F59" s="348" t="str">
        <f>IFERROR(VLOOKUP(B59,Notas!$F$2:$I$16,4,FALSE),"")</f>
        <v/>
      </c>
      <c r="G59" s="348" t="str">
        <f>IFERROR(VLOOKUP(B59,Notas!$F$2:$I$16,2,FALSE),"")</f>
        <v/>
      </c>
      <c r="J59" s="457" t="str">
        <f t="shared" si="0"/>
        <v/>
      </c>
    </row>
    <row r="60" spans="2:10">
      <c r="B60" s="688" t="s">
        <v>1234</v>
      </c>
      <c r="C60" s="679">
        <v>1700</v>
      </c>
      <c r="D60" s="680">
        <v>21309</v>
      </c>
      <c r="E60" s="754">
        <v>12.534705882352942</v>
      </c>
      <c r="F60" s="348">
        <f>IFERROR(VLOOKUP(B60,Notas!$F$2:$I$16,4,FALSE),"")</f>
        <v>15.96268819655522</v>
      </c>
      <c r="G60" s="348">
        <f>IFERROR(VLOOKUP(B60,Notas!$F$2:$I$16,2,FALSE),"")</f>
        <v>5000</v>
      </c>
      <c r="J60" s="457">
        <f t="shared" si="0"/>
        <v>79813.440982776097</v>
      </c>
    </row>
    <row r="61" spans="2:10">
      <c r="B61" s="689">
        <v>44300</v>
      </c>
      <c r="C61" s="679">
        <v>500</v>
      </c>
      <c r="D61" s="680">
        <v>6310</v>
      </c>
      <c r="E61" s="681">
        <v>12.62</v>
      </c>
      <c r="F61" s="348" t="str">
        <f>IFERROR(VLOOKUP(B61,Notas!$F$2:$I$16,4,FALSE),"")</f>
        <v/>
      </c>
      <c r="G61" s="348" t="str">
        <f>IFERROR(VLOOKUP(B61,Notas!$F$2:$I$16,2,FALSE),"")</f>
        <v/>
      </c>
      <c r="J61" s="457" t="str">
        <f t="shared" si="0"/>
        <v/>
      </c>
    </row>
    <row r="62" spans="2:10">
      <c r="B62" s="690">
        <v>500</v>
      </c>
      <c r="C62" s="679">
        <v>500</v>
      </c>
      <c r="D62" s="680">
        <v>6310</v>
      </c>
      <c r="E62" s="681">
        <v>12.62</v>
      </c>
      <c r="F62" s="348" t="str">
        <f>IFERROR(VLOOKUP(B62,Notas!$F$2:$I$16,4,FALSE),"")</f>
        <v/>
      </c>
      <c r="G62" s="348" t="str">
        <f>IFERROR(VLOOKUP(B62,Notas!$F$2:$I$16,2,FALSE),"")</f>
        <v/>
      </c>
      <c r="J62" s="457" t="str">
        <f t="shared" si="0"/>
        <v/>
      </c>
    </row>
    <row r="63" spans="2:10">
      <c r="B63" s="689">
        <v>44302</v>
      </c>
      <c r="C63" s="679">
        <v>500</v>
      </c>
      <c r="D63" s="680">
        <v>6330</v>
      </c>
      <c r="E63" s="681">
        <v>12.66</v>
      </c>
      <c r="F63" s="348" t="str">
        <f>IFERROR(VLOOKUP(B63,Notas!$F$2:$I$16,4,FALSE),"")</f>
        <v/>
      </c>
      <c r="G63" s="348" t="str">
        <f>IFERROR(VLOOKUP(B63,Notas!$F$2:$I$16,2,FALSE),"")</f>
        <v/>
      </c>
      <c r="J63" s="457" t="str">
        <f t="shared" si="0"/>
        <v/>
      </c>
    </row>
    <row r="64" spans="2:10">
      <c r="B64" s="690">
        <v>500</v>
      </c>
      <c r="C64" s="679">
        <v>500</v>
      </c>
      <c r="D64" s="680">
        <v>6330</v>
      </c>
      <c r="E64" s="681">
        <v>12.66</v>
      </c>
      <c r="F64" s="348" t="str">
        <f>IFERROR(VLOOKUP(B64,Notas!$F$2:$I$16,4,FALSE),"")</f>
        <v/>
      </c>
      <c r="G64" s="348" t="str">
        <f>IFERROR(VLOOKUP(B64,Notas!$F$2:$I$16,2,FALSE),"")</f>
        <v/>
      </c>
      <c r="J64" s="457" t="str">
        <f t="shared" si="0"/>
        <v/>
      </c>
    </row>
    <row r="65" spans="2:10">
      <c r="B65" s="689">
        <v>44330</v>
      </c>
      <c r="C65" s="679">
        <v>500</v>
      </c>
      <c r="D65" s="680">
        <v>6195</v>
      </c>
      <c r="E65" s="681">
        <v>12.39</v>
      </c>
      <c r="F65" s="348" t="str">
        <f>IFERROR(VLOOKUP(B65,Notas!$F$2:$I$16,4,FALSE),"")</f>
        <v/>
      </c>
      <c r="G65" s="348" t="str">
        <f>IFERROR(VLOOKUP(B65,Notas!$F$2:$I$16,2,FALSE),"")</f>
        <v/>
      </c>
      <c r="J65" s="457" t="str">
        <f t="shared" si="0"/>
        <v/>
      </c>
    </row>
    <row r="66" spans="2:10">
      <c r="B66" s="690">
        <v>500</v>
      </c>
      <c r="C66" s="679">
        <v>500</v>
      </c>
      <c r="D66" s="680">
        <v>6195</v>
      </c>
      <c r="E66" s="681">
        <v>12.39</v>
      </c>
      <c r="F66" s="348" t="str">
        <f>IFERROR(VLOOKUP(B66,Notas!$F$2:$I$16,4,FALSE),"")</f>
        <v/>
      </c>
      <c r="G66" s="348" t="str">
        <f>IFERROR(VLOOKUP(B66,Notas!$F$2:$I$16,2,FALSE),"")</f>
        <v/>
      </c>
      <c r="J66" s="457" t="str">
        <f t="shared" si="0"/>
        <v/>
      </c>
    </row>
    <row r="67" spans="2:10">
      <c r="B67" s="689">
        <v>44340</v>
      </c>
      <c r="C67" s="679">
        <v>200</v>
      </c>
      <c r="D67" s="680">
        <v>2474</v>
      </c>
      <c r="E67" s="681">
        <v>12.37</v>
      </c>
      <c r="F67" s="348" t="str">
        <f>IFERROR(VLOOKUP(B67,Notas!$F$2:$I$16,4,FALSE),"")</f>
        <v/>
      </c>
      <c r="G67" s="348" t="str">
        <f>IFERROR(VLOOKUP(B67,Notas!$F$2:$I$16,2,FALSE),"")</f>
        <v/>
      </c>
      <c r="J67" s="457" t="str">
        <f t="shared" si="0"/>
        <v/>
      </c>
    </row>
    <row r="68" spans="2:10">
      <c r="B68" s="690">
        <v>200</v>
      </c>
      <c r="C68" s="679">
        <v>200</v>
      </c>
      <c r="D68" s="680">
        <v>2474</v>
      </c>
      <c r="E68" s="681">
        <v>12.37</v>
      </c>
      <c r="F68" s="348" t="str">
        <f>IFERROR(VLOOKUP(B68,Notas!$F$2:$I$16,4,FALSE),"")</f>
        <v/>
      </c>
      <c r="G68" s="348" t="str">
        <f>IFERROR(VLOOKUP(B68,Notas!$F$2:$I$16,2,FALSE),"")</f>
        <v/>
      </c>
      <c r="J68" s="457" t="str">
        <f t="shared" si="0"/>
        <v/>
      </c>
    </row>
    <row r="69" spans="2:10">
      <c r="B69" s="688" t="s">
        <v>1240</v>
      </c>
      <c r="C69" s="679">
        <v>700</v>
      </c>
      <c r="D69" s="680">
        <v>11684</v>
      </c>
      <c r="E69" s="681">
        <v>16.69142857142857</v>
      </c>
      <c r="F69" s="348" t="str">
        <f>IFERROR(VLOOKUP(B69,Notas!$F$2:$I$16,4,FALSE),"")</f>
        <v/>
      </c>
      <c r="G69" s="348" t="str">
        <f>IFERROR(VLOOKUP(B69,Notas!$F$2:$I$16,2,FALSE),"")</f>
        <v/>
      </c>
      <c r="J69" s="457" t="str">
        <f t="shared" si="0"/>
        <v/>
      </c>
    </row>
    <row r="70" spans="2:10">
      <c r="B70" s="689">
        <v>44369</v>
      </c>
      <c r="C70" s="679">
        <v>500</v>
      </c>
      <c r="D70" s="680">
        <v>8428</v>
      </c>
      <c r="E70" s="681">
        <v>16.856000000000002</v>
      </c>
      <c r="F70" s="348" t="str">
        <f>IFERROR(VLOOKUP(B70,Notas!$F$2:$I$16,4,FALSE),"")</f>
        <v/>
      </c>
      <c r="G70" s="348" t="str">
        <f>IFERROR(VLOOKUP(B70,Notas!$F$2:$I$16,2,FALSE),"")</f>
        <v/>
      </c>
      <c r="J70" s="457" t="str">
        <f t="shared" si="0"/>
        <v/>
      </c>
    </row>
    <row r="71" spans="2:10">
      <c r="B71" s="690">
        <v>200</v>
      </c>
      <c r="C71" s="679">
        <v>200</v>
      </c>
      <c r="D71" s="680">
        <v>3376</v>
      </c>
      <c r="E71" s="681">
        <v>16.88</v>
      </c>
      <c r="F71" s="348" t="str">
        <f>IFERROR(VLOOKUP(B71,Notas!$F$2:$I$16,4,FALSE),"")</f>
        <v/>
      </c>
      <c r="G71" s="348" t="str">
        <f>IFERROR(VLOOKUP(B71,Notas!$F$2:$I$16,2,FALSE),"")</f>
        <v/>
      </c>
      <c r="J71" s="457" t="str">
        <f t="shared" ref="J71:J87" si="1">IFERROR(F71*G71,"")</f>
        <v/>
      </c>
    </row>
    <row r="72" spans="2:10">
      <c r="B72" s="690">
        <v>300</v>
      </c>
      <c r="C72" s="679">
        <v>300</v>
      </c>
      <c r="D72" s="680">
        <v>5052</v>
      </c>
      <c r="E72" s="681">
        <v>16.84</v>
      </c>
      <c r="F72" s="348" t="str">
        <f>IFERROR(VLOOKUP(B72,Notas!$F$2:$I$16,4,FALSE),"")</f>
        <v/>
      </c>
      <c r="G72" s="348" t="str">
        <f>IFERROR(VLOOKUP(B72,Notas!$F$2:$I$16,2,FALSE),"")</f>
        <v/>
      </c>
      <c r="J72" s="457" t="str">
        <f t="shared" si="1"/>
        <v/>
      </c>
    </row>
    <row r="73" spans="2:10">
      <c r="B73" s="689">
        <v>44382</v>
      </c>
      <c r="C73" s="679">
        <v>200</v>
      </c>
      <c r="D73" s="680">
        <v>3256</v>
      </c>
      <c r="E73" s="681">
        <v>16.28</v>
      </c>
      <c r="F73" s="348" t="str">
        <f>IFERROR(VLOOKUP(B73,Notas!$F$2:$I$16,4,FALSE),"")</f>
        <v/>
      </c>
      <c r="G73" s="348" t="str">
        <f>IFERROR(VLOOKUP(B73,Notas!$F$2:$I$16,2,FALSE),"")</f>
        <v/>
      </c>
      <c r="J73" s="457" t="str">
        <f t="shared" si="1"/>
        <v/>
      </c>
    </row>
    <row r="74" spans="2:10">
      <c r="B74" s="690">
        <v>200</v>
      </c>
      <c r="C74" s="679">
        <v>200</v>
      </c>
      <c r="D74" s="680">
        <v>3256</v>
      </c>
      <c r="E74" s="681">
        <v>16.28</v>
      </c>
      <c r="F74" s="348" t="str">
        <f>IFERROR(VLOOKUP(B74,Notas!$F$2:$I$16,4,FALSE),"")</f>
        <v/>
      </c>
      <c r="G74" s="348" t="str">
        <f>IFERROR(VLOOKUP(B74,Notas!$F$2:$I$16,2,FALSE),"")</f>
        <v/>
      </c>
      <c r="J74" s="457" t="str">
        <f t="shared" si="1"/>
        <v/>
      </c>
    </row>
    <row r="75" spans="2:10">
      <c r="B75" s="688" t="s">
        <v>1260</v>
      </c>
      <c r="C75" s="679">
        <v>1500</v>
      </c>
      <c r="D75" s="680">
        <v>8355</v>
      </c>
      <c r="E75" s="681">
        <v>5.57</v>
      </c>
      <c r="F75" s="348">
        <f>IFERROR(VLOOKUP(B75,Notas!$F$2:$I$16,4,FALSE),"")</f>
        <v>5.57</v>
      </c>
      <c r="G75" s="348">
        <f>IFERROR(VLOOKUP(B75,Notas!$F$2:$I$16,2,FALSE),"")</f>
        <v>1500</v>
      </c>
      <c r="J75" s="457">
        <f t="shared" si="1"/>
        <v>8355</v>
      </c>
    </row>
    <row r="76" spans="2:10">
      <c r="B76" s="689">
        <v>44385</v>
      </c>
      <c r="C76" s="679">
        <v>1000</v>
      </c>
      <c r="D76" s="680">
        <v>5570</v>
      </c>
      <c r="E76" s="681">
        <v>5.57</v>
      </c>
      <c r="F76" s="348" t="str">
        <f>IFERROR(VLOOKUP(B76,Notas!$F$2:$I$16,4,FALSE),"")</f>
        <v/>
      </c>
      <c r="G76" s="348" t="str">
        <f>IFERROR(VLOOKUP(B76,Notas!$F$2:$I$16,2,FALSE),"")</f>
        <v/>
      </c>
      <c r="J76" s="457" t="str">
        <f t="shared" si="1"/>
        <v/>
      </c>
    </row>
    <row r="77" spans="2:10">
      <c r="B77" s="690">
        <v>1000</v>
      </c>
      <c r="C77" s="679">
        <v>1000</v>
      </c>
      <c r="D77" s="680">
        <v>5570</v>
      </c>
      <c r="E77" s="681">
        <v>5.57</v>
      </c>
      <c r="F77" s="348" t="str">
        <f>IFERROR(VLOOKUP(B77,Notas!$F$2:$I$16,4,FALSE),"")</f>
        <v/>
      </c>
      <c r="G77" s="348" t="str">
        <f>IFERROR(VLOOKUP(B77,Notas!$F$2:$I$16,2,FALSE),"")</f>
        <v/>
      </c>
      <c r="J77" s="457" t="str">
        <f t="shared" si="1"/>
        <v/>
      </c>
    </row>
    <row r="78" spans="2:10">
      <c r="B78" s="689">
        <v>44390</v>
      </c>
      <c r="C78" s="679">
        <v>500</v>
      </c>
      <c r="D78" s="680">
        <v>2785</v>
      </c>
      <c r="E78" s="681">
        <v>5.57</v>
      </c>
      <c r="F78" s="348" t="str">
        <f>IFERROR(VLOOKUP(B78,Notas!$F$2:$I$16,4,FALSE),"")</f>
        <v/>
      </c>
      <c r="G78" s="348" t="str">
        <f>IFERROR(VLOOKUP(B78,Notas!$F$2:$I$16,2,FALSE),"")</f>
        <v/>
      </c>
      <c r="J78" s="457" t="str">
        <f t="shared" si="1"/>
        <v/>
      </c>
    </row>
    <row r="79" spans="2:10">
      <c r="B79" s="690">
        <v>500</v>
      </c>
      <c r="C79" s="679">
        <v>500</v>
      </c>
      <c r="D79" s="680">
        <v>2785</v>
      </c>
      <c r="E79" s="681">
        <v>5.57</v>
      </c>
      <c r="F79" s="348" t="str">
        <f>IFERROR(VLOOKUP(B79,Notas!$F$2:$I$16,4,FALSE),"")</f>
        <v/>
      </c>
      <c r="G79" s="348" t="str">
        <f>IFERROR(VLOOKUP(B79,Notas!$F$2:$I$16,2,FALSE),"")</f>
        <v/>
      </c>
      <c r="J79" s="457" t="str">
        <f t="shared" si="1"/>
        <v/>
      </c>
    </row>
    <row r="80" spans="2:10">
      <c r="B80" s="688" t="s">
        <v>2</v>
      </c>
      <c r="C80" s="679">
        <v>900</v>
      </c>
      <c r="D80" s="680">
        <v>22887</v>
      </c>
      <c r="E80" s="681">
        <v>25.43</v>
      </c>
      <c r="F80" s="348" t="str">
        <f>IFERROR(VLOOKUP(B80,Notas!$F$2:$I$16,4,FALSE),"")</f>
        <v/>
      </c>
      <c r="G80" s="348" t="str">
        <f>IFERROR(VLOOKUP(B80,Notas!$F$2:$I$16,2,FALSE),"")</f>
        <v/>
      </c>
      <c r="J80" s="457" t="str">
        <f t="shared" si="1"/>
        <v/>
      </c>
    </row>
    <row r="81" spans="2:10">
      <c r="B81" s="689">
        <v>44377</v>
      </c>
      <c r="C81" s="679">
        <v>300</v>
      </c>
      <c r="D81" s="680">
        <v>7746</v>
      </c>
      <c r="E81" s="681">
        <v>25.82</v>
      </c>
      <c r="F81" s="348" t="str">
        <f>IFERROR(VLOOKUP(B81,Notas!$F$2:$I$16,4,FALSE),"")</f>
        <v/>
      </c>
      <c r="G81" s="348" t="str">
        <f>IFERROR(VLOOKUP(B81,Notas!$F$2:$I$16,2,FALSE),"")</f>
        <v/>
      </c>
      <c r="J81" s="457" t="str">
        <f t="shared" si="1"/>
        <v/>
      </c>
    </row>
    <row r="82" spans="2:10">
      <c r="B82" s="690">
        <v>300</v>
      </c>
      <c r="C82" s="679">
        <v>300</v>
      </c>
      <c r="D82" s="680">
        <v>7746</v>
      </c>
      <c r="E82" s="681">
        <v>25.82</v>
      </c>
      <c r="F82" s="348" t="str">
        <f>IFERROR(VLOOKUP(B82,Notas!$F$2:$I$16,4,FALSE),"")</f>
        <v/>
      </c>
      <c r="G82" s="348" t="str">
        <f>IFERROR(VLOOKUP(B82,Notas!$F$2:$I$16,2,FALSE),"")</f>
        <v/>
      </c>
      <c r="J82" s="457" t="str">
        <f t="shared" si="1"/>
        <v/>
      </c>
    </row>
    <row r="83" spans="2:10" hidden="1">
      <c r="B83" s="689">
        <v>44379</v>
      </c>
      <c r="C83" s="679">
        <v>200</v>
      </c>
      <c r="D83" s="680">
        <v>5136</v>
      </c>
      <c r="E83" s="681">
        <v>25.68</v>
      </c>
      <c r="F83" s="348" t="str">
        <f>IFERROR(VLOOKUP(B83,Notas!$F$2:$I$16,4,FALSE),"")</f>
        <v/>
      </c>
      <c r="G83" s="348" t="str">
        <f>IFERROR(VLOOKUP(B83,Notas!$F$2:$I$16,2,FALSE),"")</f>
        <v/>
      </c>
      <c r="J83" s="457" t="str">
        <f t="shared" si="1"/>
        <v/>
      </c>
    </row>
    <row r="84" spans="2:10" hidden="1">
      <c r="B84" s="690">
        <v>200</v>
      </c>
      <c r="C84" s="679">
        <v>200</v>
      </c>
      <c r="D84" s="680">
        <v>5136</v>
      </c>
      <c r="E84" s="681">
        <v>25.68</v>
      </c>
      <c r="F84" s="348" t="str">
        <f>IFERROR(VLOOKUP(B84,Notas!$F$2:$I$16,4,FALSE),"")</f>
        <v/>
      </c>
      <c r="G84" s="348" t="str">
        <f>IFERROR(VLOOKUP(B84,Notas!$F$2:$I$16,2,FALSE),"")</f>
        <v/>
      </c>
      <c r="J84" s="457" t="str">
        <f t="shared" si="1"/>
        <v/>
      </c>
    </row>
    <row r="85" spans="2:10">
      <c r="B85" s="689">
        <v>44378</v>
      </c>
      <c r="C85" s="679">
        <v>100</v>
      </c>
      <c r="D85" s="680">
        <v>2542</v>
      </c>
      <c r="E85" s="681">
        <v>25.42</v>
      </c>
      <c r="F85" s="348" t="str">
        <f>IFERROR(VLOOKUP(B85,Notas!$F$2:$I$16,4,FALSE),"")</f>
        <v/>
      </c>
      <c r="G85" s="348" t="str">
        <f>IFERROR(VLOOKUP(B85,Notas!$F$2:$I$16,2,FALSE),"")</f>
        <v/>
      </c>
      <c r="J85" s="457" t="str">
        <f t="shared" si="1"/>
        <v/>
      </c>
    </row>
    <row r="86" spans="2:10">
      <c r="B86" s="690">
        <v>100</v>
      </c>
      <c r="C86" s="679">
        <v>100</v>
      </c>
      <c r="D86" s="680">
        <v>2542</v>
      </c>
      <c r="E86" s="681">
        <v>25.42</v>
      </c>
      <c r="F86" s="348" t="str">
        <f>IFERROR(VLOOKUP(B86,Notas!$F$2:$I$16,4,FALSE),"")</f>
        <v/>
      </c>
      <c r="G86" s="348" t="str">
        <f>IFERROR(VLOOKUP(B86,Notas!$F$2:$I$16,2,FALSE),"")</f>
        <v/>
      </c>
      <c r="J86" s="457" t="str">
        <f t="shared" si="1"/>
        <v/>
      </c>
    </row>
    <row r="87" spans="2:10">
      <c r="B87" s="689">
        <v>44382</v>
      </c>
      <c r="C87" s="679">
        <v>200</v>
      </c>
      <c r="D87" s="680">
        <v>5037</v>
      </c>
      <c r="E87" s="681">
        <v>25.184999999999999</v>
      </c>
      <c r="F87" s="348" t="str">
        <f>IFERROR(VLOOKUP(B87,Notas!$F$2:$I$16,4,FALSE),"")</f>
        <v/>
      </c>
      <c r="G87" s="348" t="str">
        <f>IFERROR(VLOOKUP(B87,Notas!$F$2:$I$16,2,FALSE),"")</f>
        <v/>
      </c>
      <c r="J87" s="457" t="str">
        <f t="shared" si="1"/>
        <v/>
      </c>
    </row>
    <row r="88" spans="2:10">
      <c r="B88" s="690">
        <v>100</v>
      </c>
      <c r="C88" s="679">
        <v>200</v>
      </c>
      <c r="D88" s="680">
        <v>5037</v>
      </c>
      <c r="E88" s="681">
        <v>25.184999999999999</v>
      </c>
      <c r="F88" s="348" t="str">
        <f>IFERROR(VLOOKUP(B88,Notas!$F$2:$I$16,4,FALSE),"")</f>
        <v/>
      </c>
      <c r="J88" s="457" t="str">
        <f t="shared" ref="J88:J103" si="2">IFERROR(F88*G88,"")</f>
        <v/>
      </c>
    </row>
    <row r="89" spans="2:10">
      <c r="B89" s="689">
        <v>44385</v>
      </c>
      <c r="C89" s="679">
        <v>100</v>
      </c>
      <c r="D89" s="680">
        <v>2426</v>
      </c>
      <c r="E89" s="681">
        <v>24.26</v>
      </c>
      <c r="F89" s="348" t="str">
        <f>IFERROR(VLOOKUP(B89,Notas!$F$2:$I$16,4,FALSE),"")</f>
        <v/>
      </c>
      <c r="J89" s="457" t="str">
        <f t="shared" si="2"/>
        <v/>
      </c>
    </row>
    <row r="90" spans="2:10">
      <c r="B90" s="690">
        <v>100</v>
      </c>
      <c r="C90" s="679">
        <v>100</v>
      </c>
      <c r="D90" s="680">
        <v>2426</v>
      </c>
      <c r="E90" s="681">
        <v>24.26</v>
      </c>
      <c r="F90" s="348" t="str">
        <f>IFERROR(VLOOKUP(B90,Notas!$F$2:$I$16,4,FALSE),"")</f>
        <v/>
      </c>
      <c r="J90" s="457" t="str">
        <f t="shared" si="2"/>
        <v/>
      </c>
    </row>
    <row r="91" spans="2:10">
      <c r="B91" s="688" t="s">
        <v>1289</v>
      </c>
      <c r="C91" s="679">
        <v>2400</v>
      </c>
      <c r="D91" s="680">
        <v>12788</v>
      </c>
      <c r="E91" s="681">
        <v>5.3283333333333331</v>
      </c>
      <c r="F91" s="348">
        <f>IFERROR(VLOOKUP(B91,Notas!$F$2:$I$16,4,FALSE),"")</f>
        <v>5.3283333333333331</v>
      </c>
      <c r="J91" s="457">
        <f t="shared" si="2"/>
        <v>0</v>
      </c>
    </row>
    <row r="92" spans="2:10">
      <c r="B92" s="689">
        <v>44043</v>
      </c>
      <c r="C92" s="679">
        <v>500</v>
      </c>
      <c r="D92" s="680">
        <v>4200</v>
      </c>
      <c r="E92" s="681">
        <v>8.4</v>
      </c>
      <c r="F92" s="348" t="str">
        <f>IFERROR(VLOOKUP(B92,Notas!$F$2:$I$16,4,FALSE),"")</f>
        <v/>
      </c>
      <c r="J92" s="457" t="str">
        <f t="shared" si="2"/>
        <v/>
      </c>
    </row>
    <row r="93" spans="2:10">
      <c r="B93" s="690">
        <v>200</v>
      </c>
      <c r="C93" s="679">
        <v>200</v>
      </c>
      <c r="D93" s="680">
        <v>1668</v>
      </c>
      <c r="E93" s="681">
        <v>8.34</v>
      </c>
      <c r="F93" s="348" t="str">
        <f>IFERROR(VLOOKUP(B93,Notas!$F$2:$I$16,4,FALSE),"")</f>
        <v/>
      </c>
      <c r="J93" s="457" t="str">
        <f t="shared" si="2"/>
        <v/>
      </c>
    </row>
    <row r="94" spans="2:10">
      <c r="B94" s="690">
        <v>300</v>
      </c>
      <c r="C94" s="679">
        <v>300</v>
      </c>
      <c r="D94" s="680">
        <v>2532</v>
      </c>
      <c r="E94" s="681">
        <v>8.44</v>
      </c>
      <c r="F94" s="348" t="str">
        <f>IFERROR(VLOOKUP(B94,Notas!$F$2:$I$16,4,FALSE),"")</f>
        <v/>
      </c>
      <c r="J94" s="457" t="str">
        <f t="shared" si="2"/>
        <v/>
      </c>
    </row>
    <row r="95" spans="2:10">
      <c r="B95" s="689">
        <v>44124</v>
      </c>
      <c r="C95" s="679">
        <v>300</v>
      </c>
      <c r="D95" s="680">
        <v>1470</v>
      </c>
      <c r="E95" s="681">
        <v>4.9000000000000004</v>
      </c>
      <c r="F95" s="348" t="str">
        <f>IFERROR(VLOOKUP(B95,Notas!$F$2:$I$16,4,FALSE),"")</f>
        <v/>
      </c>
      <c r="J95" s="457" t="str">
        <f t="shared" si="2"/>
        <v/>
      </c>
    </row>
    <row r="96" spans="2:10">
      <c r="B96" s="690">
        <v>300</v>
      </c>
      <c r="C96" s="679">
        <v>300</v>
      </c>
      <c r="D96" s="680">
        <v>1470</v>
      </c>
      <c r="E96" s="681">
        <v>4.9000000000000004</v>
      </c>
      <c r="F96" s="348" t="str">
        <f>IFERROR(VLOOKUP(B96,Notas!$F$2:$I$16,4,FALSE),"")</f>
        <v/>
      </c>
      <c r="J96" s="457" t="str">
        <f t="shared" si="2"/>
        <v/>
      </c>
    </row>
    <row r="97" spans="2:10">
      <c r="B97" s="689">
        <v>44162</v>
      </c>
      <c r="C97" s="679">
        <v>400</v>
      </c>
      <c r="D97" s="680">
        <v>1976.0000000000002</v>
      </c>
      <c r="E97" s="681">
        <v>4.9400000000000004</v>
      </c>
      <c r="F97" s="348" t="str">
        <f>IFERROR(VLOOKUP(B97,Notas!$F$2:$I$16,4,FALSE),"")</f>
        <v/>
      </c>
      <c r="J97" s="457" t="str">
        <f t="shared" si="2"/>
        <v/>
      </c>
    </row>
    <row r="98" spans="2:10">
      <c r="B98" s="690">
        <v>400</v>
      </c>
      <c r="C98" s="679">
        <v>400</v>
      </c>
      <c r="D98" s="680">
        <v>1976.0000000000002</v>
      </c>
      <c r="E98" s="681">
        <v>4.9400000000000004</v>
      </c>
      <c r="F98" s="348" t="str">
        <f>IFERROR(VLOOKUP(B98,Notas!$F$2:$I$16,4,FALSE),"")</f>
        <v/>
      </c>
      <c r="J98" s="457" t="str">
        <f t="shared" si="2"/>
        <v/>
      </c>
    </row>
    <row r="99" spans="2:10">
      <c r="B99" s="689">
        <v>44301</v>
      </c>
      <c r="C99" s="679">
        <v>1000</v>
      </c>
      <c r="D99" s="680">
        <v>4220</v>
      </c>
      <c r="E99" s="681">
        <v>4.22</v>
      </c>
      <c r="F99" s="348" t="str">
        <f>IFERROR(VLOOKUP(B99,Notas!$F$2:$I$16,4,FALSE),"")</f>
        <v/>
      </c>
      <c r="J99" s="457" t="str">
        <f t="shared" si="2"/>
        <v/>
      </c>
    </row>
    <row r="100" spans="2:10">
      <c r="B100" s="690">
        <v>1000</v>
      </c>
      <c r="C100" s="679">
        <v>1000</v>
      </c>
      <c r="D100" s="680">
        <v>4220</v>
      </c>
      <c r="E100" s="681">
        <v>4.22</v>
      </c>
      <c r="F100" s="348" t="str">
        <f>IFERROR(VLOOKUP(B100,Notas!$F$2:$I$16,4,FALSE),"")</f>
        <v/>
      </c>
      <c r="J100" s="457" t="str">
        <f t="shared" si="2"/>
        <v/>
      </c>
    </row>
    <row r="101" spans="2:10">
      <c r="B101" s="689">
        <v>44363</v>
      </c>
      <c r="C101" s="679">
        <v>200</v>
      </c>
      <c r="D101" s="680">
        <v>922.00000000000011</v>
      </c>
      <c r="E101" s="681">
        <v>4.6100000000000003</v>
      </c>
      <c r="F101" s="348" t="str">
        <f>IFERROR(VLOOKUP(B101,Notas!$F$2:$I$16,4,FALSE),"")</f>
        <v/>
      </c>
      <c r="J101" s="457" t="str">
        <f t="shared" si="2"/>
        <v/>
      </c>
    </row>
    <row r="102" spans="2:10">
      <c r="B102" s="690">
        <v>200</v>
      </c>
      <c r="C102" s="679">
        <v>200</v>
      </c>
      <c r="D102" s="680">
        <v>922.00000000000011</v>
      </c>
      <c r="E102" s="681">
        <v>4.6100000000000003</v>
      </c>
      <c r="F102" s="348" t="str">
        <f>IFERROR(VLOOKUP(B102,Notas!$F$2:$I$16,4,FALSE),"")</f>
        <v/>
      </c>
      <c r="J102" s="457" t="str">
        <f t="shared" si="2"/>
        <v/>
      </c>
    </row>
    <row r="103" spans="2:10">
      <c r="B103" s="688" t="s">
        <v>1382</v>
      </c>
      <c r="C103" s="679">
        <v>100</v>
      </c>
      <c r="D103" s="680">
        <v>1834</v>
      </c>
      <c r="E103" s="681">
        <v>18.34</v>
      </c>
      <c r="F103" s="348">
        <f>IFERROR(VLOOKUP(B103,Notas!$F$2:$I$16,4,FALSE),"")</f>
        <v>18.425396825396824</v>
      </c>
      <c r="J103" s="457">
        <f t="shared" si="2"/>
        <v>0</v>
      </c>
    </row>
    <row r="104" spans="2:10" ht="32">
      <c r="B104" s="689">
        <v>44389</v>
      </c>
      <c r="C104" s="679">
        <v>100</v>
      </c>
      <c r="D104" s="680">
        <v>1834</v>
      </c>
      <c r="E104" s="681">
        <v>18.34</v>
      </c>
      <c r="J104" s="458">
        <f>SUM(J5:J101)</f>
        <v>237945.4309827761</v>
      </c>
    </row>
    <row r="105" spans="2:10">
      <c r="B105" s="690">
        <v>100</v>
      </c>
      <c r="C105" s="679">
        <v>100</v>
      </c>
      <c r="D105" s="680">
        <v>1834</v>
      </c>
      <c r="E105" s="681">
        <v>18.34</v>
      </c>
    </row>
    <row r="106" spans="2:10">
      <c r="B106" s="688" t="s">
        <v>1393</v>
      </c>
      <c r="C106" s="679">
        <v>1900</v>
      </c>
      <c r="D106" s="680">
        <v>67981</v>
      </c>
      <c r="E106" s="681">
        <v>35.779473684210529</v>
      </c>
    </row>
    <row r="107" spans="2:10">
      <c r="B107" s="689">
        <v>44335</v>
      </c>
      <c r="C107" s="679">
        <v>400</v>
      </c>
      <c r="D107" s="680">
        <v>16106</v>
      </c>
      <c r="E107" s="681">
        <v>40.265000000000001</v>
      </c>
    </row>
    <row r="108" spans="2:10">
      <c r="B108" s="690">
        <v>100</v>
      </c>
      <c r="C108" s="679">
        <v>200</v>
      </c>
      <c r="D108" s="680">
        <v>7986</v>
      </c>
      <c r="E108" s="681">
        <v>39.93</v>
      </c>
    </row>
    <row r="109" spans="2:10">
      <c r="B109" s="690">
        <v>200</v>
      </c>
      <c r="C109" s="679">
        <v>200</v>
      </c>
      <c r="D109" s="680">
        <v>8120</v>
      </c>
      <c r="E109" s="681">
        <v>40.6</v>
      </c>
    </row>
    <row r="110" spans="2:10">
      <c r="B110" s="689">
        <v>44337</v>
      </c>
      <c r="C110" s="679">
        <v>200</v>
      </c>
      <c r="D110" s="680">
        <v>7602</v>
      </c>
      <c r="E110" s="681">
        <v>38.01</v>
      </c>
    </row>
    <row r="111" spans="2:10">
      <c r="B111" s="690">
        <v>100</v>
      </c>
      <c r="C111" s="679">
        <v>200</v>
      </c>
      <c r="D111" s="680">
        <v>7602</v>
      </c>
      <c r="E111" s="681">
        <v>38.01</v>
      </c>
    </row>
    <row r="112" spans="2:10">
      <c r="B112" s="689">
        <v>44341</v>
      </c>
      <c r="C112" s="679">
        <v>200</v>
      </c>
      <c r="D112" s="680">
        <v>7537</v>
      </c>
      <c r="E112" s="681">
        <v>37.685000000000002</v>
      </c>
    </row>
    <row r="113" spans="2:5">
      <c r="B113" s="690">
        <v>100</v>
      </c>
      <c r="C113" s="679">
        <v>200</v>
      </c>
      <c r="D113" s="680">
        <v>7537</v>
      </c>
      <c r="E113" s="681">
        <v>37.685000000000002</v>
      </c>
    </row>
    <row r="114" spans="2:5">
      <c r="B114" s="689">
        <v>44342</v>
      </c>
      <c r="C114" s="679">
        <v>100</v>
      </c>
      <c r="D114" s="680">
        <v>3940.9999999999995</v>
      </c>
      <c r="E114" s="681">
        <v>39.409999999999997</v>
      </c>
    </row>
    <row r="115" spans="2:5">
      <c r="B115" s="690">
        <v>100</v>
      </c>
      <c r="C115" s="679">
        <v>100</v>
      </c>
      <c r="D115" s="680">
        <v>3940.9999999999995</v>
      </c>
      <c r="E115" s="681">
        <v>39.409999999999997</v>
      </c>
    </row>
    <row r="116" spans="2:5">
      <c r="B116" s="689">
        <v>44344</v>
      </c>
      <c r="C116" s="679">
        <v>100</v>
      </c>
      <c r="D116" s="680">
        <v>3764</v>
      </c>
      <c r="E116" s="681">
        <v>37.64</v>
      </c>
    </row>
    <row r="117" spans="2:5">
      <c r="B117" s="690">
        <v>100</v>
      </c>
      <c r="C117" s="679">
        <v>100</v>
      </c>
      <c r="D117" s="680">
        <v>3764</v>
      </c>
      <c r="E117" s="681">
        <v>37.64</v>
      </c>
    </row>
    <row r="118" spans="2:5">
      <c r="B118" s="689">
        <v>44363</v>
      </c>
      <c r="C118" s="679">
        <v>200</v>
      </c>
      <c r="D118" s="680">
        <v>7014</v>
      </c>
      <c r="E118" s="681">
        <v>35.07</v>
      </c>
    </row>
    <row r="119" spans="2:5">
      <c r="B119" s="690">
        <v>200</v>
      </c>
      <c r="C119" s="679">
        <v>200</v>
      </c>
      <c r="D119" s="680">
        <v>7014</v>
      </c>
      <c r="E119" s="681">
        <v>35.07</v>
      </c>
    </row>
    <row r="120" spans="2:5">
      <c r="B120" s="689">
        <v>44365</v>
      </c>
      <c r="C120" s="679">
        <v>200</v>
      </c>
      <c r="D120" s="680">
        <v>6575</v>
      </c>
      <c r="E120" s="681">
        <v>32.875</v>
      </c>
    </row>
    <row r="121" spans="2:5">
      <c r="B121" s="690">
        <v>100</v>
      </c>
      <c r="C121" s="679">
        <v>200</v>
      </c>
      <c r="D121" s="680">
        <v>6575</v>
      </c>
      <c r="E121" s="681">
        <v>32.875</v>
      </c>
    </row>
    <row r="122" spans="2:5">
      <c r="B122" s="689">
        <v>44368</v>
      </c>
      <c r="C122" s="679">
        <v>100</v>
      </c>
      <c r="D122" s="680">
        <v>2962</v>
      </c>
      <c r="E122" s="681">
        <v>29.62</v>
      </c>
    </row>
    <row r="123" spans="2:5">
      <c r="B123" s="690">
        <v>100</v>
      </c>
      <c r="C123" s="679">
        <v>100</v>
      </c>
      <c r="D123" s="680">
        <v>2962</v>
      </c>
      <c r="E123" s="681">
        <v>29.62</v>
      </c>
    </row>
    <row r="124" spans="2:5">
      <c r="B124" s="689">
        <v>44385</v>
      </c>
      <c r="C124" s="679">
        <v>300</v>
      </c>
      <c r="D124" s="680">
        <v>9420</v>
      </c>
      <c r="E124" s="681">
        <v>31.4</v>
      </c>
    </row>
    <row r="125" spans="2:5">
      <c r="B125" s="690">
        <v>300</v>
      </c>
      <c r="C125" s="679">
        <v>300</v>
      </c>
      <c r="D125" s="680">
        <v>9420</v>
      </c>
      <c r="E125" s="681">
        <v>31.4</v>
      </c>
    </row>
    <row r="126" spans="2:5">
      <c r="B126" s="689">
        <v>44389</v>
      </c>
      <c r="C126" s="679">
        <v>100</v>
      </c>
      <c r="D126" s="680">
        <v>3060</v>
      </c>
      <c r="E126" s="681">
        <v>30.6</v>
      </c>
    </row>
    <row r="127" spans="2:5">
      <c r="B127" s="690">
        <v>100</v>
      </c>
      <c r="C127" s="679">
        <v>100</v>
      </c>
      <c r="D127" s="680">
        <v>3060</v>
      </c>
      <c r="E127" s="681">
        <v>30.6</v>
      </c>
    </row>
    <row r="128" spans="2:5">
      <c r="B128" s="688" t="s">
        <v>1398</v>
      </c>
      <c r="C128" s="679">
        <v>600</v>
      </c>
      <c r="D128" s="680">
        <v>13900</v>
      </c>
      <c r="E128" s="681">
        <v>23.166666666666668</v>
      </c>
    </row>
    <row r="129" spans="2:5">
      <c r="B129" s="689">
        <v>44383</v>
      </c>
      <c r="C129" s="679">
        <v>200</v>
      </c>
      <c r="D129" s="680">
        <v>4762</v>
      </c>
      <c r="E129" s="681">
        <v>23.81</v>
      </c>
    </row>
    <row r="130" spans="2:5">
      <c r="B130" s="690">
        <v>200</v>
      </c>
      <c r="C130" s="679">
        <v>200</v>
      </c>
      <c r="D130" s="680">
        <v>4762</v>
      </c>
      <c r="E130" s="681">
        <v>23.81</v>
      </c>
    </row>
    <row r="131" spans="2:5">
      <c r="B131" s="689">
        <v>44384</v>
      </c>
      <c r="C131" s="679">
        <v>200</v>
      </c>
      <c r="D131" s="680">
        <v>4628</v>
      </c>
      <c r="E131" s="681">
        <v>23.14</v>
      </c>
    </row>
    <row r="132" spans="2:5">
      <c r="B132" s="690">
        <v>200</v>
      </c>
      <c r="C132" s="679">
        <v>200</v>
      </c>
      <c r="D132" s="680">
        <v>4628</v>
      </c>
      <c r="E132" s="681">
        <v>23.14</v>
      </c>
    </row>
    <row r="133" spans="2:5">
      <c r="B133" s="689">
        <v>44385</v>
      </c>
      <c r="C133" s="679">
        <v>100</v>
      </c>
      <c r="D133" s="680">
        <v>2269</v>
      </c>
      <c r="E133" s="681">
        <v>22.69</v>
      </c>
    </row>
    <row r="134" spans="2:5">
      <c r="B134" s="690">
        <v>100</v>
      </c>
      <c r="C134" s="679">
        <v>100</v>
      </c>
      <c r="D134" s="680">
        <v>2269</v>
      </c>
      <c r="E134" s="681">
        <v>22.69</v>
      </c>
    </row>
    <row r="135" spans="2:5">
      <c r="B135" s="689">
        <v>44389</v>
      </c>
      <c r="C135" s="679">
        <v>100</v>
      </c>
      <c r="D135" s="680">
        <v>2241</v>
      </c>
      <c r="E135" s="681">
        <v>22.41</v>
      </c>
    </row>
    <row r="136" spans="2:5">
      <c r="B136" s="690">
        <v>100</v>
      </c>
      <c r="C136" s="679">
        <v>100</v>
      </c>
      <c r="D136" s="680">
        <v>2241</v>
      </c>
      <c r="E136" s="681">
        <v>22.41</v>
      </c>
    </row>
    <row r="137" spans="2:5">
      <c r="B137" s="688" t="s">
        <v>1400</v>
      </c>
      <c r="C137" s="679">
        <v>1000</v>
      </c>
      <c r="D137" s="680">
        <v>12590</v>
      </c>
      <c r="E137" s="681">
        <v>12.59</v>
      </c>
    </row>
    <row r="138" spans="2:5">
      <c r="B138" s="689">
        <v>44389</v>
      </c>
      <c r="C138" s="679">
        <v>1000</v>
      </c>
      <c r="D138" s="680">
        <v>12590</v>
      </c>
      <c r="E138" s="681">
        <v>12.59</v>
      </c>
    </row>
    <row r="139" spans="2:5">
      <c r="B139" s="690">
        <v>1000</v>
      </c>
      <c r="C139" s="679">
        <v>1000</v>
      </c>
      <c r="D139" s="680">
        <v>12590</v>
      </c>
      <c r="E139" s="681">
        <v>12.59</v>
      </c>
    </row>
    <row r="140" spans="2:5">
      <c r="B140" s="682" t="s">
        <v>200</v>
      </c>
      <c r="C140" s="679">
        <v>18061</v>
      </c>
      <c r="D140" s="680">
        <v>251092</v>
      </c>
      <c r="E140" s="681">
        <v>13.902441725264381</v>
      </c>
    </row>
    <row r="141" spans="2:5">
      <c r="B141" s="688" t="s">
        <v>89</v>
      </c>
      <c r="C141" s="679">
        <v>3861</v>
      </c>
      <c r="D141" s="680">
        <v>55552</v>
      </c>
      <c r="E141" s="681">
        <v>14.387982387982388</v>
      </c>
    </row>
    <row r="142" spans="2:5">
      <c r="B142" s="689">
        <v>43867</v>
      </c>
      <c r="C142" s="679">
        <v>1500</v>
      </c>
      <c r="D142" s="680">
        <v>23900</v>
      </c>
      <c r="E142" s="681">
        <v>15.933333333333334</v>
      </c>
    </row>
    <row r="143" spans="2:5">
      <c r="B143" s="690">
        <v>500</v>
      </c>
      <c r="C143" s="679">
        <v>500</v>
      </c>
      <c r="D143" s="680">
        <v>7940</v>
      </c>
      <c r="E143" s="681">
        <v>15.88</v>
      </c>
    </row>
    <row r="144" spans="2:5">
      <c r="B144" s="690">
        <v>1000</v>
      </c>
      <c r="C144" s="679">
        <v>1000</v>
      </c>
      <c r="D144" s="680">
        <v>15960</v>
      </c>
      <c r="E144" s="681">
        <v>15.96</v>
      </c>
    </row>
    <row r="145" spans="2:5">
      <c r="B145" s="689">
        <v>44047</v>
      </c>
      <c r="C145" s="679">
        <v>61</v>
      </c>
      <c r="D145" s="680">
        <v>0</v>
      </c>
      <c r="E145" s="681">
        <v>0</v>
      </c>
    </row>
    <row r="146" spans="2:5">
      <c r="B146" s="690">
        <v>61</v>
      </c>
      <c r="C146" s="679">
        <v>61</v>
      </c>
      <c r="D146" s="680">
        <v>0</v>
      </c>
      <c r="E146" s="681">
        <v>0</v>
      </c>
    </row>
    <row r="147" spans="2:5">
      <c r="B147" s="689">
        <v>44210</v>
      </c>
      <c r="C147" s="679">
        <v>500</v>
      </c>
      <c r="D147" s="680">
        <v>7500</v>
      </c>
      <c r="E147" s="681">
        <v>15</v>
      </c>
    </row>
    <row r="148" spans="2:5">
      <c r="B148" s="690">
        <v>500</v>
      </c>
      <c r="C148" s="679">
        <v>500</v>
      </c>
      <c r="D148" s="680">
        <v>7500</v>
      </c>
      <c r="E148" s="681">
        <v>15</v>
      </c>
    </row>
    <row r="149" spans="2:5">
      <c r="B149" s="689">
        <v>44217</v>
      </c>
      <c r="C149" s="679">
        <v>500</v>
      </c>
      <c r="D149" s="680">
        <v>6940</v>
      </c>
      <c r="E149" s="681">
        <v>13.88</v>
      </c>
    </row>
    <row r="150" spans="2:5">
      <c r="B150" s="690">
        <v>500</v>
      </c>
      <c r="C150" s="679">
        <v>500</v>
      </c>
      <c r="D150" s="680">
        <v>6940</v>
      </c>
      <c r="E150" s="681">
        <v>13.88</v>
      </c>
    </row>
    <row r="151" spans="2:5">
      <c r="B151" s="689">
        <v>44246</v>
      </c>
      <c r="C151" s="679">
        <v>500</v>
      </c>
      <c r="D151" s="680">
        <v>6490</v>
      </c>
      <c r="E151" s="681">
        <v>12.98</v>
      </c>
    </row>
    <row r="152" spans="2:5">
      <c r="B152" s="690">
        <v>500</v>
      </c>
      <c r="C152" s="679">
        <v>500</v>
      </c>
      <c r="D152" s="680">
        <v>6490</v>
      </c>
      <c r="E152" s="681">
        <v>12.98</v>
      </c>
    </row>
    <row r="153" spans="2:5">
      <c r="B153" s="689">
        <v>44362</v>
      </c>
      <c r="C153" s="679">
        <v>500</v>
      </c>
      <c r="D153" s="680">
        <v>6765</v>
      </c>
      <c r="E153" s="681">
        <v>13.53</v>
      </c>
    </row>
    <row r="154" spans="2:5">
      <c r="B154" s="690">
        <v>500</v>
      </c>
      <c r="C154" s="679">
        <v>500</v>
      </c>
      <c r="D154" s="680">
        <v>6765</v>
      </c>
      <c r="E154" s="681">
        <v>13.53</v>
      </c>
    </row>
    <row r="155" spans="2:5">
      <c r="B155" s="689">
        <v>44365</v>
      </c>
      <c r="C155" s="679">
        <v>300</v>
      </c>
      <c r="D155" s="680">
        <v>3957</v>
      </c>
      <c r="E155" s="681">
        <v>13.19</v>
      </c>
    </row>
    <row r="156" spans="2:5">
      <c r="B156" s="690">
        <v>300</v>
      </c>
      <c r="C156" s="679">
        <v>300</v>
      </c>
      <c r="D156" s="680">
        <v>3957</v>
      </c>
      <c r="E156" s="681">
        <v>13.19</v>
      </c>
    </row>
    <row r="157" spans="2:5">
      <c r="B157" s="688" t="s">
        <v>128</v>
      </c>
      <c r="C157" s="679">
        <v>1300</v>
      </c>
      <c r="D157" s="680">
        <v>43011</v>
      </c>
      <c r="E157" s="681">
        <v>33.085384615384612</v>
      </c>
    </row>
    <row r="158" spans="2:5">
      <c r="B158" s="689">
        <v>44298</v>
      </c>
      <c r="C158" s="679">
        <v>1000</v>
      </c>
      <c r="D158" s="680">
        <v>34260</v>
      </c>
      <c r="E158" s="681">
        <v>34.26</v>
      </c>
    </row>
    <row r="159" spans="2:5">
      <c r="B159" s="690">
        <v>1000</v>
      </c>
      <c r="C159" s="679">
        <v>1000</v>
      </c>
      <c r="D159" s="680">
        <v>34260</v>
      </c>
      <c r="E159" s="681">
        <v>34.26</v>
      </c>
    </row>
    <row r="160" spans="2:5">
      <c r="B160" s="689">
        <v>44377</v>
      </c>
      <c r="C160" s="679">
        <v>300</v>
      </c>
      <c r="D160" s="680">
        <v>8751</v>
      </c>
      <c r="E160" s="681">
        <v>29.17</v>
      </c>
    </row>
    <row r="161" spans="2:5">
      <c r="B161" s="690">
        <v>300</v>
      </c>
      <c r="C161" s="679">
        <v>300</v>
      </c>
      <c r="D161" s="680">
        <v>8751</v>
      </c>
      <c r="E161" s="681">
        <v>29.17</v>
      </c>
    </row>
    <row r="162" spans="2:5">
      <c r="B162" s="688" t="s">
        <v>1234</v>
      </c>
      <c r="C162" s="679">
        <v>7500</v>
      </c>
      <c r="D162" s="680">
        <v>118998</v>
      </c>
      <c r="E162" s="754">
        <v>15.866400000000001</v>
      </c>
    </row>
    <row r="163" spans="2:5">
      <c r="B163" s="689">
        <v>44050</v>
      </c>
      <c r="C163" s="679">
        <v>500</v>
      </c>
      <c r="D163" s="680">
        <v>9714</v>
      </c>
      <c r="E163" s="681">
        <v>19.428000000000001</v>
      </c>
    </row>
    <row r="164" spans="2:5">
      <c r="B164" s="690">
        <v>200</v>
      </c>
      <c r="C164" s="679">
        <v>200</v>
      </c>
      <c r="D164" s="680">
        <v>3792</v>
      </c>
      <c r="E164" s="681">
        <v>18.96</v>
      </c>
    </row>
    <row r="165" spans="2:5">
      <c r="B165" s="690">
        <v>300</v>
      </c>
      <c r="C165" s="679">
        <v>300</v>
      </c>
      <c r="D165" s="680">
        <v>5921.9999999999991</v>
      </c>
      <c r="E165" s="681">
        <v>19.739999999999998</v>
      </c>
    </row>
    <row r="166" spans="2:5">
      <c r="B166" s="689">
        <v>44049</v>
      </c>
      <c r="C166" s="679">
        <v>300</v>
      </c>
      <c r="D166" s="680">
        <v>5877</v>
      </c>
      <c r="E166" s="681">
        <v>19.59</v>
      </c>
    </row>
    <row r="167" spans="2:5">
      <c r="B167" s="690">
        <v>300</v>
      </c>
      <c r="C167" s="679">
        <v>300</v>
      </c>
      <c r="D167" s="680">
        <v>5877</v>
      </c>
      <c r="E167" s="681">
        <v>19.59</v>
      </c>
    </row>
    <row r="168" spans="2:5">
      <c r="B168" s="689">
        <v>44082</v>
      </c>
      <c r="C168" s="679">
        <v>200</v>
      </c>
      <c r="D168" s="680">
        <v>3690</v>
      </c>
      <c r="E168" s="681">
        <v>18.45</v>
      </c>
    </row>
    <row r="169" spans="2:5">
      <c r="B169" s="690">
        <v>200</v>
      </c>
      <c r="C169" s="679">
        <v>200</v>
      </c>
      <c r="D169" s="680">
        <v>3690</v>
      </c>
      <c r="E169" s="681">
        <v>18.45</v>
      </c>
    </row>
    <row r="170" spans="2:5">
      <c r="B170" s="689">
        <v>44078</v>
      </c>
      <c r="C170" s="679">
        <v>200</v>
      </c>
      <c r="D170" s="680">
        <v>3652.0000000000005</v>
      </c>
      <c r="E170" s="681">
        <v>18.260000000000002</v>
      </c>
    </row>
    <row r="171" spans="2:5">
      <c r="B171" s="690">
        <v>200</v>
      </c>
      <c r="C171" s="679">
        <v>200</v>
      </c>
      <c r="D171" s="680">
        <v>3652.0000000000005</v>
      </c>
      <c r="E171" s="681">
        <v>18.260000000000002</v>
      </c>
    </row>
    <row r="172" spans="2:5">
      <c r="B172" s="689">
        <v>44141</v>
      </c>
      <c r="C172" s="679">
        <v>300</v>
      </c>
      <c r="D172" s="680">
        <v>5613</v>
      </c>
      <c r="E172" s="681">
        <v>18.71</v>
      </c>
    </row>
    <row r="173" spans="2:5">
      <c r="B173" s="690">
        <v>300</v>
      </c>
      <c r="C173" s="679">
        <v>300</v>
      </c>
      <c r="D173" s="680">
        <v>5613</v>
      </c>
      <c r="E173" s="681">
        <v>18.71</v>
      </c>
    </row>
    <row r="174" spans="2:5">
      <c r="B174" s="689">
        <v>44146</v>
      </c>
      <c r="C174" s="679">
        <v>300</v>
      </c>
      <c r="D174" s="680">
        <v>5658</v>
      </c>
      <c r="E174" s="681">
        <v>18.86</v>
      </c>
    </row>
    <row r="175" spans="2:5">
      <c r="B175" s="690">
        <v>300</v>
      </c>
      <c r="C175" s="679">
        <v>300</v>
      </c>
      <c r="D175" s="680">
        <v>5658</v>
      </c>
      <c r="E175" s="681">
        <v>18.86</v>
      </c>
    </row>
    <row r="176" spans="2:5">
      <c r="B176" s="689">
        <v>44154</v>
      </c>
      <c r="C176" s="679">
        <v>200</v>
      </c>
      <c r="D176" s="680">
        <v>3484.0000000000005</v>
      </c>
      <c r="E176" s="681">
        <v>17.420000000000002</v>
      </c>
    </row>
    <row r="177" spans="2:5">
      <c r="B177" s="690">
        <v>200</v>
      </c>
      <c r="C177" s="679">
        <v>200</v>
      </c>
      <c r="D177" s="680">
        <v>3484.0000000000005</v>
      </c>
      <c r="E177" s="681">
        <v>17.420000000000002</v>
      </c>
    </row>
    <row r="178" spans="2:5">
      <c r="B178" s="689">
        <v>44166</v>
      </c>
      <c r="C178" s="679">
        <v>400</v>
      </c>
      <c r="D178" s="680">
        <v>6962</v>
      </c>
      <c r="E178" s="681">
        <v>17.405000000000001</v>
      </c>
    </row>
    <row r="179" spans="2:5">
      <c r="B179" s="690">
        <v>200</v>
      </c>
      <c r="C179" s="679">
        <v>400</v>
      </c>
      <c r="D179" s="680">
        <v>6962</v>
      </c>
      <c r="E179" s="681">
        <v>17.405000000000001</v>
      </c>
    </row>
    <row r="180" spans="2:5">
      <c r="B180" s="689">
        <v>44203</v>
      </c>
      <c r="C180" s="679">
        <v>200</v>
      </c>
      <c r="D180" s="680">
        <v>3150</v>
      </c>
      <c r="E180" s="681">
        <v>15.75</v>
      </c>
    </row>
    <row r="181" spans="2:5">
      <c r="B181" s="690">
        <v>200</v>
      </c>
      <c r="C181" s="679">
        <v>200</v>
      </c>
      <c r="D181" s="680">
        <v>3150</v>
      </c>
      <c r="E181" s="681">
        <v>15.75</v>
      </c>
    </row>
    <row r="182" spans="2:5">
      <c r="B182" s="689">
        <v>44348</v>
      </c>
      <c r="C182" s="679">
        <v>2300</v>
      </c>
      <c r="D182" s="680">
        <v>31904</v>
      </c>
      <c r="E182" s="681">
        <v>13.871304347826086</v>
      </c>
    </row>
    <row r="183" spans="2:5">
      <c r="B183" s="690">
        <v>300</v>
      </c>
      <c r="C183" s="679">
        <v>300</v>
      </c>
      <c r="D183" s="680">
        <v>4164</v>
      </c>
      <c r="E183" s="681">
        <v>13.88</v>
      </c>
    </row>
    <row r="184" spans="2:5">
      <c r="B184" s="690">
        <v>2000</v>
      </c>
      <c r="C184" s="679">
        <v>2000</v>
      </c>
      <c r="D184" s="680">
        <v>27740</v>
      </c>
      <c r="E184" s="681">
        <v>13.87</v>
      </c>
    </row>
    <row r="185" spans="2:5">
      <c r="B185" s="689">
        <v>44355</v>
      </c>
      <c r="C185" s="679">
        <v>1000</v>
      </c>
      <c r="D185" s="680">
        <v>15200</v>
      </c>
      <c r="E185" s="681">
        <v>15.2</v>
      </c>
    </row>
    <row r="186" spans="2:5">
      <c r="B186" s="690">
        <v>1000</v>
      </c>
      <c r="C186" s="679">
        <v>1000</v>
      </c>
      <c r="D186" s="680">
        <v>15200</v>
      </c>
      <c r="E186" s="681">
        <v>15.2</v>
      </c>
    </row>
    <row r="187" spans="2:5">
      <c r="B187" s="689">
        <v>44356</v>
      </c>
      <c r="C187" s="679">
        <v>1600</v>
      </c>
      <c r="D187" s="680">
        <v>24094</v>
      </c>
      <c r="E187" s="681">
        <v>15.05875</v>
      </c>
    </row>
    <row r="188" spans="2:5">
      <c r="B188" s="690">
        <v>600</v>
      </c>
      <c r="C188" s="679">
        <v>600</v>
      </c>
      <c r="D188" s="680">
        <v>8994</v>
      </c>
      <c r="E188" s="681">
        <v>14.99</v>
      </c>
    </row>
    <row r="189" spans="2:5">
      <c r="B189" s="690">
        <v>1000</v>
      </c>
      <c r="C189" s="679">
        <v>1000</v>
      </c>
      <c r="D189" s="680">
        <v>15100</v>
      </c>
      <c r="E189" s="681">
        <v>15.1</v>
      </c>
    </row>
    <row r="190" spans="2:5">
      <c r="B190" s="688" t="s">
        <v>1289</v>
      </c>
      <c r="C190" s="679">
        <v>5400</v>
      </c>
      <c r="D190" s="680">
        <v>33531</v>
      </c>
      <c r="E190" s="681">
        <v>6.2094444444444443</v>
      </c>
    </row>
    <row r="191" spans="2:5">
      <c r="B191" s="689">
        <v>44035</v>
      </c>
      <c r="C191" s="679">
        <v>800</v>
      </c>
      <c r="D191" s="680">
        <v>7039</v>
      </c>
      <c r="E191" s="681">
        <v>8.7987500000000001</v>
      </c>
    </row>
    <row r="192" spans="2:5">
      <c r="B192" s="690">
        <v>300</v>
      </c>
      <c r="C192" s="679">
        <v>300</v>
      </c>
      <c r="D192" s="680">
        <v>2634</v>
      </c>
      <c r="E192" s="681">
        <v>8.7799999999999994</v>
      </c>
    </row>
    <row r="193" spans="2:5">
      <c r="B193" s="690">
        <v>500</v>
      </c>
      <c r="C193" s="679">
        <v>500</v>
      </c>
      <c r="D193" s="680">
        <v>4405</v>
      </c>
      <c r="E193" s="681">
        <v>8.81</v>
      </c>
    </row>
    <row r="194" spans="2:5">
      <c r="B194" s="689">
        <v>44036</v>
      </c>
      <c r="C194" s="679">
        <v>300</v>
      </c>
      <c r="D194" s="680">
        <v>2478</v>
      </c>
      <c r="E194" s="681">
        <v>8.26</v>
      </c>
    </row>
    <row r="195" spans="2:5">
      <c r="B195" s="690">
        <v>300</v>
      </c>
      <c r="C195" s="679">
        <v>300</v>
      </c>
      <c r="D195" s="680">
        <v>2478</v>
      </c>
      <c r="E195" s="681">
        <v>8.26</v>
      </c>
    </row>
    <row r="196" spans="2:5">
      <c r="B196" s="689">
        <v>44043</v>
      </c>
      <c r="C196" s="679">
        <v>300</v>
      </c>
      <c r="D196" s="680">
        <v>2634</v>
      </c>
      <c r="E196" s="681">
        <v>8.7799999999999994</v>
      </c>
    </row>
    <row r="197" spans="2:5">
      <c r="B197" s="690">
        <v>300</v>
      </c>
      <c r="C197" s="679">
        <v>300</v>
      </c>
      <c r="D197" s="680">
        <v>2634</v>
      </c>
      <c r="E197" s="681">
        <v>8.7799999999999994</v>
      </c>
    </row>
    <row r="198" spans="2:5">
      <c r="B198" s="689">
        <v>44064</v>
      </c>
      <c r="C198" s="679">
        <v>1000</v>
      </c>
      <c r="D198" s="680">
        <v>6275</v>
      </c>
      <c r="E198" s="681">
        <v>6.2750000000000004</v>
      </c>
    </row>
    <row r="199" spans="2:5">
      <c r="B199" s="690">
        <v>500</v>
      </c>
      <c r="C199" s="679">
        <v>1000</v>
      </c>
      <c r="D199" s="680">
        <v>6275</v>
      </c>
      <c r="E199" s="681">
        <v>6.2750000000000004</v>
      </c>
    </row>
    <row r="200" spans="2:5">
      <c r="B200" s="689">
        <v>44083</v>
      </c>
      <c r="C200" s="679">
        <v>500</v>
      </c>
      <c r="D200" s="680">
        <v>3040</v>
      </c>
      <c r="E200" s="681">
        <v>6.08</v>
      </c>
    </row>
    <row r="201" spans="2:5">
      <c r="B201" s="690">
        <v>500</v>
      </c>
      <c r="C201" s="679">
        <v>500</v>
      </c>
      <c r="D201" s="680">
        <v>3040</v>
      </c>
      <c r="E201" s="681">
        <v>6.08</v>
      </c>
    </row>
    <row r="202" spans="2:5">
      <c r="B202" s="689">
        <v>44126</v>
      </c>
      <c r="C202" s="679">
        <v>500</v>
      </c>
      <c r="D202" s="680">
        <v>2490</v>
      </c>
      <c r="E202" s="681">
        <v>4.9800000000000004</v>
      </c>
    </row>
    <row r="203" spans="2:5">
      <c r="B203" s="690">
        <v>500</v>
      </c>
      <c r="C203" s="679">
        <v>500</v>
      </c>
      <c r="D203" s="680">
        <v>2490</v>
      </c>
      <c r="E203" s="681">
        <v>4.9800000000000004</v>
      </c>
    </row>
    <row r="204" spans="2:5">
      <c r="B204" s="689">
        <v>44160</v>
      </c>
      <c r="C204" s="679">
        <v>500</v>
      </c>
      <c r="D204" s="680">
        <v>2495</v>
      </c>
      <c r="E204" s="681">
        <v>4.99</v>
      </c>
    </row>
    <row r="205" spans="2:5">
      <c r="B205" s="690">
        <v>500</v>
      </c>
      <c r="C205" s="679">
        <v>500</v>
      </c>
      <c r="D205" s="680">
        <v>2495</v>
      </c>
      <c r="E205" s="681">
        <v>4.99</v>
      </c>
    </row>
    <row r="206" spans="2:5">
      <c r="B206" s="689">
        <v>44368</v>
      </c>
      <c r="C206" s="679">
        <v>1500</v>
      </c>
      <c r="D206" s="680">
        <v>7080</v>
      </c>
      <c r="E206" s="681">
        <v>4.72</v>
      </c>
    </row>
    <row r="207" spans="2:5">
      <c r="B207" s="690">
        <v>1500</v>
      </c>
      <c r="C207" s="679">
        <v>1500</v>
      </c>
      <c r="D207" s="680">
        <v>7080</v>
      </c>
      <c r="E207" s="681">
        <v>4.72</v>
      </c>
    </row>
    <row r="208" spans="2:5">
      <c r="B208" s="676" t="s">
        <v>202</v>
      </c>
      <c r="C208" s="683">
        <v>38661</v>
      </c>
      <c r="D208" s="684">
        <v>589936</v>
      </c>
      <c r="E208" s="685">
        <v>15.259201779571145</v>
      </c>
    </row>
    <row r="209" spans="2:5">
      <c r="B209"/>
      <c r="C209"/>
      <c r="D209"/>
      <c r="E209"/>
    </row>
    <row r="210" spans="2:5">
      <c r="B210"/>
      <c r="C210"/>
      <c r="D210"/>
      <c r="E210"/>
    </row>
    <row r="211" spans="2:5">
      <c r="B211"/>
      <c r="C211"/>
      <c r="D211"/>
      <c r="E211"/>
    </row>
    <row r="212" spans="2:5">
      <c r="B212"/>
      <c r="C212"/>
      <c r="D212"/>
      <c r="E212"/>
    </row>
    <row r="213" spans="2:5">
      <c r="B213"/>
      <c r="C213"/>
      <c r="D213"/>
      <c r="E213"/>
    </row>
    <row r="214" spans="2:5">
      <c r="B214"/>
      <c r="C214"/>
      <c r="D214"/>
      <c r="E214"/>
    </row>
    <row r="215" spans="2:5">
      <c r="B215"/>
      <c r="C215"/>
      <c r="D215"/>
      <c r="E215"/>
    </row>
    <row r="216" spans="2:5">
      <c r="B216"/>
      <c r="C216"/>
      <c r="D216"/>
      <c r="E216"/>
    </row>
    <row r="217" spans="2:5">
      <c r="B217"/>
      <c r="C217"/>
      <c r="D217"/>
      <c r="E217"/>
    </row>
    <row r="218" spans="2:5">
      <c r="B218"/>
      <c r="C218"/>
      <c r="D218"/>
      <c r="E218"/>
    </row>
    <row r="219" spans="2:5">
      <c r="B219"/>
      <c r="C219"/>
      <c r="D219"/>
      <c r="E219"/>
    </row>
    <row r="220" spans="2:5">
      <c r="B220"/>
      <c r="C220"/>
      <c r="D220"/>
      <c r="E220"/>
    </row>
    <row r="221" spans="2:5">
      <c r="B221"/>
      <c r="C221"/>
      <c r="D221"/>
      <c r="E221"/>
    </row>
    <row r="222" spans="2:5">
      <c r="B222"/>
      <c r="C222"/>
      <c r="D222"/>
      <c r="E222"/>
    </row>
    <row r="223" spans="2:5">
      <c r="B223"/>
      <c r="C223"/>
      <c r="D223"/>
      <c r="E223"/>
    </row>
    <row r="224" spans="2:5">
      <c r="B224"/>
      <c r="C224"/>
      <c r="D224"/>
      <c r="E224"/>
    </row>
    <row r="225" spans="2:5">
      <c r="B225"/>
      <c r="C225"/>
      <c r="D225"/>
      <c r="E225"/>
    </row>
    <row r="226" spans="2:5">
      <c r="B226"/>
      <c r="C226"/>
      <c r="D226"/>
      <c r="E226"/>
    </row>
    <row r="227" spans="2:5">
      <c r="B227"/>
      <c r="C227"/>
      <c r="D227"/>
      <c r="E227"/>
    </row>
    <row r="228" spans="2:5">
      <c r="B228"/>
      <c r="C228"/>
      <c r="D228"/>
      <c r="E228"/>
    </row>
    <row r="229" spans="2:5">
      <c r="B229"/>
      <c r="C229"/>
      <c r="D229"/>
      <c r="E229"/>
    </row>
    <row r="230" spans="2:5">
      <c r="B230"/>
      <c r="C230"/>
      <c r="D230"/>
      <c r="E230"/>
    </row>
    <row r="231" spans="2:5">
      <c r="B231"/>
      <c r="C231"/>
      <c r="D231"/>
      <c r="E231"/>
    </row>
    <row r="232" spans="2:5">
      <c r="B232"/>
      <c r="C232"/>
      <c r="D232"/>
      <c r="E232"/>
    </row>
    <row r="233" spans="2:5">
      <c r="B233"/>
      <c r="C233"/>
      <c r="D233"/>
      <c r="E233"/>
    </row>
    <row r="234" spans="2:5">
      <c r="B234"/>
      <c r="C234"/>
      <c r="D234"/>
      <c r="E234"/>
    </row>
    <row r="235" spans="2:5">
      <c r="B235"/>
      <c r="C235"/>
      <c r="D235"/>
      <c r="E235"/>
    </row>
    <row r="236" spans="2:5">
      <c r="B236"/>
      <c r="C236"/>
      <c r="D236"/>
      <c r="E236"/>
    </row>
    <row r="237" spans="2:5">
      <c r="B237"/>
      <c r="C237"/>
      <c r="D237"/>
      <c r="E237"/>
    </row>
    <row r="238" spans="2:5">
      <c r="B238"/>
      <c r="C238"/>
      <c r="D238"/>
      <c r="E238"/>
    </row>
    <row r="239" spans="2:5">
      <c r="B239"/>
      <c r="C239"/>
      <c r="D239"/>
      <c r="E239"/>
    </row>
    <row r="240" spans="2:5">
      <c r="B240"/>
      <c r="C240"/>
      <c r="D240"/>
      <c r="E240"/>
    </row>
    <row r="241" spans="2:5">
      <c r="B241"/>
      <c r="C241"/>
      <c r="D241"/>
      <c r="E241"/>
    </row>
    <row r="242" spans="2:5">
      <c r="B242"/>
      <c r="C242"/>
      <c r="D242"/>
      <c r="E242"/>
    </row>
    <row r="243" spans="2:5">
      <c r="B243"/>
      <c r="C243"/>
      <c r="D243"/>
      <c r="E243"/>
    </row>
    <row r="244" spans="2:5">
      <c r="B244"/>
      <c r="C244"/>
      <c r="D244"/>
      <c r="E244"/>
    </row>
    <row r="245" spans="2:5">
      <c r="B245"/>
      <c r="C245"/>
      <c r="D245"/>
      <c r="E245"/>
    </row>
    <row r="246" spans="2:5">
      <c r="B246"/>
      <c r="C246"/>
      <c r="D246"/>
      <c r="E246"/>
    </row>
    <row r="247" spans="2:5">
      <c r="B247"/>
      <c r="C247"/>
      <c r="D247"/>
      <c r="E247"/>
    </row>
    <row r="248" spans="2:5">
      <c r="B248"/>
      <c r="C248"/>
      <c r="D248"/>
      <c r="E248"/>
    </row>
    <row r="249" spans="2:5">
      <c r="B249"/>
      <c r="C249"/>
      <c r="D249"/>
      <c r="E249"/>
    </row>
    <row r="250" spans="2:5">
      <c r="B250"/>
      <c r="C250"/>
      <c r="D250"/>
      <c r="E250"/>
    </row>
    <row r="251" spans="2:5">
      <c r="B251"/>
      <c r="C251"/>
      <c r="D251"/>
      <c r="E251"/>
    </row>
    <row r="252" spans="2:5">
      <c r="B252"/>
      <c r="C252"/>
      <c r="D252"/>
      <c r="E252"/>
    </row>
    <row r="253" spans="2:5">
      <c r="B253"/>
      <c r="C253"/>
      <c r="D253"/>
      <c r="E253"/>
    </row>
    <row r="254" spans="2:5">
      <c r="B254"/>
      <c r="C254"/>
      <c r="D254"/>
      <c r="E254"/>
    </row>
    <row r="255" spans="2:5">
      <c r="B255"/>
      <c r="C255"/>
      <c r="D255"/>
      <c r="E255"/>
    </row>
    <row r="256" spans="2:5">
      <c r="B256"/>
      <c r="C256"/>
      <c r="D256"/>
      <c r="E256"/>
    </row>
    <row r="257" spans="2:5">
      <c r="B257"/>
      <c r="C257"/>
      <c r="D257"/>
      <c r="E257"/>
    </row>
    <row r="258" spans="2:5">
      <c r="B258"/>
      <c r="C258"/>
      <c r="D258"/>
      <c r="E258"/>
    </row>
    <row r="259" spans="2:5">
      <c r="B259"/>
      <c r="C259"/>
      <c r="D259"/>
      <c r="E259"/>
    </row>
    <row r="260" spans="2:5">
      <c r="B260"/>
      <c r="C260"/>
      <c r="D260"/>
      <c r="E260"/>
    </row>
    <row r="261" spans="2:5">
      <c r="B261"/>
      <c r="C261"/>
      <c r="D261"/>
      <c r="E261"/>
    </row>
    <row r="262" spans="2:5">
      <c r="B262"/>
      <c r="C262"/>
      <c r="D262"/>
      <c r="E262"/>
    </row>
    <row r="263" spans="2:5">
      <c r="B263"/>
      <c r="C263"/>
      <c r="D263"/>
      <c r="E263"/>
    </row>
    <row r="264" spans="2:5">
      <c r="B264"/>
      <c r="C264"/>
      <c r="D264"/>
      <c r="E264"/>
    </row>
    <row r="265" spans="2:5">
      <c r="B265"/>
      <c r="C265"/>
      <c r="D265"/>
      <c r="E265"/>
    </row>
    <row r="266" spans="2:5">
      <c r="B266"/>
      <c r="C266"/>
      <c r="D266"/>
      <c r="E266"/>
    </row>
    <row r="267" spans="2:5">
      <c r="B267"/>
      <c r="C267"/>
      <c r="D267"/>
      <c r="E267"/>
    </row>
    <row r="268" spans="2:5">
      <c r="B268"/>
      <c r="C268"/>
      <c r="D268"/>
      <c r="E268"/>
    </row>
    <row r="269" spans="2:5">
      <c r="B269"/>
      <c r="C269"/>
      <c r="D269"/>
      <c r="E269"/>
    </row>
    <row r="270" spans="2:5">
      <c r="B270"/>
      <c r="C270"/>
      <c r="D270"/>
      <c r="E270"/>
    </row>
    <row r="271" spans="2:5">
      <c r="B271"/>
      <c r="C271"/>
      <c r="D271"/>
      <c r="E271"/>
    </row>
    <row r="272" spans="2:5">
      <c r="B272"/>
      <c r="C272"/>
      <c r="D272"/>
      <c r="E272"/>
    </row>
    <row r="273" spans="2:5">
      <c r="B273"/>
      <c r="C273"/>
      <c r="D273"/>
      <c r="E273"/>
    </row>
    <row r="274" spans="2:5">
      <c r="B274"/>
      <c r="C274"/>
      <c r="D274"/>
      <c r="E274"/>
    </row>
    <row r="275" spans="2:5">
      <c r="B275"/>
      <c r="C275"/>
      <c r="D275"/>
      <c r="E275"/>
    </row>
    <row r="276" spans="2:5">
      <c r="B276"/>
      <c r="C276"/>
      <c r="D276"/>
      <c r="E276"/>
    </row>
    <row r="277" spans="2:5">
      <c r="B277"/>
      <c r="C277"/>
      <c r="D277"/>
      <c r="E277"/>
    </row>
    <row r="278" spans="2:5">
      <c r="B278"/>
      <c r="C278"/>
      <c r="D278"/>
      <c r="E278"/>
    </row>
    <row r="279" spans="2:5">
      <c r="B279"/>
      <c r="C279"/>
      <c r="D279"/>
      <c r="E279"/>
    </row>
    <row r="280" spans="2:5">
      <c r="B280"/>
      <c r="C280"/>
      <c r="D280"/>
      <c r="E280"/>
    </row>
    <row r="281" spans="2:5">
      <c r="B281"/>
      <c r="C281"/>
      <c r="D281"/>
      <c r="E281"/>
    </row>
    <row r="282" spans="2:5">
      <c r="B282"/>
      <c r="C282"/>
      <c r="D282"/>
      <c r="E282"/>
    </row>
    <row r="283" spans="2:5">
      <c r="B283"/>
      <c r="C283"/>
      <c r="D283"/>
      <c r="E283"/>
    </row>
    <row r="284" spans="2:5">
      <c r="B284"/>
      <c r="C284"/>
      <c r="D284"/>
      <c r="E284"/>
    </row>
    <row r="285" spans="2:5">
      <c r="B285"/>
      <c r="C285"/>
      <c r="D285"/>
      <c r="E285"/>
    </row>
    <row r="286" spans="2:5">
      <c r="B286"/>
      <c r="C286"/>
      <c r="D286"/>
      <c r="E286"/>
    </row>
    <row r="287" spans="2:5">
      <c r="B287"/>
      <c r="C287"/>
      <c r="D287"/>
      <c r="E287"/>
    </row>
    <row r="288" spans="2:5">
      <c r="B288"/>
      <c r="C288"/>
      <c r="D288"/>
      <c r="E288"/>
    </row>
    <row r="289" spans="2:5">
      <c r="B289"/>
      <c r="C289"/>
      <c r="D289"/>
      <c r="E289"/>
    </row>
    <row r="290" spans="2:5">
      <c r="B290"/>
      <c r="C290"/>
      <c r="D290"/>
      <c r="E290"/>
    </row>
    <row r="291" spans="2:5">
      <c r="B291"/>
      <c r="C291"/>
      <c r="D291"/>
      <c r="E291"/>
    </row>
    <row r="292" spans="2:5">
      <c r="B292"/>
      <c r="C292"/>
      <c r="D292"/>
      <c r="E292"/>
    </row>
    <row r="293" spans="2:5">
      <c r="B293"/>
      <c r="C293"/>
      <c r="D293"/>
      <c r="E293"/>
    </row>
    <row r="294" spans="2:5">
      <c r="B294"/>
      <c r="C294"/>
      <c r="D294"/>
      <c r="E294"/>
    </row>
    <row r="295" spans="2:5">
      <c r="B295"/>
      <c r="C295"/>
      <c r="D295"/>
      <c r="E295"/>
    </row>
    <row r="296" spans="2:5">
      <c r="B296"/>
      <c r="C296"/>
      <c r="D296"/>
      <c r="E296"/>
    </row>
    <row r="297" spans="2:5">
      <c r="B297"/>
      <c r="C297"/>
      <c r="D297"/>
      <c r="E297"/>
    </row>
    <row r="298" spans="2:5">
      <c r="B298"/>
      <c r="C298"/>
      <c r="D298"/>
      <c r="E298"/>
    </row>
    <row r="299" spans="2:5">
      <c r="B299"/>
      <c r="C299"/>
      <c r="D299"/>
      <c r="E299"/>
    </row>
    <row r="300" spans="2:5">
      <c r="B300"/>
      <c r="C300"/>
      <c r="D300"/>
      <c r="E300"/>
    </row>
    <row r="301" spans="2:5">
      <c r="B301"/>
      <c r="C301"/>
      <c r="D301"/>
      <c r="E301"/>
    </row>
    <row r="302" spans="2:5">
      <c r="B302"/>
      <c r="C302"/>
      <c r="D302"/>
      <c r="E302"/>
    </row>
    <row r="303" spans="2:5">
      <c r="B303"/>
      <c r="C303"/>
      <c r="D303"/>
      <c r="E303"/>
    </row>
    <row r="304" spans="2:5">
      <c r="B304"/>
      <c r="C304"/>
      <c r="D304"/>
      <c r="E304"/>
    </row>
    <row r="305" spans="2:5">
      <c r="B305"/>
      <c r="C305"/>
      <c r="D305"/>
      <c r="E305"/>
    </row>
    <row r="306" spans="2:5">
      <c r="B306"/>
      <c r="C306"/>
      <c r="D306"/>
      <c r="E306"/>
    </row>
    <row r="307" spans="2:5">
      <c r="B307"/>
      <c r="C307"/>
      <c r="D307"/>
      <c r="E307"/>
    </row>
    <row r="308" spans="2:5">
      <c r="B308"/>
      <c r="C308"/>
      <c r="D308"/>
      <c r="E308"/>
    </row>
    <row r="309" spans="2:5">
      <c r="B309"/>
      <c r="C309"/>
      <c r="D309"/>
      <c r="E309"/>
    </row>
    <row r="310" spans="2:5">
      <c r="B310"/>
      <c r="C310"/>
      <c r="D310"/>
      <c r="E310"/>
    </row>
    <row r="311" spans="2:5">
      <c r="B311"/>
      <c r="C311"/>
      <c r="D311"/>
      <c r="E311"/>
    </row>
    <row r="312" spans="2:5">
      <c r="B312"/>
      <c r="C312"/>
      <c r="D312"/>
      <c r="E312"/>
    </row>
    <row r="313" spans="2:5">
      <c r="B313"/>
      <c r="C313"/>
      <c r="D313"/>
      <c r="E313"/>
    </row>
    <row r="314" spans="2:5">
      <c r="B314"/>
      <c r="C314"/>
      <c r="D314"/>
      <c r="E314"/>
    </row>
    <row r="315" spans="2:5">
      <c r="B315"/>
      <c r="C315"/>
      <c r="D315"/>
      <c r="E315"/>
    </row>
    <row r="316" spans="2:5">
      <c r="B316"/>
      <c r="C316"/>
      <c r="D316"/>
      <c r="E316"/>
    </row>
    <row r="317" spans="2:5">
      <c r="B317"/>
      <c r="C317"/>
      <c r="D317"/>
      <c r="E317"/>
    </row>
    <row r="318" spans="2:5">
      <c r="B318"/>
      <c r="C318"/>
      <c r="D318"/>
      <c r="E318"/>
    </row>
    <row r="319" spans="2:5">
      <c r="B319"/>
      <c r="C319"/>
      <c r="D319"/>
      <c r="E319"/>
    </row>
    <row r="320" spans="2:5">
      <c r="B320"/>
      <c r="C320"/>
      <c r="D320"/>
      <c r="E320"/>
    </row>
    <row r="321" spans="2:5">
      <c r="B321"/>
      <c r="C321"/>
      <c r="D321"/>
      <c r="E321"/>
    </row>
    <row r="322" spans="2:5">
      <c r="B322"/>
      <c r="C322"/>
      <c r="D322"/>
      <c r="E322"/>
    </row>
    <row r="323" spans="2:5">
      <c r="B323"/>
      <c r="C323"/>
      <c r="D323"/>
      <c r="E323"/>
    </row>
    <row r="324" spans="2:5">
      <c r="B324"/>
      <c r="C324"/>
      <c r="D324"/>
      <c r="E324"/>
    </row>
    <row r="325" spans="2:5">
      <c r="B325"/>
      <c r="C325"/>
      <c r="D325"/>
      <c r="E325"/>
    </row>
    <row r="326" spans="2:5">
      <c r="B326"/>
      <c r="C326"/>
      <c r="D326"/>
      <c r="E326"/>
    </row>
    <row r="327" spans="2:5">
      <c r="B327"/>
      <c r="C327"/>
      <c r="D327"/>
      <c r="E327"/>
    </row>
    <row r="328" spans="2:5">
      <c r="B328"/>
      <c r="C328"/>
      <c r="D328"/>
      <c r="E328"/>
    </row>
    <row r="329" spans="2:5">
      <c r="B329"/>
      <c r="C329"/>
      <c r="D329"/>
      <c r="E329"/>
    </row>
    <row r="330" spans="2:5">
      <c r="B330"/>
      <c r="C330"/>
      <c r="D330"/>
      <c r="E330"/>
    </row>
    <row r="331" spans="2:5">
      <c r="B331"/>
      <c r="C331"/>
      <c r="D331"/>
      <c r="E331"/>
    </row>
    <row r="332" spans="2:5">
      <c r="B332"/>
      <c r="C332"/>
      <c r="D332"/>
      <c r="E332"/>
    </row>
    <row r="333" spans="2:5">
      <c r="B333"/>
      <c r="C333"/>
      <c r="D333"/>
      <c r="E333"/>
    </row>
    <row r="334" spans="2:5">
      <c r="B334"/>
      <c r="C334"/>
      <c r="D334"/>
      <c r="E334"/>
    </row>
    <row r="335" spans="2:5">
      <c r="B335"/>
      <c r="C335"/>
      <c r="D335"/>
      <c r="E335"/>
    </row>
    <row r="336" spans="2:5">
      <c r="B336"/>
      <c r="C336"/>
      <c r="D336"/>
      <c r="E336"/>
    </row>
    <row r="337" spans="2:5">
      <c r="B337"/>
      <c r="C337"/>
      <c r="D337"/>
      <c r="E337"/>
    </row>
    <row r="338" spans="2:5">
      <c r="B338"/>
      <c r="C338"/>
      <c r="D338"/>
      <c r="E338"/>
    </row>
    <row r="339" spans="2:5">
      <c r="B339"/>
      <c r="C339"/>
      <c r="D339"/>
      <c r="E339"/>
    </row>
    <row r="340" spans="2:5">
      <c r="B340"/>
      <c r="C340"/>
      <c r="D340"/>
      <c r="E340"/>
    </row>
    <row r="341" spans="2:5">
      <c r="B341"/>
      <c r="C341"/>
      <c r="D341"/>
      <c r="E341"/>
    </row>
    <row r="342" spans="2:5">
      <c r="B342"/>
      <c r="C342"/>
      <c r="D342"/>
      <c r="E342"/>
    </row>
    <row r="343" spans="2:5">
      <c r="B343"/>
      <c r="C343"/>
      <c r="D343"/>
      <c r="E343"/>
    </row>
    <row r="344" spans="2:5">
      <c r="B344"/>
      <c r="C344"/>
      <c r="D344"/>
      <c r="E344"/>
    </row>
    <row r="345" spans="2:5">
      <c r="B345"/>
      <c r="C345"/>
      <c r="D345"/>
      <c r="E345"/>
    </row>
    <row r="346" spans="2:5">
      <c r="B346"/>
      <c r="C346"/>
      <c r="D346"/>
      <c r="E346"/>
    </row>
    <row r="347" spans="2:5">
      <c r="B347"/>
      <c r="C347"/>
      <c r="D347"/>
      <c r="E347"/>
    </row>
    <row r="348" spans="2:5">
      <c r="B348"/>
      <c r="C348"/>
      <c r="D348"/>
      <c r="E348"/>
    </row>
    <row r="349" spans="2:5">
      <c r="B349"/>
      <c r="C349"/>
      <c r="D349"/>
      <c r="E349"/>
    </row>
    <row r="350" spans="2:5">
      <c r="B350"/>
      <c r="C350"/>
      <c r="D350"/>
      <c r="E350"/>
    </row>
    <row r="351" spans="2:5">
      <c r="B351"/>
      <c r="C351"/>
      <c r="D351"/>
      <c r="E351"/>
    </row>
    <row r="352" spans="2:5">
      <c r="B352"/>
      <c r="C352"/>
      <c r="D352"/>
      <c r="E352"/>
    </row>
    <row r="353" spans="2:5">
      <c r="B353"/>
      <c r="C353"/>
      <c r="D353"/>
      <c r="E353"/>
    </row>
    <row r="354" spans="2:5">
      <c r="B354"/>
      <c r="C354"/>
      <c r="D354"/>
      <c r="E354"/>
    </row>
    <row r="355" spans="2:5">
      <c r="B355"/>
      <c r="C355"/>
      <c r="D355"/>
      <c r="E355"/>
    </row>
    <row r="356" spans="2:5">
      <c r="B356"/>
      <c r="C356"/>
      <c r="D356"/>
      <c r="E356"/>
    </row>
    <row r="357" spans="2:5">
      <c r="B357"/>
      <c r="C357"/>
      <c r="D357"/>
      <c r="E357"/>
    </row>
    <row r="358" spans="2:5">
      <c r="B358"/>
      <c r="C358"/>
      <c r="D358"/>
      <c r="E358"/>
    </row>
    <row r="359" spans="2:5">
      <c r="B359"/>
      <c r="C359"/>
      <c r="D359"/>
      <c r="E359"/>
    </row>
    <row r="360" spans="2:5">
      <c r="B360"/>
      <c r="C360"/>
      <c r="D360"/>
      <c r="E360"/>
    </row>
    <row r="361" spans="2:5">
      <c r="B361"/>
      <c r="C361"/>
      <c r="D361"/>
      <c r="E361"/>
    </row>
    <row r="362" spans="2:5">
      <c r="B362"/>
      <c r="C362"/>
      <c r="D362"/>
      <c r="E362"/>
    </row>
    <row r="363" spans="2:5">
      <c r="B363"/>
      <c r="C363"/>
      <c r="D363"/>
      <c r="E363"/>
    </row>
    <row r="364" spans="2:5">
      <c r="B364"/>
      <c r="C364"/>
      <c r="D364"/>
      <c r="E364"/>
    </row>
    <row r="365" spans="2:5">
      <c r="B365"/>
      <c r="C365"/>
      <c r="D365"/>
      <c r="E365"/>
    </row>
    <row r="366" spans="2:5">
      <c r="B366"/>
      <c r="C366"/>
      <c r="D366"/>
      <c r="E366"/>
    </row>
    <row r="367" spans="2:5">
      <c r="B367"/>
      <c r="C367"/>
      <c r="D367"/>
      <c r="E367"/>
    </row>
    <row r="368" spans="2:5">
      <c r="B368"/>
      <c r="C368"/>
      <c r="D368"/>
      <c r="E368"/>
    </row>
    <row r="369" spans="2:5">
      <c r="B369"/>
      <c r="C369"/>
      <c r="D369"/>
      <c r="E369"/>
    </row>
    <row r="370" spans="2:5">
      <c r="B370"/>
      <c r="C370"/>
      <c r="D370"/>
      <c r="E370"/>
    </row>
    <row r="371" spans="2:5">
      <c r="B371"/>
      <c r="C371"/>
      <c r="D371"/>
      <c r="E371"/>
    </row>
    <row r="372" spans="2:5">
      <c r="B372"/>
      <c r="C372"/>
      <c r="D372"/>
      <c r="E372"/>
    </row>
    <row r="373" spans="2:5">
      <c r="B373"/>
      <c r="C373"/>
      <c r="D373"/>
      <c r="E373"/>
    </row>
    <row r="374" spans="2:5">
      <c r="B374"/>
      <c r="C374"/>
      <c r="D374"/>
      <c r="E374"/>
    </row>
    <row r="375" spans="2:5">
      <c r="B375"/>
      <c r="C375"/>
      <c r="D375"/>
      <c r="E375"/>
    </row>
    <row r="376" spans="2:5">
      <c r="B376"/>
      <c r="C376"/>
      <c r="D376"/>
      <c r="E376"/>
    </row>
    <row r="377" spans="2:5">
      <c r="B377"/>
      <c r="C377"/>
      <c r="D377"/>
      <c r="E377"/>
    </row>
    <row r="378" spans="2:5">
      <c r="B378"/>
      <c r="C378"/>
      <c r="D378"/>
      <c r="E378"/>
    </row>
    <row r="379" spans="2:5">
      <c r="B379"/>
      <c r="C379"/>
      <c r="D379"/>
      <c r="E379"/>
    </row>
    <row r="380" spans="2:5">
      <c r="B380"/>
      <c r="C380"/>
      <c r="D380"/>
      <c r="E380"/>
    </row>
  </sheetData>
  <pageMargins left="0.25" right="0.25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3C527-1880-4226-96C7-C905EFC70534}">
  <dimension ref="A1:AM39"/>
  <sheetViews>
    <sheetView topLeftCell="H1" zoomScale="55" zoomScaleNormal="55" workbookViewId="0">
      <selection activeCell="X16" sqref="X16"/>
    </sheetView>
  </sheetViews>
  <sheetFormatPr defaultRowHeight="14.5"/>
  <cols>
    <col min="1" max="1" width="32.453125" bestFit="1" customWidth="1"/>
    <col min="2" max="2" width="16.08984375" bestFit="1" customWidth="1"/>
    <col min="3" max="3" width="26.36328125" bestFit="1" customWidth="1"/>
    <col min="4" max="4" width="7" bestFit="1" customWidth="1"/>
    <col min="5" max="6" width="8.54296875" bestFit="1" customWidth="1"/>
    <col min="7" max="7" width="9.1796875" bestFit="1" customWidth="1"/>
    <col min="8" max="8" width="30.6328125" bestFit="1" customWidth="1"/>
    <col min="9" max="15" width="9.6328125" bestFit="1" customWidth="1"/>
    <col min="16" max="18" width="10.6328125" bestFit="1" customWidth="1"/>
    <col min="20" max="20" width="28.54296875" bestFit="1" customWidth="1"/>
    <col min="21" max="21" width="9.1796875" bestFit="1" customWidth="1"/>
    <col min="22" max="22" width="9.6328125" bestFit="1" customWidth="1"/>
    <col min="23" max="23" width="9.1796875" bestFit="1" customWidth="1"/>
    <col min="24" max="24" width="10.1796875" bestFit="1" customWidth="1"/>
    <col min="25" max="25" width="9.6328125" bestFit="1" customWidth="1"/>
    <col min="26" max="26" width="10.1796875" bestFit="1" customWidth="1"/>
    <col min="27" max="30" width="9.6328125" bestFit="1" customWidth="1"/>
    <col min="31" max="31" width="12.81640625" bestFit="1" customWidth="1"/>
    <col min="32" max="32" width="9.6328125" bestFit="1" customWidth="1"/>
    <col min="33" max="33" width="15.81640625" bestFit="1" customWidth="1"/>
    <col min="34" max="36" width="9.6328125" bestFit="1" customWidth="1"/>
    <col min="37" max="37" width="10.1796875" bestFit="1" customWidth="1"/>
    <col min="38" max="38" width="9.6328125" bestFit="1" customWidth="1"/>
    <col min="39" max="39" width="10.1796875" bestFit="1" customWidth="1"/>
  </cols>
  <sheetData>
    <row r="1" spans="1:39">
      <c r="A1" s="920" t="s">
        <v>415</v>
      </c>
      <c r="B1" s="920" t="s">
        <v>261</v>
      </c>
      <c r="C1" s="920"/>
      <c r="D1" s="920"/>
      <c r="E1" s="920"/>
      <c r="F1" s="920"/>
      <c r="G1" s="920"/>
      <c r="H1" s="920"/>
      <c r="I1" s="920"/>
      <c r="J1" s="920"/>
      <c r="K1" s="920"/>
      <c r="L1" s="920"/>
      <c r="M1" s="920"/>
      <c r="N1" s="920"/>
      <c r="O1" s="920"/>
      <c r="P1" s="920"/>
      <c r="Q1" s="920"/>
      <c r="R1" s="920"/>
      <c r="S1" s="920"/>
      <c r="T1" s="920"/>
      <c r="U1" s="920"/>
      <c r="V1" s="920"/>
      <c r="W1" s="920"/>
      <c r="X1" s="920"/>
      <c r="Y1" s="920"/>
      <c r="Z1" s="920"/>
      <c r="AA1" s="920"/>
      <c r="AB1" s="920"/>
      <c r="AC1" s="920"/>
      <c r="AD1" s="920"/>
      <c r="AE1" s="920"/>
      <c r="AF1" s="920"/>
      <c r="AG1" s="920"/>
      <c r="AH1" s="920"/>
      <c r="AI1" s="920"/>
      <c r="AJ1" s="920"/>
      <c r="AK1" s="920"/>
      <c r="AL1" s="920"/>
      <c r="AM1" s="920"/>
    </row>
    <row r="2" spans="1:39">
      <c r="A2" s="920"/>
      <c r="B2" s="920" t="s">
        <v>1353</v>
      </c>
      <c r="C2" s="920"/>
      <c r="D2" s="920"/>
      <c r="E2" s="920"/>
      <c r="F2" s="920"/>
      <c r="G2" s="920"/>
      <c r="H2" s="920" t="s">
        <v>1366</v>
      </c>
      <c r="I2" s="920"/>
      <c r="J2" s="920"/>
      <c r="K2" s="920"/>
      <c r="L2" s="920"/>
      <c r="M2" s="920"/>
      <c r="N2" s="920"/>
      <c r="O2" s="920"/>
      <c r="P2" s="920"/>
      <c r="Q2" s="920"/>
      <c r="R2" s="920"/>
      <c r="S2" s="920"/>
      <c r="T2" s="920" t="s">
        <v>1367</v>
      </c>
      <c r="U2" s="920"/>
      <c r="V2" s="920"/>
      <c r="W2" s="920"/>
      <c r="X2" s="920"/>
      <c r="Y2" s="920"/>
      <c r="Z2" s="920"/>
      <c r="AA2" s="920"/>
      <c r="AB2" s="920"/>
      <c r="AC2" s="920"/>
      <c r="AD2" s="920"/>
      <c r="AE2" s="920"/>
      <c r="AF2" s="920" t="s">
        <v>1368</v>
      </c>
      <c r="AG2" s="920"/>
      <c r="AH2" s="920"/>
      <c r="AI2" s="920"/>
      <c r="AJ2" s="920"/>
      <c r="AK2" s="920"/>
      <c r="AL2" s="920"/>
      <c r="AM2" s="920" t="s">
        <v>202</v>
      </c>
    </row>
    <row r="3" spans="1:39">
      <c r="A3" s="921" t="s">
        <v>201</v>
      </c>
      <c r="B3" s="922" t="s">
        <v>1355</v>
      </c>
      <c r="C3" s="922" t="s">
        <v>1356</v>
      </c>
      <c r="D3" s="922" t="s">
        <v>1357</v>
      </c>
      <c r="E3" s="922" t="s">
        <v>1358</v>
      </c>
      <c r="F3" s="922" t="s">
        <v>1359</v>
      </c>
      <c r="G3" s="922" t="s">
        <v>1360</v>
      </c>
      <c r="H3" s="922" t="s">
        <v>1361</v>
      </c>
      <c r="I3" s="922" t="s">
        <v>1362</v>
      </c>
      <c r="J3" s="922" t="s">
        <v>1363</v>
      </c>
      <c r="K3" s="922" t="s">
        <v>1364</v>
      </c>
      <c r="L3" s="922" t="s">
        <v>1365</v>
      </c>
      <c r="M3" s="922" t="s">
        <v>1354</v>
      </c>
      <c r="N3" s="922" t="s">
        <v>1355</v>
      </c>
      <c r="O3" s="922" t="s">
        <v>1356</v>
      </c>
      <c r="P3" s="922" t="s">
        <v>1357</v>
      </c>
      <c r="Q3" s="922" t="s">
        <v>1358</v>
      </c>
      <c r="R3" s="922" t="s">
        <v>1359</v>
      </c>
      <c r="S3" s="922" t="s">
        <v>1360</v>
      </c>
      <c r="T3" s="922" t="s">
        <v>1361</v>
      </c>
      <c r="U3" s="922" t="s">
        <v>1362</v>
      </c>
      <c r="V3" s="922" t="s">
        <v>1363</v>
      </c>
      <c r="W3" s="922" t="s">
        <v>1364</v>
      </c>
      <c r="X3" s="922" t="s">
        <v>1365</v>
      </c>
      <c r="Y3" s="922" t="s">
        <v>1354</v>
      </c>
      <c r="Z3" s="922" t="s">
        <v>1355</v>
      </c>
      <c r="AA3" s="922" t="s">
        <v>1356</v>
      </c>
      <c r="AB3" s="922" t="s">
        <v>1357</v>
      </c>
      <c r="AC3" s="922" t="s">
        <v>1358</v>
      </c>
      <c r="AD3" s="922" t="s">
        <v>1359</v>
      </c>
      <c r="AE3" s="922" t="s">
        <v>1360</v>
      </c>
      <c r="AF3" s="922" t="s">
        <v>1361</v>
      </c>
      <c r="AG3" s="922" t="s">
        <v>1362</v>
      </c>
      <c r="AH3" s="922" t="s">
        <v>1363</v>
      </c>
      <c r="AI3" s="922" t="s">
        <v>1364</v>
      </c>
      <c r="AJ3" s="922" t="s">
        <v>1365</v>
      </c>
      <c r="AK3" s="922" t="s">
        <v>1354</v>
      </c>
      <c r="AL3" s="922" t="s">
        <v>1355</v>
      </c>
      <c r="AM3" s="921"/>
    </row>
    <row r="4" spans="1:39">
      <c r="A4" s="952" t="s">
        <v>1263</v>
      </c>
      <c r="B4" s="953"/>
      <c r="C4" s="953"/>
      <c r="D4" s="953"/>
      <c r="E4" s="953"/>
      <c r="F4" s="953"/>
      <c r="G4" s="953"/>
      <c r="H4" s="953"/>
      <c r="I4" s="953"/>
      <c r="J4" s="953"/>
      <c r="K4" s="953"/>
      <c r="L4" s="953"/>
      <c r="M4" s="953">
        <v>600.06527777777592</v>
      </c>
      <c r="N4" s="953">
        <v>7438.4263730158782</v>
      </c>
      <c r="O4" s="953">
        <v>663.00414743590045</v>
      </c>
      <c r="P4" s="953">
        <v>2590.8943528138807</v>
      </c>
      <c r="Q4" s="953">
        <v>-1830.0194761904686</v>
      </c>
      <c r="R4" s="953">
        <v>-2631.6825714285637</v>
      </c>
      <c r="S4" s="953">
        <v>-496.53547619047822</v>
      </c>
      <c r="T4" s="953">
        <v>1214.6771428571392</v>
      </c>
      <c r="U4" s="953"/>
      <c r="V4" s="953">
        <v>51.380000000001019</v>
      </c>
      <c r="W4" s="953"/>
      <c r="X4" s="953"/>
      <c r="Y4" s="953"/>
      <c r="Z4" s="953">
        <v>-323.67749999999978</v>
      </c>
      <c r="AA4" s="953">
        <v>6.4284999999999854</v>
      </c>
      <c r="AB4" s="953"/>
      <c r="AC4" s="953"/>
      <c r="AD4" s="953"/>
      <c r="AE4" s="953"/>
      <c r="AF4" s="953">
        <v>-601.64428571428562</v>
      </c>
      <c r="AG4" s="953">
        <v>29.084999999999582</v>
      </c>
      <c r="AH4" s="953">
        <v>-54.603333333335286</v>
      </c>
      <c r="AI4" s="953">
        <v>7205.7266666666756</v>
      </c>
      <c r="AJ4" s="953">
        <v>9763.4316852195407</v>
      </c>
      <c r="AK4" s="953">
        <v>15845.782444444452</v>
      </c>
      <c r="AL4" s="953">
        <v>647.64011111111336</v>
      </c>
      <c r="AM4" s="953">
        <v>40118.379058485225</v>
      </c>
    </row>
    <row r="5" spans="1:39">
      <c r="A5" s="666" t="s">
        <v>1211</v>
      </c>
      <c r="B5" s="843"/>
      <c r="C5" s="843"/>
      <c r="D5" s="843"/>
      <c r="E5" s="843"/>
      <c r="F5" s="843"/>
      <c r="G5" s="843"/>
      <c r="H5" s="843"/>
      <c r="I5" s="843"/>
      <c r="J5" s="843"/>
      <c r="K5" s="843"/>
      <c r="L5" s="843"/>
      <c r="M5" s="843"/>
      <c r="N5" s="843">
        <v>-189.17690476189455</v>
      </c>
      <c r="O5" s="843">
        <v>1715.245480769232</v>
      </c>
      <c r="P5" s="843">
        <v>532.0201010101091</v>
      </c>
      <c r="Q5" s="843"/>
      <c r="R5" s="843">
        <v>128.2619047619055</v>
      </c>
      <c r="S5" s="843"/>
      <c r="T5" s="843">
        <v>98.919999999998254</v>
      </c>
      <c r="U5" s="843"/>
      <c r="V5" s="843">
        <v>51.380000000001019</v>
      </c>
      <c r="W5" s="843"/>
      <c r="X5" s="843"/>
      <c r="Y5" s="843"/>
      <c r="Z5" s="843">
        <v>-323.67749999999978</v>
      </c>
      <c r="AA5" s="843"/>
      <c r="AB5" s="843"/>
      <c r="AC5" s="843"/>
      <c r="AD5" s="843"/>
      <c r="AE5" s="843"/>
      <c r="AF5" s="843">
        <v>-472.9942857142878</v>
      </c>
      <c r="AG5" s="843">
        <v>88.525000000000091</v>
      </c>
      <c r="AH5" s="843">
        <v>-234</v>
      </c>
      <c r="AI5" s="843"/>
      <c r="AJ5" s="843">
        <v>1089.6197777777766</v>
      </c>
      <c r="AK5" s="843">
        <v>1781.6940476190557</v>
      </c>
      <c r="AL5" s="843">
        <v>1379.8916666666692</v>
      </c>
      <c r="AM5" s="843">
        <v>5645.7092881285653</v>
      </c>
    </row>
    <row r="6" spans="1:39">
      <c r="A6" s="666" t="s">
        <v>1257</v>
      </c>
      <c r="B6" s="843"/>
      <c r="C6" s="843"/>
      <c r="D6" s="843"/>
      <c r="E6" s="843"/>
      <c r="F6" s="843"/>
      <c r="G6" s="843"/>
      <c r="H6" s="843"/>
      <c r="I6" s="843"/>
      <c r="J6" s="843"/>
      <c r="K6" s="843"/>
      <c r="L6" s="843"/>
      <c r="M6" s="843">
        <v>600.06527777777592</v>
      </c>
      <c r="N6" s="843">
        <v>7627.6032777777727</v>
      </c>
      <c r="O6" s="843">
        <v>-1052.2413333333316</v>
      </c>
      <c r="P6" s="843">
        <v>2058.8742518037716</v>
      </c>
      <c r="Q6" s="843">
        <v>-1830.0194761904686</v>
      </c>
      <c r="R6" s="843">
        <v>-2759.9444761904692</v>
      </c>
      <c r="S6" s="843">
        <v>-496.53547619047822</v>
      </c>
      <c r="T6" s="843">
        <v>1115.7571428571409</v>
      </c>
      <c r="U6" s="843"/>
      <c r="V6" s="843"/>
      <c r="W6" s="843"/>
      <c r="X6" s="843"/>
      <c r="Y6" s="843"/>
      <c r="Z6" s="843"/>
      <c r="AA6" s="843">
        <v>6.4284999999999854</v>
      </c>
      <c r="AB6" s="843"/>
      <c r="AC6" s="843"/>
      <c r="AD6" s="843"/>
      <c r="AE6" s="843"/>
      <c r="AF6" s="843">
        <v>-128.64999999999782</v>
      </c>
      <c r="AG6" s="843">
        <v>-59.440000000000509</v>
      </c>
      <c r="AH6" s="843">
        <v>179.39666666666471</v>
      </c>
      <c r="AI6" s="843">
        <v>7205.7266666666756</v>
      </c>
      <c r="AJ6" s="843">
        <v>8673.8119074417646</v>
      </c>
      <c r="AK6" s="843">
        <v>14064.088396825397</v>
      </c>
      <c r="AL6" s="843">
        <v>-732.2515555555558</v>
      </c>
      <c r="AM6" s="843">
        <v>34472.669770356661</v>
      </c>
    </row>
    <row r="7" spans="1:39">
      <c r="A7" s="952" t="s">
        <v>200</v>
      </c>
      <c r="B7" s="953">
        <v>741.26</v>
      </c>
      <c r="C7" s="953">
        <v>876.87599999999986</v>
      </c>
      <c r="D7" s="953">
        <v>651.00738095238103</v>
      </c>
      <c r="E7" s="953">
        <v>5308.0246190476255</v>
      </c>
      <c r="F7" s="953">
        <v>1200.3704242424265</v>
      </c>
      <c r="G7" s="953">
        <v>-6012.4260909091008</v>
      </c>
      <c r="H7" s="953">
        <v>2699.9105555555579</v>
      </c>
      <c r="I7" s="953">
        <v>5951.7286398467459</v>
      </c>
      <c r="J7" s="953">
        <v>2839.9674047619073</v>
      </c>
      <c r="K7" s="953">
        <v>1601.3987500000039</v>
      </c>
      <c r="L7" s="953">
        <v>-7263.8027128427138</v>
      </c>
      <c r="M7" s="953">
        <v>24498.005581168854</v>
      </c>
      <c r="N7" s="953">
        <v>3088.7026746031788</v>
      </c>
      <c r="O7" s="953">
        <v>8999.0208522588982</v>
      </c>
      <c r="P7" s="953">
        <v>18157.733355699907</v>
      </c>
      <c r="Q7" s="953">
        <v>4409.090378787886</v>
      </c>
      <c r="R7" s="953">
        <v>-44.520920967918755</v>
      </c>
      <c r="S7" s="953">
        <v>680.06552991453282</v>
      </c>
      <c r="T7" s="953">
        <v>911.248249999981</v>
      </c>
      <c r="U7" s="953">
        <v>-2769.9435808358312</v>
      </c>
      <c r="V7" s="953">
        <v>-581.16009523809953</v>
      </c>
      <c r="W7" s="953">
        <v>-2793.570753623188</v>
      </c>
      <c r="X7" s="953">
        <v>-15687.317495314841</v>
      </c>
      <c r="Y7" s="953">
        <v>-6263.9811726190601</v>
      </c>
      <c r="Z7" s="953">
        <v>-13763.871860309337</v>
      </c>
      <c r="AA7" s="953">
        <v>-2056.9209821428553</v>
      </c>
      <c r="AB7" s="953">
        <v>-807.28859523809479</v>
      </c>
      <c r="AC7" s="953"/>
      <c r="AD7" s="953">
        <v>1220.7114369012952</v>
      </c>
      <c r="AE7" s="953">
        <v>1205.4061799886986</v>
      </c>
      <c r="AF7" s="953">
        <v>266.60614156036627</v>
      </c>
      <c r="AG7" s="953">
        <v>143.39841870537566</v>
      </c>
      <c r="AH7" s="953">
        <v>9101.9353926471867</v>
      </c>
      <c r="AI7" s="953">
        <v>7603.0758571826982</v>
      </c>
      <c r="AJ7" s="953">
        <v>657.04707905321447</v>
      </c>
      <c r="AK7" s="953">
        <v>-26753.978850189265</v>
      </c>
      <c r="AL7" s="953">
        <v>541.6200000000008</v>
      </c>
      <c r="AM7" s="953">
        <v>37260.557207685248</v>
      </c>
    </row>
    <row r="8" spans="1:39">
      <c r="A8" s="666" t="s">
        <v>1211</v>
      </c>
      <c r="B8" s="843"/>
      <c r="C8" s="843"/>
      <c r="D8" s="843"/>
      <c r="E8" s="843"/>
      <c r="F8" s="843"/>
      <c r="G8" s="843"/>
      <c r="H8" s="843"/>
      <c r="I8" s="843">
        <v>441.36999999999898</v>
      </c>
      <c r="J8" s="843">
        <v>-345.64142857142451</v>
      </c>
      <c r="K8" s="843"/>
      <c r="L8" s="843">
        <v>-1040.18024531024</v>
      </c>
      <c r="M8" s="843">
        <v>907.6287164502246</v>
      </c>
      <c r="N8" s="843">
        <v>566.62412698413027</v>
      </c>
      <c r="O8" s="843">
        <v>7351.8857948718287</v>
      </c>
      <c r="P8" s="843">
        <v>4996.9765491932521</v>
      </c>
      <c r="Q8" s="843">
        <v>3905.0948484848559</v>
      </c>
      <c r="R8" s="843">
        <v>-1657.7743272283333</v>
      </c>
      <c r="S8" s="843">
        <v>9.2723910256518138</v>
      </c>
      <c r="T8" s="843">
        <v>-191.19735714286799</v>
      </c>
      <c r="U8" s="843">
        <v>-615.62942057941746</v>
      </c>
      <c r="V8" s="843">
        <v>-476.86666666667224</v>
      </c>
      <c r="W8" s="843"/>
      <c r="X8" s="843"/>
      <c r="Y8" s="843">
        <v>44.566636904747611</v>
      </c>
      <c r="Z8" s="843">
        <v>259.30499999999847</v>
      </c>
      <c r="AA8" s="843"/>
      <c r="AB8" s="843"/>
      <c r="AC8" s="843"/>
      <c r="AD8" s="843">
        <v>-131.15333333333183</v>
      </c>
      <c r="AE8" s="843">
        <v>306.41048212281294</v>
      </c>
      <c r="AF8" s="843">
        <v>4479.8697710186352</v>
      </c>
      <c r="AG8" s="843"/>
      <c r="AH8" s="843">
        <v>3154.6764036098994</v>
      </c>
      <c r="AI8" s="843">
        <v>2942.1977799354845</v>
      </c>
      <c r="AJ8" s="843">
        <v>113.34333333333416</v>
      </c>
      <c r="AK8" s="843">
        <v>1373.4128571428482</v>
      </c>
      <c r="AL8" s="843"/>
      <c r="AM8" s="843">
        <v>26394.19191224542</v>
      </c>
    </row>
    <row r="9" spans="1:39">
      <c r="A9" s="666" t="s">
        <v>1257</v>
      </c>
      <c r="B9" s="843">
        <v>741.26</v>
      </c>
      <c r="C9" s="843">
        <v>876.87599999999986</v>
      </c>
      <c r="D9" s="843">
        <v>651.00738095238103</v>
      </c>
      <c r="E9" s="843">
        <v>5308.0246190476255</v>
      </c>
      <c r="F9" s="843">
        <v>1200.3704242424265</v>
      </c>
      <c r="G9" s="843">
        <v>-6012.4260909091008</v>
      </c>
      <c r="H9" s="843">
        <v>2699.9105555555579</v>
      </c>
      <c r="I9" s="843">
        <v>5510.3586398467469</v>
      </c>
      <c r="J9" s="843">
        <v>3185.6088333333319</v>
      </c>
      <c r="K9" s="843">
        <v>1601.3987500000039</v>
      </c>
      <c r="L9" s="843">
        <v>-6223.6224675324738</v>
      </c>
      <c r="M9" s="843">
        <v>23590.37686471863</v>
      </c>
      <c r="N9" s="843">
        <v>2522.0785476190485</v>
      </c>
      <c r="O9" s="843">
        <v>1647.1350573870704</v>
      </c>
      <c r="P9" s="843">
        <v>13160.756806506653</v>
      </c>
      <c r="Q9" s="843">
        <v>503.99553030303014</v>
      </c>
      <c r="R9" s="843">
        <v>1613.2534062604145</v>
      </c>
      <c r="S9" s="843">
        <v>670.793138888881</v>
      </c>
      <c r="T9" s="843">
        <v>1102.445607142849</v>
      </c>
      <c r="U9" s="843">
        <v>-2154.3141602564137</v>
      </c>
      <c r="V9" s="843">
        <v>-104.29342857142728</v>
      </c>
      <c r="W9" s="843">
        <v>-2793.570753623188</v>
      </c>
      <c r="X9" s="843">
        <v>-15687.317495314841</v>
      </c>
      <c r="Y9" s="843">
        <v>-6308.5478095238077</v>
      </c>
      <c r="Z9" s="843">
        <v>-14023.176860309335</v>
      </c>
      <c r="AA9" s="843">
        <v>-2056.9209821428553</v>
      </c>
      <c r="AB9" s="843">
        <v>-807.28859523809479</v>
      </c>
      <c r="AC9" s="843"/>
      <c r="AD9" s="843">
        <v>1351.864770234627</v>
      </c>
      <c r="AE9" s="843">
        <v>898.99569786588563</v>
      </c>
      <c r="AF9" s="843">
        <v>-4213.263629458269</v>
      </c>
      <c r="AG9" s="843">
        <v>143.39841870537566</v>
      </c>
      <c r="AH9" s="843">
        <v>5947.2589890372874</v>
      </c>
      <c r="AI9" s="843">
        <v>4660.8780772472137</v>
      </c>
      <c r="AJ9" s="843">
        <v>543.70374571988032</v>
      </c>
      <c r="AK9" s="843">
        <v>-28127.391707332114</v>
      </c>
      <c r="AL9" s="843">
        <v>541.6200000000008</v>
      </c>
      <c r="AM9" s="843">
        <v>10866.365295439826</v>
      </c>
    </row>
    <row r="10" spans="1:39">
      <c r="A10" s="954" t="s">
        <v>202</v>
      </c>
      <c r="B10" s="955">
        <v>741.26</v>
      </c>
      <c r="C10" s="955">
        <v>876.87599999999986</v>
      </c>
      <c r="D10" s="955">
        <v>651.00738095238103</v>
      </c>
      <c r="E10" s="955">
        <v>5308.0246190476255</v>
      </c>
      <c r="F10" s="955">
        <v>1200.3704242424265</v>
      </c>
      <c r="G10" s="955">
        <v>-6012.4260909091008</v>
      </c>
      <c r="H10" s="955">
        <v>2699.9105555555579</v>
      </c>
      <c r="I10" s="955">
        <v>5951.7286398467459</v>
      </c>
      <c r="J10" s="955">
        <v>2839.9674047619073</v>
      </c>
      <c r="K10" s="955">
        <v>1601.3987500000039</v>
      </c>
      <c r="L10" s="955">
        <v>-7263.8027128427138</v>
      </c>
      <c r="M10" s="955">
        <v>25098.07085894663</v>
      </c>
      <c r="N10" s="955">
        <v>10527.129047619057</v>
      </c>
      <c r="O10" s="955">
        <v>9662.0249996948005</v>
      </c>
      <c r="P10" s="955">
        <v>20748.627708513784</v>
      </c>
      <c r="Q10" s="955">
        <v>2579.0709025974174</v>
      </c>
      <c r="R10" s="955">
        <v>-2676.2034923964829</v>
      </c>
      <c r="S10" s="955">
        <v>183.5300537240546</v>
      </c>
      <c r="T10" s="955">
        <v>2125.9253928571202</v>
      </c>
      <c r="U10" s="955">
        <v>-2769.9435808358312</v>
      </c>
      <c r="V10" s="955">
        <v>-529.78009523809851</v>
      </c>
      <c r="W10" s="955">
        <v>-2793.570753623188</v>
      </c>
      <c r="X10" s="955">
        <v>-15687.317495314841</v>
      </c>
      <c r="Y10" s="955">
        <v>-6263.9811726190601</v>
      </c>
      <c r="Z10" s="955">
        <v>-14087.549360309336</v>
      </c>
      <c r="AA10" s="955">
        <v>-2050.4924821428554</v>
      </c>
      <c r="AB10" s="955">
        <v>-807.28859523809479</v>
      </c>
      <c r="AC10" s="955"/>
      <c r="AD10" s="955">
        <v>1220.7114369012952</v>
      </c>
      <c r="AE10" s="955">
        <v>1205.4061799886986</v>
      </c>
      <c r="AF10" s="955">
        <v>-335.03814415391935</v>
      </c>
      <c r="AG10" s="955">
        <v>172.48341870537524</v>
      </c>
      <c r="AH10" s="955">
        <v>9047.3320593138524</v>
      </c>
      <c r="AI10" s="955">
        <v>14808.802523849372</v>
      </c>
      <c r="AJ10" s="955">
        <v>10420.478764272755</v>
      </c>
      <c r="AK10" s="955">
        <v>-10908.196405744813</v>
      </c>
      <c r="AL10" s="955">
        <v>1189.2601111111142</v>
      </c>
      <c r="AM10" s="955">
        <v>77378.93626617048</v>
      </c>
    </row>
    <row r="11" spans="1:39">
      <c r="A11" s="638"/>
      <c r="B11" s="638"/>
      <c r="C11" s="638"/>
      <c r="D11" s="638"/>
      <c r="E11" s="638"/>
      <c r="F11" s="638"/>
      <c r="G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8"/>
      <c r="S11" s="638"/>
      <c r="T11" s="638"/>
      <c r="U11" s="638"/>
      <c r="V11" s="638"/>
      <c r="W11" s="638"/>
      <c r="X11" s="638"/>
      <c r="Y11" s="638"/>
      <c r="Z11" s="638"/>
      <c r="AA11" s="638"/>
      <c r="AB11" s="638"/>
      <c r="AC11" s="638"/>
      <c r="AD11" s="638"/>
      <c r="AE11" s="638"/>
      <c r="AF11" s="638"/>
      <c r="AG11" s="638"/>
      <c r="AH11" s="638"/>
      <c r="AI11" s="638"/>
      <c r="AJ11" s="638"/>
      <c r="AK11" s="638"/>
      <c r="AL11" s="638"/>
      <c r="AM11" s="638"/>
    </row>
    <row r="12" spans="1:39">
      <c r="A12" s="638"/>
      <c r="B12" s="638"/>
      <c r="C12" s="638"/>
      <c r="D12" s="638"/>
      <c r="E12" s="638"/>
      <c r="F12" s="638"/>
      <c r="G12" s="638"/>
      <c r="H12" s="638"/>
      <c r="I12" s="638"/>
      <c r="J12" s="638"/>
      <c r="K12" s="638"/>
      <c r="L12" s="638"/>
      <c r="M12" s="638"/>
      <c r="N12" s="638"/>
      <c r="O12" s="638"/>
      <c r="P12" s="638"/>
      <c r="Q12" s="638"/>
      <c r="R12" s="638"/>
      <c r="S12" s="638"/>
      <c r="T12" s="638"/>
      <c r="U12" s="638"/>
      <c r="V12" s="638"/>
      <c r="W12" s="638"/>
      <c r="X12" s="638"/>
      <c r="Y12" s="638"/>
      <c r="Z12" s="638"/>
      <c r="AA12" s="638"/>
      <c r="AB12" s="638"/>
      <c r="AC12" s="638"/>
      <c r="AD12" s="638"/>
      <c r="AE12" s="638"/>
      <c r="AF12" s="638"/>
      <c r="AG12" s="638"/>
      <c r="AH12" s="638"/>
      <c r="AI12" s="638"/>
      <c r="AJ12" s="638"/>
      <c r="AK12" s="638"/>
      <c r="AL12" s="638"/>
      <c r="AM12" s="638"/>
    </row>
    <row r="13" spans="1:39">
      <c r="A13" s="638"/>
      <c r="B13" s="638"/>
      <c r="C13" s="638"/>
      <c r="D13" s="638"/>
      <c r="E13" s="638"/>
      <c r="F13" s="638"/>
      <c r="G13" s="638"/>
      <c r="H13" s="638"/>
      <c r="I13" s="638"/>
      <c r="J13" s="638"/>
      <c r="K13" s="638"/>
      <c r="L13" s="638"/>
      <c r="M13" s="638"/>
      <c r="N13" s="638"/>
      <c r="O13" s="638"/>
      <c r="P13" s="638"/>
      <c r="Q13" s="638"/>
      <c r="R13" s="638"/>
      <c r="S13" s="638"/>
      <c r="T13" s="638"/>
      <c r="U13" s="638"/>
      <c r="V13" s="638"/>
      <c r="W13" s="638"/>
      <c r="X13" s="638"/>
      <c r="Y13" s="638"/>
      <c r="Z13" s="638"/>
      <c r="AA13" s="638"/>
      <c r="AB13" s="638"/>
      <c r="AC13" s="638"/>
      <c r="AD13" s="638"/>
      <c r="AE13" s="638"/>
      <c r="AF13" s="638"/>
      <c r="AG13" s="638"/>
      <c r="AH13" s="638"/>
      <c r="AI13" s="638"/>
      <c r="AJ13" s="638"/>
      <c r="AK13" s="638"/>
      <c r="AL13" s="638"/>
      <c r="AM13" s="23"/>
    </row>
    <row r="14" spans="1:39">
      <c r="A14" s="638"/>
      <c r="B14" s="638"/>
      <c r="C14" s="638"/>
      <c r="D14" s="638"/>
      <c r="E14" s="638"/>
      <c r="F14" s="638"/>
      <c r="G14" s="638"/>
      <c r="H14" s="638"/>
      <c r="I14" s="638"/>
      <c r="J14" s="638"/>
      <c r="K14" s="638"/>
      <c r="L14" s="638"/>
      <c r="M14" s="638"/>
      <c r="N14" s="638"/>
      <c r="O14" s="638"/>
      <c r="P14" s="638"/>
      <c r="Q14" s="638"/>
      <c r="R14" s="638"/>
      <c r="S14" s="638"/>
      <c r="T14" s="638"/>
      <c r="U14" s="638"/>
      <c r="V14" s="638"/>
      <c r="W14" s="638"/>
      <c r="X14" s="638"/>
      <c r="Y14" s="638"/>
      <c r="Z14" s="638"/>
      <c r="AA14" s="638"/>
      <c r="AB14" s="638"/>
      <c r="AC14" s="638"/>
      <c r="AD14" s="638"/>
      <c r="AE14" s="638"/>
      <c r="AF14" s="949" t="s">
        <v>1403</v>
      </c>
      <c r="AG14" s="949"/>
      <c r="AH14" s="949"/>
      <c r="AI14" s="949"/>
      <c r="AJ14" s="949"/>
      <c r="AK14" s="949"/>
      <c r="AL14" s="638"/>
      <c r="AM14" s="638"/>
    </row>
    <row r="15" spans="1:39">
      <c r="A15" s="694" t="s">
        <v>1211</v>
      </c>
      <c r="B15" s="478"/>
      <c r="C15" s="478"/>
      <c r="D15" s="478"/>
      <c r="E15" s="478"/>
      <c r="F15" s="478"/>
      <c r="G15" s="478"/>
      <c r="H15" s="487"/>
      <c r="I15" s="487"/>
      <c r="J15" s="487"/>
      <c r="K15" s="487"/>
      <c r="L15" s="487"/>
      <c r="M15" s="487"/>
      <c r="N15" s="487"/>
      <c r="O15" s="487"/>
      <c r="P15" s="487"/>
      <c r="Q15" s="487"/>
      <c r="R15" s="487"/>
      <c r="S15" s="487"/>
      <c r="T15" s="487"/>
      <c r="U15" s="727">
        <v>98.92</v>
      </c>
      <c r="V15" s="487"/>
      <c r="W15" s="487"/>
      <c r="X15" s="487"/>
      <c r="Y15" s="487"/>
      <c r="Z15" s="478"/>
      <c r="AA15" s="478"/>
      <c r="AB15" s="478"/>
      <c r="AC15" s="727">
        <v>-10877</v>
      </c>
      <c r="AD15" s="487"/>
      <c r="AE15" s="478"/>
      <c r="AF15" s="478"/>
      <c r="AG15" s="487"/>
      <c r="AH15" s="888">
        <v>-234</v>
      </c>
      <c r="AI15" s="890">
        <v>0</v>
      </c>
      <c r="AJ15" s="889">
        <v>1042.6331868686868</v>
      </c>
      <c r="AK15" s="889">
        <v>1735.5747619047743</v>
      </c>
      <c r="AL15" s="487"/>
      <c r="AM15" s="487"/>
    </row>
    <row r="16" spans="1:39">
      <c r="A16" s="694" t="s">
        <v>1370</v>
      </c>
      <c r="B16" s="478"/>
      <c r="C16" s="478"/>
      <c r="D16" s="478"/>
      <c r="E16" s="478"/>
      <c r="F16" s="478"/>
      <c r="G16" s="478"/>
      <c r="H16" s="487"/>
      <c r="I16" s="487"/>
      <c r="J16" s="487"/>
      <c r="K16" s="487"/>
      <c r="L16" s="487"/>
      <c r="M16" s="487"/>
      <c r="N16" s="487"/>
      <c r="O16" s="487"/>
      <c r="P16" s="487"/>
      <c r="Q16" s="487"/>
      <c r="R16" s="487"/>
      <c r="S16" s="487"/>
      <c r="T16" s="487"/>
      <c r="U16" s="727">
        <v>1115</v>
      </c>
      <c r="V16" s="487"/>
      <c r="W16" s="487"/>
      <c r="X16" s="487"/>
      <c r="Y16" s="487"/>
      <c r="Z16" s="478"/>
      <c r="AA16" s="478"/>
      <c r="AB16" s="478"/>
      <c r="AC16" s="487"/>
      <c r="AD16" s="487"/>
      <c r="AE16" s="478"/>
      <c r="AF16" s="478"/>
      <c r="AG16" s="487"/>
      <c r="AH16" s="889">
        <v>157.94</v>
      </c>
      <c r="AI16" s="889">
        <v>6952.9650000000001</v>
      </c>
      <c r="AJ16" s="889">
        <v>8285.9612205730718</v>
      </c>
      <c r="AK16" s="889">
        <v>13689.771015873019</v>
      </c>
      <c r="AL16" s="487"/>
      <c r="AM16" s="487"/>
    </row>
    <row r="17" spans="1:39">
      <c r="A17" s="694" t="s">
        <v>1211</v>
      </c>
      <c r="B17" s="694"/>
      <c r="C17" s="694"/>
      <c r="D17" s="694"/>
      <c r="E17" s="694"/>
      <c r="F17" s="694"/>
      <c r="G17" s="694"/>
      <c r="H17" s="713">
        <v>192</v>
      </c>
      <c r="I17" s="727">
        <v>-42.67</v>
      </c>
      <c r="J17" s="727">
        <v>-131.1</v>
      </c>
      <c r="K17" s="727">
        <v>895</v>
      </c>
      <c r="L17" s="727">
        <v>0</v>
      </c>
      <c r="M17" s="727">
        <v>634</v>
      </c>
      <c r="N17" s="727">
        <v>418</v>
      </c>
      <c r="O17" s="727">
        <v>707</v>
      </c>
      <c r="P17" s="727">
        <v>3063</v>
      </c>
      <c r="Q17" s="727">
        <v>3549</v>
      </c>
      <c r="R17" s="727">
        <v>-240</v>
      </c>
      <c r="S17" s="727">
        <v>790</v>
      </c>
      <c r="T17" s="727">
        <v>0</v>
      </c>
      <c r="U17" s="727">
        <v>2340.11</v>
      </c>
      <c r="V17" s="727">
        <v>1653.71</v>
      </c>
      <c r="W17" s="727">
        <v>-491.28</v>
      </c>
      <c r="X17" s="727">
        <v>0</v>
      </c>
      <c r="Y17" s="727">
        <v>-6.37</v>
      </c>
      <c r="Z17" s="727">
        <v>136</v>
      </c>
      <c r="AA17" s="727">
        <v>66</v>
      </c>
      <c r="AB17" s="727">
        <v>357</v>
      </c>
      <c r="AC17" s="727">
        <v>0</v>
      </c>
      <c r="AD17" s="727">
        <v>0</v>
      </c>
      <c r="AE17" s="727">
        <v>-89</v>
      </c>
      <c r="AF17" s="727">
        <v>685.5090909090909</v>
      </c>
      <c r="AG17" s="727">
        <v>-109.992</v>
      </c>
      <c r="AH17" s="727">
        <v>346.03428571428572</v>
      </c>
      <c r="AI17" s="727">
        <v>37.58</v>
      </c>
      <c r="AJ17" s="889">
        <v>429.77300000000002</v>
      </c>
      <c r="AK17" s="727">
        <v>954.83095238095234</v>
      </c>
      <c r="AL17" s="694"/>
      <c r="AM17" s="694"/>
    </row>
    <row r="18" spans="1:39">
      <c r="A18" s="694" t="s">
        <v>1370</v>
      </c>
      <c r="B18" s="694"/>
      <c r="C18" s="694"/>
      <c r="D18" s="694"/>
      <c r="E18" s="694"/>
      <c r="F18" s="694"/>
      <c r="G18" s="694"/>
      <c r="H18" s="713">
        <v>-1656.23</v>
      </c>
      <c r="I18" s="727">
        <v>912</v>
      </c>
      <c r="J18" s="727">
        <v>7022</v>
      </c>
      <c r="K18" s="727">
        <v>2068.6799999999998</v>
      </c>
      <c r="L18" s="727">
        <v>686</v>
      </c>
      <c r="M18" s="727">
        <v>-4659.1899999999996</v>
      </c>
      <c r="N18" s="727">
        <v>4999.8900000000003</v>
      </c>
      <c r="O18" s="727">
        <v>2411</v>
      </c>
      <c r="P18" s="727">
        <v>3682</v>
      </c>
      <c r="Q18" s="727">
        <v>14352</v>
      </c>
      <c r="R18" s="727">
        <v>4786</v>
      </c>
      <c r="S18" s="727">
        <v>-745</v>
      </c>
      <c r="T18" s="727">
        <v>2362</v>
      </c>
      <c r="U18" s="727">
        <v>830.07</v>
      </c>
      <c r="V18" s="727">
        <v>-1751.39</v>
      </c>
      <c r="W18" s="727">
        <v>-599.88</v>
      </c>
      <c r="X18" s="727">
        <v>-3632.76</v>
      </c>
      <c r="Y18" s="727">
        <v>-16273.58</v>
      </c>
      <c r="Z18" s="727">
        <v>-5941.57</v>
      </c>
      <c r="AA18" s="727">
        <v>-14248</v>
      </c>
      <c r="AB18" s="727">
        <v>-2668</v>
      </c>
      <c r="AC18" s="727">
        <v>1106</v>
      </c>
      <c r="AD18" s="727">
        <v>0</v>
      </c>
      <c r="AE18" s="727">
        <v>1211</v>
      </c>
      <c r="AF18" s="727">
        <v>-3099.9390909090907</v>
      </c>
      <c r="AG18" s="727">
        <v>-1226.268</v>
      </c>
      <c r="AH18" s="727">
        <v>7653.8757142857139</v>
      </c>
      <c r="AI18" s="727">
        <v>7551.37</v>
      </c>
      <c r="AJ18" s="889">
        <v>1124.64625</v>
      </c>
      <c r="AK18" s="889">
        <v>-28393.544285714284</v>
      </c>
      <c r="AL18" s="694"/>
      <c r="AM18" s="694"/>
    </row>
    <row r="19" spans="1:39" ht="15" thickBot="1">
      <c r="A19" s="715"/>
      <c r="B19" s="716"/>
      <c r="C19" s="716"/>
      <c r="D19" s="716"/>
      <c r="E19" s="716"/>
      <c r="F19" s="716"/>
      <c r="G19" s="716"/>
      <c r="H19" s="717"/>
      <c r="I19" s="717"/>
      <c r="J19" s="717"/>
      <c r="K19" s="717"/>
      <c r="L19" s="717"/>
      <c r="M19" s="717"/>
      <c r="N19" s="717"/>
      <c r="O19" s="717"/>
      <c r="P19" s="717"/>
      <c r="Q19" s="717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716"/>
      <c r="AK19" s="716"/>
      <c r="AL19" s="716"/>
      <c r="AM19" s="716"/>
    </row>
    <row r="20" spans="1:39" ht="15" thickTop="1">
      <c r="A20" s="726" t="s">
        <v>1317</v>
      </c>
      <c r="B20" s="694"/>
      <c r="C20" s="490"/>
      <c r="D20" s="490"/>
      <c r="E20" s="490"/>
      <c r="F20" s="490"/>
      <c r="G20" s="490"/>
      <c r="H20" s="490" t="e">
        <v>#REF!</v>
      </c>
      <c r="I20" s="490"/>
      <c r="J20" s="490">
        <v>-188.84</v>
      </c>
      <c r="K20" s="490">
        <v>700.41857142857134</v>
      </c>
      <c r="L20" s="490">
        <v>-30.230000000000004</v>
      </c>
      <c r="M20" s="490">
        <v>162.77536796536782</v>
      </c>
      <c r="N20" s="490">
        <v>-208.67887698412693</v>
      </c>
      <c r="O20" s="490">
        <v>-170.89761904760564</v>
      </c>
      <c r="P20" s="490">
        <v>2384.3138235653191</v>
      </c>
      <c r="Q20" s="490">
        <v>3983.6151688311802</v>
      </c>
      <c r="R20" s="490">
        <v>-363.46833333333336</v>
      </c>
      <c r="S20" s="490">
        <v>1405.7539926739978</v>
      </c>
      <c r="T20" s="490">
        <v>-100.22800000000002</v>
      </c>
      <c r="U20" s="490">
        <v>2074.2040000000002</v>
      </c>
      <c r="V20" s="490">
        <v>-2139.2971666666667</v>
      </c>
      <c r="W20" s="490">
        <v>-504.58333333333223</v>
      </c>
      <c r="X20" s="490">
        <v>0</v>
      </c>
      <c r="Y20" s="490">
        <v>-6.37</v>
      </c>
      <c r="Z20" s="490">
        <v>-6257.37</v>
      </c>
      <c r="AA20" s="490"/>
      <c r="AB20" s="490"/>
      <c r="AC20" s="490"/>
      <c r="AD20" s="490"/>
      <c r="AE20" s="490"/>
      <c r="AF20" s="490"/>
      <c r="AG20" s="694"/>
      <c r="AH20" s="694"/>
      <c r="AI20" s="694"/>
      <c r="AJ20" s="694"/>
      <c r="AK20" s="694"/>
      <c r="AL20" s="694"/>
      <c r="AM20" s="694"/>
    </row>
    <row r="21" spans="1:39" ht="15" thickBot="1">
      <c r="A21" s="726" t="s">
        <v>1318</v>
      </c>
      <c r="B21" s="694"/>
      <c r="C21" s="714">
        <v>739</v>
      </c>
      <c r="D21" s="714">
        <v>877</v>
      </c>
      <c r="E21" s="714">
        <v>645</v>
      </c>
      <c r="F21" s="714">
        <v>5536</v>
      </c>
      <c r="G21" s="714">
        <v>882</v>
      </c>
      <c r="H21" s="490" t="e">
        <v>#REF!</v>
      </c>
      <c r="I21" s="490"/>
      <c r="J21" s="490">
        <v>6449.89</v>
      </c>
      <c r="K21" s="490">
        <v>1691.6480952380953</v>
      </c>
      <c r="L21" s="490">
        <v>230.88500000000005</v>
      </c>
      <c r="M21" s="490">
        <v>-5226.905367965368</v>
      </c>
      <c r="N21" s="490">
        <v>4829.6641547619038</v>
      </c>
      <c r="O21" s="490">
        <v>3797.364468253963</v>
      </c>
      <c r="P21" s="490">
        <v>2167.2428238705784</v>
      </c>
      <c r="Q21" s="490">
        <v>14187.134517316033</v>
      </c>
      <c r="R21" s="490">
        <v>2624.4388571428653</v>
      </c>
      <c r="S21" s="490">
        <v>-5035.0265641025617</v>
      </c>
      <c r="T21" s="490">
        <v>1283.0025238095218</v>
      </c>
      <c r="U21" s="490">
        <v>1134.3743928571407</v>
      </c>
      <c r="V21" s="490">
        <v>899.46716666666634</v>
      </c>
      <c r="W21" s="490">
        <v>-769.9666666666667</v>
      </c>
      <c r="X21" s="490">
        <v>-3809.0250000000001</v>
      </c>
      <c r="Y21" s="490">
        <v>-16557.8</v>
      </c>
      <c r="Z21" s="490">
        <v>121.43000000000006</v>
      </c>
      <c r="AA21" s="490"/>
      <c r="AB21" s="490"/>
      <c r="AC21" s="490"/>
      <c r="AD21" s="490"/>
      <c r="AE21" s="490"/>
      <c r="AF21" s="490"/>
      <c r="AG21" s="694"/>
      <c r="AH21" s="694"/>
      <c r="AI21" s="694"/>
      <c r="AJ21" s="694"/>
      <c r="AK21" s="694"/>
      <c r="AL21" s="694"/>
      <c r="AM21" s="694"/>
    </row>
    <row r="22" spans="1:39" ht="15.5" thickTop="1" thickBot="1">
      <c r="A22" s="715"/>
      <c r="B22" s="716"/>
      <c r="C22" s="716"/>
      <c r="D22" s="716"/>
      <c r="E22" s="716"/>
      <c r="F22" s="716"/>
      <c r="G22" s="716"/>
      <c r="H22" s="717"/>
      <c r="I22" s="717"/>
      <c r="J22" s="717"/>
      <c r="K22" s="717"/>
      <c r="L22" s="717"/>
      <c r="M22" s="717"/>
      <c r="N22" s="717"/>
      <c r="O22" s="717"/>
      <c r="P22" s="717"/>
      <c r="Q22" s="717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716"/>
      <c r="AK22" s="716"/>
      <c r="AL22" s="716"/>
      <c r="AM22" s="716"/>
    </row>
    <row r="23" spans="1:39" ht="15" thickTop="1">
      <c r="A23" s="726" t="s">
        <v>1319</v>
      </c>
      <c r="B23" s="693"/>
      <c r="C23" s="693"/>
      <c r="D23" s="693"/>
      <c r="E23" s="693"/>
      <c r="F23" s="693"/>
      <c r="G23" s="693"/>
      <c r="H23" s="486" t="e">
        <v>#REF!</v>
      </c>
      <c r="I23" s="486">
        <v>149.32999999999998</v>
      </c>
      <c r="J23" s="486">
        <v>-39.510000000000019</v>
      </c>
      <c r="K23" s="486">
        <v>660.90857142857135</v>
      </c>
      <c r="L23" s="486">
        <v>0</v>
      </c>
      <c r="M23" s="486">
        <v>0</v>
      </c>
      <c r="N23" s="486">
        <v>-208.67887698412693</v>
      </c>
      <c r="O23" s="486">
        <v>-379.57649603173257</v>
      </c>
      <c r="P23" s="486">
        <v>0</v>
      </c>
      <c r="Q23" s="486">
        <v>0</v>
      </c>
      <c r="R23" s="486">
        <v>-363.46833333333336</v>
      </c>
      <c r="S23" s="486">
        <v>0</v>
      </c>
      <c r="T23" s="486">
        <v>-100.22800000000002</v>
      </c>
      <c r="U23" s="486">
        <v>2338.8020000000001</v>
      </c>
      <c r="V23" s="486">
        <v>3992.5120000000002</v>
      </c>
      <c r="W23" s="486">
        <v>3501.232</v>
      </c>
      <c r="X23" s="486">
        <v>3501.232</v>
      </c>
      <c r="Y23" s="486">
        <v>3494.8620000000001</v>
      </c>
      <c r="Z23" s="486">
        <v>3630.8620000000001</v>
      </c>
      <c r="AA23" s="486">
        <v>3696.8620000000001</v>
      </c>
      <c r="AB23" s="486">
        <v>4053.8620000000001</v>
      </c>
      <c r="AC23" s="486">
        <v>-6823.1379999999999</v>
      </c>
      <c r="AD23" s="486">
        <v>-6823.1379999999999</v>
      </c>
      <c r="AE23" s="486">
        <v>-6912.1379999999999</v>
      </c>
      <c r="AF23" s="486">
        <v>-5947.1379999999999</v>
      </c>
      <c r="AG23" s="486">
        <v>-6057.13</v>
      </c>
      <c r="AH23" s="486">
        <v>-5945.0957142857142</v>
      </c>
      <c r="AI23" s="486">
        <v>-5907.5157142857142</v>
      </c>
      <c r="AJ23" s="486">
        <v>-4435.1095274170275</v>
      </c>
      <c r="AK23" s="486">
        <v>-1744.7038131313011</v>
      </c>
      <c r="AL23" s="486">
        <v>-1744.7038131313011</v>
      </c>
      <c r="AM23" s="486">
        <v>-1744.7038131313011</v>
      </c>
    </row>
    <row r="24" spans="1:39">
      <c r="A24" s="726" t="s">
        <v>1325</v>
      </c>
      <c r="B24" s="694"/>
      <c r="C24" s="694"/>
      <c r="D24" s="694"/>
      <c r="E24" s="694"/>
      <c r="F24" s="694"/>
      <c r="G24" s="694"/>
      <c r="H24" s="486" t="e">
        <v>#REF!</v>
      </c>
      <c r="I24" s="486">
        <v>-12520.123999999998</v>
      </c>
      <c r="J24" s="486">
        <v>-6070.2339999999976</v>
      </c>
      <c r="K24" s="486">
        <v>-4378.5859047619024</v>
      </c>
      <c r="L24" s="486">
        <v>-4147.7009047619022</v>
      </c>
      <c r="M24" s="486">
        <v>-9374.6062727272692</v>
      </c>
      <c r="N24" s="486">
        <v>-4544.9421179653655</v>
      </c>
      <c r="O24" s="486">
        <v>-747.5776497114025</v>
      </c>
      <c r="P24" s="486">
        <v>0</v>
      </c>
      <c r="Q24" s="486">
        <v>0</v>
      </c>
      <c r="R24" s="486">
        <v>0</v>
      </c>
      <c r="S24" s="486">
        <v>-5035.0265641025617</v>
      </c>
      <c r="T24" s="486">
        <v>-2673.0265641025617</v>
      </c>
      <c r="U24" s="486">
        <v>-727.95656410256152</v>
      </c>
      <c r="V24" s="486">
        <v>-2479.3465641025614</v>
      </c>
      <c r="W24" s="486">
        <v>-3079.2265641025615</v>
      </c>
      <c r="X24" s="486">
        <v>-6711.9865641025617</v>
      </c>
      <c r="Y24" s="486">
        <v>-22985.566564102563</v>
      </c>
      <c r="Z24" s="486">
        <v>-28927.136564102562</v>
      </c>
      <c r="AA24" s="486">
        <v>-43175.136564102562</v>
      </c>
      <c r="AB24" s="486">
        <v>-45843.136564102562</v>
      </c>
      <c r="AC24" s="486">
        <v>-44737.136564102562</v>
      </c>
      <c r="AD24" s="486">
        <v>-44737.136564102562</v>
      </c>
      <c r="AE24" s="486">
        <v>-43526.136564102562</v>
      </c>
      <c r="AF24" s="486">
        <v>-46363.136564102562</v>
      </c>
      <c r="AG24" s="486">
        <v>-47589.404564102559</v>
      </c>
      <c r="AH24" s="486">
        <v>-39777.588849816842</v>
      </c>
      <c r="AI24" s="486">
        <v>-25273.253849816843</v>
      </c>
      <c r="AJ24" s="486">
        <v>-15862.64637924377</v>
      </c>
      <c r="AK24" s="486">
        <v>-30566.419649085037</v>
      </c>
      <c r="AL24" s="486">
        <v>-30566.419649085037</v>
      </c>
      <c r="AM24" s="486">
        <v>-30566.419649085037</v>
      </c>
    </row>
    <row r="25" spans="1:39">
      <c r="A25" s="693"/>
      <c r="B25" s="693"/>
      <c r="C25" s="693"/>
      <c r="D25" s="693"/>
      <c r="E25" s="693"/>
      <c r="F25" s="693"/>
      <c r="G25" s="693"/>
      <c r="H25" s="732" t="s">
        <v>1369</v>
      </c>
      <c r="I25" s="693"/>
      <c r="J25" s="693"/>
      <c r="K25" s="693"/>
      <c r="L25" s="693"/>
      <c r="M25" s="693"/>
      <c r="N25" s="693"/>
      <c r="O25" s="693"/>
      <c r="P25" s="693"/>
      <c r="Q25" s="693"/>
      <c r="R25" s="693"/>
      <c r="S25" s="693"/>
      <c r="T25" s="732" t="s">
        <v>1375</v>
      </c>
      <c r="U25" s="693"/>
      <c r="V25" s="693"/>
      <c r="W25" s="693"/>
      <c r="X25" s="693"/>
      <c r="Y25" s="693"/>
      <c r="Z25" s="693"/>
      <c r="AA25" s="693"/>
      <c r="AB25" s="693"/>
      <c r="AC25" s="693"/>
      <c r="AD25" s="693"/>
      <c r="AE25" s="693"/>
      <c r="AF25" s="693"/>
      <c r="AG25" s="693"/>
      <c r="AH25" s="693"/>
      <c r="AI25" s="693"/>
      <c r="AJ25" s="693"/>
      <c r="AK25" s="693"/>
      <c r="AL25" s="693"/>
      <c r="AM25" s="693"/>
    </row>
    <row r="26" spans="1:39" ht="17">
      <c r="A26" s="930" t="s">
        <v>1257</v>
      </c>
      <c r="B26" s="478"/>
      <c r="C26" s="478"/>
      <c r="D26" s="478"/>
      <c r="E26" s="478"/>
      <c r="F26" s="478"/>
      <c r="G26" s="478"/>
      <c r="H26" s="844">
        <v>-29333.382501851869</v>
      </c>
      <c r="I26" s="486">
        <v>-27078.121946296313</v>
      </c>
      <c r="J26" s="486">
        <v>-21756.243306449567</v>
      </c>
      <c r="K26" s="486">
        <v>-19487.889235020994</v>
      </c>
      <c r="L26" s="486">
        <v>-18371.835485020991</v>
      </c>
      <c r="M26" s="486">
        <v>-26673.026141586648</v>
      </c>
      <c r="N26" s="486">
        <v>-21765.154175497162</v>
      </c>
      <c r="O26" s="486">
        <v>-18189.601913592382</v>
      </c>
      <c r="P26" s="486">
        <v>-16595.617675191872</v>
      </c>
      <c r="Q26" s="486">
        <v>1831.8653666552473</v>
      </c>
      <c r="R26" s="486"/>
      <c r="S26" s="486">
        <v>-5152.4398843378713</v>
      </c>
      <c r="T26" s="486">
        <v>-5541.2476639471479</v>
      </c>
      <c r="U26" s="486">
        <v>-6588.6843782328688</v>
      </c>
      <c r="V26" s="486">
        <v>-10049.620998445989</v>
      </c>
      <c r="W26" s="693"/>
      <c r="X26" s="693"/>
      <c r="Y26" s="693"/>
      <c r="Z26" s="693"/>
      <c r="AA26" s="693"/>
      <c r="AB26" s="478"/>
      <c r="AC26" s="478"/>
      <c r="AD26" s="478"/>
      <c r="AE26" s="478"/>
      <c r="AF26" s="478"/>
      <c r="AG26" s="845" t="s">
        <v>1371</v>
      </c>
      <c r="AH26" s="478"/>
      <c r="AI26" s="478"/>
      <c r="AJ26" s="478"/>
      <c r="AK26" s="478"/>
      <c r="AL26" s="478"/>
      <c r="AM26" s="478"/>
    </row>
    <row r="27" spans="1:39">
      <c r="A27" s="930" t="s">
        <v>1211</v>
      </c>
      <c r="B27" s="478"/>
      <c r="C27" s="478"/>
      <c r="D27" s="478"/>
      <c r="E27" s="478"/>
      <c r="F27" s="478"/>
      <c r="G27" s="478"/>
      <c r="H27" s="486"/>
      <c r="I27" s="693"/>
      <c r="J27" s="486"/>
      <c r="K27" s="486"/>
      <c r="L27" s="486"/>
      <c r="M27" s="486"/>
      <c r="N27" s="486"/>
      <c r="O27" s="486"/>
      <c r="P27" s="486"/>
      <c r="Q27" s="486"/>
      <c r="R27" s="486">
        <v>-364.63000000000022</v>
      </c>
      <c r="S27" s="605">
        <v>1069.0163919413885</v>
      </c>
      <c r="T27" s="486">
        <v>958.66422527472014</v>
      </c>
      <c r="U27" s="486">
        <v>2955.7475824175613</v>
      </c>
      <c r="V27" s="486">
        <v>2504.5906217948509</v>
      </c>
      <c r="W27" s="693"/>
      <c r="X27" s="693"/>
      <c r="Y27" s="693"/>
      <c r="Z27" s="693"/>
      <c r="AA27" s="693"/>
      <c r="AB27" s="478"/>
      <c r="AC27" s="478"/>
      <c r="AD27" s="478"/>
      <c r="AE27" s="478"/>
      <c r="AF27" s="478"/>
      <c r="AG27" s="845" t="s">
        <v>1372</v>
      </c>
      <c r="AH27" s="478"/>
      <c r="AI27" s="478"/>
      <c r="AJ27" s="478"/>
      <c r="AK27" s="478"/>
      <c r="AL27" s="478"/>
      <c r="AM27" s="478"/>
    </row>
    <row r="28" spans="1:39">
      <c r="A28" s="930" t="s">
        <v>1322</v>
      </c>
      <c r="B28" s="478"/>
      <c r="C28" s="478"/>
      <c r="D28" s="478"/>
      <c r="E28" s="478"/>
      <c r="F28" s="478"/>
      <c r="G28" s="478"/>
      <c r="H28" s="478"/>
      <c r="I28" s="478"/>
      <c r="J28" s="478"/>
      <c r="K28" s="478"/>
      <c r="L28" s="478"/>
      <c r="M28" s="478"/>
      <c r="N28" s="478"/>
      <c r="O28" s="478"/>
      <c r="P28" s="730" t="s">
        <v>1321</v>
      </c>
      <c r="Q28" s="730">
        <v>43769</v>
      </c>
      <c r="R28" s="730">
        <v>43796</v>
      </c>
      <c r="S28" s="605"/>
      <c r="T28" s="486"/>
      <c r="U28" s="486"/>
      <c r="V28" s="486"/>
      <c r="W28" s="693"/>
      <c r="X28" s="693"/>
      <c r="Y28" s="693"/>
      <c r="Z28" s="693"/>
      <c r="AA28" s="693"/>
      <c r="AB28" s="478"/>
      <c r="AC28" s="478"/>
      <c r="AD28" s="478"/>
      <c r="AE28" s="478"/>
      <c r="AF28" s="478"/>
      <c r="AG28" s="845" t="s">
        <v>1373</v>
      </c>
      <c r="AH28" s="478"/>
      <c r="AI28" s="478"/>
      <c r="AJ28" s="478"/>
      <c r="AK28" s="478"/>
      <c r="AL28" s="478"/>
      <c r="AM28" s="478"/>
    </row>
    <row r="29" spans="1:39" ht="15.5">
      <c r="A29" s="930" t="s">
        <v>1323</v>
      </c>
      <c r="B29" s="478"/>
      <c r="C29" s="478"/>
      <c r="D29" s="478"/>
      <c r="E29" s="478"/>
      <c r="F29" s="478"/>
      <c r="G29" s="478"/>
      <c r="H29" s="478"/>
      <c r="I29" s="478"/>
      <c r="J29" s="478"/>
      <c r="K29" s="478"/>
      <c r="L29" s="478"/>
      <c r="M29" s="478"/>
      <c r="N29" s="478"/>
      <c r="O29" s="478"/>
      <c r="P29" s="528">
        <v>748.720567521372</v>
      </c>
      <c r="Q29" s="548">
        <v>672.66546796537295</v>
      </c>
      <c r="R29" s="486"/>
      <c r="S29" s="693"/>
      <c r="T29" s="693"/>
      <c r="U29" s="693"/>
      <c r="V29" s="693"/>
      <c r="W29" s="693"/>
      <c r="X29" s="693"/>
      <c r="Y29" s="693"/>
      <c r="Z29" s="693"/>
      <c r="AA29" s="693"/>
      <c r="AB29" s="478"/>
      <c r="AC29" s="478"/>
      <c r="AD29" s="478"/>
      <c r="AE29" s="478"/>
      <c r="AF29" s="478"/>
      <c r="AG29" s="845" t="s">
        <v>1374</v>
      </c>
      <c r="AH29" s="478"/>
      <c r="AI29" s="478"/>
      <c r="AJ29" s="478"/>
      <c r="AK29" s="478"/>
      <c r="AL29" s="478"/>
      <c r="AM29" s="478"/>
    </row>
    <row r="30" spans="1:39" ht="15.5">
      <c r="A30" s="930" t="s">
        <v>1324</v>
      </c>
      <c r="B30" s="478"/>
      <c r="C30" s="478"/>
      <c r="D30" s="478"/>
      <c r="E30" s="478"/>
      <c r="F30" s="478"/>
      <c r="G30" s="478"/>
      <c r="H30" s="478"/>
      <c r="I30" s="478"/>
      <c r="J30" s="478"/>
      <c r="K30" s="478"/>
      <c r="L30" s="478"/>
      <c r="M30" s="478"/>
      <c r="N30" s="478"/>
      <c r="O30" s="478"/>
      <c r="P30" s="478"/>
      <c r="Q30" s="548">
        <v>370.33684136192358</v>
      </c>
      <c r="R30" s="548">
        <v>319.27813538961271</v>
      </c>
      <c r="S30" s="693"/>
      <c r="T30" s="693"/>
      <c r="U30" s="693"/>
      <c r="V30" s="693"/>
      <c r="W30" s="693"/>
      <c r="X30" s="693"/>
      <c r="Y30" s="693"/>
      <c r="Z30" s="693"/>
      <c r="AA30" s="693"/>
      <c r="AB30" s="478"/>
      <c r="AC30" s="478"/>
      <c r="AD30" s="478"/>
      <c r="AE30" s="478"/>
      <c r="AF30" s="478"/>
      <c r="AG30" s="845"/>
      <c r="AH30" s="478"/>
      <c r="AI30" s="478"/>
      <c r="AJ30" s="478"/>
      <c r="AK30" s="478"/>
      <c r="AL30" s="478"/>
      <c r="AM30" s="478"/>
    </row>
    <row r="31" spans="1:39">
      <c r="A31" s="948" t="s">
        <v>1320</v>
      </c>
      <c r="B31" s="693"/>
      <c r="C31" s="693"/>
      <c r="D31" s="693"/>
      <c r="E31" s="693"/>
      <c r="F31" s="693"/>
      <c r="G31" s="693"/>
      <c r="H31" s="693"/>
      <c r="I31" s="693"/>
      <c r="J31" s="693"/>
      <c r="K31" s="693"/>
      <c r="L31" s="693"/>
      <c r="M31" s="693"/>
      <c r="N31" s="693"/>
      <c r="O31" s="693"/>
      <c r="P31" s="693"/>
      <c r="Q31" s="693"/>
      <c r="R31" s="693"/>
      <c r="S31" s="693"/>
      <c r="T31" s="693"/>
      <c r="U31" s="693"/>
      <c r="V31" s="693"/>
      <c r="W31" s="693"/>
      <c r="X31" s="693"/>
      <c r="Y31" s="693"/>
      <c r="Z31" s="693"/>
      <c r="AA31" s="693"/>
      <c r="AB31" s="693"/>
      <c r="AC31" s="693"/>
      <c r="AD31" s="693"/>
      <c r="AE31" s="693"/>
      <c r="AF31" s="949" t="s">
        <v>1404</v>
      </c>
      <c r="AG31" s="949"/>
      <c r="AH31" s="949"/>
      <c r="AI31" s="949"/>
      <c r="AJ31" s="949"/>
      <c r="AK31" s="949"/>
      <c r="AL31" s="693"/>
      <c r="AM31" s="693"/>
    </row>
    <row r="32" spans="1:39">
      <c r="A32" s="948"/>
      <c r="B32" s="693"/>
      <c r="C32" s="693"/>
      <c r="D32" s="693"/>
      <c r="E32" s="693"/>
      <c r="F32" s="693"/>
      <c r="G32" s="693"/>
      <c r="H32" s="693"/>
      <c r="I32" s="693"/>
      <c r="J32" s="693"/>
      <c r="K32" s="693"/>
      <c r="L32" s="693"/>
      <c r="M32" s="693"/>
      <c r="N32" s="693"/>
      <c r="O32" s="693"/>
      <c r="P32" s="693"/>
      <c r="Q32" s="693"/>
      <c r="R32" s="693"/>
      <c r="S32" s="693"/>
      <c r="T32" s="693"/>
      <c r="U32" s="693"/>
      <c r="V32" s="693"/>
      <c r="W32" s="693"/>
      <c r="X32" s="693"/>
      <c r="Y32" s="693"/>
      <c r="Z32" s="693"/>
      <c r="AA32" s="693"/>
      <c r="AB32" s="693"/>
      <c r="AC32" s="693"/>
      <c r="AD32" s="693"/>
      <c r="AE32" s="920"/>
      <c r="AF32" s="920" t="s">
        <v>1368</v>
      </c>
      <c r="AG32" s="920"/>
      <c r="AH32" s="920"/>
      <c r="AI32" s="920"/>
      <c r="AJ32" s="920"/>
      <c r="AK32" s="920"/>
      <c r="AL32" s="920"/>
      <c r="AM32" s="693"/>
    </row>
    <row r="33" spans="1:39">
      <c r="A33" s="488" t="s">
        <v>1276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693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921"/>
      <c r="AF33" s="922" t="s">
        <v>1361</v>
      </c>
      <c r="AG33" s="922" t="s">
        <v>1362</v>
      </c>
      <c r="AH33" s="922" t="s">
        <v>1363</v>
      </c>
      <c r="AI33" s="922" t="s">
        <v>1364</v>
      </c>
      <c r="AJ33" s="922" t="s">
        <v>1365</v>
      </c>
      <c r="AK33" s="922" t="s">
        <v>1354</v>
      </c>
      <c r="AL33" s="922" t="s">
        <v>1355</v>
      </c>
      <c r="AM33" s="693"/>
    </row>
    <row r="34" spans="1:39">
      <c r="A34" s="489" t="s">
        <v>1277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693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924" t="s">
        <v>1263</v>
      </c>
      <c r="AF34" s="923"/>
      <c r="AG34" s="923"/>
      <c r="AH34" s="923"/>
      <c r="AI34" s="923"/>
      <c r="AJ34" s="923"/>
      <c r="AK34" s="923"/>
      <c r="AL34" s="923"/>
      <c r="AM34" s="693"/>
    </row>
    <row r="35" spans="1:39">
      <c r="A35" s="693"/>
      <c r="B35" s="693"/>
      <c r="C35" s="693"/>
      <c r="D35" s="693"/>
      <c r="E35" s="693"/>
      <c r="F35" s="693"/>
      <c r="G35" s="693"/>
      <c r="H35" s="693"/>
      <c r="I35" s="693"/>
      <c r="J35" s="693"/>
      <c r="K35" s="693"/>
      <c r="L35" s="693"/>
      <c r="M35" s="693"/>
      <c r="N35" s="693"/>
      <c r="O35" s="693"/>
      <c r="P35" s="693"/>
      <c r="Q35" s="693"/>
      <c r="R35" s="693"/>
      <c r="S35" s="693"/>
      <c r="T35" s="693"/>
      <c r="U35" s="693"/>
      <c r="V35" s="693"/>
      <c r="W35" s="693"/>
      <c r="X35" s="693"/>
      <c r="Y35" s="693"/>
      <c r="Z35" s="693"/>
      <c r="AA35" s="693"/>
      <c r="AB35" s="693"/>
      <c r="AC35" s="693"/>
      <c r="AD35" s="693"/>
      <c r="AE35" s="666" t="s">
        <v>1211</v>
      </c>
      <c r="AF35" s="425">
        <v>12.643750000000001</v>
      </c>
      <c r="AG35" s="425">
        <v>0.86</v>
      </c>
      <c r="AH35" s="425">
        <v>3.2800000000000002</v>
      </c>
      <c r="AI35" s="425">
        <v>4.2949999999999999</v>
      </c>
      <c r="AJ35" s="425">
        <v>46.366813131313123</v>
      </c>
      <c r="AK35" s="425">
        <v>46.119285714285724</v>
      </c>
      <c r="AL35" s="425">
        <v>47.870333333333335</v>
      </c>
      <c r="AM35" s="693"/>
    </row>
    <row r="36" spans="1:39">
      <c r="A36" s="693"/>
      <c r="B36" s="693"/>
      <c r="C36" s="693"/>
      <c r="D36" s="693"/>
      <c r="E36" s="693"/>
      <c r="F36" s="693"/>
      <c r="G36" s="693"/>
      <c r="H36" s="693"/>
      <c r="I36" s="693"/>
      <c r="J36" s="693"/>
      <c r="K36" s="693"/>
      <c r="L36" s="693"/>
      <c r="M36" s="693"/>
      <c r="N36" s="693"/>
      <c r="O36" s="693"/>
      <c r="P36" s="693"/>
      <c r="Q36" s="693"/>
      <c r="R36" s="693"/>
      <c r="S36" s="693"/>
      <c r="T36" s="693"/>
      <c r="U36" s="693"/>
      <c r="V36" s="693"/>
      <c r="W36" s="693"/>
      <c r="X36" s="693"/>
      <c r="Y36" s="693"/>
      <c r="Z36" s="693"/>
      <c r="AA36" s="693"/>
      <c r="AB36" s="693"/>
      <c r="AC36" s="693"/>
      <c r="AD36" s="693"/>
      <c r="AE36" s="666" t="s">
        <v>1257</v>
      </c>
      <c r="AF36" s="425">
        <v>12.966249999999999</v>
      </c>
      <c r="AG36" s="425">
        <v>3.02</v>
      </c>
      <c r="AH36" s="425">
        <v>21.06</v>
      </c>
      <c r="AI36" s="425">
        <v>252.03499999999994</v>
      </c>
      <c r="AJ36" s="425">
        <v>387.85068686868675</v>
      </c>
      <c r="AK36" s="425">
        <v>374.31738095238074</v>
      </c>
      <c r="AL36" s="425">
        <v>128.58966666666669</v>
      </c>
      <c r="AM36" s="693"/>
    </row>
    <row r="37" spans="1:39">
      <c r="A37" s="693"/>
      <c r="B37" s="693"/>
      <c r="C37" s="485"/>
      <c r="D37" s="485"/>
      <c r="E37" s="485"/>
      <c r="F37" s="485"/>
      <c r="G37" s="485"/>
      <c r="H37" s="693"/>
      <c r="I37" s="693"/>
      <c r="J37" s="693"/>
      <c r="K37" s="693"/>
      <c r="L37" s="693"/>
      <c r="M37" s="693"/>
      <c r="N37" s="693"/>
      <c r="O37" s="693"/>
      <c r="P37" s="693"/>
      <c r="Q37" s="693"/>
      <c r="R37" s="693"/>
      <c r="S37" s="693"/>
      <c r="T37" s="693"/>
      <c r="U37" s="693"/>
      <c r="V37" s="693"/>
      <c r="W37" s="693"/>
      <c r="X37" s="693"/>
      <c r="Y37" s="693"/>
      <c r="Z37" s="693"/>
      <c r="AA37" s="693"/>
      <c r="AB37" s="693"/>
      <c r="AC37" s="693"/>
      <c r="AD37" s="693"/>
      <c r="AE37" s="924" t="s">
        <v>200</v>
      </c>
      <c r="AF37" s="923"/>
      <c r="AG37" s="923"/>
      <c r="AH37" s="923"/>
      <c r="AI37" s="923"/>
      <c r="AJ37" s="923"/>
      <c r="AK37" s="923"/>
      <c r="AL37" s="923"/>
      <c r="AM37" s="693"/>
    </row>
    <row r="38" spans="1:39">
      <c r="A38" s="693"/>
      <c r="B38" s="693"/>
      <c r="C38" s="650" t="s">
        <v>274</v>
      </c>
      <c r="D38" s="296" t="e">
        <v>#REF!</v>
      </c>
      <c r="E38" s="24" t="s">
        <v>10</v>
      </c>
      <c r="F38" s="281" t="s">
        <v>152</v>
      </c>
      <c r="G38" s="24">
        <v>2508</v>
      </c>
      <c r="H38" s="693"/>
      <c r="I38" s="693"/>
      <c r="J38" s="693"/>
      <c r="K38" s="693"/>
      <c r="L38" s="693"/>
      <c r="M38" s="693"/>
      <c r="N38" s="693"/>
      <c r="O38" s="693"/>
      <c r="P38" s="693"/>
      <c r="Q38" s="693"/>
      <c r="R38" s="693"/>
      <c r="S38" s="693"/>
      <c r="T38" s="693"/>
      <c r="U38" s="693"/>
      <c r="V38" s="693"/>
      <c r="W38" s="693"/>
      <c r="X38" s="693"/>
      <c r="Y38" s="693"/>
      <c r="Z38" s="693"/>
      <c r="AA38" s="693"/>
      <c r="AB38" s="693"/>
      <c r="AC38" s="693"/>
      <c r="AD38" s="693"/>
      <c r="AE38" s="666" t="s">
        <v>1211</v>
      </c>
      <c r="AF38" s="425">
        <v>279.4909090909091</v>
      </c>
      <c r="AG38" s="425">
        <v>13.991999999999999</v>
      </c>
      <c r="AH38" s="425">
        <v>87.965714285714299</v>
      </c>
      <c r="AI38" s="425">
        <v>24.42</v>
      </c>
      <c r="AJ38" s="425">
        <v>13.227</v>
      </c>
      <c r="AK38" s="425">
        <v>108.16904761904762</v>
      </c>
      <c r="AL38" s="425"/>
      <c r="AM38" s="693"/>
    </row>
    <row r="39" spans="1:39">
      <c r="A39" s="693"/>
      <c r="B39" s="693"/>
      <c r="C39" s="650" t="s">
        <v>280</v>
      </c>
      <c r="D39" s="296"/>
      <c r="E39" s="24" t="s">
        <v>10</v>
      </c>
      <c r="F39" s="281" t="s">
        <v>146</v>
      </c>
      <c r="G39" s="24">
        <v>1400</v>
      </c>
      <c r="H39" s="693"/>
      <c r="I39" s="693"/>
      <c r="J39" s="693"/>
      <c r="K39" s="693"/>
      <c r="L39" s="693"/>
      <c r="M39" s="693"/>
      <c r="N39" s="693"/>
      <c r="O39" s="693"/>
      <c r="P39" s="693"/>
      <c r="Q39" s="693"/>
      <c r="R39" s="693"/>
      <c r="S39" s="693"/>
      <c r="T39" s="693"/>
      <c r="U39" s="693"/>
      <c r="V39" s="693"/>
      <c r="W39" s="693"/>
      <c r="X39" s="693"/>
      <c r="Y39" s="693"/>
      <c r="Z39" s="693"/>
      <c r="AA39" s="693"/>
      <c r="AB39" s="693"/>
      <c r="AC39" s="693"/>
      <c r="AD39" s="693"/>
      <c r="AE39" s="666" t="s">
        <v>1257</v>
      </c>
      <c r="AF39" s="425">
        <v>262.93909090909096</v>
      </c>
      <c r="AG39" s="425">
        <v>253.26799999999997</v>
      </c>
      <c r="AH39" s="425">
        <v>328.12428571428586</v>
      </c>
      <c r="AI39" s="425">
        <v>70.63</v>
      </c>
      <c r="AJ39" s="425">
        <v>29.353749999999998</v>
      </c>
      <c r="AK39" s="425">
        <v>295.54428571428559</v>
      </c>
      <c r="AL39" s="425">
        <v>6.8400000000000007</v>
      </c>
      <c r="AM39" s="693"/>
    </row>
  </sheetData>
  <mergeCells count="3">
    <mergeCell ref="AF14:AK14"/>
    <mergeCell ref="A31:A32"/>
    <mergeCell ref="AF31:AK3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0EA5C-17EF-4C71-8D9F-7BC509661367}">
  <dimension ref="A3:M23"/>
  <sheetViews>
    <sheetView topLeftCell="A7" workbookViewId="0">
      <selection activeCell="D24" sqref="D24"/>
    </sheetView>
  </sheetViews>
  <sheetFormatPr defaultRowHeight="14.5"/>
  <cols>
    <col min="1" max="1" width="18.08984375" bestFit="1" customWidth="1"/>
    <col min="2" max="2" width="18.36328125" bestFit="1" customWidth="1"/>
    <col min="3" max="3" width="8.36328125" bestFit="1" customWidth="1"/>
    <col min="4" max="4" width="7.36328125" bestFit="1" customWidth="1"/>
    <col min="5" max="5" width="6.6328125" bestFit="1" customWidth="1"/>
    <col min="6" max="11" width="6.36328125" bestFit="1" customWidth="1"/>
    <col min="12" max="12" width="9.54296875" bestFit="1" customWidth="1"/>
    <col min="13" max="13" width="10" bestFit="1" customWidth="1"/>
    <col min="14" max="14" width="9.54296875" bestFit="1" customWidth="1"/>
    <col min="15" max="15" width="10" bestFit="1" customWidth="1"/>
    <col min="16" max="17" width="6.36328125" bestFit="1" customWidth="1"/>
    <col min="18" max="18" width="9.54296875" bestFit="1" customWidth="1"/>
    <col min="19" max="19" width="6.6328125" bestFit="1" customWidth="1"/>
    <col min="20" max="25" width="6.36328125" bestFit="1" customWidth="1"/>
    <col min="26" max="26" width="9.54296875" bestFit="1" customWidth="1"/>
    <col min="27" max="27" width="10" bestFit="1" customWidth="1"/>
    <col min="28" max="29" width="6.36328125" bestFit="1" customWidth="1"/>
    <col min="30" max="30" width="9.54296875" bestFit="1" customWidth="1"/>
    <col min="31" max="31" width="6.6328125" bestFit="1" customWidth="1"/>
    <col min="32" max="37" width="6.36328125" bestFit="1" customWidth="1"/>
    <col min="38" max="38" width="9.54296875" bestFit="1" customWidth="1"/>
    <col min="39" max="39" width="10" bestFit="1" customWidth="1"/>
    <col min="40" max="41" width="6.36328125" bestFit="1" customWidth="1"/>
    <col min="42" max="42" width="9.54296875" bestFit="1" customWidth="1"/>
    <col min="43" max="43" width="6.6328125" bestFit="1" customWidth="1"/>
    <col min="44" max="49" width="6.36328125" bestFit="1" customWidth="1"/>
    <col min="50" max="50" width="9.54296875" bestFit="1" customWidth="1"/>
    <col min="51" max="51" width="10" bestFit="1" customWidth="1"/>
    <col min="52" max="53" width="6.36328125" bestFit="1" customWidth="1"/>
    <col min="54" max="54" width="9.54296875" bestFit="1" customWidth="1"/>
    <col min="55" max="55" width="6.6328125" bestFit="1" customWidth="1"/>
    <col min="56" max="61" width="6.36328125" bestFit="1" customWidth="1"/>
    <col min="62" max="62" width="9.54296875" bestFit="1" customWidth="1"/>
    <col min="63" max="63" width="10" bestFit="1" customWidth="1"/>
    <col min="64" max="68" width="6.36328125" bestFit="1" customWidth="1"/>
    <col min="69" max="69" width="9.54296875" bestFit="1" customWidth="1"/>
    <col min="70" max="70" width="10" bestFit="1" customWidth="1"/>
  </cols>
  <sheetData>
    <row r="3" spans="1:13">
      <c r="A3" s="652" t="s">
        <v>1402</v>
      </c>
      <c r="B3" s="652" t="s">
        <v>261</v>
      </c>
    </row>
    <row r="4" spans="1:13">
      <c r="B4" s="638" t="s">
        <v>1353</v>
      </c>
      <c r="C4" s="638" t="s">
        <v>1366</v>
      </c>
      <c r="D4" s="638" t="s">
        <v>1367</v>
      </c>
      <c r="E4" s="638" t="s">
        <v>1368</v>
      </c>
      <c r="L4" s="638" t="s">
        <v>1401</v>
      </c>
      <c r="M4" s="638" t="s">
        <v>202</v>
      </c>
    </row>
    <row r="5" spans="1:13">
      <c r="A5" s="652" t="s">
        <v>201</v>
      </c>
      <c r="E5" s="842" t="s">
        <v>1361</v>
      </c>
      <c r="F5" s="842" t="s">
        <v>1362</v>
      </c>
      <c r="G5" s="842" t="s">
        <v>1363</v>
      </c>
      <c r="H5" s="842" t="s">
        <v>1364</v>
      </c>
      <c r="I5" s="842" t="s">
        <v>1365</v>
      </c>
      <c r="J5" s="842" t="s">
        <v>1354</v>
      </c>
      <c r="K5" s="842" t="s">
        <v>1355</v>
      </c>
    </row>
    <row r="6" spans="1:13">
      <c r="A6" s="665" t="s">
        <v>1263</v>
      </c>
      <c r="B6" s="425"/>
      <c r="C6" s="425">
        <v>826.71142857142866</v>
      </c>
      <c r="D6" s="425">
        <v>46.92</v>
      </c>
      <c r="E6" s="425">
        <v>25.61</v>
      </c>
      <c r="F6" s="425">
        <v>3.88</v>
      </c>
      <c r="G6" s="425">
        <v>24.34</v>
      </c>
      <c r="H6" s="425">
        <v>256.32999999999993</v>
      </c>
      <c r="I6" s="425">
        <v>434.21749999999986</v>
      </c>
      <c r="J6" s="425">
        <v>420.4366666666665</v>
      </c>
      <c r="K6" s="425">
        <v>195.05</v>
      </c>
      <c r="L6" s="425">
        <v>1359.8641666666663</v>
      </c>
      <c r="M6" s="425">
        <v>2233.4955952380951</v>
      </c>
    </row>
    <row r="7" spans="1:13">
      <c r="A7" s="666" t="s">
        <v>1211</v>
      </c>
      <c r="B7" s="425"/>
      <c r="C7" s="425">
        <v>197.05447258297252</v>
      </c>
      <c r="D7" s="425">
        <v>20.594999999999999</v>
      </c>
      <c r="E7" s="425">
        <v>12.643750000000001</v>
      </c>
      <c r="F7" s="425">
        <v>0.86</v>
      </c>
      <c r="G7" s="425">
        <v>3.2800000000000002</v>
      </c>
      <c r="H7" s="425">
        <v>4.2949999999999999</v>
      </c>
      <c r="I7" s="425">
        <v>46.366813131313123</v>
      </c>
      <c r="J7" s="425">
        <v>46.119285714285724</v>
      </c>
      <c r="K7" s="425">
        <v>47.870333333333335</v>
      </c>
      <c r="L7" s="425">
        <v>161.43518217893217</v>
      </c>
      <c r="M7" s="425">
        <v>379.08465476190469</v>
      </c>
    </row>
    <row r="8" spans="1:13">
      <c r="A8" s="666" t="s">
        <v>1257</v>
      </c>
      <c r="B8" s="425"/>
      <c r="C8" s="425">
        <v>629.65695598845616</v>
      </c>
      <c r="D8" s="425">
        <v>26.324999999999999</v>
      </c>
      <c r="E8" s="425">
        <v>12.966249999999999</v>
      </c>
      <c r="F8" s="425">
        <v>3.02</v>
      </c>
      <c r="G8" s="425">
        <v>21.06</v>
      </c>
      <c r="H8" s="425">
        <v>252.03499999999994</v>
      </c>
      <c r="I8" s="425">
        <v>387.85068686868675</v>
      </c>
      <c r="J8" s="425">
        <v>374.31738095238074</v>
      </c>
      <c r="K8" s="425">
        <v>147.17966666666669</v>
      </c>
      <c r="L8" s="425">
        <v>1198.4289844877342</v>
      </c>
      <c r="M8" s="425">
        <v>1854.4109404761903</v>
      </c>
    </row>
    <row r="9" spans="1:13">
      <c r="A9" s="665" t="s">
        <v>200</v>
      </c>
      <c r="B9" s="425">
        <v>2351.4219999999991</v>
      </c>
      <c r="C9" s="425">
        <v>11835.250500000006</v>
      </c>
      <c r="D9" s="425">
        <v>5632.1162500000055</v>
      </c>
      <c r="E9" s="425">
        <v>542.43000000000006</v>
      </c>
      <c r="F9" s="425">
        <v>267.26</v>
      </c>
      <c r="G9" s="425">
        <v>416.09000000000015</v>
      </c>
      <c r="H9" s="425">
        <v>95.05</v>
      </c>
      <c r="I9" s="425">
        <v>42.580749999999995</v>
      </c>
      <c r="J9" s="425">
        <v>403.7133333333332</v>
      </c>
      <c r="K9" s="425">
        <v>6.8400000000000007</v>
      </c>
      <c r="L9" s="425">
        <v>1773.9640833333333</v>
      </c>
      <c r="M9" s="425">
        <v>21592.752833333347</v>
      </c>
    </row>
    <row r="10" spans="1:13">
      <c r="A10" s="666" t="s">
        <v>1211</v>
      </c>
      <c r="B10" s="425"/>
      <c r="C10" s="425">
        <v>4140.7418465701012</v>
      </c>
      <c r="D10" s="425">
        <v>1863.011503968253</v>
      </c>
      <c r="E10" s="425">
        <v>279.4909090909091</v>
      </c>
      <c r="F10" s="425">
        <v>13.991999999999999</v>
      </c>
      <c r="G10" s="425">
        <v>87.965714285714299</v>
      </c>
      <c r="H10" s="425">
        <v>24.42</v>
      </c>
      <c r="I10" s="425">
        <v>13.227</v>
      </c>
      <c r="J10" s="425">
        <v>108.16904761904762</v>
      </c>
      <c r="K10" s="425"/>
      <c r="L10" s="425">
        <v>527.26467099567105</v>
      </c>
      <c r="M10" s="425">
        <v>6531.018021534026</v>
      </c>
    </row>
    <row r="11" spans="1:13">
      <c r="A11" s="666" t="s">
        <v>1257</v>
      </c>
      <c r="B11" s="425">
        <v>2351.4219999999991</v>
      </c>
      <c r="C11" s="425">
        <v>7694.5086534299053</v>
      </c>
      <c r="D11" s="425">
        <v>3769.1047460317527</v>
      </c>
      <c r="E11" s="425">
        <v>262.93909090909096</v>
      </c>
      <c r="F11" s="425">
        <v>253.26799999999997</v>
      </c>
      <c r="G11" s="425">
        <v>328.12428571428586</v>
      </c>
      <c r="H11" s="425">
        <v>70.63</v>
      </c>
      <c r="I11" s="425">
        <v>29.353749999999998</v>
      </c>
      <c r="J11" s="425">
        <v>295.54428571428559</v>
      </c>
      <c r="K11" s="425">
        <v>6.8400000000000007</v>
      </c>
      <c r="L11" s="425">
        <v>1246.6994123376624</v>
      </c>
      <c r="M11" s="425">
        <v>15061.734811799321</v>
      </c>
    </row>
    <row r="12" spans="1:13">
      <c r="A12" s="665" t="s">
        <v>202</v>
      </c>
      <c r="B12" s="425">
        <v>2351.4219999999991</v>
      </c>
      <c r="C12" s="425">
        <v>12661.961928571436</v>
      </c>
      <c r="D12" s="425">
        <v>5679.0362500000056</v>
      </c>
      <c r="E12" s="425">
        <v>568.04000000000008</v>
      </c>
      <c r="F12" s="425">
        <v>271.14</v>
      </c>
      <c r="G12" s="425">
        <v>440.43000000000018</v>
      </c>
      <c r="H12" s="425">
        <v>351.37999999999994</v>
      </c>
      <c r="I12" s="425">
        <v>476.79824999999983</v>
      </c>
      <c r="J12" s="425">
        <v>824.14999999999975</v>
      </c>
      <c r="K12" s="425">
        <v>201.89000000000001</v>
      </c>
      <c r="L12" s="425">
        <v>3133.8282499999996</v>
      </c>
      <c r="M12" s="425">
        <v>23826.248428571442</v>
      </c>
    </row>
    <row r="19" spans="4:4">
      <c r="D19" s="925">
        <v>-1818</v>
      </c>
    </row>
    <row r="20" spans="4:4">
      <c r="D20" s="925">
        <v>-1812</v>
      </c>
    </row>
    <row r="21" spans="4:4">
      <c r="D21" s="98">
        <v>1876</v>
      </c>
    </row>
    <row r="22" spans="4:4">
      <c r="D22" s="925">
        <v>1876</v>
      </c>
    </row>
    <row r="23" spans="4:4">
      <c r="D23" s="925">
        <f>SUM(D19:D22)</f>
        <v>122</v>
      </c>
    </row>
  </sheetData>
  <pageMargins left="0.511811024" right="0.511811024" top="0.78740157499999996" bottom="0.78740157499999996" header="0.31496062000000002" footer="0.31496062000000002"/>
  <pageSetup paperSize="9" orientation="portrait" horizontalDpi="200" verticalDpi="2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">
    <tabColor rgb="FF00FF00"/>
  </sheetPr>
  <dimension ref="A1:BT2092"/>
  <sheetViews>
    <sheetView tabSelected="1" zoomScale="85" zoomScaleNormal="85" workbookViewId="0">
      <selection activeCell="L1" sqref="L1"/>
    </sheetView>
  </sheetViews>
  <sheetFormatPr defaultColWidth="9.1796875" defaultRowHeight="14.5"/>
  <cols>
    <col min="1" max="1" width="10" style="28" customWidth="1"/>
    <col min="2" max="2" width="11" style="13" bestFit="1" customWidth="1"/>
    <col min="3" max="3" width="11.6328125" style="13" customWidth="1"/>
    <col min="4" max="4" width="10.81640625" style="13" bestFit="1" customWidth="1"/>
    <col min="5" max="5" width="2.90625" style="13" customWidth="1"/>
    <col min="6" max="6" width="8" style="13" customWidth="1"/>
    <col min="7" max="7" width="6.81640625" style="13" customWidth="1"/>
    <col min="8" max="8" width="10.54296875" style="63" bestFit="1" customWidth="1"/>
    <col min="9" max="9" width="10.26953125" style="63" customWidth="1"/>
    <col min="10" max="10" width="10.81640625" style="18" bestFit="1" customWidth="1"/>
    <col min="11" max="11" width="9" style="18" bestFit="1" customWidth="1"/>
    <col min="12" max="12" width="10.26953125" style="12" bestFit="1" customWidth="1"/>
    <col min="13" max="13" width="5.7265625" style="12" customWidth="1"/>
    <col min="14" max="14" width="8.7265625" style="18" customWidth="1"/>
    <col min="15" max="15" width="6.453125" style="12" customWidth="1"/>
    <col min="16" max="16" width="4.81640625" style="12" customWidth="1"/>
    <col min="17" max="17" width="11.81640625" style="18" bestFit="1" customWidth="1"/>
    <col min="18" max="18" width="13" style="12" customWidth="1"/>
    <col min="19" max="19" width="9.7265625" style="13" customWidth="1"/>
    <col min="20" max="20" width="11.26953125" style="13" customWidth="1"/>
    <col min="21" max="21" width="13.453125" style="12" customWidth="1"/>
    <col min="22" max="22" width="8.453125" style="12" customWidth="1"/>
    <col min="23" max="23" width="9.453125" style="18" customWidth="1"/>
    <col min="24" max="24" width="9.453125" style="12" bestFit="1" customWidth="1"/>
    <col min="25" max="16384" width="9.1796875" style="12"/>
  </cols>
  <sheetData>
    <row r="1" spans="1:26" s="16" customFormat="1" ht="43.5">
      <c r="A1" s="43" t="s">
        <v>199</v>
      </c>
      <c r="B1" s="44" t="s">
        <v>4</v>
      </c>
      <c r="C1" s="44" t="s">
        <v>278</v>
      </c>
      <c r="D1" s="44" t="s">
        <v>1213</v>
      </c>
      <c r="E1" s="44" t="s">
        <v>13</v>
      </c>
      <c r="F1" s="44" t="s">
        <v>290</v>
      </c>
      <c r="G1" s="44" t="s">
        <v>23</v>
      </c>
      <c r="H1" s="43" t="s">
        <v>20</v>
      </c>
      <c r="I1" s="43" t="s">
        <v>1109</v>
      </c>
      <c r="J1" s="43" t="s">
        <v>16</v>
      </c>
      <c r="K1" s="43" t="s">
        <v>25</v>
      </c>
      <c r="L1" s="44" t="s">
        <v>26</v>
      </c>
      <c r="M1" s="44" t="s">
        <v>24</v>
      </c>
      <c r="N1" s="614" t="s">
        <v>3</v>
      </c>
      <c r="O1" s="212" t="s">
        <v>1208</v>
      </c>
      <c r="P1" s="47" t="s">
        <v>1255</v>
      </c>
      <c r="Q1" s="45" t="s">
        <v>203</v>
      </c>
      <c r="R1" s="45" t="s">
        <v>411</v>
      </c>
      <c r="S1" s="45" t="s">
        <v>213</v>
      </c>
      <c r="T1" s="45" t="s">
        <v>1207</v>
      </c>
      <c r="U1" s="45" t="s">
        <v>1129</v>
      </c>
      <c r="V1" s="43" t="s">
        <v>1210</v>
      </c>
      <c r="W1" s="43" t="s">
        <v>272</v>
      </c>
      <c r="X1" s="449" t="s">
        <v>1262</v>
      </c>
      <c r="Z1" s="16" t="s">
        <v>1290</v>
      </c>
    </row>
    <row r="2" spans="1:26" s="16" customFormat="1" ht="15.5">
      <c r="A2" s="855" t="s">
        <v>1263</v>
      </c>
      <c r="B2" s="5">
        <f t="shared" ref="B2:B16" ca="1" si="0">TODAY()</f>
        <v>44391</v>
      </c>
      <c r="C2" s="5" t="str">
        <f>VLOOKUP(F2,DIVIDENDOS!$J$1:$M$63,2,FALSE)</f>
        <v>Consumo não Cíclico</v>
      </c>
      <c r="D2" s="467" t="e">
        <f>VLOOKUP(F2,#REF!,2,FALSE)</f>
        <v>#REF!</v>
      </c>
      <c r="E2" s="24" t="s">
        <v>10</v>
      </c>
      <c r="F2" s="827" t="s">
        <v>128</v>
      </c>
      <c r="G2" s="24">
        <v>1600</v>
      </c>
      <c r="H2" s="76">
        <f>VLOOKUP(F2,IBOV_cotacoes!$A$61:$F$39672,4,FALSE)</f>
        <v>29.49</v>
      </c>
      <c r="I2" s="651">
        <v>30.983743749999999</v>
      </c>
      <c r="J2" s="880">
        <f t="shared" ref="J2:J16" si="1">H2*G2</f>
        <v>47184</v>
      </c>
      <c r="K2" s="3"/>
      <c r="L2" s="8"/>
      <c r="M2" s="8"/>
      <c r="N2" s="20">
        <f t="shared" ref="N2:N16" si="2">IF(E2="C",J2+K2+L2+M2,J2-K2-L2-M2)</f>
        <v>47184</v>
      </c>
      <c r="O2" s="17"/>
      <c r="P2" s="243"/>
      <c r="Q2" s="657">
        <f t="shared" ref="Q2:Q16" si="3">IF(E2="C",N2*-1,N2)</f>
        <v>47184</v>
      </c>
      <c r="R2" s="654">
        <f t="shared" ref="R2:R16" si="4">Q2+((G2*I2)*-1)</f>
        <v>-2389.989999999998</v>
      </c>
      <c r="T2" s="65"/>
      <c r="U2" s="15">
        <f t="shared" ref="U2:U16" si="5">((Q2*100)/(G2*I2))-100</f>
        <v>-4.8210563644362594</v>
      </c>
      <c r="W2" s="20"/>
      <c r="X2" s="76">
        <f t="shared" ref="X2:X16" si="6">$G2*$I2</f>
        <v>49573.99</v>
      </c>
    </row>
    <row r="3" spans="1:26" s="16" customFormat="1" ht="15.5">
      <c r="A3" s="855" t="s">
        <v>1263</v>
      </c>
      <c r="B3" s="650">
        <f t="shared" ca="1" si="0"/>
        <v>44391</v>
      </c>
      <c r="C3" s="650" t="e">
        <f>VLOOKUP(F3,DIVIDENDOS!$J$1:$M$63,2,FALSE)</f>
        <v>#N/A</v>
      </c>
      <c r="D3" s="467" t="e">
        <f>VLOOKUP(F3,#REF!,2,FALSE)</f>
        <v>#REF!</v>
      </c>
      <c r="E3" s="24" t="s">
        <v>10</v>
      </c>
      <c r="F3" s="827" t="s">
        <v>1289</v>
      </c>
      <c r="G3" s="24">
        <v>2400</v>
      </c>
      <c r="H3" s="76">
        <f>VLOOKUP(F3,IBOV_cotacoes!$A$61:$F$39672,4,FALSE)</f>
        <v>4.2699999999999996</v>
      </c>
      <c r="I3" s="651">
        <v>5.3283333333333331</v>
      </c>
      <c r="J3" s="880">
        <f t="shared" ref="J3" si="7">H3*G3</f>
        <v>10247.999999999998</v>
      </c>
      <c r="K3" s="648"/>
      <c r="L3" s="8"/>
      <c r="M3" s="8"/>
      <c r="N3" s="657">
        <f t="shared" ref="N3" si="8">IF(E3="C",J3+K3+L3+M3,J3-K3-L3-M3)</f>
        <v>10247.999999999998</v>
      </c>
      <c r="O3" s="655"/>
      <c r="P3" s="662"/>
      <c r="Q3" s="657">
        <f t="shared" si="3"/>
        <v>10247.999999999998</v>
      </c>
      <c r="R3" s="654">
        <f t="shared" si="4"/>
        <v>-2540.0000000000018</v>
      </c>
      <c r="T3" s="65"/>
      <c r="U3" s="654">
        <f t="shared" si="5"/>
        <v>-19.862370972787005</v>
      </c>
      <c r="W3" s="657"/>
      <c r="X3" s="76">
        <f t="shared" si="6"/>
        <v>12788</v>
      </c>
    </row>
    <row r="4" spans="1:26" s="16" customFormat="1" ht="15.5">
      <c r="A4" s="855" t="s">
        <v>1263</v>
      </c>
      <c r="B4" s="650">
        <f t="shared" ca="1" si="0"/>
        <v>44391</v>
      </c>
      <c r="C4" s="650" t="str">
        <f>VLOOKUP(F4,DIVIDENDOS!$J$1:$M$63,2,FALSE)</f>
        <v>Telecomunicações</v>
      </c>
      <c r="D4" s="467" t="e">
        <f>VLOOKUP(F4,#REF!,2,FALSE)</f>
        <v>#REF!</v>
      </c>
      <c r="E4" s="24" t="s">
        <v>10</v>
      </c>
      <c r="F4" s="827" t="s">
        <v>162</v>
      </c>
      <c r="G4" s="24">
        <v>3000</v>
      </c>
      <c r="H4" s="76">
        <v>1.57</v>
      </c>
      <c r="I4" s="651">
        <v>1.6166666666666667</v>
      </c>
      <c r="J4" s="880">
        <f t="shared" ref="J4:J11" si="9">H4*G4</f>
        <v>4710</v>
      </c>
      <c r="K4" s="648"/>
      <c r="L4" s="8"/>
      <c r="M4" s="8"/>
      <c r="N4" s="657">
        <f t="shared" ref="N4:N11" si="10">IF(E4="C",J4+K4+L4+M4,J4-K4-L4-M4)</f>
        <v>4710</v>
      </c>
      <c r="O4" s="655"/>
      <c r="P4" s="662"/>
      <c r="Q4" s="657">
        <f t="shared" ref="Q4" si="11">IF(E4="C",N4*-1,N4)</f>
        <v>4710</v>
      </c>
      <c r="R4" s="654">
        <f t="shared" ref="R4:R12" si="12">Q4+((G4*I4)*-1)</f>
        <v>-140</v>
      </c>
      <c r="T4" s="65"/>
      <c r="U4" s="654">
        <f t="shared" si="5"/>
        <v>-2.8865979381443339</v>
      </c>
      <c r="W4" s="657"/>
      <c r="X4" s="76">
        <f t="shared" si="6"/>
        <v>4850</v>
      </c>
    </row>
    <row r="5" spans="1:26" s="16" customFormat="1" ht="15.5">
      <c r="A5" s="855" t="s">
        <v>1263</v>
      </c>
      <c r="B5" s="650">
        <f t="shared" ca="1" si="0"/>
        <v>44391</v>
      </c>
      <c r="C5" s="650" t="str">
        <f>VLOOKUP(F5,DIVIDENDOS!$J$1:$M$63,2,FALSE)</f>
        <v>Financeiro</v>
      </c>
      <c r="D5" s="467" t="e">
        <f>VLOOKUP(F5,#REF!,2,FALSE)</f>
        <v>#REF!</v>
      </c>
      <c r="E5" s="24" t="s">
        <v>10</v>
      </c>
      <c r="F5" s="827" t="s">
        <v>1</v>
      </c>
      <c r="G5" s="24">
        <v>800</v>
      </c>
      <c r="H5" s="76">
        <f>VLOOKUP(F5,IBOV_cotacoes!$A$61:$F$39672,4,FALSE)</f>
        <v>32.6</v>
      </c>
      <c r="I5" s="651">
        <v>34.813749999999999</v>
      </c>
      <c r="J5" s="880">
        <f t="shared" si="9"/>
        <v>26080</v>
      </c>
      <c r="K5" s="648"/>
      <c r="L5" s="8"/>
      <c r="M5" s="8"/>
      <c r="N5" s="657">
        <f t="shared" si="10"/>
        <v>26080</v>
      </c>
      <c r="O5" s="655"/>
      <c r="P5" s="662"/>
      <c r="Q5" s="657">
        <f t="shared" ref="Q5:Q10" si="13">IF(E5="C",N5*-1,N5)</f>
        <v>26080</v>
      </c>
      <c r="R5" s="654">
        <f t="shared" si="12"/>
        <v>-1771</v>
      </c>
      <c r="T5" s="65"/>
      <c r="U5" s="654">
        <f t="shared" si="5"/>
        <v>-6.3588381027611263</v>
      </c>
      <c r="W5" s="657"/>
      <c r="X5" s="76">
        <f t="shared" si="6"/>
        <v>27851</v>
      </c>
    </row>
    <row r="6" spans="1:26" s="16" customFormat="1" ht="15.5">
      <c r="A6" s="855" t="s">
        <v>1263</v>
      </c>
      <c r="B6" s="650">
        <f t="shared" ca="1" si="0"/>
        <v>44391</v>
      </c>
      <c r="C6" s="650" t="e">
        <f>VLOOKUP(F6,DIVIDENDOS!$J$1:$M$63,2,FALSE)</f>
        <v>#N/A</v>
      </c>
      <c r="D6" s="467" t="e">
        <f>VLOOKUP(F6,#REF!,2,FALSE)</f>
        <v>#REF!</v>
      </c>
      <c r="E6" s="24" t="s">
        <v>10</v>
      </c>
      <c r="F6" s="757" t="s">
        <v>1398</v>
      </c>
      <c r="G6" s="24">
        <v>600</v>
      </c>
      <c r="H6" s="76">
        <f>VLOOKUP(F6,IBOV_cotacoes!$A$61:$F$39672,4,FALSE)</f>
        <v>23.2</v>
      </c>
      <c r="I6" s="651">
        <v>23.297499999999999</v>
      </c>
      <c r="J6" s="880">
        <f t="shared" si="9"/>
        <v>13920</v>
      </c>
      <c r="K6" s="648"/>
      <c r="L6" s="8"/>
      <c r="M6" s="8"/>
      <c r="N6" s="657">
        <f t="shared" si="10"/>
        <v>13920</v>
      </c>
      <c r="O6" s="655"/>
      <c r="P6" s="662"/>
      <c r="Q6" s="657">
        <f t="shared" ref="Q6" si="14">IF(E6="C",N6*-1,N6)</f>
        <v>13920</v>
      </c>
      <c r="R6" s="654">
        <f t="shared" si="12"/>
        <v>-58.5</v>
      </c>
      <c r="T6" s="65"/>
      <c r="U6" s="654">
        <f t="shared" si="5"/>
        <v>-0.41849983903851751</v>
      </c>
      <c r="W6" s="657"/>
      <c r="X6" s="76">
        <f t="shared" si="6"/>
        <v>13978.5</v>
      </c>
    </row>
    <row r="7" spans="1:26" s="16" customFormat="1" ht="15.5">
      <c r="A7" s="855" t="s">
        <v>1263</v>
      </c>
      <c r="B7" s="650">
        <f t="shared" ca="1" si="0"/>
        <v>44391</v>
      </c>
      <c r="C7" s="650" t="str">
        <f>VLOOKUP(F7,DIVIDENDOS!$J$1:$M$63,2,FALSE)</f>
        <v>Petróleo. Gás e Biocombustíveis</v>
      </c>
      <c r="D7" s="467" t="e">
        <f>VLOOKUP(F7,#REF!,2,FALSE)</f>
        <v>#REF!</v>
      </c>
      <c r="E7" s="24" t="s">
        <v>10</v>
      </c>
      <c r="F7" s="757" t="s">
        <v>146</v>
      </c>
      <c r="G7" s="24">
        <v>900</v>
      </c>
      <c r="H7" s="76">
        <f>VLOOKUP(F7,IBOV_cotacoes!$A$61:$F$39672,4,FALSE)</f>
        <v>27.64</v>
      </c>
      <c r="I7" s="651">
        <v>28.75</v>
      </c>
      <c r="J7" s="880">
        <f t="shared" ref="J7:J10" si="15">H7*G7</f>
        <v>24876</v>
      </c>
      <c r="K7" s="648"/>
      <c r="L7" s="8"/>
      <c r="M7" s="8"/>
      <c r="N7" s="657">
        <f t="shared" ref="N7:N10" si="16">IF(E7="C",J7+K7+L7+M7,J7-K7-L7-M7)</f>
        <v>24876</v>
      </c>
      <c r="O7" s="655"/>
      <c r="P7" s="662"/>
      <c r="Q7" s="657">
        <f t="shared" si="13"/>
        <v>24876</v>
      </c>
      <c r="R7" s="654">
        <f t="shared" si="12"/>
        <v>-999</v>
      </c>
      <c r="T7" s="65"/>
      <c r="U7" s="654">
        <f t="shared" ref="U7:U10" si="17">((Q7*100)/(G7*I7))-100</f>
        <v>-3.860869565217385</v>
      </c>
      <c r="W7" s="657"/>
      <c r="X7" s="76">
        <f t="shared" si="6"/>
        <v>25875</v>
      </c>
    </row>
    <row r="8" spans="1:26" s="16" customFormat="1" ht="15.5">
      <c r="A8" s="855" t="s">
        <v>1263</v>
      </c>
      <c r="B8" s="650">
        <f t="shared" ca="1" si="0"/>
        <v>44391</v>
      </c>
      <c r="C8" s="650" t="e">
        <f>VLOOKUP(F8,DIVIDENDOS!$J$1:$M$63,2,FALSE)</f>
        <v>#N/A</v>
      </c>
      <c r="D8" s="467" t="e">
        <f>VLOOKUP(F8,#REF!,2,FALSE)</f>
        <v>#REF!</v>
      </c>
      <c r="E8" s="24" t="s">
        <v>10</v>
      </c>
      <c r="F8" s="757" t="s">
        <v>1400</v>
      </c>
      <c r="G8" s="24">
        <v>1000</v>
      </c>
      <c r="H8" s="76">
        <f>VLOOKUP(F8,IBOV_cotacoes!$A$61:$F$39672,4,FALSE)</f>
        <v>12</v>
      </c>
      <c r="I8" s="651">
        <v>12.59</v>
      </c>
      <c r="J8" s="880">
        <f t="shared" ref="J8:J9" si="18">H8*G8</f>
        <v>12000</v>
      </c>
      <c r="K8" s="648"/>
      <c r="L8" s="8"/>
      <c r="M8" s="8"/>
      <c r="N8" s="657">
        <f t="shared" ref="N8:N9" si="19">IF(E8="C",J8+K8+L8+M8,J8-K8-L8-M8)</f>
        <v>12000</v>
      </c>
      <c r="O8" s="655"/>
      <c r="P8" s="662"/>
      <c r="Q8" s="657">
        <f t="shared" ref="Q8:Q9" si="20">IF(E8="C",N8*-1,N8)</f>
        <v>12000</v>
      </c>
      <c r="R8" s="654">
        <f t="shared" si="12"/>
        <v>-590</v>
      </c>
      <c r="T8" s="65"/>
      <c r="U8" s="654">
        <f t="shared" ref="U8:U9" si="21">((Q8*100)/(G8*I8))-100</f>
        <v>-4.6862589356632185</v>
      </c>
      <c r="W8" s="657"/>
      <c r="X8" s="76">
        <f t="shared" si="6"/>
        <v>12590</v>
      </c>
    </row>
    <row r="9" spans="1:26" s="16" customFormat="1" ht="15.5">
      <c r="A9" s="855" t="s">
        <v>1263</v>
      </c>
      <c r="B9" s="650">
        <f t="shared" ca="1" si="0"/>
        <v>44391</v>
      </c>
      <c r="C9" s="650" t="str">
        <f>VLOOKUP(F9,DIVIDENDOS!$J$1:$M$63,2,FALSE)</f>
        <v>Materiais Básicos</v>
      </c>
      <c r="D9" s="467" t="e">
        <f>VLOOKUP(F9,#REF!,2,FALSE)</f>
        <v>#REF!</v>
      </c>
      <c r="E9" s="24" t="s">
        <v>10</v>
      </c>
      <c r="F9" s="757" t="s">
        <v>7</v>
      </c>
      <c r="G9" s="24">
        <v>200</v>
      </c>
      <c r="H9" s="76">
        <f>VLOOKUP(F9,IBOV_cotacoes!$A$61:$F$39672,4,FALSE)</f>
        <v>30.13</v>
      </c>
      <c r="I9" s="651">
        <v>30.39</v>
      </c>
      <c r="J9" s="880">
        <f t="shared" si="18"/>
        <v>6026</v>
      </c>
      <c r="K9" s="648"/>
      <c r="L9" s="8"/>
      <c r="M9" s="8"/>
      <c r="N9" s="657">
        <f t="shared" si="19"/>
        <v>6026</v>
      </c>
      <c r="O9" s="655"/>
      <c r="P9" s="662"/>
      <c r="Q9" s="657">
        <f t="shared" si="20"/>
        <v>6026</v>
      </c>
      <c r="R9" s="654">
        <f t="shared" si="12"/>
        <v>-52</v>
      </c>
      <c r="T9" s="65"/>
      <c r="U9" s="654">
        <f t="shared" si="21"/>
        <v>-0.85554458703521163</v>
      </c>
      <c r="W9" s="657"/>
      <c r="X9" s="76">
        <f t="shared" si="6"/>
        <v>6078</v>
      </c>
    </row>
    <row r="10" spans="1:26" s="16" customFormat="1" ht="15.5">
      <c r="A10" s="855" t="s">
        <v>1263</v>
      </c>
      <c r="B10" s="650">
        <f t="shared" ca="1" si="0"/>
        <v>44391</v>
      </c>
      <c r="C10" s="650" t="e">
        <f>VLOOKUP(F10,DIVIDENDOS!$J$1:$M$63,2,FALSE)</f>
        <v>#N/A</v>
      </c>
      <c r="D10" s="467" t="e">
        <f>VLOOKUP(F10,#REF!,2,FALSE)</f>
        <v>#REF!</v>
      </c>
      <c r="E10" s="24" t="s">
        <v>10</v>
      </c>
      <c r="F10" s="757" t="s">
        <v>1260</v>
      </c>
      <c r="G10" s="24">
        <v>1500</v>
      </c>
      <c r="H10" s="76">
        <f>VLOOKUP(F10,IBOV_cotacoes!$A$61:$F$39672,4,FALSE)</f>
        <v>5.7</v>
      </c>
      <c r="I10" s="651">
        <v>5.57</v>
      </c>
      <c r="J10" s="880">
        <f t="shared" si="15"/>
        <v>8550</v>
      </c>
      <c r="K10" s="648"/>
      <c r="L10" s="8"/>
      <c r="M10" s="8"/>
      <c r="N10" s="657">
        <f t="shared" si="16"/>
        <v>8550</v>
      </c>
      <c r="O10" s="655"/>
      <c r="P10" s="662"/>
      <c r="Q10" s="657">
        <f t="shared" si="13"/>
        <v>8550</v>
      </c>
      <c r="R10" s="654">
        <f t="shared" si="12"/>
        <v>195</v>
      </c>
      <c r="T10" s="65"/>
      <c r="U10" s="654">
        <f t="shared" si="17"/>
        <v>2.3339317773788082</v>
      </c>
      <c r="W10" s="657"/>
      <c r="X10" s="76">
        <f t="shared" si="6"/>
        <v>8355</v>
      </c>
    </row>
    <row r="11" spans="1:26" s="16" customFormat="1" ht="15.5">
      <c r="A11" s="855" t="s">
        <v>1263</v>
      </c>
      <c r="B11" s="650">
        <f t="shared" ca="1" si="0"/>
        <v>44391</v>
      </c>
      <c r="C11" s="650" t="e">
        <f>VLOOKUP(F11,DIVIDENDOS!$J$1:$M$63,2,FALSE)</f>
        <v>#N/A</v>
      </c>
      <c r="D11" s="467" t="e">
        <f>VLOOKUP(F11,#REF!,2,FALSE)</f>
        <v>#REF!</v>
      </c>
      <c r="E11" s="24" t="s">
        <v>10</v>
      </c>
      <c r="F11" s="827" t="s">
        <v>1393</v>
      </c>
      <c r="G11" s="24">
        <v>1400</v>
      </c>
      <c r="H11" s="76">
        <f>VLOOKUP(F11,IBOV_cotacoes!$A$61:$F$39672,4,FALSE)</f>
        <v>29.66</v>
      </c>
      <c r="I11" s="651">
        <v>33.373460317460321</v>
      </c>
      <c r="J11" s="880">
        <f t="shared" si="9"/>
        <v>41524</v>
      </c>
      <c r="K11" s="648"/>
      <c r="L11" s="8"/>
      <c r="M11" s="8"/>
      <c r="N11" s="657">
        <f t="shared" si="10"/>
        <v>41524</v>
      </c>
      <c r="O11" s="655"/>
      <c r="P11" s="662"/>
      <c r="Q11" s="657">
        <f t="shared" si="3"/>
        <v>41524</v>
      </c>
      <c r="R11" s="654">
        <f t="shared" si="12"/>
        <v>-5198.8444444444467</v>
      </c>
      <c r="T11" s="65"/>
      <c r="U11" s="654">
        <f t="shared" si="5"/>
        <v>-11.126986180445641</v>
      </c>
      <c r="W11" s="657"/>
      <c r="X11" s="76">
        <f t="shared" si="6"/>
        <v>46722.844444444447</v>
      </c>
    </row>
    <row r="12" spans="1:26" s="16" customFormat="1" ht="15.5">
      <c r="A12" s="855" t="s">
        <v>1263</v>
      </c>
      <c r="B12" s="650">
        <f t="shared" ca="1" si="0"/>
        <v>44391</v>
      </c>
      <c r="C12" s="650" t="e">
        <f>VLOOKUP(F12,DIVIDENDOS!$J$1:$M$63,2,FALSE)</f>
        <v>#N/A</v>
      </c>
      <c r="D12" s="467" t="e">
        <f>VLOOKUP(F12,#REF!,2,FALSE)</f>
        <v>#REF!</v>
      </c>
      <c r="E12" s="24" t="s">
        <v>10</v>
      </c>
      <c r="F12" s="757" t="s">
        <v>1382</v>
      </c>
      <c r="G12" s="24">
        <v>600</v>
      </c>
      <c r="H12" s="76">
        <f>VLOOKUP(F12,IBOV_cotacoes!$A$61:$F$39672,4,FALSE)</f>
        <v>18.39</v>
      </c>
      <c r="I12" s="651">
        <v>18.425396825396824</v>
      </c>
      <c r="J12" s="880">
        <f t="shared" ref="J12" si="22">H12*G12</f>
        <v>11034</v>
      </c>
      <c r="K12" s="648"/>
      <c r="L12" s="8"/>
      <c r="M12" s="8"/>
      <c r="N12" s="657">
        <f t="shared" ref="N12" si="23">IF(E12="C",J12+K12+L12+M12,J12-K12-L12-M12)</f>
        <v>11034</v>
      </c>
      <c r="O12" s="655"/>
      <c r="P12" s="662"/>
      <c r="Q12" s="657">
        <f t="shared" si="3"/>
        <v>11034</v>
      </c>
      <c r="R12" s="654">
        <f t="shared" si="12"/>
        <v>-21.238095238093592</v>
      </c>
      <c r="T12" s="65"/>
      <c r="U12" s="654">
        <f t="shared" ref="U12" si="24">((Q12*100)/(G12*I12))-100</f>
        <v>-0.19210889042038559</v>
      </c>
      <c r="W12" s="657"/>
      <c r="X12" s="76">
        <f>$G12*$I12</f>
        <v>11055.238095238094</v>
      </c>
    </row>
    <row r="13" spans="1:26" s="16" customFormat="1" ht="15.5">
      <c r="A13" s="854" t="s">
        <v>200</v>
      </c>
      <c r="B13" s="5">
        <f t="shared" ca="1" si="0"/>
        <v>44391</v>
      </c>
      <c r="C13" s="5" t="str">
        <f>VLOOKUP(F13,DIVIDENDOS!$J$1:$M$63,2,FALSE)</f>
        <v>Utilidade pública</v>
      </c>
      <c r="D13" s="467" t="e">
        <f>VLOOKUP(F13,#REF!,2,FALSE)</f>
        <v>#REF!</v>
      </c>
      <c r="E13" s="24" t="s">
        <v>10</v>
      </c>
      <c r="F13" s="877" t="s">
        <v>89</v>
      </c>
      <c r="G13" s="24">
        <v>2700</v>
      </c>
      <c r="H13" s="76">
        <f>VLOOKUP(F13,IBOV_cotacoes!$A$61:$F$39672,4,FALSE)</f>
        <v>12.2</v>
      </c>
      <c r="I13" s="61">
        <v>13.166296296296297</v>
      </c>
      <c r="J13" s="881">
        <f t="shared" si="1"/>
        <v>32940</v>
      </c>
      <c r="K13" s="648">
        <v>4.9000000000000004</v>
      </c>
      <c r="L13" s="8"/>
      <c r="M13" s="8"/>
      <c r="N13" s="20">
        <f t="shared" si="2"/>
        <v>32935.1</v>
      </c>
      <c r="O13" s="17"/>
      <c r="P13" s="243"/>
      <c r="Q13" s="657">
        <f t="shared" si="3"/>
        <v>32935.1</v>
      </c>
      <c r="R13" s="654">
        <f t="shared" si="4"/>
        <v>-2613.9000000000015</v>
      </c>
      <c r="T13" s="65"/>
      <c r="U13" s="654">
        <f t="shared" si="5"/>
        <v>-7.3529494500548509</v>
      </c>
      <c r="W13" s="20"/>
      <c r="X13" s="76">
        <f t="shared" si="6"/>
        <v>35549</v>
      </c>
    </row>
    <row r="14" spans="1:26" s="16" customFormat="1" ht="15.5">
      <c r="A14" s="854" t="s">
        <v>200</v>
      </c>
      <c r="B14" s="650">
        <f t="shared" ca="1" si="0"/>
        <v>44391</v>
      </c>
      <c r="C14" s="650" t="e">
        <f>VLOOKUP(F14,DIVIDENDOS!$J$1:$M$63,2,FALSE)</f>
        <v>#N/A</v>
      </c>
      <c r="D14" s="467" t="e">
        <f>VLOOKUP(F14,#REF!,2,FALSE)</f>
        <v>#REF!</v>
      </c>
      <c r="E14" s="24" t="s">
        <v>10</v>
      </c>
      <c r="F14" s="827" t="s">
        <v>1289</v>
      </c>
      <c r="G14" s="24">
        <v>5400</v>
      </c>
      <c r="H14" s="76">
        <f>VLOOKUP(F14,IBOV_cotacoes!$A$61:$F$39672,4,FALSE)</f>
        <v>4.2699999999999996</v>
      </c>
      <c r="I14" s="651">
        <v>6.2094444444444443</v>
      </c>
      <c r="J14" s="881">
        <f>H14*G14</f>
        <v>23057.999999999996</v>
      </c>
      <c r="K14" s="648">
        <v>4.9000000000000004</v>
      </c>
      <c r="L14" s="8"/>
      <c r="M14" s="8"/>
      <c r="N14" s="657">
        <f>IF(E14="C",J14+K14+L14+M14,J14-K14-L14-M14)</f>
        <v>23053.099999999995</v>
      </c>
      <c r="O14" s="655"/>
      <c r="P14" s="662"/>
      <c r="Q14" s="657">
        <f t="shared" si="3"/>
        <v>23053.099999999995</v>
      </c>
      <c r="R14" s="654">
        <f t="shared" si="4"/>
        <v>-10477.900000000005</v>
      </c>
      <c r="T14" s="65"/>
      <c r="U14" s="654">
        <f t="shared" si="5"/>
        <v>-31.248397005755876</v>
      </c>
      <c r="W14" s="657"/>
      <c r="X14" s="76">
        <f t="shared" si="6"/>
        <v>33531</v>
      </c>
    </row>
    <row r="15" spans="1:26" s="16" customFormat="1" ht="15.5">
      <c r="A15" s="854" t="s">
        <v>200</v>
      </c>
      <c r="B15" s="5">
        <f t="shared" ca="1" si="0"/>
        <v>44391</v>
      </c>
      <c r="C15" s="5" t="str">
        <f>VLOOKUP(F15,DIVIDENDOS!$J$1:$M$63,2,FALSE)</f>
        <v>Consumo Cíclico</v>
      </c>
      <c r="D15" s="467" t="e">
        <f>VLOOKUP(F15,#REF!,2,FALSE)</f>
        <v>#REF!</v>
      </c>
      <c r="E15" s="24" t="s">
        <v>10</v>
      </c>
      <c r="F15" s="757" t="s">
        <v>1234</v>
      </c>
      <c r="G15" s="24">
        <v>5000</v>
      </c>
      <c r="H15" s="76">
        <f>VLOOKUP(F15,IBOV_cotacoes!$A$61:$F$39672,4,FALSE)</f>
        <v>14.84</v>
      </c>
      <c r="I15" s="651">
        <v>15.96268819655522</v>
      </c>
      <c r="J15" s="881">
        <f>H15*G15</f>
        <v>74200</v>
      </c>
      <c r="K15" s="648">
        <v>4.9000000000000004</v>
      </c>
      <c r="L15" s="8"/>
      <c r="M15" s="8"/>
      <c r="N15" s="20">
        <f>IF(E15="C",J15+K15+L15+M15,J15-K15-L15-M15)</f>
        <v>74195.100000000006</v>
      </c>
      <c r="O15" s="17"/>
      <c r="P15" s="243"/>
      <c r="Q15" s="657">
        <f t="shared" si="3"/>
        <v>74195.100000000006</v>
      </c>
      <c r="R15" s="654">
        <f t="shared" si="4"/>
        <v>-5618.3409827760916</v>
      </c>
      <c r="T15" s="65"/>
      <c r="U15" s="654">
        <f t="shared" si="5"/>
        <v>-7.0393418872750289</v>
      </c>
      <c r="W15" s="20"/>
      <c r="X15" s="76">
        <f t="shared" si="6"/>
        <v>79813.440982776097</v>
      </c>
    </row>
    <row r="16" spans="1:26" s="16" customFormat="1" ht="15.5">
      <c r="A16" s="854" t="s">
        <v>200</v>
      </c>
      <c r="B16" s="5">
        <f t="shared" ca="1" si="0"/>
        <v>44391</v>
      </c>
      <c r="C16" s="5" t="str">
        <f>VLOOKUP(F16,DIVIDENDOS!$J$1:$M$63,2,FALSE)</f>
        <v>Consumo não Cíclico</v>
      </c>
      <c r="D16" s="467" t="e">
        <f>VLOOKUP(F16,#REF!,2,FALSE)</f>
        <v>#REF!</v>
      </c>
      <c r="E16" s="24" t="s">
        <v>10</v>
      </c>
      <c r="F16" s="827" t="s">
        <v>128</v>
      </c>
      <c r="G16" s="24">
        <v>1300</v>
      </c>
      <c r="H16" s="76">
        <f>VLOOKUP(F16,IBOV_cotacoes!$A$61:$F$39672,4,FALSE)</f>
        <v>29.49</v>
      </c>
      <c r="I16" s="651">
        <v>32.006094674556209</v>
      </c>
      <c r="J16" s="881">
        <f t="shared" si="1"/>
        <v>38337</v>
      </c>
      <c r="K16" s="648">
        <v>4.9000000000000004</v>
      </c>
      <c r="L16" s="8"/>
      <c r="M16" s="8"/>
      <c r="N16" s="20">
        <f t="shared" si="2"/>
        <v>38332.1</v>
      </c>
      <c r="O16" s="17"/>
      <c r="P16" s="243"/>
      <c r="Q16" s="657">
        <f t="shared" si="3"/>
        <v>38332.1</v>
      </c>
      <c r="R16" s="654">
        <f t="shared" si="4"/>
        <v>-3275.8230769230722</v>
      </c>
      <c r="T16" s="65"/>
      <c r="U16" s="654">
        <f t="shared" si="5"/>
        <v>-7.8730752094183174</v>
      </c>
      <c r="W16" s="20"/>
      <c r="X16" s="76">
        <f t="shared" si="6"/>
        <v>41607.923076923071</v>
      </c>
    </row>
    <row r="17" spans="1:26" s="4" customFormat="1" ht="43.5">
      <c r="A17" s="46" t="s">
        <v>199</v>
      </c>
      <c r="B17" s="47" t="s">
        <v>4</v>
      </c>
      <c r="C17" s="47" t="s">
        <v>278</v>
      </c>
      <c r="D17" s="47" t="s">
        <v>12</v>
      </c>
      <c r="E17" s="47" t="s">
        <v>13</v>
      </c>
      <c r="F17" s="47" t="s">
        <v>290</v>
      </c>
      <c r="G17" s="47" t="s">
        <v>23</v>
      </c>
      <c r="H17" s="46" t="s">
        <v>20</v>
      </c>
      <c r="I17" s="43" t="s">
        <v>1109</v>
      </c>
      <c r="J17" s="46" t="s">
        <v>16</v>
      </c>
      <c r="K17" s="46" t="s">
        <v>25</v>
      </c>
      <c r="L17" s="47" t="s">
        <v>26</v>
      </c>
      <c r="M17" s="47" t="s">
        <v>24</v>
      </c>
      <c r="N17" s="47" t="s">
        <v>3</v>
      </c>
      <c r="O17" s="47" t="s">
        <v>10</v>
      </c>
      <c r="P17" s="47" t="s">
        <v>1255</v>
      </c>
      <c r="Q17" s="48" t="s">
        <v>203</v>
      </c>
      <c r="R17" s="45" t="s">
        <v>414</v>
      </c>
      <c r="S17" s="45" t="s">
        <v>213</v>
      </c>
      <c r="T17" s="45" t="s">
        <v>1207</v>
      </c>
      <c r="U17" s="45" t="s">
        <v>1275</v>
      </c>
      <c r="V17" s="43" t="s">
        <v>1210</v>
      </c>
      <c r="W17" s="43" t="s">
        <v>1271</v>
      </c>
      <c r="X17" s="451"/>
      <c r="Z17" s="45" t="s">
        <v>1256</v>
      </c>
    </row>
    <row r="18" spans="1:26" s="649" customFormat="1" ht="15.5">
      <c r="A18" s="855" t="s">
        <v>1263</v>
      </c>
      <c r="B18" s="851">
        <v>44390</v>
      </c>
      <c r="C18" s="650" t="str">
        <f>VLOOKUP(F18,DIVIDENDOS!$J$1:$M$63,2,FALSE)</f>
        <v>Materiais Básicos</v>
      </c>
      <c r="D18" s="9">
        <v>12694464</v>
      </c>
      <c r="E18" s="651" t="s">
        <v>10</v>
      </c>
      <c r="F18" s="9" t="s">
        <v>1115</v>
      </c>
      <c r="G18" s="651">
        <v>200</v>
      </c>
      <c r="H18" s="651">
        <v>60.2</v>
      </c>
      <c r="I18" s="651">
        <v>60.58</v>
      </c>
      <c r="J18" s="821">
        <f>H18*G18</f>
        <v>12040</v>
      </c>
      <c r="K18" s="822"/>
      <c r="L18" s="8">
        <f>14.96/4</f>
        <v>3.74</v>
      </c>
      <c r="M18" s="8">
        <f>3.63/4</f>
        <v>0.90749999999999997</v>
      </c>
      <c r="N18" s="823">
        <f>IF(E18="C",J18+K18+L343+M18+L18+0.63,J18-K18-L343-M18-L18)</f>
        <v>12029.712500000001</v>
      </c>
      <c r="O18" s="852" t="s">
        <v>143</v>
      </c>
      <c r="P18" s="662"/>
      <c r="Q18" s="823">
        <f>IF(E18="C",N18*-1,N18)</f>
        <v>12029.712500000001</v>
      </c>
      <c r="R18" s="654"/>
      <c r="S18" s="660">
        <v>0</v>
      </c>
      <c r="U18" s="654"/>
      <c r="V18" s="649" t="s">
        <v>1257</v>
      </c>
      <c r="W18" s="657">
        <f>SUM(K18:M18)</f>
        <v>4.6475</v>
      </c>
      <c r="Y18" s="657"/>
      <c r="Z18" s="657"/>
    </row>
    <row r="19" spans="1:26" s="649" customFormat="1" ht="15.5">
      <c r="A19" s="855" t="s">
        <v>1263</v>
      </c>
      <c r="B19" s="851">
        <v>44390</v>
      </c>
      <c r="C19" s="650" t="e">
        <f>VLOOKUP(F19,DIVIDENDOS!$J$1:$M$63,2,FALSE)</f>
        <v>#N/A</v>
      </c>
      <c r="D19" s="9">
        <v>12694464</v>
      </c>
      <c r="E19" s="651" t="s">
        <v>8</v>
      </c>
      <c r="F19" s="9" t="s">
        <v>1260</v>
      </c>
      <c r="G19" s="651">
        <v>500</v>
      </c>
      <c r="H19" s="651">
        <v>5.57</v>
      </c>
      <c r="I19" s="651">
        <v>5.57</v>
      </c>
      <c r="J19" s="821">
        <f>H19*G19</f>
        <v>2785</v>
      </c>
      <c r="K19" s="822"/>
      <c r="L19" s="8">
        <f t="shared" ref="L19:L21" si="25">14.96/4</f>
        <v>3.74</v>
      </c>
      <c r="M19" s="8">
        <f t="shared" ref="M19:M21" si="26">3.63/4</f>
        <v>0.90749999999999997</v>
      </c>
      <c r="N19" s="823">
        <f t="shared" ref="N19:N82" si="27">IF(E19="C",J19+K19+L344+M19+L19+0.63,J19-K19-L344-M19-L19)</f>
        <v>2792.946071428571</v>
      </c>
      <c r="O19" s="852" t="s">
        <v>144</v>
      </c>
      <c r="P19" s="662"/>
      <c r="Q19" s="823">
        <f t="shared" ref="Q19:Q82" si="28">IF(E19="C",N19*-1,N19)</f>
        <v>-2792.946071428571</v>
      </c>
      <c r="R19" s="654"/>
      <c r="S19" s="660">
        <v>1500</v>
      </c>
      <c r="U19" s="654"/>
      <c r="V19" s="649" t="s">
        <v>1257</v>
      </c>
      <c r="W19" s="657">
        <f>SUM(K19:M19)</f>
        <v>4.6475</v>
      </c>
      <c r="Y19" s="657"/>
      <c r="Z19" s="657"/>
    </row>
    <row r="20" spans="1:26" s="649" customFormat="1" ht="15.5">
      <c r="A20" s="855" t="s">
        <v>1263</v>
      </c>
      <c r="B20" s="851">
        <v>44390</v>
      </c>
      <c r="C20" s="650" t="str">
        <f>VLOOKUP(F20,DIVIDENDOS!$J$1:$M$63,2,FALSE)</f>
        <v>Materiais Básicos</v>
      </c>
      <c r="D20" s="9">
        <v>12694464</v>
      </c>
      <c r="E20" s="651" t="s">
        <v>8</v>
      </c>
      <c r="F20" s="9" t="s">
        <v>7</v>
      </c>
      <c r="G20" s="651">
        <v>200</v>
      </c>
      <c r="H20" s="651">
        <v>30.39</v>
      </c>
      <c r="I20" s="651">
        <v>30.39</v>
      </c>
      <c r="J20" s="821">
        <f t="shared" ref="J20:J25" si="29">H20*G20</f>
        <v>6078</v>
      </c>
      <c r="K20" s="822"/>
      <c r="L20" s="8">
        <f t="shared" si="25"/>
        <v>3.74</v>
      </c>
      <c r="M20" s="8">
        <f t="shared" si="26"/>
        <v>0.90749999999999997</v>
      </c>
      <c r="N20" s="823">
        <f t="shared" si="27"/>
        <v>6085.9460714285715</v>
      </c>
      <c r="O20" s="852" t="s">
        <v>144</v>
      </c>
      <c r="P20" s="662"/>
      <c r="Q20" s="823">
        <f t="shared" si="28"/>
        <v>-6085.9460714285715</v>
      </c>
      <c r="R20" s="654"/>
      <c r="S20" s="660">
        <v>600</v>
      </c>
      <c r="U20" s="654"/>
      <c r="V20" s="649" t="s">
        <v>1257</v>
      </c>
      <c r="W20" s="657">
        <f>SUM(K20:M20)</f>
        <v>4.6475</v>
      </c>
      <c r="Y20" s="657"/>
      <c r="Z20" s="657"/>
    </row>
    <row r="21" spans="1:26" s="649" customFormat="1" ht="15.5">
      <c r="A21" s="855" t="s">
        <v>1263</v>
      </c>
      <c r="B21" s="851">
        <v>44390</v>
      </c>
      <c r="C21" s="650" t="e">
        <f>VLOOKUP(F21,DIVIDENDOS!$J$1:$M$63,2,FALSE)</f>
        <v>#N/A</v>
      </c>
      <c r="D21" s="9">
        <v>12694464</v>
      </c>
      <c r="E21" s="651" t="s">
        <v>10</v>
      </c>
      <c r="F21" s="9" t="s">
        <v>1382</v>
      </c>
      <c r="G21" s="651">
        <v>200</v>
      </c>
      <c r="H21" s="651">
        <v>18.760000000000002</v>
      </c>
      <c r="I21" s="651">
        <v>18.4253</v>
      </c>
      <c r="J21" s="821">
        <f t="shared" si="29"/>
        <v>3752.0000000000005</v>
      </c>
      <c r="K21" s="822"/>
      <c r="L21" s="8">
        <f t="shared" si="25"/>
        <v>3.74</v>
      </c>
      <c r="M21" s="8">
        <f t="shared" si="26"/>
        <v>0.90749999999999997</v>
      </c>
      <c r="N21" s="823">
        <f t="shared" si="27"/>
        <v>3744.6839285714295</v>
      </c>
      <c r="O21" s="852" t="s">
        <v>143</v>
      </c>
      <c r="P21" s="662"/>
      <c r="Q21" s="823">
        <f t="shared" si="28"/>
        <v>3744.6839285714295</v>
      </c>
      <c r="R21" s="654">
        <f>Q21+((G21*I21)*-1)</f>
        <v>59.623928571429587</v>
      </c>
      <c r="S21" s="660">
        <v>600</v>
      </c>
      <c r="U21" s="654"/>
      <c r="V21" s="649" t="s">
        <v>1257</v>
      </c>
      <c r="W21" s="657">
        <f>SUM(K21:M21)</f>
        <v>4.6475</v>
      </c>
      <c r="Y21" s="657"/>
      <c r="Z21" s="657"/>
    </row>
    <row r="22" spans="1:26" s="649" customFormat="1" ht="15.5">
      <c r="A22" s="855" t="s">
        <v>1263</v>
      </c>
      <c r="B22" s="851">
        <v>44389</v>
      </c>
      <c r="C22" s="650" t="e">
        <f>VLOOKUP(F22,DIVIDENDOS!$J$1:$M$63,2,FALSE)</f>
        <v>#N/A</v>
      </c>
      <c r="D22" s="9">
        <v>12610837</v>
      </c>
      <c r="E22" s="651" t="s">
        <v>8</v>
      </c>
      <c r="F22" s="9" t="s">
        <v>1398</v>
      </c>
      <c r="G22" s="651">
        <v>100</v>
      </c>
      <c r="H22" s="651">
        <v>22.41</v>
      </c>
      <c r="I22" s="651">
        <v>23.297499999999999</v>
      </c>
      <c r="J22" s="821">
        <f t="shared" si="29"/>
        <v>2241</v>
      </c>
      <c r="K22" s="822"/>
      <c r="L22" s="8">
        <v>3.2189999999999999</v>
      </c>
      <c r="M22" s="8">
        <v>0.77699999999999991</v>
      </c>
      <c r="N22" s="823">
        <f t="shared" si="27"/>
        <v>2248.2945714285715</v>
      </c>
      <c r="O22" s="852" t="s">
        <v>144</v>
      </c>
      <c r="P22" s="662"/>
      <c r="Q22" s="823">
        <f t="shared" si="28"/>
        <v>-2248.2945714285715</v>
      </c>
      <c r="R22" s="654"/>
      <c r="S22" s="660">
        <v>600</v>
      </c>
      <c r="U22" s="654"/>
      <c r="V22" s="649" t="s">
        <v>1257</v>
      </c>
      <c r="W22" s="657">
        <f>SUM(K22:M22)</f>
        <v>3.9959999999999996</v>
      </c>
      <c r="Y22" s="657"/>
      <c r="Z22" s="657"/>
    </row>
    <row r="23" spans="1:26" s="649" customFormat="1" ht="15.5">
      <c r="A23" s="855" t="s">
        <v>1263</v>
      </c>
      <c r="B23" s="851">
        <v>44389</v>
      </c>
      <c r="C23" s="650" t="e">
        <f>VLOOKUP(F23,DIVIDENDOS!$J$1:$M$63,2,FALSE)</f>
        <v>#N/A</v>
      </c>
      <c r="D23" s="9">
        <v>12610837</v>
      </c>
      <c r="E23" s="651" t="s">
        <v>8</v>
      </c>
      <c r="F23" s="9" t="s">
        <v>1393</v>
      </c>
      <c r="G23" s="651">
        <v>100</v>
      </c>
      <c r="H23" s="651">
        <v>30.6</v>
      </c>
      <c r="I23" s="651">
        <v>33.373460317460321</v>
      </c>
      <c r="J23" s="821">
        <f t="shared" si="29"/>
        <v>3060</v>
      </c>
      <c r="K23" s="822"/>
      <c r="L23" s="8">
        <v>3.2189999999999999</v>
      </c>
      <c r="M23" s="8">
        <v>0.77699999999999991</v>
      </c>
      <c r="N23" s="823">
        <f t="shared" si="27"/>
        <v>3067.2945714285715</v>
      </c>
      <c r="O23" s="852" t="s">
        <v>144</v>
      </c>
      <c r="P23" s="662"/>
      <c r="Q23" s="823">
        <f t="shared" si="28"/>
        <v>-3067.2945714285715</v>
      </c>
      <c r="R23" s="654"/>
      <c r="S23" s="660">
        <v>1400</v>
      </c>
      <c r="U23" s="654"/>
      <c r="V23" s="649" t="s">
        <v>1257</v>
      </c>
      <c r="W23" s="657">
        <v>3.9959999999999996</v>
      </c>
      <c r="Y23" s="657"/>
      <c r="Z23" s="657"/>
    </row>
    <row r="24" spans="1:26" s="649" customFormat="1" ht="15.5">
      <c r="A24" s="855" t="s">
        <v>1263</v>
      </c>
      <c r="B24" s="851">
        <v>44389</v>
      </c>
      <c r="C24" s="650" t="e">
        <f>VLOOKUP(F24,DIVIDENDOS!$J$1:$M$63,2,FALSE)</f>
        <v>#N/A</v>
      </c>
      <c r="D24" s="9">
        <v>12610837</v>
      </c>
      <c r="E24" s="651" t="s">
        <v>8</v>
      </c>
      <c r="F24" s="9" t="s">
        <v>1382</v>
      </c>
      <c r="G24" s="651">
        <v>100</v>
      </c>
      <c r="H24" s="651">
        <v>18.34</v>
      </c>
      <c r="I24" s="651">
        <v>18.425396825396824</v>
      </c>
      <c r="J24" s="821">
        <f t="shared" si="29"/>
        <v>1834</v>
      </c>
      <c r="K24" s="822"/>
      <c r="L24" s="8">
        <v>3.2189999999999999</v>
      </c>
      <c r="M24" s="8">
        <v>0.77699999999999991</v>
      </c>
      <c r="N24" s="823">
        <f t="shared" si="27"/>
        <v>1841.2945714285715</v>
      </c>
      <c r="O24" s="852" t="s">
        <v>144</v>
      </c>
      <c r="P24" s="662"/>
      <c r="Q24" s="823">
        <f t="shared" si="28"/>
        <v>-1841.2945714285715</v>
      </c>
      <c r="R24" s="654"/>
      <c r="S24" s="660">
        <v>800</v>
      </c>
      <c r="U24" s="654"/>
      <c r="V24" s="649" t="s">
        <v>1257</v>
      </c>
      <c r="W24" s="657">
        <v>3.9959999999999996</v>
      </c>
      <c r="Y24" s="657"/>
      <c r="Z24" s="657"/>
    </row>
    <row r="25" spans="1:26" s="649" customFormat="1" ht="15.5">
      <c r="A25" s="855" t="s">
        <v>1263</v>
      </c>
      <c r="B25" s="851">
        <v>44389</v>
      </c>
      <c r="C25" s="650" t="str">
        <f>VLOOKUP(F25,DIVIDENDOS!$J$1:$M$63,2,FALSE)</f>
        <v>Materiais Básicos</v>
      </c>
      <c r="D25" s="9">
        <v>12610837</v>
      </c>
      <c r="E25" s="651" t="s">
        <v>8</v>
      </c>
      <c r="F25" s="9" t="s">
        <v>1115</v>
      </c>
      <c r="G25" s="651">
        <v>200</v>
      </c>
      <c r="H25" s="651">
        <v>60.58</v>
      </c>
      <c r="I25" s="651">
        <v>60.58</v>
      </c>
      <c r="J25" s="821">
        <f t="shared" si="29"/>
        <v>12116</v>
      </c>
      <c r="K25" s="822"/>
      <c r="L25" s="8">
        <v>3.2189999999999999</v>
      </c>
      <c r="M25" s="8">
        <v>0.77699999999999991</v>
      </c>
      <c r="N25" s="823">
        <f t="shared" si="27"/>
        <v>12123.294571428571</v>
      </c>
      <c r="O25" s="852" t="s">
        <v>144</v>
      </c>
      <c r="P25" s="662"/>
      <c r="Q25" s="823">
        <f t="shared" si="28"/>
        <v>-12123.294571428571</v>
      </c>
      <c r="R25" s="654"/>
      <c r="S25" s="660">
        <v>200</v>
      </c>
      <c r="U25" s="654"/>
      <c r="V25" s="649" t="s">
        <v>1257</v>
      </c>
      <c r="W25" s="657">
        <v>3.9959999999999996</v>
      </c>
      <c r="Y25" s="657"/>
      <c r="Z25" s="657"/>
    </row>
    <row r="26" spans="1:26" s="649" customFormat="1" ht="15.5">
      <c r="A26" s="855" t="s">
        <v>1263</v>
      </c>
      <c r="B26" s="851">
        <v>44389</v>
      </c>
      <c r="C26" s="650" t="e">
        <f>VLOOKUP(F26,DIVIDENDOS!$J$1:$M$63,2,FALSE)</f>
        <v>#N/A</v>
      </c>
      <c r="D26" s="9">
        <v>12610837</v>
      </c>
      <c r="E26" s="651" t="s">
        <v>8</v>
      </c>
      <c r="F26" s="9" t="s">
        <v>1400</v>
      </c>
      <c r="G26" s="651">
        <v>1000</v>
      </c>
      <c r="H26" s="651">
        <v>12.59</v>
      </c>
      <c r="I26" s="651">
        <v>12.59</v>
      </c>
      <c r="J26" s="821">
        <v>12590</v>
      </c>
      <c r="K26" s="822"/>
      <c r="L26" s="8">
        <v>3.2189999999999999</v>
      </c>
      <c r="M26" s="8">
        <v>0.77699999999999991</v>
      </c>
      <c r="N26" s="823">
        <f t="shared" si="27"/>
        <v>12597.759333333332</v>
      </c>
      <c r="O26" s="852" t="s">
        <v>144</v>
      </c>
      <c r="P26" s="662"/>
      <c r="Q26" s="823">
        <f t="shared" si="28"/>
        <v>-12597.759333333332</v>
      </c>
      <c r="R26" s="654"/>
      <c r="S26" s="660">
        <v>1000</v>
      </c>
      <c r="U26" s="654"/>
      <c r="V26" s="649" t="s">
        <v>1257</v>
      </c>
      <c r="W26" s="657">
        <v>3.9959999999999996</v>
      </c>
      <c r="Y26" s="657"/>
      <c r="Z26" s="657"/>
    </row>
    <row r="27" spans="1:26" s="649" customFormat="1" ht="15.5">
      <c r="A27" s="855" t="s">
        <v>1263</v>
      </c>
      <c r="B27" s="851">
        <v>44389</v>
      </c>
      <c r="C27" s="650" t="str">
        <f>VLOOKUP(F27,DIVIDENDOS!$J$1:$M$63,2,FALSE)</f>
        <v>Consumo Cíclico</v>
      </c>
      <c r="D27" s="9">
        <v>12610837</v>
      </c>
      <c r="E27" s="651" t="s">
        <v>10</v>
      </c>
      <c r="F27" s="651" t="s">
        <v>67</v>
      </c>
      <c r="G27" s="651">
        <v>300</v>
      </c>
      <c r="H27" s="651">
        <v>25.91</v>
      </c>
      <c r="I27" s="651">
        <v>25.58</v>
      </c>
      <c r="J27" s="821">
        <v>7773</v>
      </c>
      <c r="K27" s="822"/>
      <c r="L27" s="8">
        <v>3.2189999999999999</v>
      </c>
      <c r="M27" s="8">
        <v>0.77699999999999991</v>
      </c>
      <c r="N27" s="823">
        <f t="shared" si="27"/>
        <v>7765.8706666666667</v>
      </c>
      <c r="O27" s="852" t="s">
        <v>143</v>
      </c>
      <c r="P27" s="662"/>
      <c r="Q27" s="823">
        <f t="shared" si="28"/>
        <v>7765.8706666666667</v>
      </c>
      <c r="R27" s="654">
        <f>Q27+((G27*I27)*-1)</f>
        <v>91.870666666667603</v>
      </c>
      <c r="S27" s="660">
        <v>0</v>
      </c>
      <c r="U27" s="654"/>
      <c r="V27" s="649" t="s">
        <v>1257</v>
      </c>
      <c r="W27" s="657">
        <v>3.9959999999999996</v>
      </c>
      <c r="Y27" s="657"/>
      <c r="Z27" s="657"/>
    </row>
    <row r="28" spans="1:26" s="649" customFormat="1" ht="15.5">
      <c r="A28" s="855" t="s">
        <v>1263</v>
      </c>
      <c r="B28" s="851">
        <v>44389</v>
      </c>
      <c r="C28" s="650" t="str">
        <f>VLOOKUP(F28,DIVIDENDOS!$J$1:$M$63,2,FALSE)</f>
        <v>Financeiro</v>
      </c>
      <c r="D28" s="9">
        <v>12610837</v>
      </c>
      <c r="E28" s="651" t="s">
        <v>10</v>
      </c>
      <c r="F28" s="651" t="s">
        <v>1240</v>
      </c>
      <c r="G28" s="651">
        <v>700</v>
      </c>
      <c r="H28" s="651">
        <v>16.45</v>
      </c>
      <c r="I28" s="651">
        <v>16.69142857142857</v>
      </c>
      <c r="J28" s="821">
        <v>11515</v>
      </c>
      <c r="K28" s="822"/>
      <c r="L28" s="8">
        <v>3.2189999999999999</v>
      </c>
      <c r="M28" s="8">
        <v>0.77699999999999991</v>
      </c>
      <c r="N28" s="823">
        <f t="shared" si="27"/>
        <v>11507.870666666668</v>
      </c>
      <c r="O28" s="852" t="s">
        <v>143</v>
      </c>
      <c r="P28" s="662"/>
      <c r="Q28" s="823">
        <f t="shared" si="28"/>
        <v>11507.870666666668</v>
      </c>
      <c r="R28" s="654">
        <f t="shared" ref="R28" si="30">Q28+((G28*I28)*-1)</f>
        <v>-176.1293333333324</v>
      </c>
      <c r="S28" s="660">
        <v>0</v>
      </c>
      <c r="U28" s="654"/>
      <c r="V28" s="649" t="s">
        <v>1257</v>
      </c>
      <c r="W28" s="657">
        <v>3.9959999999999996</v>
      </c>
      <c r="Y28" s="657"/>
      <c r="Z28" s="657"/>
    </row>
    <row r="29" spans="1:26" s="649" customFormat="1" ht="15.5">
      <c r="A29" s="855" t="s">
        <v>1263</v>
      </c>
      <c r="B29" s="851">
        <v>44389</v>
      </c>
      <c r="C29" s="650" t="str">
        <f>VLOOKUP(F29,DIVIDENDOS!$J$1:$M$63,2,FALSE)</f>
        <v>Financeiro e Outros</v>
      </c>
      <c r="D29" s="9">
        <v>12610837</v>
      </c>
      <c r="E29" s="651" t="s">
        <v>10</v>
      </c>
      <c r="F29" s="651" t="s">
        <v>2</v>
      </c>
      <c r="G29" s="651">
        <v>500</v>
      </c>
      <c r="H29" s="651">
        <v>25.17</v>
      </c>
      <c r="I29" s="651">
        <v>25.175999999999998</v>
      </c>
      <c r="J29" s="821">
        <v>12585</v>
      </c>
      <c r="K29" s="822"/>
      <c r="L29" s="8">
        <v>3.2189999999999999</v>
      </c>
      <c r="M29" s="8">
        <v>0.77699999999999991</v>
      </c>
      <c r="N29" s="823">
        <f t="shared" si="27"/>
        <v>12573.468000000001</v>
      </c>
      <c r="O29" s="852" t="s">
        <v>143</v>
      </c>
      <c r="P29" s="662"/>
      <c r="Q29" s="823">
        <f t="shared" si="28"/>
        <v>12573.468000000001</v>
      </c>
      <c r="R29" s="654">
        <v>0</v>
      </c>
      <c r="S29" s="660">
        <v>0</v>
      </c>
      <c r="U29" s="654"/>
      <c r="V29" s="649" t="s">
        <v>1257</v>
      </c>
      <c r="W29" s="657">
        <v>3.9959999999999996</v>
      </c>
      <c r="Y29" s="657"/>
      <c r="Z29" s="657"/>
    </row>
    <row r="30" spans="1:26" s="649" customFormat="1" ht="15.5">
      <c r="A30" s="855" t="s">
        <v>1263</v>
      </c>
      <c r="B30" s="851">
        <v>44389</v>
      </c>
      <c r="C30" s="650" t="e">
        <f>VLOOKUP(F30,DIVIDENDOS!$J$1:$M$63,2,FALSE)</f>
        <v>#N/A</v>
      </c>
      <c r="D30" s="9">
        <v>12610837</v>
      </c>
      <c r="E30" s="651" t="s">
        <v>10</v>
      </c>
      <c r="F30" s="651" t="s">
        <v>1382</v>
      </c>
      <c r="G30" s="651">
        <v>300</v>
      </c>
      <c r="H30" s="651">
        <v>19.16</v>
      </c>
      <c r="I30" s="651"/>
      <c r="J30" s="821">
        <v>5748</v>
      </c>
      <c r="K30" s="822"/>
      <c r="L30" s="8">
        <v>3.2189999999999999</v>
      </c>
      <c r="M30" s="8">
        <v>0.77699999999999991</v>
      </c>
      <c r="N30" s="823">
        <f t="shared" si="27"/>
        <v>5736.4679999999998</v>
      </c>
      <c r="O30" s="852" t="s">
        <v>143</v>
      </c>
      <c r="P30" s="662"/>
      <c r="Q30" s="823">
        <f t="shared" si="28"/>
        <v>5736.4679999999998</v>
      </c>
      <c r="R30" s="654">
        <v>324.30599999999959</v>
      </c>
      <c r="S30" s="660" t="s">
        <v>208</v>
      </c>
      <c r="U30" s="654"/>
      <c r="V30" s="649" t="s">
        <v>1211</v>
      </c>
      <c r="W30" s="657">
        <v>3.9959999999999996</v>
      </c>
      <c r="Y30" s="657"/>
      <c r="Z30" s="657"/>
    </row>
    <row r="31" spans="1:26" s="649" customFormat="1" ht="15.5">
      <c r="A31" s="855" t="s">
        <v>1263</v>
      </c>
      <c r="B31" s="851">
        <v>44389</v>
      </c>
      <c r="C31" s="650" t="e">
        <f>VLOOKUP(F31,DIVIDENDOS!$J$1:$M$63,2,FALSE)</f>
        <v>#N/A</v>
      </c>
      <c r="D31" s="9">
        <v>12610837</v>
      </c>
      <c r="E31" s="651" t="s">
        <v>8</v>
      </c>
      <c r="F31" s="651" t="s">
        <v>1382</v>
      </c>
      <c r="G31" s="651">
        <v>300</v>
      </c>
      <c r="H31" s="651">
        <v>18</v>
      </c>
      <c r="I31" s="651"/>
      <c r="J31" s="821">
        <v>5400</v>
      </c>
      <c r="K31" s="822"/>
      <c r="L31" s="8">
        <v>3.2189999999999999</v>
      </c>
      <c r="M31" s="8">
        <v>0.77699999999999991</v>
      </c>
      <c r="N31" s="823">
        <f t="shared" si="27"/>
        <v>5412.1620000000003</v>
      </c>
      <c r="O31" s="852" t="s">
        <v>143</v>
      </c>
      <c r="P31" s="662"/>
      <c r="Q31" s="823">
        <f t="shared" si="28"/>
        <v>-5412.1620000000003</v>
      </c>
      <c r="R31" s="654"/>
      <c r="S31" s="660" t="s">
        <v>208</v>
      </c>
      <c r="U31" s="654"/>
      <c r="V31" s="649" t="s">
        <v>1211</v>
      </c>
      <c r="W31" s="657">
        <v>3.9959999999999996</v>
      </c>
      <c r="Y31" s="657"/>
      <c r="Z31" s="657"/>
    </row>
    <row r="32" spans="1:26" s="649" customFormat="1" ht="15.5">
      <c r="A32" s="855" t="s">
        <v>1263</v>
      </c>
      <c r="B32" s="851">
        <v>44385</v>
      </c>
      <c r="C32" s="650" t="e">
        <f>VLOOKUP(F32,DIVIDENDOS!$J$1:$M$63,2,FALSE)</f>
        <v>#N/A</v>
      </c>
      <c r="D32" s="9">
        <v>12530857</v>
      </c>
      <c r="E32" s="651" t="s">
        <v>8</v>
      </c>
      <c r="F32" s="651" t="s">
        <v>1382</v>
      </c>
      <c r="G32" s="651">
        <v>500</v>
      </c>
      <c r="H32" s="651">
        <v>18.32</v>
      </c>
      <c r="I32" s="651">
        <v>18.425396825396824</v>
      </c>
      <c r="J32" s="821">
        <v>9160</v>
      </c>
      <c r="K32" s="822"/>
      <c r="L32" s="8">
        <v>0.39100000000000001</v>
      </c>
      <c r="M32" s="8">
        <v>0.81400000000000006</v>
      </c>
      <c r="N32" s="823">
        <f t="shared" si="27"/>
        <v>9169.3709999999992</v>
      </c>
      <c r="O32" s="852" t="s">
        <v>143</v>
      </c>
      <c r="P32" s="662"/>
      <c r="Q32" s="823">
        <f t="shared" si="28"/>
        <v>-9169.3709999999992</v>
      </c>
      <c r="R32" s="654"/>
      <c r="S32" s="660">
        <v>700</v>
      </c>
      <c r="U32" s="654"/>
      <c r="V32" s="649" t="s">
        <v>1257</v>
      </c>
      <c r="W32" s="657">
        <v>1.2050000000000001</v>
      </c>
      <c r="Y32" s="657"/>
      <c r="Z32" s="657"/>
    </row>
    <row r="33" spans="1:26" s="649" customFormat="1" ht="15.5">
      <c r="A33" s="855" t="s">
        <v>1263</v>
      </c>
      <c r="B33" s="851">
        <v>44385</v>
      </c>
      <c r="C33" s="650" t="e">
        <f>VLOOKUP(F33,DIVIDENDOS!$J$1:$M$63,2,FALSE)</f>
        <v>#N/A</v>
      </c>
      <c r="D33" s="9">
        <v>12530857</v>
      </c>
      <c r="E33" s="651" t="s">
        <v>10</v>
      </c>
      <c r="F33" s="651" t="s">
        <v>1382</v>
      </c>
      <c r="G33" s="651">
        <v>200</v>
      </c>
      <c r="H33" s="651">
        <v>18.79</v>
      </c>
      <c r="I33" s="651"/>
      <c r="J33" s="821">
        <v>3758</v>
      </c>
      <c r="K33" s="822"/>
      <c r="L33" s="8">
        <v>0.39100000000000001</v>
      </c>
      <c r="M33" s="8">
        <v>0.81400000000000006</v>
      </c>
      <c r="N33" s="823">
        <f t="shared" si="27"/>
        <v>3749.259</v>
      </c>
      <c r="O33" s="852" t="s">
        <v>143</v>
      </c>
      <c r="P33" s="662"/>
      <c r="Q33" s="823">
        <f t="shared" si="28"/>
        <v>3749.259</v>
      </c>
      <c r="R33" s="654">
        <v>98.963999999999942</v>
      </c>
      <c r="S33" s="660" t="s">
        <v>1352</v>
      </c>
      <c r="U33" s="654"/>
      <c r="V33" s="649" t="s">
        <v>1211</v>
      </c>
      <c r="W33" s="657">
        <v>1.2050000000000001</v>
      </c>
      <c r="Y33" s="657"/>
      <c r="Z33" s="657"/>
    </row>
    <row r="34" spans="1:26" s="649" customFormat="1" ht="15.5">
      <c r="A34" s="855" t="s">
        <v>1263</v>
      </c>
      <c r="B34" s="851">
        <v>44385</v>
      </c>
      <c r="C34" s="650" t="e">
        <f>VLOOKUP(F34,DIVIDENDOS!$J$1:$M$63,2,FALSE)</f>
        <v>#N/A</v>
      </c>
      <c r="D34" s="9">
        <v>12530857</v>
      </c>
      <c r="E34" s="651" t="s">
        <v>8</v>
      </c>
      <c r="F34" s="651" t="s">
        <v>1382</v>
      </c>
      <c r="G34" s="651">
        <v>200</v>
      </c>
      <c r="H34" s="651">
        <v>18.22</v>
      </c>
      <c r="I34" s="651"/>
      <c r="J34" s="821">
        <v>3644</v>
      </c>
      <c r="K34" s="822"/>
      <c r="L34" s="8">
        <v>0.39100000000000001</v>
      </c>
      <c r="M34" s="8">
        <v>0.81400000000000006</v>
      </c>
      <c r="N34" s="823">
        <f t="shared" si="27"/>
        <v>3650.2950000000001</v>
      </c>
      <c r="O34" s="852" t="s">
        <v>143</v>
      </c>
      <c r="P34" s="662"/>
      <c r="Q34" s="823">
        <f t="shared" si="28"/>
        <v>-3650.2950000000001</v>
      </c>
      <c r="R34" s="654"/>
      <c r="S34" s="660" t="s">
        <v>1352</v>
      </c>
      <c r="U34" s="654"/>
      <c r="V34" s="649" t="s">
        <v>1211</v>
      </c>
      <c r="W34" s="657">
        <v>1.2050000000000001</v>
      </c>
      <c r="Y34" s="657"/>
      <c r="Z34" s="657"/>
    </row>
    <row r="35" spans="1:26" s="649" customFormat="1" ht="15.5">
      <c r="A35" s="855" t="s">
        <v>1263</v>
      </c>
      <c r="B35" s="851">
        <v>44385</v>
      </c>
      <c r="C35" s="650" t="str">
        <f>VLOOKUP(F35,DIVIDENDOS!$J$1:$M$63,2,FALSE)</f>
        <v>Consumo Cíclico</v>
      </c>
      <c r="D35" s="9">
        <v>12530857</v>
      </c>
      <c r="E35" s="651" t="s">
        <v>10</v>
      </c>
      <c r="F35" s="651" t="s">
        <v>67</v>
      </c>
      <c r="G35" s="651">
        <v>300</v>
      </c>
      <c r="H35" s="651">
        <v>25.4</v>
      </c>
      <c r="I35" s="651"/>
      <c r="J35" s="821">
        <v>7620</v>
      </c>
      <c r="K35" s="822"/>
      <c r="L35" s="8">
        <v>0.39100000000000001</v>
      </c>
      <c r="M35" s="8">
        <v>0.81400000000000006</v>
      </c>
      <c r="N35" s="823">
        <f t="shared" si="27"/>
        <v>7614.335</v>
      </c>
      <c r="O35" s="852" t="s">
        <v>143</v>
      </c>
      <c r="P35" s="662"/>
      <c r="Q35" s="823">
        <f t="shared" si="28"/>
        <v>7614.335</v>
      </c>
      <c r="R35" s="654">
        <v>108.03999999999996</v>
      </c>
      <c r="S35" s="660" t="s">
        <v>1352</v>
      </c>
      <c r="U35" s="654"/>
      <c r="V35" s="649" t="s">
        <v>1211</v>
      </c>
      <c r="W35" s="657">
        <v>1.2050000000000001</v>
      </c>
      <c r="Y35" s="657"/>
      <c r="Z35" s="657"/>
    </row>
    <row r="36" spans="1:26" s="649" customFormat="1" ht="15.5">
      <c r="A36" s="855" t="s">
        <v>1263</v>
      </c>
      <c r="B36" s="851">
        <v>44385</v>
      </c>
      <c r="C36" s="650" t="str">
        <f>VLOOKUP(F36,DIVIDENDOS!$J$1:$M$63,2,FALSE)</f>
        <v>Consumo Cíclico</v>
      </c>
      <c r="D36" s="9">
        <v>12530857</v>
      </c>
      <c r="E36" s="651" t="s">
        <v>8</v>
      </c>
      <c r="F36" s="651" t="s">
        <v>67</v>
      </c>
      <c r="G36" s="651">
        <v>300</v>
      </c>
      <c r="H36" s="651">
        <v>25</v>
      </c>
      <c r="I36" s="651"/>
      <c r="J36" s="821">
        <v>7500</v>
      </c>
      <c r="K36" s="822"/>
      <c r="L36" s="8">
        <v>0.39100000000000001</v>
      </c>
      <c r="M36" s="8">
        <v>0.81400000000000006</v>
      </c>
      <c r="N36" s="823">
        <f t="shared" si="27"/>
        <v>7506.2950000000001</v>
      </c>
      <c r="O36" s="852" t="s">
        <v>143</v>
      </c>
      <c r="P36" s="662"/>
      <c r="Q36" s="823">
        <f t="shared" si="28"/>
        <v>-7506.2950000000001</v>
      </c>
      <c r="R36" s="654"/>
      <c r="S36" s="660" t="s">
        <v>1352</v>
      </c>
      <c r="U36" s="654"/>
      <c r="V36" s="649" t="s">
        <v>1211</v>
      </c>
      <c r="W36" s="657">
        <v>1.2050000000000001</v>
      </c>
      <c r="Y36" s="657"/>
      <c r="Z36" s="657"/>
    </row>
    <row r="37" spans="1:26" s="649" customFormat="1" ht="15.5">
      <c r="A37" s="855" t="s">
        <v>1263</v>
      </c>
      <c r="B37" s="851">
        <v>44385</v>
      </c>
      <c r="C37" s="650" t="str">
        <f>VLOOKUP(F37,DIVIDENDOS!$J$1:$M$63,2,FALSE)</f>
        <v>Consumo Cíclico</v>
      </c>
      <c r="D37" s="9">
        <v>12530857</v>
      </c>
      <c r="E37" s="651" t="s">
        <v>8</v>
      </c>
      <c r="F37" s="651" t="s">
        <v>67</v>
      </c>
      <c r="G37" s="651">
        <v>300</v>
      </c>
      <c r="H37" s="651">
        <v>25.58</v>
      </c>
      <c r="I37" s="651"/>
      <c r="J37" s="821">
        <v>7673.9999999999991</v>
      </c>
      <c r="K37" s="822"/>
      <c r="L37" s="8">
        <v>0.39100000000000001</v>
      </c>
      <c r="M37" s="8">
        <v>0.81400000000000006</v>
      </c>
      <c r="N37" s="823">
        <f t="shared" si="27"/>
        <v>7679.7849999999989</v>
      </c>
      <c r="O37" s="852" t="s">
        <v>144</v>
      </c>
      <c r="P37" s="662"/>
      <c r="Q37" s="823">
        <f t="shared" si="28"/>
        <v>-7679.7849999999989</v>
      </c>
      <c r="R37" s="654"/>
      <c r="S37" s="660">
        <v>300</v>
      </c>
      <c r="U37" s="654"/>
      <c r="V37" s="649" t="s">
        <v>1257</v>
      </c>
      <c r="W37" s="657">
        <v>1.2050000000000001</v>
      </c>
      <c r="Y37" s="657"/>
      <c r="Z37" s="657"/>
    </row>
    <row r="38" spans="1:26" s="649" customFormat="1" ht="15.5">
      <c r="A38" s="855" t="s">
        <v>1263</v>
      </c>
      <c r="B38" s="851">
        <v>44385</v>
      </c>
      <c r="C38" s="650" t="e">
        <f>VLOOKUP(F38,DIVIDENDOS!$J$1:$M$63,2,FALSE)</f>
        <v>#N/A</v>
      </c>
      <c r="D38" s="9">
        <v>12530857</v>
      </c>
      <c r="E38" s="651" t="s">
        <v>8</v>
      </c>
      <c r="F38" s="651" t="s">
        <v>1393</v>
      </c>
      <c r="G38" s="651">
        <v>300</v>
      </c>
      <c r="H38" s="651">
        <v>31.4</v>
      </c>
      <c r="I38" s="651">
        <v>33.58680341880342</v>
      </c>
      <c r="J38" s="821">
        <v>9420</v>
      </c>
      <c r="K38" s="822"/>
      <c r="L38" s="8">
        <v>0.39100000000000001</v>
      </c>
      <c r="M38" s="8">
        <v>0.81400000000000006</v>
      </c>
      <c r="N38" s="823">
        <f t="shared" si="27"/>
        <v>9423.7849999999999</v>
      </c>
      <c r="O38" s="852" t="s">
        <v>144</v>
      </c>
      <c r="P38" s="662"/>
      <c r="Q38" s="823">
        <f t="shared" si="28"/>
        <v>-9423.7849999999999</v>
      </c>
      <c r="R38" s="654"/>
      <c r="S38" s="660">
        <v>1300</v>
      </c>
      <c r="U38" s="654"/>
      <c r="V38" s="649" t="s">
        <v>1257</v>
      </c>
      <c r="W38" s="657">
        <v>1.2050000000000001</v>
      </c>
      <c r="Y38" s="657"/>
      <c r="Z38" s="657"/>
    </row>
    <row r="39" spans="1:26" s="649" customFormat="1" ht="15.5">
      <c r="A39" s="855" t="s">
        <v>1263</v>
      </c>
      <c r="B39" s="851">
        <v>44385</v>
      </c>
      <c r="C39" s="650" t="e">
        <f>VLOOKUP(F39,DIVIDENDOS!$J$1:$M$63,2,FALSE)</f>
        <v>#N/A</v>
      </c>
      <c r="D39" s="9">
        <v>12530857</v>
      </c>
      <c r="E39" s="651" t="s">
        <v>8</v>
      </c>
      <c r="F39" s="651" t="s">
        <v>1398</v>
      </c>
      <c r="G39" s="651">
        <v>100</v>
      </c>
      <c r="H39" s="651">
        <v>22.69</v>
      </c>
      <c r="I39" s="651">
        <v>23.318000000000001</v>
      </c>
      <c r="J39" s="821">
        <v>2269</v>
      </c>
      <c r="K39" s="822"/>
      <c r="L39" s="8">
        <v>0.39100000000000001</v>
      </c>
      <c r="M39" s="8">
        <v>0.81400000000000006</v>
      </c>
      <c r="N39" s="823">
        <f t="shared" si="27"/>
        <v>2272.7849999999999</v>
      </c>
      <c r="O39" s="852" t="s">
        <v>144</v>
      </c>
      <c r="P39" s="662"/>
      <c r="Q39" s="823">
        <f t="shared" si="28"/>
        <v>-2272.7849999999999</v>
      </c>
      <c r="R39" s="654"/>
      <c r="S39" s="660">
        <v>500</v>
      </c>
      <c r="U39" s="654"/>
      <c r="V39" s="649" t="s">
        <v>1257</v>
      </c>
      <c r="W39" s="657">
        <v>1.2050000000000001</v>
      </c>
      <c r="Y39" s="657"/>
      <c r="Z39" s="657"/>
    </row>
    <row r="40" spans="1:26" s="649" customFormat="1" ht="15.5">
      <c r="A40" s="855" t="s">
        <v>1263</v>
      </c>
      <c r="B40" s="851">
        <v>44385</v>
      </c>
      <c r="C40" s="650" t="str">
        <f>VLOOKUP(F40,DIVIDENDOS!$J$1:$M$63,2,FALSE)</f>
        <v>Financeiro e Outros</v>
      </c>
      <c r="D40" s="9">
        <v>12530857</v>
      </c>
      <c r="E40" s="651" t="s">
        <v>8</v>
      </c>
      <c r="F40" s="651" t="s">
        <v>2</v>
      </c>
      <c r="G40" s="651">
        <v>100</v>
      </c>
      <c r="H40" s="651">
        <v>24.26</v>
      </c>
      <c r="I40" s="651">
        <v>25.175999999999998</v>
      </c>
      <c r="J40" s="821">
        <v>2426</v>
      </c>
      <c r="K40" s="822"/>
      <c r="L40" s="8">
        <v>0.39100000000000001</v>
      </c>
      <c r="M40" s="8">
        <v>0.81400000000000006</v>
      </c>
      <c r="N40" s="823">
        <f t="shared" si="27"/>
        <v>2427.835</v>
      </c>
      <c r="O40" s="852" t="s">
        <v>144</v>
      </c>
      <c r="P40" s="662"/>
      <c r="Q40" s="823">
        <f t="shared" si="28"/>
        <v>-2427.835</v>
      </c>
      <c r="R40" s="654"/>
      <c r="S40" s="660">
        <v>1000</v>
      </c>
      <c r="U40" s="654"/>
      <c r="V40" s="649" t="s">
        <v>1257</v>
      </c>
      <c r="W40" s="657">
        <v>1.2050000000000001</v>
      </c>
      <c r="Y40" s="657"/>
      <c r="Z40" s="657"/>
    </row>
    <row r="41" spans="1:26" s="649" customFormat="1" ht="15.5">
      <c r="A41" s="855" t="s">
        <v>1263</v>
      </c>
      <c r="B41" s="851">
        <v>44385</v>
      </c>
      <c r="C41" s="650" t="e">
        <f>VLOOKUP(F41,DIVIDENDOS!$J$1:$M$63,2,FALSE)</f>
        <v>#N/A</v>
      </c>
      <c r="D41" s="9">
        <v>12530857</v>
      </c>
      <c r="E41" s="651" t="s">
        <v>8</v>
      </c>
      <c r="F41" s="651" t="s">
        <v>1260</v>
      </c>
      <c r="G41" s="651">
        <v>1000</v>
      </c>
      <c r="H41" s="651">
        <v>5.57</v>
      </c>
      <c r="I41" s="651">
        <v>5.57</v>
      </c>
      <c r="J41" s="821">
        <v>5570</v>
      </c>
      <c r="K41" s="822"/>
      <c r="L41" s="8">
        <v>0.39100000000000001</v>
      </c>
      <c r="M41" s="8">
        <v>0.81400000000000006</v>
      </c>
      <c r="N41" s="823">
        <f t="shared" si="27"/>
        <v>5571.835</v>
      </c>
      <c r="O41" s="852" t="s">
        <v>144</v>
      </c>
      <c r="P41" s="662"/>
      <c r="Q41" s="823">
        <f t="shared" si="28"/>
        <v>-5571.835</v>
      </c>
      <c r="R41" s="654"/>
      <c r="S41" s="660">
        <v>1000</v>
      </c>
      <c r="U41" s="654"/>
      <c r="V41" s="649" t="s">
        <v>1257</v>
      </c>
      <c r="W41" s="657">
        <v>1.2050000000000001</v>
      </c>
      <c r="Y41" s="657"/>
      <c r="Z41" s="657"/>
    </row>
    <row r="42" spans="1:26" s="649" customFormat="1" ht="15.5">
      <c r="A42" s="855" t="s">
        <v>1263</v>
      </c>
      <c r="B42" s="851">
        <v>44384</v>
      </c>
      <c r="C42" s="650" t="e">
        <f>VLOOKUP(F42,DIVIDENDOS!$J$1:$M$63,2,FALSE)</f>
        <v>#N/A</v>
      </c>
      <c r="D42" s="9">
        <v>12364729</v>
      </c>
      <c r="E42" s="651" t="s">
        <v>8</v>
      </c>
      <c r="F42" s="651" t="s">
        <v>1398</v>
      </c>
      <c r="G42" s="651">
        <v>200</v>
      </c>
      <c r="H42" s="651">
        <v>23.14</v>
      </c>
      <c r="I42" s="651">
        <v>23.475000000000001</v>
      </c>
      <c r="J42" s="821">
        <v>4628</v>
      </c>
      <c r="K42" s="822"/>
      <c r="L42" s="8">
        <v>3.1744444444444446</v>
      </c>
      <c r="M42" s="8">
        <v>0.82444444444444442</v>
      </c>
      <c r="N42" s="823">
        <f t="shared" si="27"/>
        <v>4638.9888888888891</v>
      </c>
      <c r="O42" s="852" t="s">
        <v>144</v>
      </c>
      <c r="P42" s="662"/>
      <c r="Q42" s="823">
        <f t="shared" si="28"/>
        <v>-4638.9888888888891</v>
      </c>
      <c r="R42" s="654"/>
      <c r="S42" s="660">
        <v>200</v>
      </c>
      <c r="U42" s="654"/>
      <c r="V42" s="649" t="s">
        <v>1257</v>
      </c>
      <c r="W42" s="657">
        <v>3.9988888888888892</v>
      </c>
      <c r="Y42" s="657"/>
      <c r="Z42" s="657"/>
    </row>
    <row r="43" spans="1:26" s="649" customFormat="1" ht="15.5">
      <c r="A43" s="855" t="s">
        <v>1263</v>
      </c>
      <c r="B43" s="851">
        <v>44384</v>
      </c>
      <c r="C43" s="650" t="e">
        <f>VLOOKUP(F43,DIVIDENDOS!$J$1:$M$63,2,FALSE)</f>
        <v>#N/A</v>
      </c>
      <c r="D43" s="9">
        <v>12364729</v>
      </c>
      <c r="E43" s="651" t="s">
        <v>10</v>
      </c>
      <c r="F43" s="651" t="s">
        <v>1393</v>
      </c>
      <c r="G43" s="651">
        <v>300</v>
      </c>
      <c r="H43" s="651">
        <v>33.31</v>
      </c>
      <c r="I43" s="651">
        <v>34.242844444444444</v>
      </c>
      <c r="J43" s="821">
        <v>9993</v>
      </c>
      <c r="K43" s="822"/>
      <c r="L43" s="8">
        <v>3.1744444444444446</v>
      </c>
      <c r="M43" s="8">
        <v>0.82444444444444442</v>
      </c>
      <c r="N43" s="823">
        <f t="shared" si="27"/>
        <v>9986.4011111111104</v>
      </c>
      <c r="O43" s="852" t="s">
        <v>143</v>
      </c>
      <c r="P43" s="662"/>
      <c r="Q43" s="823">
        <f t="shared" si="28"/>
        <v>9986.4011111111104</v>
      </c>
      <c r="R43" s="654">
        <v>-286.44222222222197</v>
      </c>
      <c r="S43" s="660">
        <v>1000</v>
      </c>
      <c r="U43" s="654"/>
      <c r="V43" s="649" t="s">
        <v>1257</v>
      </c>
      <c r="W43" s="657">
        <v>3.9988888888888892</v>
      </c>
      <c r="Y43" s="657"/>
      <c r="Z43" s="657"/>
    </row>
    <row r="44" spans="1:26" s="649" customFormat="1" ht="15.5">
      <c r="A44" s="855" t="s">
        <v>1263</v>
      </c>
      <c r="B44" s="851">
        <v>44384</v>
      </c>
      <c r="C44" s="650" t="e">
        <f>VLOOKUP(F44,DIVIDENDOS!$J$1:$M$63,2,FALSE)</f>
        <v>#N/A</v>
      </c>
      <c r="D44" s="9">
        <v>12364729</v>
      </c>
      <c r="E44" s="651" t="s">
        <v>10</v>
      </c>
      <c r="F44" s="651" t="s">
        <v>1382</v>
      </c>
      <c r="G44" s="651">
        <v>200</v>
      </c>
      <c r="H44" s="651">
        <v>19.350000000000001</v>
      </c>
      <c r="I44" s="651"/>
      <c r="J44" s="821">
        <v>3870.0000000000005</v>
      </c>
      <c r="K44" s="822"/>
      <c r="L44" s="8">
        <v>3.1744444444444446</v>
      </c>
      <c r="M44" s="8">
        <v>0.82444444444444442</v>
      </c>
      <c r="N44" s="823">
        <f t="shared" si="27"/>
        <v>3863.4111111111115</v>
      </c>
      <c r="O44" s="852" t="s">
        <v>143</v>
      </c>
      <c r="P44" s="662"/>
      <c r="Q44" s="823">
        <f t="shared" si="28"/>
        <v>3863.4111111111115</v>
      </c>
      <c r="R44" s="654">
        <v>136.88222222222248</v>
      </c>
      <c r="S44" s="660" t="s">
        <v>1352</v>
      </c>
      <c r="U44" s="654"/>
      <c r="V44" s="649" t="s">
        <v>1211</v>
      </c>
      <c r="W44" s="657">
        <v>3.9988888888888892</v>
      </c>
      <c r="Y44" s="657"/>
      <c r="Z44" s="657"/>
    </row>
    <row r="45" spans="1:26" s="649" customFormat="1" ht="15.5">
      <c r="A45" s="855" t="s">
        <v>1263</v>
      </c>
      <c r="B45" s="851">
        <v>44384</v>
      </c>
      <c r="C45" s="650" t="e">
        <f>VLOOKUP(F45,DIVIDENDOS!$J$1:$M$63,2,FALSE)</f>
        <v>#N/A</v>
      </c>
      <c r="D45" s="9">
        <v>12364729</v>
      </c>
      <c r="E45" s="651" t="s">
        <v>8</v>
      </c>
      <c r="F45" s="651" t="s">
        <v>1382</v>
      </c>
      <c r="G45" s="651">
        <v>200</v>
      </c>
      <c r="H45" s="651">
        <v>18.600000000000001</v>
      </c>
      <c r="I45" s="651"/>
      <c r="J45" s="821">
        <v>3720.0000000000005</v>
      </c>
      <c r="K45" s="822"/>
      <c r="L45" s="8">
        <v>3.1744444444444446</v>
      </c>
      <c r="M45" s="8">
        <v>0.82444444444444442</v>
      </c>
      <c r="N45" s="823">
        <f t="shared" si="27"/>
        <v>3726.8738888888893</v>
      </c>
      <c r="O45" s="852" t="s">
        <v>143</v>
      </c>
      <c r="P45" s="662"/>
      <c r="Q45" s="823">
        <f t="shared" si="28"/>
        <v>-3726.8738888888893</v>
      </c>
      <c r="R45" s="654"/>
      <c r="S45" s="660" t="s">
        <v>1352</v>
      </c>
      <c r="U45" s="654"/>
      <c r="V45" s="649" t="s">
        <v>1211</v>
      </c>
      <c r="W45" s="657">
        <v>3.9988888888888892</v>
      </c>
      <c r="Y45" s="657"/>
      <c r="Z45" s="657"/>
    </row>
    <row r="46" spans="1:26" s="649" customFormat="1" ht="15.5">
      <c r="A46" s="855" t="s">
        <v>1263</v>
      </c>
      <c r="B46" s="851">
        <v>44384</v>
      </c>
      <c r="C46" s="650" t="s">
        <v>271</v>
      </c>
      <c r="D46" s="9">
        <v>12364729</v>
      </c>
      <c r="E46" s="651" t="s">
        <v>10</v>
      </c>
      <c r="F46" s="651" t="s">
        <v>67</v>
      </c>
      <c r="G46" s="651">
        <v>300</v>
      </c>
      <c r="H46" s="651">
        <v>26.14</v>
      </c>
      <c r="I46" s="651"/>
      <c r="J46" s="821">
        <v>7842</v>
      </c>
      <c r="K46" s="822"/>
      <c r="L46" s="8">
        <v>3.1744444444444446</v>
      </c>
      <c r="M46" s="8">
        <v>0.82444444444444442</v>
      </c>
      <c r="N46" s="823">
        <f t="shared" si="27"/>
        <v>7835.7561111111108</v>
      </c>
      <c r="O46" s="852" t="s">
        <v>143</v>
      </c>
      <c r="P46" s="662"/>
      <c r="Q46" s="823">
        <f t="shared" si="28"/>
        <v>7835.7561111111108</v>
      </c>
      <c r="R46" s="654">
        <v>148.82222222222208</v>
      </c>
      <c r="S46" s="660" t="s">
        <v>1352</v>
      </c>
      <c r="U46" s="654"/>
      <c r="V46" s="649" t="s">
        <v>1211</v>
      </c>
      <c r="W46" s="657">
        <v>3.9988888888888892</v>
      </c>
      <c r="Y46" s="657"/>
      <c r="Z46" s="657"/>
    </row>
    <row r="47" spans="1:26" s="649" customFormat="1" ht="15.5">
      <c r="A47" s="855" t="s">
        <v>1263</v>
      </c>
      <c r="B47" s="851">
        <v>44384</v>
      </c>
      <c r="C47" s="650" t="s">
        <v>271</v>
      </c>
      <c r="D47" s="9">
        <v>12364729</v>
      </c>
      <c r="E47" s="651" t="s">
        <v>8</v>
      </c>
      <c r="F47" s="651" t="s">
        <v>67</v>
      </c>
      <c r="G47" s="651">
        <v>300</v>
      </c>
      <c r="H47" s="651">
        <v>25.6</v>
      </c>
      <c r="I47" s="651"/>
      <c r="J47" s="821">
        <v>7680</v>
      </c>
      <c r="K47" s="822"/>
      <c r="L47" s="8">
        <v>3.1744444444444446</v>
      </c>
      <c r="M47" s="8">
        <v>0.82444444444444442</v>
      </c>
      <c r="N47" s="823">
        <f t="shared" si="27"/>
        <v>7686.903888888889</v>
      </c>
      <c r="O47" s="852" t="s">
        <v>143</v>
      </c>
      <c r="P47" s="662"/>
      <c r="Q47" s="823">
        <f t="shared" si="28"/>
        <v>-7686.903888888889</v>
      </c>
      <c r="R47" s="654"/>
      <c r="S47" s="660" t="s">
        <v>1352</v>
      </c>
      <c r="U47" s="654"/>
      <c r="V47" s="649" t="s">
        <v>1211</v>
      </c>
      <c r="W47" s="657">
        <v>3.9988888888888892</v>
      </c>
      <c r="Y47" s="657"/>
      <c r="Z47" s="657"/>
    </row>
    <row r="48" spans="1:26" s="649" customFormat="1" ht="15.5">
      <c r="A48" s="855" t="s">
        <v>1263</v>
      </c>
      <c r="B48" s="851">
        <v>44384</v>
      </c>
      <c r="C48" s="650" t="s">
        <v>274</v>
      </c>
      <c r="D48" s="9">
        <v>12364729</v>
      </c>
      <c r="E48" s="651" t="s">
        <v>10</v>
      </c>
      <c r="F48" s="651" t="s">
        <v>1115</v>
      </c>
      <c r="G48" s="651">
        <v>300</v>
      </c>
      <c r="H48" s="651">
        <v>60.98</v>
      </c>
      <c r="I48" s="651"/>
      <c r="J48" s="821">
        <v>18294</v>
      </c>
      <c r="K48" s="822"/>
      <c r="L48" s="8">
        <v>3.1744444444444446</v>
      </c>
      <c r="M48" s="8">
        <v>0.82444444444444442</v>
      </c>
      <c r="N48" s="823">
        <f t="shared" si="27"/>
        <v>18287.726111111111</v>
      </c>
      <c r="O48" s="852" t="s">
        <v>143</v>
      </c>
      <c r="P48" s="662"/>
      <c r="Q48" s="823">
        <f t="shared" si="28"/>
        <v>18287.726111111111</v>
      </c>
      <c r="R48" s="654">
        <v>277.83222222222321</v>
      </c>
      <c r="S48" s="660" t="s">
        <v>1352</v>
      </c>
      <c r="U48" s="654"/>
      <c r="V48" s="649" t="s">
        <v>1211</v>
      </c>
      <c r="W48" s="657">
        <v>3.9988888888888892</v>
      </c>
      <c r="Y48" s="657"/>
      <c r="Z48" s="657"/>
    </row>
    <row r="49" spans="1:26" s="649" customFormat="1" ht="15.5">
      <c r="A49" s="855" t="s">
        <v>1263</v>
      </c>
      <c r="B49" s="851">
        <v>44384</v>
      </c>
      <c r="C49" s="650" t="s">
        <v>274</v>
      </c>
      <c r="D49" s="9">
        <v>12364729</v>
      </c>
      <c r="E49" s="651" t="s">
        <v>8</v>
      </c>
      <c r="F49" s="651" t="s">
        <v>1115</v>
      </c>
      <c r="G49" s="651">
        <v>300</v>
      </c>
      <c r="H49" s="651">
        <v>60</v>
      </c>
      <c r="I49" s="651"/>
      <c r="J49" s="821">
        <v>18000</v>
      </c>
      <c r="K49" s="822"/>
      <c r="L49" s="8">
        <v>3.1744444444444446</v>
      </c>
      <c r="M49" s="8">
        <v>0.82444444444444442</v>
      </c>
      <c r="N49" s="823">
        <f t="shared" si="27"/>
        <v>18008.398888888889</v>
      </c>
      <c r="O49" s="852" t="s">
        <v>143</v>
      </c>
      <c r="P49" s="662"/>
      <c r="Q49" s="823">
        <f t="shared" si="28"/>
        <v>-18008.398888888889</v>
      </c>
      <c r="R49" s="654"/>
      <c r="S49" s="660" t="s">
        <v>1352</v>
      </c>
      <c r="U49" s="654"/>
      <c r="V49" s="649" t="s">
        <v>1211</v>
      </c>
      <c r="W49" s="657">
        <v>3.9988888888888892</v>
      </c>
      <c r="Y49" s="657"/>
      <c r="Z49" s="657"/>
    </row>
    <row r="50" spans="1:26" s="649" customFormat="1" ht="15.5">
      <c r="A50" s="855" t="s">
        <v>1263</v>
      </c>
      <c r="B50" s="851">
        <v>44384</v>
      </c>
      <c r="C50" s="650" t="e">
        <v>#N/A</v>
      </c>
      <c r="D50" s="9">
        <v>12364729</v>
      </c>
      <c r="E50" s="651" t="s">
        <v>10</v>
      </c>
      <c r="F50" s="651" t="s">
        <v>1382</v>
      </c>
      <c r="G50" s="651">
        <v>600</v>
      </c>
      <c r="H50" s="651">
        <v>19.190000000000001</v>
      </c>
      <c r="I50" s="651">
        <v>18.68888888888889</v>
      </c>
      <c r="J50" s="821">
        <v>11514</v>
      </c>
      <c r="K50" s="822"/>
      <c r="L50" s="8">
        <v>3.1744444444444446</v>
      </c>
      <c r="M50" s="8">
        <v>0.82444444444444442</v>
      </c>
      <c r="N50" s="823">
        <f t="shared" si="27"/>
        <v>11506.23111111111</v>
      </c>
      <c r="O50" s="852" t="s">
        <v>143</v>
      </c>
      <c r="P50" s="662"/>
      <c r="Q50" s="823">
        <f t="shared" si="28"/>
        <v>11506.23111111111</v>
      </c>
      <c r="R50" s="654">
        <v>295.12777777777592</v>
      </c>
      <c r="S50" s="660">
        <v>200</v>
      </c>
      <c r="U50" s="654"/>
      <c r="V50" s="649" t="s">
        <v>1257</v>
      </c>
      <c r="W50" s="657">
        <v>3.9988888888888892</v>
      </c>
      <c r="Y50" s="657"/>
      <c r="Z50" s="657"/>
    </row>
    <row r="51" spans="1:26" s="649" customFormat="1" ht="15.5">
      <c r="A51" s="855" t="s">
        <v>1263</v>
      </c>
      <c r="B51" s="851">
        <v>44383</v>
      </c>
      <c r="C51" s="650" t="s">
        <v>280</v>
      </c>
      <c r="D51" s="9">
        <v>12364729</v>
      </c>
      <c r="E51" s="651" t="s">
        <v>8</v>
      </c>
      <c r="F51" s="651" t="s">
        <v>146</v>
      </c>
      <c r="G51" s="651">
        <v>100</v>
      </c>
      <c r="H51" s="651">
        <v>27.73</v>
      </c>
      <c r="I51" s="651">
        <v>28.75</v>
      </c>
      <c r="J51" s="821">
        <v>2773</v>
      </c>
      <c r="K51" s="822"/>
      <c r="L51" s="8">
        <v>2.0750000000000002</v>
      </c>
      <c r="M51" s="8">
        <v>0.50249999999999995</v>
      </c>
      <c r="N51" s="823">
        <f t="shared" si="27"/>
        <v>2777.7474999999999</v>
      </c>
      <c r="O51" s="852" t="s">
        <v>144</v>
      </c>
      <c r="P51" s="662"/>
      <c r="Q51" s="823">
        <f t="shared" si="28"/>
        <v>-2777.7474999999999</v>
      </c>
      <c r="R51" s="654"/>
      <c r="S51" s="660">
        <v>900</v>
      </c>
      <c r="U51" s="654"/>
      <c r="V51" s="649" t="s">
        <v>1257</v>
      </c>
      <c r="W51" s="657">
        <v>2.5775000000000001</v>
      </c>
      <c r="Y51" s="657"/>
      <c r="Z51" s="657"/>
    </row>
    <row r="52" spans="1:26" s="649" customFormat="1" ht="15.5">
      <c r="A52" s="855" t="s">
        <v>1263</v>
      </c>
      <c r="B52" s="851">
        <v>44383</v>
      </c>
      <c r="C52" s="650" t="s">
        <v>280</v>
      </c>
      <c r="D52" s="9">
        <v>12364729</v>
      </c>
      <c r="E52" s="651" t="s">
        <v>8</v>
      </c>
      <c r="F52" s="651" t="s">
        <v>146</v>
      </c>
      <c r="G52" s="651">
        <v>200</v>
      </c>
      <c r="H52" s="651">
        <v>28.44</v>
      </c>
      <c r="I52" s="651">
        <v>28.877500000000001</v>
      </c>
      <c r="J52" s="821">
        <v>5688</v>
      </c>
      <c r="K52" s="822"/>
      <c r="L52" s="8">
        <v>2.0750000000000002</v>
      </c>
      <c r="M52" s="8">
        <v>0.50249999999999995</v>
      </c>
      <c r="N52" s="823">
        <f t="shared" si="27"/>
        <v>5692.7474999999995</v>
      </c>
      <c r="O52" s="852" t="s">
        <v>144</v>
      </c>
      <c r="P52" s="662"/>
      <c r="Q52" s="823">
        <f t="shared" si="28"/>
        <v>-5692.7474999999995</v>
      </c>
      <c r="R52" s="654"/>
      <c r="S52" s="660">
        <v>800</v>
      </c>
      <c r="U52" s="654"/>
      <c r="V52" s="649" t="s">
        <v>1257</v>
      </c>
      <c r="W52" s="657">
        <v>2.5775000000000001</v>
      </c>
      <c r="Y52" s="657"/>
      <c r="Z52" s="657"/>
    </row>
    <row r="53" spans="1:26" s="649" customFormat="1" ht="15.5">
      <c r="A53" s="855" t="s">
        <v>1263</v>
      </c>
      <c r="B53" s="851">
        <v>44383</v>
      </c>
      <c r="C53" s="650" t="e">
        <v>#N/A</v>
      </c>
      <c r="D53" s="9">
        <v>12364729</v>
      </c>
      <c r="E53" s="651" t="s">
        <v>10</v>
      </c>
      <c r="F53" s="651" t="s">
        <v>1382</v>
      </c>
      <c r="G53" s="651">
        <v>100</v>
      </c>
      <c r="H53" s="651">
        <v>18.760000000000002</v>
      </c>
      <c r="I53" s="651">
        <v>18.68888888888889</v>
      </c>
      <c r="J53" s="821">
        <v>1876.0000000000002</v>
      </c>
      <c r="K53" s="822"/>
      <c r="L53" s="8">
        <v>2.0750000000000002</v>
      </c>
      <c r="M53" s="8">
        <v>0.50249999999999995</v>
      </c>
      <c r="N53" s="823">
        <f t="shared" si="27"/>
        <v>1871.8825000000002</v>
      </c>
      <c r="O53" s="852" t="s">
        <v>143</v>
      </c>
      <c r="P53" s="662"/>
      <c r="Q53" s="823">
        <f t="shared" si="28"/>
        <v>1871.8825000000002</v>
      </c>
      <c r="R53" s="654">
        <v>2.9936111111112496</v>
      </c>
      <c r="S53" s="660">
        <v>800</v>
      </c>
      <c r="U53" s="654"/>
      <c r="V53" s="649" t="s">
        <v>1257</v>
      </c>
      <c r="W53" s="657">
        <v>2.5775000000000001</v>
      </c>
      <c r="Y53" s="657"/>
      <c r="Z53" s="657"/>
    </row>
    <row r="54" spans="1:26" s="649" customFormat="1" ht="15.5">
      <c r="A54" s="855" t="s">
        <v>1263</v>
      </c>
      <c r="B54" s="851">
        <v>44383</v>
      </c>
      <c r="C54" s="650" t="e">
        <v>#N/A</v>
      </c>
      <c r="D54" s="9">
        <v>12364729</v>
      </c>
      <c r="E54" s="651" t="s">
        <v>8</v>
      </c>
      <c r="F54" s="651" t="s">
        <v>1398</v>
      </c>
      <c r="G54" s="651">
        <v>200</v>
      </c>
      <c r="H54" s="651">
        <v>23.81</v>
      </c>
      <c r="I54" s="651">
        <v>23.81</v>
      </c>
      <c r="J54" s="821">
        <v>4762</v>
      </c>
      <c r="K54" s="822"/>
      <c r="L54" s="8">
        <v>2.0750000000000002</v>
      </c>
      <c r="M54" s="8">
        <v>0.50249999999999995</v>
      </c>
      <c r="N54" s="823">
        <f t="shared" si="27"/>
        <v>4766.7474999999995</v>
      </c>
      <c r="O54" s="852" t="s">
        <v>144</v>
      </c>
      <c r="P54" s="662"/>
      <c r="Q54" s="823">
        <f t="shared" si="28"/>
        <v>-4766.7474999999995</v>
      </c>
      <c r="R54" s="654"/>
      <c r="S54" s="660">
        <v>200</v>
      </c>
      <c r="U54" s="654"/>
      <c r="V54" s="649" t="s">
        <v>1257</v>
      </c>
      <c r="W54" s="657">
        <v>2.5775000000000001</v>
      </c>
      <c r="Y54" s="657"/>
      <c r="Z54" s="657"/>
    </row>
    <row r="55" spans="1:26" s="649" customFormat="1" ht="15.5">
      <c r="A55" s="854" t="s">
        <v>200</v>
      </c>
      <c r="B55" s="851">
        <v>44383</v>
      </c>
      <c r="C55" s="650" t="e">
        <v>#N/A</v>
      </c>
      <c r="D55" s="9">
        <v>31278</v>
      </c>
      <c r="E55" s="651" t="s">
        <v>10</v>
      </c>
      <c r="F55" s="651" t="s">
        <v>1393</v>
      </c>
      <c r="G55" s="651">
        <v>200</v>
      </c>
      <c r="H55" s="651">
        <v>32.42</v>
      </c>
      <c r="I55" s="651">
        <v>29.67</v>
      </c>
      <c r="J55" s="821">
        <v>6484</v>
      </c>
      <c r="K55" s="822">
        <v>4.9000000000000004</v>
      </c>
      <c r="L55" s="8">
        <v>1.62</v>
      </c>
      <c r="M55" s="8">
        <v>0.32</v>
      </c>
      <c r="N55" s="823">
        <f t="shared" si="27"/>
        <v>6475.6200000000008</v>
      </c>
      <c r="O55" s="852" t="s">
        <v>143</v>
      </c>
      <c r="P55" s="662"/>
      <c r="Q55" s="823">
        <f t="shared" si="28"/>
        <v>6475.6200000000008</v>
      </c>
      <c r="R55" s="654">
        <v>541.6200000000008</v>
      </c>
      <c r="S55" s="660">
        <v>0</v>
      </c>
      <c r="U55" s="654"/>
      <c r="V55" s="649" t="s">
        <v>1257</v>
      </c>
      <c r="W55" s="657">
        <v>6.8400000000000007</v>
      </c>
      <c r="Y55" s="657"/>
      <c r="Z55" s="657"/>
    </row>
    <row r="56" spans="1:26" s="649" customFormat="1" ht="15.5">
      <c r="A56" s="855" t="s">
        <v>1263</v>
      </c>
      <c r="B56" s="851">
        <v>44382</v>
      </c>
      <c r="C56" s="650" t="s">
        <v>280</v>
      </c>
      <c r="D56" s="9">
        <v>12281274</v>
      </c>
      <c r="E56" s="651" t="s">
        <v>8</v>
      </c>
      <c r="F56" s="651" t="s">
        <v>146</v>
      </c>
      <c r="G56" s="651">
        <v>200</v>
      </c>
      <c r="H56" s="651">
        <v>28.97</v>
      </c>
      <c r="I56" s="651">
        <v>29.023333333333333</v>
      </c>
      <c r="J56" s="821">
        <v>5794</v>
      </c>
      <c r="K56" s="822"/>
      <c r="L56" s="8">
        <v>1.9888888888888887</v>
      </c>
      <c r="M56" s="8">
        <v>0.39777777777777779</v>
      </c>
      <c r="N56" s="823">
        <f t="shared" si="27"/>
        <v>5798.5566666666673</v>
      </c>
      <c r="O56" s="852" t="s">
        <v>144</v>
      </c>
      <c r="P56" s="662"/>
      <c r="Q56" s="823">
        <f t="shared" si="28"/>
        <v>-5798.5566666666673</v>
      </c>
      <c r="R56" s="654"/>
      <c r="S56" s="660">
        <v>600</v>
      </c>
      <c r="U56" s="654"/>
      <c r="V56" s="649" t="s">
        <v>1257</v>
      </c>
      <c r="W56" s="657">
        <v>2.3866666666666667</v>
      </c>
      <c r="Y56" s="657"/>
      <c r="Z56" s="657"/>
    </row>
    <row r="57" spans="1:26" s="649" customFormat="1" ht="15.5">
      <c r="A57" s="855" t="s">
        <v>1263</v>
      </c>
      <c r="B57" s="851">
        <v>44382</v>
      </c>
      <c r="C57" s="650" t="s">
        <v>280</v>
      </c>
      <c r="D57" s="9">
        <v>12281274</v>
      </c>
      <c r="E57" s="651" t="s">
        <v>8</v>
      </c>
      <c r="F57" s="651" t="s">
        <v>146</v>
      </c>
      <c r="G57" s="651">
        <v>400</v>
      </c>
      <c r="H57" s="651">
        <v>29.05</v>
      </c>
      <c r="I57" s="651"/>
      <c r="J57" s="821">
        <v>11620</v>
      </c>
      <c r="K57" s="822"/>
      <c r="L57" s="8">
        <v>1.9888888888888887</v>
      </c>
      <c r="M57" s="8">
        <v>0.39777777777777779</v>
      </c>
      <c r="N57" s="823">
        <f t="shared" si="27"/>
        <v>11624.556666666667</v>
      </c>
      <c r="O57" s="852" t="s">
        <v>144</v>
      </c>
      <c r="P57" s="662"/>
      <c r="Q57" s="823">
        <f t="shared" si="28"/>
        <v>-11624.556666666667</v>
      </c>
      <c r="R57" s="654"/>
      <c r="S57" s="660">
        <v>400</v>
      </c>
      <c r="U57" s="654"/>
      <c r="V57" s="649" t="s">
        <v>1257</v>
      </c>
      <c r="W57" s="657">
        <v>2.3866666666666667</v>
      </c>
      <c r="Y57" s="657"/>
      <c r="Z57" s="657"/>
    </row>
    <row r="58" spans="1:26" s="649" customFormat="1" ht="15.5">
      <c r="A58" s="855" t="s">
        <v>1263</v>
      </c>
      <c r="B58" s="851">
        <v>44382</v>
      </c>
      <c r="C58" s="650" t="e">
        <v>#N/A</v>
      </c>
      <c r="D58" s="9">
        <v>12281274</v>
      </c>
      <c r="E58" s="651" t="s">
        <v>8</v>
      </c>
      <c r="F58" s="651" t="s">
        <v>1382</v>
      </c>
      <c r="G58" s="651">
        <v>400</v>
      </c>
      <c r="H58" s="651">
        <v>18.5</v>
      </c>
      <c r="I58" s="651">
        <v>18.68888888888889</v>
      </c>
      <c r="J58" s="821">
        <v>7400</v>
      </c>
      <c r="K58" s="822"/>
      <c r="L58" s="8">
        <v>1.9888888888888887</v>
      </c>
      <c r="M58" s="8">
        <v>0.39777777777777779</v>
      </c>
      <c r="N58" s="823">
        <f t="shared" si="27"/>
        <v>7403.7266666666674</v>
      </c>
      <c r="O58" s="852" t="s">
        <v>143</v>
      </c>
      <c r="P58" s="662"/>
      <c r="Q58" s="823">
        <f t="shared" si="28"/>
        <v>-7403.7266666666674</v>
      </c>
      <c r="R58" s="654"/>
      <c r="S58" s="660">
        <v>900</v>
      </c>
      <c r="U58" s="654"/>
      <c r="V58" s="649" t="s">
        <v>1257</v>
      </c>
      <c r="W58" s="657">
        <v>2.3866666666666667</v>
      </c>
      <c r="Y58" s="657"/>
      <c r="Z58" s="657"/>
    </row>
    <row r="59" spans="1:26" s="649" customFormat="1" ht="15.5">
      <c r="A59" s="855" t="s">
        <v>1263</v>
      </c>
      <c r="B59" s="851">
        <v>44382</v>
      </c>
      <c r="C59" s="650" t="s">
        <v>274</v>
      </c>
      <c r="D59" s="9">
        <v>12281274</v>
      </c>
      <c r="E59" s="651" t="s">
        <v>10</v>
      </c>
      <c r="F59" s="651" t="s">
        <v>1115</v>
      </c>
      <c r="G59" s="651">
        <v>300</v>
      </c>
      <c r="H59" s="651">
        <v>59.81</v>
      </c>
      <c r="I59" s="651">
        <v>59.68333333333333</v>
      </c>
      <c r="J59" s="821">
        <v>17943</v>
      </c>
      <c r="K59" s="822"/>
      <c r="L59" s="8">
        <v>1.9888888888888887</v>
      </c>
      <c r="M59" s="8">
        <v>0.39777777777777779</v>
      </c>
      <c r="N59" s="823">
        <f t="shared" si="27"/>
        <v>17932.613333333335</v>
      </c>
      <c r="O59" s="852" t="s">
        <v>143</v>
      </c>
      <c r="P59" s="662"/>
      <c r="Q59" s="823">
        <f t="shared" si="28"/>
        <v>17932.613333333335</v>
      </c>
      <c r="R59" s="654">
        <v>27.613333333334594</v>
      </c>
      <c r="S59" s="660">
        <v>0</v>
      </c>
      <c r="U59" s="654"/>
      <c r="V59" s="649" t="s">
        <v>1257</v>
      </c>
      <c r="W59" s="657">
        <v>2.3866666666666667</v>
      </c>
      <c r="Y59" s="657"/>
      <c r="Z59" s="657"/>
    </row>
    <row r="60" spans="1:26" s="649" customFormat="1" ht="15.5">
      <c r="A60" s="855" t="s">
        <v>1263</v>
      </c>
      <c r="B60" s="851">
        <v>44382</v>
      </c>
      <c r="C60" s="650" t="e">
        <v>#N/A</v>
      </c>
      <c r="D60" s="9">
        <v>12281274</v>
      </c>
      <c r="E60" s="651" t="s">
        <v>10</v>
      </c>
      <c r="F60" s="651" t="s">
        <v>1260</v>
      </c>
      <c r="G60" s="651">
        <v>2500</v>
      </c>
      <c r="H60" s="651">
        <v>5.71</v>
      </c>
      <c r="I60" s="651">
        <v>5.71</v>
      </c>
      <c r="J60" s="821">
        <v>14275</v>
      </c>
      <c r="K60" s="822"/>
      <c r="L60" s="8">
        <v>1.9888888888888887</v>
      </c>
      <c r="M60" s="8">
        <v>0.39777777777777779</v>
      </c>
      <c r="N60" s="823">
        <f t="shared" si="27"/>
        <v>14264.613333333333</v>
      </c>
      <c r="O60" s="852" t="s">
        <v>143</v>
      </c>
      <c r="P60" s="662"/>
      <c r="Q60" s="823">
        <f t="shared" si="28"/>
        <v>14264.613333333333</v>
      </c>
      <c r="R60" s="654">
        <v>-6.9166666666678793</v>
      </c>
      <c r="S60" s="660">
        <v>0</v>
      </c>
      <c r="U60" s="654"/>
      <c r="V60" s="649" t="s">
        <v>1257</v>
      </c>
      <c r="W60" s="657">
        <v>2.3866666666666667</v>
      </c>
      <c r="Y60" s="657"/>
      <c r="Z60" s="657"/>
    </row>
    <row r="61" spans="1:26" s="649" customFormat="1" ht="15.5">
      <c r="A61" s="855" t="s">
        <v>1263</v>
      </c>
      <c r="B61" s="851">
        <v>44382</v>
      </c>
      <c r="C61" s="650" t="e">
        <v>#N/A</v>
      </c>
      <c r="D61" s="9">
        <v>12281274</v>
      </c>
      <c r="E61" s="651" t="s">
        <v>10</v>
      </c>
      <c r="F61" s="651" t="s">
        <v>1393</v>
      </c>
      <c r="G61" s="651">
        <v>200</v>
      </c>
      <c r="H61" s="651">
        <v>31.56</v>
      </c>
      <c r="I61" s="651">
        <v>34.242844444444444</v>
      </c>
      <c r="J61" s="821">
        <v>6312</v>
      </c>
      <c r="K61" s="822"/>
      <c r="L61" s="8">
        <v>1.9888888888888887</v>
      </c>
      <c r="M61" s="8">
        <v>0.39777777777777779</v>
      </c>
      <c r="N61" s="823">
        <f t="shared" si="27"/>
        <v>6305.083333333333</v>
      </c>
      <c r="O61" s="852" t="s">
        <v>143</v>
      </c>
      <c r="P61" s="662"/>
      <c r="Q61" s="823">
        <f t="shared" si="28"/>
        <v>6305.083333333333</v>
      </c>
      <c r="R61" s="654">
        <v>-543.48555555555595</v>
      </c>
      <c r="S61" s="660">
        <v>1300</v>
      </c>
      <c r="U61" s="654"/>
      <c r="V61" s="649" t="s">
        <v>1257</v>
      </c>
      <c r="W61" s="657">
        <v>2.3866666666666667</v>
      </c>
      <c r="Y61" s="657"/>
      <c r="Z61" s="657"/>
    </row>
    <row r="62" spans="1:26" s="649" customFormat="1" ht="15.5">
      <c r="A62" s="855" t="s">
        <v>1263</v>
      </c>
      <c r="B62" s="851">
        <v>44382</v>
      </c>
      <c r="C62" s="650" t="s">
        <v>277</v>
      </c>
      <c r="D62" s="9">
        <v>12281274</v>
      </c>
      <c r="E62" s="651" t="s">
        <v>8</v>
      </c>
      <c r="F62" s="651" t="s">
        <v>2</v>
      </c>
      <c r="G62" s="651">
        <v>100</v>
      </c>
      <c r="H62" s="651">
        <v>25.28</v>
      </c>
      <c r="I62" s="651">
        <v>25.405000000000001</v>
      </c>
      <c r="J62" s="821">
        <v>2528</v>
      </c>
      <c r="K62" s="822"/>
      <c r="L62" s="8">
        <v>1.9888888888888887</v>
      </c>
      <c r="M62" s="8">
        <v>0.39777777777777779</v>
      </c>
      <c r="N62" s="823">
        <f t="shared" si="27"/>
        <v>2535.5466666666671</v>
      </c>
      <c r="O62" s="852" t="s">
        <v>144</v>
      </c>
      <c r="P62" s="662"/>
      <c r="Q62" s="823">
        <f t="shared" si="28"/>
        <v>-2535.5466666666671</v>
      </c>
      <c r="R62" s="654"/>
      <c r="S62" s="660">
        <v>400</v>
      </c>
      <c r="U62" s="654"/>
      <c r="V62" s="649" t="s">
        <v>1257</v>
      </c>
      <c r="W62" s="657">
        <v>2.3866666666666667</v>
      </c>
      <c r="Y62" s="657"/>
      <c r="Z62" s="657"/>
    </row>
    <row r="63" spans="1:26" s="649" customFormat="1" ht="15.5">
      <c r="A63" s="855" t="s">
        <v>1263</v>
      </c>
      <c r="B63" s="851">
        <v>44382</v>
      </c>
      <c r="C63" s="650" t="s">
        <v>277</v>
      </c>
      <c r="D63" s="9">
        <v>12281274</v>
      </c>
      <c r="E63" s="651" t="s">
        <v>8</v>
      </c>
      <c r="F63" s="651" t="s">
        <v>2</v>
      </c>
      <c r="G63" s="651">
        <v>100</v>
      </c>
      <c r="H63" s="651">
        <v>25.09</v>
      </c>
      <c r="I63" s="651">
        <v>25.51</v>
      </c>
      <c r="J63" s="821">
        <v>2509</v>
      </c>
      <c r="K63" s="822"/>
      <c r="L63" s="8">
        <v>1.9888888888888887</v>
      </c>
      <c r="M63" s="8">
        <v>0.39777777777777779</v>
      </c>
      <c r="N63" s="823">
        <f t="shared" si="27"/>
        <v>2514.3446666666669</v>
      </c>
      <c r="O63" s="852" t="s">
        <v>144</v>
      </c>
      <c r="P63" s="662"/>
      <c r="Q63" s="823">
        <f t="shared" si="28"/>
        <v>-2514.3446666666669</v>
      </c>
      <c r="R63" s="654"/>
      <c r="S63" s="660">
        <v>300</v>
      </c>
      <c r="U63" s="654"/>
      <c r="V63" s="649" t="s">
        <v>1257</v>
      </c>
      <c r="W63" s="657">
        <v>2.3866666666666667</v>
      </c>
      <c r="Y63" s="657"/>
      <c r="Z63" s="657"/>
    </row>
    <row r="64" spans="1:26" s="649" customFormat="1" ht="15.5">
      <c r="A64" s="855" t="s">
        <v>1263</v>
      </c>
      <c r="B64" s="851">
        <v>44382</v>
      </c>
      <c r="C64" s="650" t="s">
        <v>1265</v>
      </c>
      <c r="D64" s="9">
        <v>12281274</v>
      </c>
      <c r="E64" s="651" t="s">
        <v>8</v>
      </c>
      <c r="F64" s="651" t="s">
        <v>1240</v>
      </c>
      <c r="G64" s="651">
        <v>200</v>
      </c>
      <c r="H64" s="651">
        <v>16.28</v>
      </c>
      <c r="I64" s="651">
        <v>16.69142857142857</v>
      </c>
      <c r="J64" s="821">
        <v>3256</v>
      </c>
      <c r="K64" s="822"/>
      <c r="L64" s="8">
        <v>1.9888888888888887</v>
      </c>
      <c r="M64" s="8">
        <v>0.39777777777777779</v>
      </c>
      <c r="N64" s="823">
        <f t="shared" si="27"/>
        <v>3261.3446666666669</v>
      </c>
      <c r="O64" s="852" t="s">
        <v>144</v>
      </c>
      <c r="P64" s="662"/>
      <c r="Q64" s="823">
        <f t="shared" si="28"/>
        <v>-3261.3446666666669</v>
      </c>
      <c r="R64" s="654"/>
      <c r="S64" s="660">
        <v>700</v>
      </c>
      <c r="U64" s="654"/>
      <c r="V64" s="649" t="s">
        <v>1257</v>
      </c>
      <c r="W64" s="657">
        <v>2.3866666666666667</v>
      </c>
      <c r="Y64" s="657"/>
      <c r="Z64" s="657"/>
    </row>
    <row r="65" spans="1:26" s="649" customFormat="1" ht="15.5">
      <c r="A65" s="855" t="s">
        <v>1263</v>
      </c>
      <c r="B65" s="851">
        <v>44379</v>
      </c>
      <c r="C65" s="650" t="e">
        <v>#N/A</v>
      </c>
      <c r="D65" s="9">
        <v>12201378</v>
      </c>
      <c r="E65" s="651" t="s">
        <v>8</v>
      </c>
      <c r="F65" s="651" t="s">
        <v>1382</v>
      </c>
      <c r="G65" s="651">
        <v>500</v>
      </c>
      <c r="H65" s="651">
        <v>18.84</v>
      </c>
      <c r="I65" s="651">
        <v>18.84</v>
      </c>
      <c r="J65" s="821">
        <v>9420</v>
      </c>
      <c r="K65" s="822"/>
      <c r="L65" s="8">
        <v>2.0300000000000002</v>
      </c>
      <c r="M65" s="8">
        <v>0.45199999999999996</v>
      </c>
      <c r="N65" s="823">
        <f t="shared" si="27"/>
        <v>9425.4399999999987</v>
      </c>
      <c r="O65" s="852" t="s">
        <v>143</v>
      </c>
      <c r="P65" s="662"/>
      <c r="Q65" s="823">
        <f t="shared" si="28"/>
        <v>-9425.4399999999987</v>
      </c>
      <c r="R65" s="654"/>
      <c r="S65" s="660">
        <v>300</v>
      </c>
      <c r="U65" s="654"/>
      <c r="V65" s="649" t="s">
        <v>1257</v>
      </c>
      <c r="W65" s="657">
        <v>2.4820000000000002</v>
      </c>
      <c r="Y65" s="657"/>
      <c r="Z65" s="657"/>
    </row>
    <row r="66" spans="1:26" s="649" customFormat="1" ht="15.5">
      <c r="A66" s="855" t="s">
        <v>1263</v>
      </c>
      <c r="B66" s="851">
        <v>44379</v>
      </c>
      <c r="C66" s="650" t="s">
        <v>274</v>
      </c>
      <c r="D66" s="9">
        <v>12201378</v>
      </c>
      <c r="E66" s="651" t="s">
        <v>8</v>
      </c>
      <c r="F66" s="651" t="s">
        <v>1115</v>
      </c>
      <c r="G66" s="651">
        <v>100</v>
      </c>
      <c r="H66" s="651">
        <v>58.83</v>
      </c>
      <c r="I66" s="651">
        <v>59.68333333333333</v>
      </c>
      <c r="J66" s="821">
        <v>5883</v>
      </c>
      <c r="K66" s="822"/>
      <c r="L66" s="8">
        <v>2.0300000000000002</v>
      </c>
      <c r="M66" s="8">
        <v>0.45199999999999996</v>
      </c>
      <c r="N66" s="823">
        <f t="shared" si="27"/>
        <v>5888.4400000000005</v>
      </c>
      <c r="O66" s="852" t="s">
        <v>143</v>
      </c>
      <c r="P66" s="662"/>
      <c r="Q66" s="823">
        <f t="shared" si="28"/>
        <v>-5888.4400000000005</v>
      </c>
      <c r="R66" s="654"/>
      <c r="S66" s="660">
        <v>300</v>
      </c>
      <c r="U66" s="654"/>
      <c r="V66" s="649" t="s">
        <v>1257</v>
      </c>
      <c r="W66" s="657">
        <v>2.4820000000000002</v>
      </c>
      <c r="Y66" s="657"/>
      <c r="Z66" s="657"/>
    </row>
    <row r="67" spans="1:26" s="649" customFormat="1" ht="15.5">
      <c r="A67" s="855" t="s">
        <v>1263</v>
      </c>
      <c r="B67" s="851">
        <v>44379</v>
      </c>
      <c r="C67" s="650" t="e">
        <v>#N/A</v>
      </c>
      <c r="D67" s="9">
        <v>12201378</v>
      </c>
      <c r="E67" s="651" t="s">
        <v>8</v>
      </c>
      <c r="F67" s="651" t="s">
        <v>1260</v>
      </c>
      <c r="G67" s="651">
        <v>500</v>
      </c>
      <c r="H67" s="651">
        <v>5.71</v>
      </c>
      <c r="I67" s="651">
        <v>5.71</v>
      </c>
      <c r="J67" s="821">
        <v>2855</v>
      </c>
      <c r="K67" s="822"/>
      <c r="L67" s="8">
        <v>2.0300000000000002</v>
      </c>
      <c r="M67" s="8">
        <v>0.45199999999999996</v>
      </c>
      <c r="N67" s="823">
        <f t="shared" si="27"/>
        <v>2860.4400000000005</v>
      </c>
      <c r="O67" s="852" t="s">
        <v>143</v>
      </c>
      <c r="P67" s="662"/>
      <c r="Q67" s="823">
        <f t="shared" si="28"/>
        <v>-2860.4400000000005</v>
      </c>
      <c r="R67" s="654"/>
      <c r="S67" s="660">
        <v>2500</v>
      </c>
      <c r="U67" s="654"/>
      <c r="V67" s="649" t="s">
        <v>1257</v>
      </c>
      <c r="W67" s="657">
        <v>2.4820000000000002</v>
      </c>
      <c r="Y67" s="657"/>
      <c r="Z67" s="657"/>
    </row>
    <row r="68" spans="1:26" s="649" customFormat="1" ht="15.5">
      <c r="A68" s="855" t="s">
        <v>1263</v>
      </c>
      <c r="B68" s="851">
        <v>44379</v>
      </c>
      <c r="C68" s="650" t="s">
        <v>274</v>
      </c>
      <c r="D68" s="9">
        <v>12201378</v>
      </c>
      <c r="E68" s="651" t="s">
        <v>10</v>
      </c>
      <c r="F68" s="651" t="s">
        <v>7</v>
      </c>
      <c r="G68" s="651">
        <v>300</v>
      </c>
      <c r="H68" s="651">
        <v>29.14</v>
      </c>
      <c r="I68" s="651">
        <v>29.27</v>
      </c>
      <c r="J68" s="821">
        <v>8742</v>
      </c>
      <c r="K68" s="822"/>
      <c r="L68" s="8">
        <v>2.0300000000000002</v>
      </c>
      <c r="M68" s="8">
        <v>0.45199999999999996</v>
      </c>
      <c r="N68" s="823">
        <f t="shared" si="27"/>
        <v>8737.7379999999994</v>
      </c>
      <c r="O68" s="852" t="s">
        <v>143</v>
      </c>
      <c r="P68" s="662"/>
      <c r="Q68" s="823">
        <f t="shared" si="28"/>
        <v>8737.7379999999994</v>
      </c>
      <c r="R68" s="654">
        <v>-44.842000000000553</v>
      </c>
      <c r="S68" s="660">
        <v>0</v>
      </c>
      <c r="U68" s="654"/>
      <c r="V68" s="649" t="s">
        <v>1257</v>
      </c>
      <c r="W68" s="657">
        <v>2.4820000000000002</v>
      </c>
      <c r="Y68" s="657"/>
      <c r="Z68" s="657"/>
    </row>
    <row r="69" spans="1:26" s="649" customFormat="1" ht="15.5">
      <c r="A69" s="855" t="s">
        <v>1263</v>
      </c>
      <c r="B69" s="851">
        <v>44379</v>
      </c>
      <c r="C69" s="650" t="s">
        <v>277</v>
      </c>
      <c r="D69" s="9">
        <v>12201378</v>
      </c>
      <c r="E69" s="651" t="s">
        <v>10</v>
      </c>
      <c r="F69" s="651" t="s">
        <v>2</v>
      </c>
      <c r="G69" s="651">
        <v>200</v>
      </c>
      <c r="H69" s="651">
        <v>25.68</v>
      </c>
      <c r="I69" s="651">
        <v>25.72</v>
      </c>
      <c r="J69" s="821">
        <v>5136</v>
      </c>
      <c r="K69" s="822"/>
      <c r="L69" s="8">
        <v>2.0300000000000002</v>
      </c>
      <c r="M69" s="8">
        <v>0.45199999999999996</v>
      </c>
      <c r="N69" s="823">
        <f t="shared" si="27"/>
        <v>5130.1580000000004</v>
      </c>
      <c r="O69" s="852" t="s">
        <v>144</v>
      </c>
      <c r="P69" s="662"/>
      <c r="Q69" s="823">
        <f t="shared" si="28"/>
        <v>5130.1580000000004</v>
      </c>
      <c r="R69" s="654">
        <v>-13.841999999999643</v>
      </c>
      <c r="S69" s="660">
        <v>200</v>
      </c>
      <c r="U69" s="654"/>
      <c r="V69" s="649" t="s">
        <v>1257</v>
      </c>
      <c r="W69" s="657">
        <v>2.4820000000000002</v>
      </c>
      <c r="Y69" s="657"/>
      <c r="Z69" s="657"/>
    </row>
    <row r="70" spans="1:26" s="649" customFormat="1" ht="15.5">
      <c r="A70" s="855" t="s">
        <v>1263</v>
      </c>
      <c r="B70" s="851">
        <v>44378</v>
      </c>
      <c r="C70" s="650" t="s">
        <v>275</v>
      </c>
      <c r="D70" s="9">
        <v>12114140</v>
      </c>
      <c r="E70" s="651" t="s">
        <v>10</v>
      </c>
      <c r="F70" s="651" t="s">
        <v>197</v>
      </c>
      <c r="G70" s="651">
        <v>300</v>
      </c>
      <c r="H70" s="651">
        <v>43.37</v>
      </c>
      <c r="I70" s="651">
        <v>44.343333333333334</v>
      </c>
      <c r="J70" s="821">
        <v>13011</v>
      </c>
      <c r="K70" s="822"/>
      <c r="L70" s="8">
        <v>8.84</v>
      </c>
      <c r="M70" s="8">
        <v>2.2250000000000001</v>
      </c>
      <c r="N70" s="823">
        <f t="shared" si="27"/>
        <v>12996.574999999999</v>
      </c>
      <c r="O70" s="852" t="s">
        <v>143</v>
      </c>
      <c r="P70" s="662"/>
      <c r="Q70" s="823">
        <f t="shared" si="28"/>
        <v>12996.574999999999</v>
      </c>
      <c r="R70" s="654">
        <v>-306.42500000000109</v>
      </c>
      <c r="S70" s="660">
        <v>0</v>
      </c>
      <c r="U70" s="654"/>
      <c r="V70" s="649" t="s">
        <v>1257</v>
      </c>
      <c r="W70" s="657">
        <v>11.065</v>
      </c>
      <c r="Y70" s="657"/>
      <c r="Z70" s="657"/>
    </row>
    <row r="71" spans="1:26" s="649" customFormat="1" ht="15.5">
      <c r="A71" s="855" t="s">
        <v>1263</v>
      </c>
      <c r="B71" s="851">
        <v>44378</v>
      </c>
      <c r="C71" s="650" t="s">
        <v>277</v>
      </c>
      <c r="D71" s="9">
        <v>12114140</v>
      </c>
      <c r="E71" s="651" t="s">
        <v>8</v>
      </c>
      <c r="F71" s="651" t="s">
        <v>2</v>
      </c>
      <c r="G71" s="651">
        <v>100</v>
      </c>
      <c r="H71" s="651">
        <v>25.42</v>
      </c>
      <c r="I71" s="651">
        <v>25.72</v>
      </c>
      <c r="J71" s="821">
        <v>2542</v>
      </c>
      <c r="K71" s="822"/>
      <c r="L71" s="8"/>
      <c r="M71" s="8"/>
      <c r="N71" s="823">
        <f t="shared" si="27"/>
        <v>2545.9900000000002</v>
      </c>
      <c r="O71" s="852" t="s">
        <v>144</v>
      </c>
      <c r="P71" s="662"/>
      <c r="Q71" s="823">
        <f t="shared" si="28"/>
        <v>-2545.9900000000002</v>
      </c>
      <c r="R71" s="654"/>
      <c r="S71" s="660">
        <v>300</v>
      </c>
      <c r="U71" s="654"/>
      <c r="V71" s="649" t="s">
        <v>1257</v>
      </c>
      <c r="W71" s="657">
        <v>0</v>
      </c>
      <c r="Y71" s="657"/>
      <c r="Z71" s="657"/>
    </row>
    <row r="72" spans="1:26" s="649" customFormat="1" ht="15.5">
      <c r="A72" s="855" t="s">
        <v>1263</v>
      </c>
      <c r="B72" s="851">
        <v>44378</v>
      </c>
      <c r="C72" s="650" t="s">
        <v>274</v>
      </c>
      <c r="D72" s="9">
        <v>12114140</v>
      </c>
      <c r="E72" s="651" t="s">
        <v>8</v>
      </c>
      <c r="F72" s="651" t="s">
        <v>7</v>
      </c>
      <c r="G72" s="651">
        <v>300</v>
      </c>
      <c r="H72" s="651">
        <v>29.27</v>
      </c>
      <c r="I72" s="651"/>
      <c r="J72" s="821">
        <v>8781</v>
      </c>
      <c r="K72" s="822"/>
      <c r="L72" s="8"/>
      <c r="M72" s="8"/>
      <c r="N72" s="823">
        <f t="shared" si="27"/>
        <v>8784.99</v>
      </c>
      <c r="O72" s="852" t="s">
        <v>143</v>
      </c>
      <c r="P72" s="662"/>
      <c r="Q72" s="823">
        <f t="shared" si="28"/>
        <v>-8784.99</v>
      </c>
      <c r="R72" s="654"/>
      <c r="S72" s="660">
        <v>300</v>
      </c>
      <c r="U72" s="654"/>
      <c r="V72" s="649" t="s">
        <v>1257</v>
      </c>
      <c r="W72" s="657">
        <v>0</v>
      </c>
      <c r="Y72" s="657"/>
      <c r="Z72" s="657"/>
    </row>
    <row r="73" spans="1:26" s="649" customFormat="1" ht="15.5">
      <c r="A73" s="855" t="s">
        <v>1263</v>
      </c>
      <c r="B73" s="851">
        <v>44378</v>
      </c>
      <c r="C73" s="650" t="e">
        <v>#N/A</v>
      </c>
      <c r="D73" s="9">
        <v>12114140</v>
      </c>
      <c r="E73" s="651" t="s">
        <v>8</v>
      </c>
      <c r="F73" s="651" t="s">
        <v>1393</v>
      </c>
      <c r="G73" s="651">
        <v>100</v>
      </c>
      <c r="H73" s="651">
        <v>30.2</v>
      </c>
      <c r="I73" s="651">
        <v>34.242844444444444</v>
      </c>
      <c r="J73" s="821">
        <v>3020</v>
      </c>
      <c r="K73" s="822"/>
      <c r="L73" s="8"/>
      <c r="M73" s="8"/>
      <c r="N73" s="823">
        <f t="shared" si="27"/>
        <v>3022.2750000000001</v>
      </c>
      <c r="O73" s="852" t="s">
        <v>143</v>
      </c>
      <c r="P73" s="662"/>
      <c r="Q73" s="823">
        <f t="shared" si="28"/>
        <v>-3022.2750000000001</v>
      </c>
      <c r="R73" s="654"/>
      <c r="S73" s="660">
        <v>1500</v>
      </c>
      <c r="U73" s="654"/>
      <c r="V73" s="649" t="s">
        <v>1257</v>
      </c>
      <c r="W73" s="657">
        <v>0</v>
      </c>
      <c r="Y73" s="657"/>
      <c r="Z73" s="657"/>
    </row>
    <row r="74" spans="1:26" s="649" customFormat="1" ht="15.5">
      <c r="A74" s="855" t="s">
        <v>1263</v>
      </c>
      <c r="B74" s="851">
        <v>44378</v>
      </c>
      <c r="C74" s="650" t="e">
        <v>#N/A</v>
      </c>
      <c r="D74" s="9">
        <v>12114140</v>
      </c>
      <c r="E74" s="651" t="s">
        <v>8</v>
      </c>
      <c r="F74" s="651" t="s">
        <v>1260</v>
      </c>
      <c r="G74" s="651">
        <v>2000</v>
      </c>
      <c r="H74" s="651">
        <v>5.71</v>
      </c>
      <c r="I74" s="651">
        <v>7.71</v>
      </c>
      <c r="J74" s="821">
        <v>11420</v>
      </c>
      <c r="K74" s="822"/>
      <c r="L74" s="8"/>
      <c r="M74" s="8"/>
      <c r="N74" s="823">
        <f t="shared" si="27"/>
        <v>11422.275</v>
      </c>
      <c r="O74" s="852" t="s">
        <v>143</v>
      </c>
      <c r="P74" s="662"/>
      <c r="Q74" s="823">
        <f t="shared" si="28"/>
        <v>-11422.275</v>
      </c>
      <c r="R74" s="654"/>
      <c r="S74" s="660">
        <v>2000</v>
      </c>
      <c r="U74" s="654"/>
      <c r="V74" s="649" t="s">
        <v>1257</v>
      </c>
      <c r="W74" s="657">
        <v>0</v>
      </c>
      <c r="Y74" s="657"/>
      <c r="Z74" s="657"/>
    </row>
    <row r="75" spans="1:26" s="649" customFormat="1" ht="15.5">
      <c r="A75" s="855" t="s">
        <v>1263</v>
      </c>
      <c r="B75" s="851">
        <v>44378</v>
      </c>
      <c r="C75" s="650" t="s">
        <v>274</v>
      </c>
      <c r="D75" s="9">
        <v>12114140</v>
      </c>
      <c r="E75" s="651" t="s">
        <v>10</v>
      </c>
      <c r="F75" s="651" t="s">
        <v>1115</v>
      </c>
      <c r="G75" s="651">
        <v>100</v>
      </c>
      <c r="H75" s="651">
        <v>60.29</v>
      </c>
      <c r="I75" s="651">
        <v>60.11</v>
      </c>
      <c r="J75" s="821">
        <v>6029</v>
      </c>
      <c r="K75" s="822"/>
      <c r="L75" s="8">
        <v>8.84</v>
      </c>
      <c r="M75" s="8">
        <v>2.2250000000000001</v>
      </c>
      <c r="N75" s="823">
        <f t="shared" si="27"/>
        <v>6015.6816666666664</v>
      </c>
      <c r="O75" s="852" t="s">
        <v>143</v>
      </c>
      <c r="P75" s="662"/>
      <c r="Q75" s="823">
        <f t="shared" si="28"/>
        <v>6015.6816666666664</v>
      </c>
      <c r="R75" s="654">
        <v>4.6816666666663878</v>
      </c>
      <c r="S75" s="660">
        <v>200</v>
      </c>
      <c r="U75" s="654"/>
      <c r="V75" s="649" t="s">
        <v>1257</v>
      </c>
      <c r="W75" s="657">
        <v>11.065</v>
      </c>
      <c r="Y75" s="657"/>
      <c r="Z75" s="657"/>
    </row>
    <row r="76" spans="1:26" s="649" customFormat="1" ht="15.5">
      <c r="A76" s="855" t="s">
        <v>1263</v>
      </c>
      <c r="B76" s="851">
        <v>44378</v>
      </c>
      <c r="C76" s="650" t="s">
        <v>274</v>
      </c>
      <c r="D76" s="9">
        <v>12114140</v>
      </c>
      <c r="E76" s="651" t="s">
        <v>10</v>
      </c>
      <c r="F76" s="651" t="s">
        <v>172</v>
      </c>
      <c r="G76" s="651">
        <v>400</v>
      </c>
      <c r="H76" s="651">
        <v>19.420000000000002</v>
      </c>
      <c r="I76" s="651">
        <v>18.96</v>
      </c>
      <c r="J76" s="821">
        <v>7768.0000000000009</v>
      </c>
      <c r="K76" s="822"/>
      <c r="L76" s="8">
        <v>8.84</v>
      </c>
      <c r="M76" s="8">
        <v>2.2250000000000001</v>
      </c>
      <c r="N76" s="823">
        <f t="shared" si="27"/>
        <v>7754.6816666666673</v>
      </c>
      <c r="O76" s="852" t="s">
        <v>143</v>
      </c>
      <c r="P76" s="662"/>
      <c r="Q76" s="823">
        <f t="shared" si="28"/>
        <v>7754.6816666666673</v>
      </c>
      <c r="R76" s="654">
        <v>163.92023809523835</v>
      </c>
      <c r="S76" s="660">
        <v>0</v>
      </c>
      <c r="U76" s="654"/>
      <c r="V76" s="649" t="s">
        <v>1257</v>
      </c>
      <c r="W76" s="657">
        <v>11.065</v>
      </c>
      <c r="Y76" s="657"/>
      <c r="Z76" s="657"/>
    </row>
    <row r="77" spans="1:26" s="649" customFormat="1" ht="15.5">
      <c r="A77" s="855" t="s">
        <v>1263</v>
      </c>
      <c r="B77" s="851">
        <v>44378</v>
      </c>
      <c r="C77" s="650" t="s">
        <v>275</v>
      </c>
      <c r="D77" s="9">
        <v>12114140</v>
      </c>
      <c r="E77" s="651" t="s">
        <v>10</v>
      </c>
      <c r="F77" s="651" t="s">
        <v>197</v>
      </c>
      <c r="G77" s="651">
        <v>300</v>
      </c>
      <c r="H77" s="651">
        <v>45</v>
      </c>
      <c r="I77" s="651"/>
      <c r="J77" s="821">
        <v>13500</v>
      </c>
      <c r="K77" s="822"/>
      <c r="L77" s="8">
        <v>8.84</v>
      </c>
      <c r="M77" s="8">
        <v>2.2250000000000001</v>
      </c>
      <c r="N77" s="823">
        <f t="shared" si="27"/>
        <v>13486.681666666665</v>
      </c>
      <c r="O77" s="852" t="s">
        <v>143</v>
      </c>
      <c r="P77" s="662"/>
      <c r="Q77" s="823">
        <f t="shared" si="28"/>
        <v>13486.681666666665</v>
      </c>
      <c r="R77" s="654">
        <v>285.04500000000189</v>
      </c>
      <c r="S77" s="660" t="s">
        <v>1352</v>
      </c>
      <c r="U77" s="654"/>
      <c r="V77" s="649" t="s">
        <v>1211</v>
      </c>
      <c r="W77" s="657">
        <v>11.065</v>
      </c>
      <c r="Y77" s="657"/>
      <c r="Z77" s="657"/>
    </row>
    <row r="78" spans="1:26" s="649" customFormat="1" ht="15.5">
      <c r="A78" s="855" t="s">
        <v>1263</v>
      </c>
      <c r="B78" s="851">
        <v>44378</v>
      </c>
      <c r="C78" s="650" t="s">
        <v>275</v>
      </c>
      <c r="D78" s="9">
        <v>12114140</v>
      </c>
      <c r="E78" s="651" t="s">
        <v>8</v>
      </c>
      <c r="F78" s="651" t="s">
        <v>197</v>
      </c>
      <c r="G78" s="651">
        <v>300</v>
      </c>
      <c r="H78" s="651">
        <v>44</v>
      </c>
      <c r="I78" s="651"/>
      <c r="J78" s="821">
        <v>13200</v>
      </c>
      <c r="K78" s="822"/>
      <c r="L78" s="8"/>
      <c r="M78" s="8"/>
      <c r="N78" s="823">
        <f t="shared" si="27"/>
        <v>13202.259999999998</v>
      </c>
      <c r="O78" s="852" t="s">
        <v>143</v>
      </c>
      <c r="P78" s="662"/>
      <c r="Q78" s="823">
        <f t="shared" si="28"/>
        <v>-13202.259999999998</v>
      </c>
      <c r="R78" s="654"/>
      <c r="S78" s="660" t="s">
        <v>1352</v>
      </c>
      <c r="U78" s="654"/>
      <c r="V78" s="649" t="s">
        <v>1211</v>
      </c>
      <c r="W78" s="657">
        <v>0</v>
      </c>
      <c r="Y78" s="657"/>
      <c r="Z78" s="657"/>
    </row>
    <row r="79" spans="1:26" s="649" customFormat="1" ht="15.5">
      <c r="A79" s="854" t="s">
        <v>200</v>
      </c>
      <c r="B79" s="851">
        <v>44377</v>
      </c>
      <c r="C79" s="650" t="s">
        <v>276</v>
      </c>
      <c r="D79" s="9">
        <v>206228</v>
      </c>
      <c r="E79" s="651" t="s">
        <v>8</v>
      </c>
      <c r="F79" s="651" t="s">
        <v>128</v>
      </c>
      <c r="G79" s="651">
        <v>300</v>
      </c>
      <c r="H79" s="651">
        <v>29.17</v>
      </c>
      <c r="I79" s="651">
        <v>32.006094674556209</v>
      </c>
      <c r="J79" s="821">
        <v>8751</v>
      </c>
      <c r="K79" s="822"/>
      <c r="L79" s="8">
        <v>2.1800000000000002</v>
      </c>
      <c r="M79" s="8">
        <v>0.43</v>
      </c>
      <c r="N79" s="823">
        <f t="shared" si="27"/>
        <v>8755.869999999999</v>
      </c>
      <c r="O79" s="852" t="s">
        <v>144</v>
      </c>
      <c r="P79" s="662"/>
      <c r="Q79" s="823">
        <f t="shared" si="28"/>
        <v>-8755.869999999999</v>
      </c>
      <c r="R79" s="654"/>
      <c r="S79" s="660">
        <v>1300</v>
      </c>
      <c r="U79" s="654"/>
      <c r="V79" s="649" t="s">
        <v>1257</v>
      </c>
      <c r="W79" s="657">
        <v>2.6100000000000003</v>
      </c>
      <c r="Y79" s="657"/>
      <c r="Z79" s="657"/>
    </row>
    <row r="80" spans="1:26" s="649" customFormat="1" ht="15.5">
      <c r="A80" s="855" t="s">
        <v>1263</v>
      </c>
      <c r="B80" s="851">
        <v>44377</v>
      </c>
      <c r="C80" s="650" t="s">
        <v>274</v>
      </c>
      <c r="D80" s="9">
        <v>12026926</v>
      </c>
      <c r="E80" s="651" t="s">
        <v>8</v>
      </c>
      <c r="F80" s="651" t="s">
        <v>172</v>
      </c>
      <c r="G80" s="651">
        <v>400</v>
      </c>
      <c r="H80" s="651">
        <v>18.96</v>
      </c>
      <c r="I80" s="651"/>
      <c r="J80" s="821">
        <v>7584</v>
      </c>
      <c r="K80" s="822"/>
      <c r="L80" s="8">
        <v>4.3971428571428577</v>
      </c>
      <c r="M80" s="8">
        <v>0.98428571428571421</v>
      </c>
      <c r="N80" s="823">
        <f t="shared" si="27"/>
        <v>7590.761428571429</v>
      </c>
      <c r="O80" s="852" t="s">
        <v>143</v>
      </c>
      <c r="P80" s="662"/>
      <c r="Q80" s="823">
        <f t="shared" si="28"/>
        <v>-7590.761428571429</v>
      </c>
      <c r="R80" s="654"/>
      <c r="S80" s="660">
        <v>400</v>
      </c>
      <c r="U80" s="654"/>
      <c r="V80" s="649" t="s">
        <v>1257</v>
      </c>
      <c r="W80" s="657">
        <v>5.3814285714285717</v>
      </c>
      <c r="Y80" s="657"/>
      <c r="Z80" s="657"/>
    </row>
    <row r="81" spans="1:26" s="649" customFormat="1" ht="15.5">
      <c r="A81" s="855" t="s">
        <v>1263</v>
      </c>
      <c r="B81" s="851">
        <v>44377</v>
      </c>
      <c r="C81" s="650" t="s">
        <v>276</v>
      </c>
      <c r="D81" s="9">
        <v>12026926</v>
      </c>
      <c r="E81" s="651" t="s">
        <v>8</v>
      </c>
      <c r="F81" s="651" t="s">
        <v>128</v>
      </c>
      <c r="G81" s="651">
        <v>200</v>
      </c>
      <c r="H81" s="651">
        <v>29.17</v>
      </c>
      <c r="I81" s="651">
        <v>30.983743749999999</v>
      </c>
      <c r="J81" s="821">
        <v>5834</v>
      </c>
      <c r="K81" s="822"/>
      <c r="L81" s="8">
        <v>4.3971428571428577</v>
      </c>
      <c r="M81" s="8">
        <v>0.98428571428571421</v>
      </c>
      <c r="N81" s="823">
        <f t="shared" si="27"/>
        <v>5864.7314285714292</v>
      </c>
      <c r="O81" s="852" t="s">
        <v>144</v>
      </c>
      <c r="P81" s="662"/>
      <c r="Q81" s="823">
        <f t="shared" si="28"/>
        <v>-5864.7314285714292</v>
      </c>
      <c r="R81" s="654"/>
      <c r="S81" s="660">
        <v>1600</v>
      </c>
      <c r="U81" s="654"/>
      <c r="V81" s="649" t="s">
        <v>1257</v>
      </c>
      <c r="W81" s="657">
        <v>5.3814285714285717</v>
      </c>
      <c r="Y81" s="657"/>
      <c r="Z81" s="657"/>
    </row>
    <row r="82" spans="1:26" s="649" customFormat="1" ht="15.5">
      <c r="A82" s="855" t="s">
        <v>1263</v>
      </c>
      <c r="B82" s="851">
        <v>44377</v>
      </c>
      <c r="C82" s="650" t="e">
        <v>#N/A</v>
      </c>
      <c r="D82" s="9">
        <v>12026926</v>
      </c>
      <c r="E82" s="651" t="s">
        <v>8</v>
      </c>
      <c r="F82" s="651" t="s">
        <v>1393</v>
      </c>
      <c r="G82" s="651">
        <v>100</v>
      </c>
      <c r="H82" s="651">
        <v>30.67</v>
      </c>
      <c r="I82" s="651">
        <v>34.531619047619046</v>
      </c>
      <c r="J82" s="821">
        <v>3067</v>
      </c>
      <c r="K82" s="822"/>
      <c r="L82" s="8">
        <v>4.3971428571428577</v>
      </c>
      <c r="M82" s="8">
        <v>0.98428571428571421</v>
      </c>
      <c r="N82" s="823">
        <f t="shared" si="27"/>
        <v>3077.661428571429</v>
      </c>
      <c r="O82" s="852" t="s">
        <v>143</v>
      </c>
      <c r="P82" s="662"/>
      <c r="Q82" s="823">
        <f t="shared" si="28"/>
        <v>-3077.661428571429</v>
      </c>
      <c r="R82" s="654"/>
      <c r="S82" s="660">
        <v>1400</v>
      </c>
      <c r="U82" s="654"/>
      <c r="V82" s="649" t="s">
        <v>1257</v>
      </c>
      <c r="W82" s="657">
        <v>5.3814285714285717</v>
      </c>
      <c r="Y82" s="657"/>
      <c r="Z82" s="657"/>
    </row>
    <row r="83" spans="1:26" s="649" customFormat="1" ht="15.5">
      <c r="A83" s="855" t="s">
        <v>1263</v>
      </c>
      <c r="B83" s="851">
        <v>44377</v>
      </c>
      <c r="C83" s="650" t="s">
        <v>274</v>
      </c>
      <c r="D83" s="9">
        <v>12026926</v>
      </c>
      <c r="E83" s="651" t="s">
        <v>8</v>
      </c>
      <c r="F83" s="651" t="s">
        <v>1115</v>
      </c>
      <c r="G83" s="651">
        <v>300</v>
      </c>
      <c r="H83" s="651">
        <v>60.11</v>
      </c>
      <c r="I83" s="651"/>
      <c r="J83" s="821">
        <v>18033</v>
      </c>
      <c r="K83" s="822"/>
      <c r="L83" s="8">
        <v>4.3971428571428577</v>
      </c>
      <c r="M83" s="8">
        <v>0.98428571428571421</v>
      </c>
      <c r="N83" s="823">
        <f t="shared" ref="N83:N146" si="31">IF(E83="C",J83+K83+L408+M83+L83+0.63,J83-K83-L408-M83-L83)</f>
        <v>18040.151428571429</v>
      </c>
      <c r="O83" s="852" t="s">
        <v>143</v>
      </c>
      <c r="P83" s="662"/>
      <c r="Q83" s="823">
        <f t="shared" ref="Q83:Q146" si="32">IF(E83="C",N83*-1,N83)</f>
        <v>-18040.151428571429</v>
      </c>
      <c r="R83" s="654"/>
      <c r="S83" s="660">
        <v>300</v>
      </c>
      <c r="U83" s="654"/>
      <c r="V83" s="649" t="s">
        <v>1257</v>
      </c>
      <c r="W83" s="657">
        <v>5.3814285714285717</v>
      </c>
      <c r="Y83" s="657"/>
      <c r="Z83" s="657"/>
    </row>
    <row r="84" spans="1:26" s="649" customFormat="1" ht="15.5">
      <c r="A84" s="855" t="s">
        <v>1263</v>
      </c>
      <c r="B84" s="851">
        <v>44377</v>
      </c>
      <c r="C84" s="650" t="s">
        <v>277</v>
      </c>
      <c r="D84" s="9">
        <v>12026926</v>
      </c>
      <c r="E84" s="651" t="s">
        <v>8</v>
      </c>
      <c r="F84" s="651" t="s">
        <v>2</v>
      </c>
      <c r="G84" s="651">
        <v>300</v>
      </c>
      <c r="H84" s="651">
        <v>25.82</v>
      </c>
      <c r="I84" s="651"/>
      <c r="J84" s="821">
        <v>7746</v>
      </c>
      <c r="K84" s="822"/>
      <c r="L84" s="8">
        <v>4.3971428571428577</v>
      </c>
      <c r="M84" s="8">
        <v>0.98428571428571421</v>
      </c>
      <c r="N84" s="823">
        <f t="shared" si="31"/>
        <v>7756.9614285714288</v>
      </c>
      <c r="O84" s="852" t="s">
        <v>144</v>
      </c>
      <c r="P84" s="662"/>
      <c r="Q84" s="823">
        <f t="shared" si="32"/>
        <v>-7756.9614285714288</v>
      </c>
      <c r="R84" s="654"/>
      <c r="S84" s="660">
        <v>300</v>
      </c>
      <c r="U84" s="654"/>
      <c r="V84" s="649" t="s">
        <v>1257</v>
      </c>
      <c r="W84" s="657">
        <v>5.3814285714285717</v>
      </c>
      <c r="Y84" s="657"/>
      <c r="Z84" s="657"/>
    </row>
    <row r="85" spans="1:26" s="649" customFormat="1" ht="15.5">
      <c r="A85" s="855" t="s">
        <v>1263</v>
      </c>
      <c r="B85" s="851">
        <v>44377</v>
      </c>
      <c r="C85" s="650" t="s">
        <v>280</v>
      </c>
      <c r="D85" s="9">
        <v>12026926</v>
      </c>
      <c r="E85" s="651" t="s">
        <v>10</v>
      </c>
      <c r="F85" s="651" t="s">
        <v>146</v>
      </c>
      <c r="G85" s="651">
        <v>700</v>
      </c>
      <c r="H85" s="651">
        <v>29.23</v>
      </c>
      <c r="I85" s="651">
        <v>27.655079365079363</v>
      </c>
      <c r="J85" s="821">
        <v>20461</v>
      </c>
      <c r="K85" s="822"/>
      <c r="L85" s="8">
        <v>4.3971428571428577</v>
      </c>
      <c r="M85" s="8">
        <v>0.98428571428571421</v>
      </c>
      <c r="N85" s="823">
        <f t="shared" si="31"/>
        <v>20454.518571428573</v>
      </c>
      <c r="O85" s="852" t="s">
        <v>143</v>
      </c>
      <c r="P85" s="662"/>
      <c r="Q85" s="823">
        <f t="shared" si="32"/>
        <v>20454.518571428573</v>
      </c>
      <c r="R85" s="654">
        <v>1095.9630158730179</v>
      </c>
      <c r="S85" s="660">
        <v>0</v>
      </c>
      <c r="U85" s="654"/>
      <c r="V85" s="649" t="s">
        <v>1257</v>
      </c>
      <c r="W85" s="657">
        <v>5.3814285714285717</v>
      </c>
      <c r="Y85" s="657"/>
      <c r="Z85" s="657"/>
    </row>
    <row r="86" spans="1:26" s="649" customFormat="1" ht="15.5">
      <c r="A86" s="855" t="s">
        <v>1263</v>
      </c>
      <c r="B86" s="851">
        <v>44377</v>
      </c>
      <c r="C86" s="650" t="e">
        <v>#N/A</v>
      </c>
      <c r="D86" s="9">
        <v>12026926</v>
      </c>
      <c r="E86" s="651" t="s">
        <v>10</v>
      </c>
      <c r="F86" s="651" t="s">
        <v>1382</v>
      </c>
      <c r="G86" s="651">
        <v>1200</v>
      </c>
      <c r="H86" s="651">
        <v>18.22</v>
      </c>
      <c r="I86" s="651">
        <v>17.649642857142858</v>
      </c>
      <c r="J86" s="821">
        <v>21864</v>
      </c>
      <c r="K86" s="822"/>
      <c r="L86" s="8">
        <v>4.3971428571428577</v>
      </c>
      <c r="M86" s="8">
        <v>0.98428571428571421</v>
      </c>
      <c r="N86" s="823">
        <f t="shared" si="31"/>
        <v>21856.98857142857</v>
      </c>
      <c r="O86" s="852" t="s">
        <v>143</v>
      </c>
      <c r="P86" s="662"/>
      <c r="Q86" s="823">
        <f t="shared" si="32"/>
        <v>21856.98857142857</v>
      </c>
      <c r="R86" s="654"/>
      <c r="S86" s="660">
        <v>0</v>
      </c>
      <c r="U86" s="654"/>
      <c r="V86" s="649" t="s">
        <v>1257</v>
      </c>
      <c r="W86" s="657">
        <v>5.3814285714285717</v>
      </c>
      <c r="Y86" s="657"/>
      <c r="Z86" s="657"/>
    </row>
    <row r="87" spans="1:26" s="649" customFormat="1" ht="15.5">
      <c r="A87" s="855" t="s">
        <v>1263</v>
      </c>
      <c r="B87" s="851">
        <v>44376</v>
      </c>
      <c r="C87" s="650" t="s">
        <v>1265</v>
      </c>
      <c r="D87" s="9">
        <v>11945924</v>
      </c>
      <c r="E87" s="651" t="s">
        <v>8</v>
      </c>
      <c r="F87" s="651" t="s">
        <v>1</v>
      </c>
      <c r="G87" s="651">
        <v>100</v>
      </c>
      <c r="H87" s="651">
        <v>32.299999999999997</v>
      </c>
      <c r="I87" s="651">
        <v>34.813749999999999</v>
      </c>
      <c r="J87" s="821">
        <v>3229.9999999999995</v>
      </c>
      <c r="K87" s="822"/>
      <c r="L87" s="8">
        <v>3.5042857142857144</v>
      </c>
      <c r="M87" s="8">
        <v>0.91142857142857137</v>
      </c>
      <c r="N87" s="823">
        <f t="shared" si="31"/>
        <v>3236.6757142857141</v>
      </c>
      <c r="O87" s="852" t="s">
        <v>144</v>
      </c>
      <c r="P87" s="662"/>
      <c r="Q87" s="823">
        <f t="shared" si="32"/>
        <v>-3236.6757142857141</v>
      </c>
      <c r="R87" s="654"/>
      <c r="S87" s="660">
        <v>800</v>
      </c>
      <c r="U87" s="654"/>
      <c r="V87" s="649" t="s">
        <v>1257</v>
      </c>
      <c r="W87" s="657">
        <v>4.4157142857142855</v>
      </c>
      <c r="Y87" s="657"/>
      <c r="Z87" s="657"/>
    </row>
    <row r="88" spans="1:26" s="649" customFormat="1" ht="15.5">
      <c r="A88" s="855" t="s">
        <v>1263</v>
      </c>
      <c r="B88" s="851">
        <v>44376</v>
      </c>
      <c r="C88" s="650" t="s">
        <v>275</v>
      </c>
      <c r="D88" s="9">
        <v>11945924</v>
      </c>
      <c r="E88" s="651" t="s">
        <v>8</v>
      </c>
      <c r="F88" s="651" t="s">
        <v>197</v>
      </c>
      <c r="G88" s="651">
        <v>100</v>
      </c>
      <c r="H88" s="651">
        <v>43.93</v>
      </c>
      <c r="I88" s="651">
        <v>44.343333333333334</v>
      </c>
      <c r="J88" s="821">
        <v>4393</v>
      </c>
      <c r="K88" s="822"/>
      <c r="L88" s="8">
        <v>3.5042857142857144</v>
      </c>
      <c r="M88" s="8">
        <v>0.91142857142857137</v>
      </c>
      <c r="N88" s="823">
        <f t="shared" si="31"/>
        <v>4399.1357142857141</v>
      </c>
      <c r="O88" s="852" t="s">
        <v>143</v>
      </c>
      <c r="P88" s="662"/>
      <c r="Q88" s="823">
        <f t="shared" si="32"/>
        <v>-4399.1357142857141</v>
      </c>
      <c r="R88" s="654"/>
      <c r="S88" s="660">
        <v>300</v>
      </c>
      <c r="U88" s="654"/>
      <c r="V88" s="649" t="s">
        <v>1257</v>
      </c>
      <c r="W88" s="657">
        <v>4.4157142857142855</v>
      </c>
      <c r="Y88" s="657"/>
      <c r="Z88" s="657"/>
    </row>
    <row r="89" spans="1:26" s="649" customFormat="1" ht="15.5">
      <c r="A89" s="855" t="s">
        <v>1263</v>
      </c>
      <c r="B89" s="851">
        <v>44376</v>
      </c>
      <c r="C89" s="650" t="s">
        <v>275</v>
      </c>
      <c r="D89" s="9">
        <v>11945924</v>
      </c>
      <c r="E89" s="651" t="s">
        <v>8</v>
      </c>
      <c r="F89" s="651" t="s">
        <v>197</v>
      </c>
      <c r="G89" s="651">
        <v>200</v>
      </c>
      <c r="H89" s="651">
        <v>44.55</v>
      </c>
      <c r="I89" s="651"/>
      <c r="J89" s="821">
        <v>8910</v>
      </c>
      <c r="K89" s="822"/>
      <c r="L89" s="8">
        <v>3.5042857142857144</v>
      </c>
      <c r="M89" s="8">
        <v>0.91142857142857137</v>
      </c>
      <c r="N89" s="823">
        <f t="shared" si="31"/>
        <v>8916.7257142857125</v>
      </c>
      <c r="O89" s="852" t="s">
        <v>143</v>
      </c>
      <c r="P89" s="662"/>
      <c r="Q89" s="823">
        <f t="shared" si="32"/>
        <v>-8916.7257142857125</v>
      </c>
      <c r="R89" s="654"/>
      <c r="S89" s="660">
        <v>200</v>
      </c>
      <c r="U89" s="654"/>
      <c r="V89" s="649" t="s">
        <v>1257</v>
      </c>
      <c r="W89" s="657">
        <v>4.4157142857142855</v>
      </c>
      <c r="Y89" s="657"/>
      <c r="Z89" s="657"/>
    </row>
    <row r="90" spans="1:26" s="649" customFormat="1" ht="15.5">
      <c r="A90" s="855" t="s">
        <v>1263</v>
      </c>
      <c r="B90" s="851">
        <v>44376</v>
      </c>
      <c r="C90" s="650" t="s">
        <v>445</v>
      </c>
      <c r="D90" s="9">
        <v>11945924</v>
      </c>
      <c r="E90" s="651" t="s">
        <v>8</v>
      </c>
      <c r="F90" s="651" t="s">
        <v>162</v>
      </c>
      <c r="G90" s="651">
        <v>1000</v>
      </c>
      <c r="H90" s="651">
        <v>1.53</v>
      </c>
      <c r="I90" s="651">
        <v>1.6166666666666667</v>
      </c>
      <c r="J90" s="821">
        <v>1530</v>
      </c>
      <c r="K90" s="822"/>
      <c r="L90" s="8">
        <v>3.5042857142857144</v>
      </c>
      <c r="M90" s="8">
        <v>0.91142857142857137</v>
      </c>
      <c r="N90" s="823">
        <f t="shared" si="31"/>
        <v>1536.7257142857145</v>
      </c>
      <c r="O90" s="852" t="s">
        <v>144</v>
      </c>
      <c r="P90" s="662"/>
      <c r="Q90" s="823">
        <f t="shared" si="32"/>
        <v>-1536.7257142857145</v>
      </c>
      <c r="R90" s="654"/>
      <c r="S90" s="660">
        <v>3000</v>
      </c>
      <c r="U90" s="654"/>
      <c r="V90" s="649" t="s">
        <v>1257</v>
      </c>
      <c r="W90" s="657">
        <v>4.4157142857142855</v>
      </c>
      <c r="Y90" s="657"/>
      <c r="Z90" s="657"/>
    </row>
    <row r="91" spans="1:26" s="649" customFormat="1" ht="15.5">
      <c r="A91" s="855" t="s">
        <v>1263</v>
      </c>
      <c r="B91" s="851">
        <v>44376</v>
      </c>
      <c r="C91" s="650" t="e">
        <v>#N/A</v>
      </c>
      <c r="D91" s="9">
        <v>11945924</v>
      </c>
      <c r="E91" s="651" t="s">
        <v>10</v>
      </c>
      <c r="F91" s="651" t="s">
        <v>1382</v>
      </c>
      <c r="G91" s="651">
        <v>200</v>
      </c>
      <c r="H91" s="651">
        <v>17.64</v>
      </c>
      <c r="I91" s="651">
        <v>17.649642857142858</v>
      </c>
      <c r="J91" s="821">
        <v>3528</v>
      </c>
      <c r="K91" s="822"/>
      <c r="L91" s="8">
        <v>3.5042857142857144</v>
      </c>
      <c r="M91" s="8">
        <v>0.91142857142857137</v>
      </c>
      <c r="N91" s="823">
        <f t="shared" si="31"/>
        <v>3521.9042857142858</v>
      </c>
      <c r="O91" s="852" t="s">
        <v>143</v>
      </c>
      <c r="P91" s="662"/>
      <c r="Q91" s="823">
        <f t="shared" si="32"/>
        <v>3521.9042857142858</v>
      </c>
      <c r="R91" s="654">
        <v>-8.0242857142857247</v>
      </c>
      <c r="S91" s="660">
        <v>1200</v>
      </c>
      <c r="U91" s="654"/>
      <c r="V91" s="649" t="s">
        <v>1257</v>
      </c>
      <c r="W91" s="657">
        <v>4.4157142857142855</v>
      </c>
      <c r="Y91" s="657"/>
      <c r="Z91" s="657"/>
    </row>
    <row r="92" spans="1:26" s="649" customFormat="1" ht="15.5">
      <c r="A92" s="855" t="s">
        <v>1263</v>
      </c>
      <c r="B92" s="851">
        <v>44376</v>
      </c>
      <c r="C92" s="650" t="s">
        <v>274</v>
      </c>
      <c r="D92" s="9">
        <v>11945924</v>
      </c>
      <c r="E92" s="651" t="s">
        <v>10</v>
      </c>
      <c r="F92" s="651" t="s">
        <v>1115</v>
      </c>
      <c r="G92" s="651">
        <v>200</v>
      </c>
      <c r="H92" s="651">
        <v>60.5</v>
      </c>
      <c r="I92" s="651"/>
      <c r="J92" s="821">
        <v>12100</v>
      </c>
      <c r="K92" s="822"/>
      <c r="L92" s="8">
        <v>3.5042857142857144</v>
      </c>
      <c r="M92" s="8">
        <v>0.91142857142857137</v>
      </c>
      <c r="N92" s="823">
        <f t="shared" si="31"/>
        <v>12094.484285714287</v>
      </c>
      <c r="O92" s="852" t="s">
        <v>143</v>
      </c>
      <c r="P92" s="662"/>
      <c r="Q92" s="823">
        <f t="shared" si="32"/>
        <v>12094.484285714287</v>
      </c>
      <c r="R92" s="654">
        <v>288.0685714285737</v>
      </c>
      <c r="S92" s="660" t="s">
        <v>1352</v>
      </c>
      <c r="U92" s="654"/>
      <c r="V92" s="649" t="s">
        <v>1211</v>
      </c>
      <c r="W92" s="657">
        <v>4.4157142857142855</v>
      </c>
      <c r="Y92" s="657"/>
      <c r="Z92" s="657"/>
    </row>
    <row r="93" spans="1:26" s="649" customFormat="1" ht="15.5">
      <c r="A93" s="855" t="s">
        <v>1263</v>
      </c>
      <c r="B93" s="851">
        <v>44376</v>
      </c>
      <c r="C93" s="650" t="s">
        <v>274</v>
      </c>
      <c r="D93" s="9">
        <v>11945924</v>
      </c>
      <c r="E93" s="651" t="s">
        <v>8</v>
      </c>
      <c r="F93" s="651" t="s">
        <v>1115</v>
      </c>
      <c r="G93" s="651">
        <v>200</v>
      </c>
      <c r="H93" s="651">
        <v>59</v>
      </c>
      <c r="I93" s="651"/>
      <c r="J93" s="821">
        <v>11800</v>
      </c>
      <c r="K93" s="822"/>
      <c r="L93" s="8">
        <v>3.5042857142857144</v>
      </c>
      <c r="M93" s="8">
        <v>0.91142857142857137</v>
      </c>
      <c r="N93" s="823">
        <f t="shared" si="31"/>
        <v>11806.415714285713</v>
      </c>
      <c r="O93" s="852" t="s">
        <v>143</v>
      </c>
      <c r="P93" s="662"/>
      <c r="Q93" s="823">
        <f t="shared" si="32"/>
        <v>-11806.415714285713</v>
      </c>
      <c r="R93" s="654"/>
      <c r="S93" s="660" t="s">
        <v>1352</v>
      </c>
      <c r="U93" s="654"/>
      <c r="V93" s="649" t="s">
        <v>1211</v>
      </c>
      <c r="W93" s="657">
        <v>4.4157142857142855</v>
      </c>
      <c r="Y93" s="657"/>
      <c r="Z93" s="657"/>
    </row>
    <row r="94" spans="1:26" s="649" customFormat="1" ht="15.5">
      <c r="A94" s="855" t="s">
        <v>1263</v>
      </c>
      <c r="B94" s="851">
        <v>44375</v>
      </c>
      <c r="C94" s="650" t="e">
        <v>#N/A</v>
      </c>
      <c r="D94" s="9">
        <v>11864070</v>
      </c>
      <c r="E94" s="651" t="s">
        <v>8</v>
      </c>
      <c r="F94" s="651" t="s">
        <v>1382</v>
      </c>
      <c r="G94" s="651">
        <v>200</v>
      </c>
      <c r="H94" s="651">
        <v>16.84</v>
      </c>
      <c r="I94" s="651">
        <v>17.649642857142858</v>
      </c>
      <c r="J94" s="821">
        <v>3368</v>
      </c>
      <c r="K94" s="822"/>
      <c r="L94" s="8">
        <v>4.387142857142857</v>
      </c>
      <c r="M94" s="8">
        <v>1.1342857142857143</v>
      </c>
      <c r="N94" s="823">
        <f t="shared" si="31"/>
        <v>3375.5214285714287</v>
      </c>
      <c r="O94" s="852" t="s">
        <v>143</v>
      </c>
      <c r="P94" s="662"/>
      <c r="Q94" s="823">
        <f t="shared" si="32"/>
        <v>-3375.5214285714287</v>
      </c>
      <c r="R94" s="654"/>
      <c r="S94" s="660">
        <v>1400</v>
      </c>
      <c r="U94" s="654"/>
      <c r="V94" s="649" t="s">
        <v>1257</v>
      </c>
      <c r="W94" s="657">
        <v>5.5214285714285714</v>
      </c>
      <c r="Y94" s="657"/>
      <c r="Z94" s="657"/>
    </row>
    <row r="95" spans="1:26" s="649" customFormat="1" ht="15.5">
      <c r="A95" s="855" t="s">
        <v>1263</v>
      </c>
      <c r="B95" s="851">
        <v>44375</v>
      </c>
      <c r="C95" s="650" t="e">
        <v>#N/A</v>
      </c>
      <c r="D95" s="9">
        <v>11864070</v>
      </c>
      <c r="E95" s="651" t="s">
        <v>8</v>
      </c>
      <c r="F95" s="651" t="s">
        <v>1382</v>
      </c>
      <c r="G95" s="651">
        <v>300</v>
      </c>
      <c r="H95" s="651">
        <v>17.149999999999999</v>
      </c>
      <c r="I95" s="651">
        <v>17.784583333333334</v>
      </c>
      <c r="J95" s="821">
        <v>5145</v>
      </c>
      <c r="K95" s="822"/>
      <c r="L95" s="8">
        <v>4.387142857142857</v>
      </c>
      <c r="M95" s="8">
        <v>1.1342857142857143</v>
      </c>
      <c r="N95" s="823">
        <f t="shared" si="31"/>
        <v>5156.6914285714283</v>
      </c>
      <c r="O95" s="852" t="s">
        <v>143</v>
      </c>
      <c r="P95" s="662"/>
      <c r="Q95" s="823">
        <f t="shared" si="32"/>
        <v>-5156.6914285714283</v>
      </c>
      <c r="R95" s="654"/>
      <c r="S95" s="660">
        <v>1200</v>
      </c>
      <c r="U95" s="654"/>
      <c r="V95" s="649" t="s">
        <v>1257</v>
      </c>
      <c r="W95" s="657">
        <v>5.5214285714285714</v>
      </c>
      <c r="Y95" s="657"/>
      <c r="Z95" s="657"/>
    </row>
    <row r="96" spans="1:26" s="649" customFormat="1" ht="15.5">
      <c r="A96" s="855" t="s">
        <v>1263</v>
      </c>
      <c r="B96" s="851">
        <v>44375</v>
      </c>
      <c r="C96" s="650" t="s">
        <v>1265</v>
      </c>
      <c r="D96" s="9">
        <v>11864070</v>
      </c>
      <c r="E96" s="651" t="s">
        <v>8</v>
      </c>
      <c r="F96" s="651" t="s">
        <v>1</v>
      </c>
      <c r="G96" s="651">
        <v>200</v>
      </c>
      <c r="H96" s="651">
        <v>32.43</v>
      </c>
      <c r="I96" s="651">
        <v>35.17285714285714</v>
      </c>
      <c r="J96" s="821">
        <v>6486</v>
      </c>
      <c r="K96" s="822"/>
      <c r="L96" s="8">
        <v>4.387142857142857</v>
      </c>
      <c r="M96" s="8">
        <v>1.1342857142857143</v>
      </c>
      <c r="N96" s="823">
        <f t="shared" si="31"/>
        <v>6493.511428571428</v>
      </c>
      <c r="O96" s="852" t="s">
        <v>144</v>
      </c>
      <c r="P96" s="662"/>
      <c r="Q96" s="823">
        <f t="shared" si="32"/>
        <v>-6493.511428571428</v>
      </c>
      <c r="R96" s="654"/>
      <c r="S96" s="660">
        <v>700</v>
      </c>
      <c r="U96" s="654"/>
      <c r="V96" s="649" t="s">
        <v>1257</v>
      </c>
      <c r="W96" s="657">
        <v>5.5214285714285714</v>
      </c>
      <c r="Y96" s="657"/>
      <c r="Z96" s="657"/>
    </row>
    <row r="97" spans="1:26" s="649" customFormat="1" ht="15.5">
      <c r="A97" s="855" t="s">
        <v>1263</v>
      </c>
      <c r="B97" s="851">
        <v>44375</v>
      </c>
      <c r="C97" s="650" t="s">
        <v>280</v>
      </c>
      <c r="D97" s="9">
        <v>11864070</v>
      </c>
      <c r="E97" s="651" t="s">
        <v>8</v>
      </c>
      <c r="F97" s="651" t="s">
        <v>146</v>
      </c>
      <c r="G97" s="651">
        <v>300</v>
      </c>
      <c r="H97" s="651">
        <v>28.95</v>
      </c>
      <c r="I97" s="651">
        <v>27.655079365079363</v>
      </c>
      <c r="J97" s="821">
        <v>8685</v>
      </c>
      <c r="K97" s="822"/>
      <c r="L97" s="8">
        <v>4.387142857142857</v>
      </c>
      <c r="M97" s="8">
        <v>1.1342857142857143</v>
      </c>
      <c r="N97" s="823">
        <f t="shared" si="31"/>
        <v>8692.6264285714278</v>
      </c>
      <c r="O97" s="852" t="s">
        <v>143</v>
      </c>
      <c r="P97" s="662"/>
      <c r="Q97" s="823">
        <f t="shared" si="32"/>
        <v>-8692.6264285714278</v>
      </c>
      <c r="R97" s="654"/>
      <c r="S97" s="660">
        <v>700</v>
      </c>
      <c r="U97" s="654"/>
      <c r="V97" s="649" t="s">
        <v>1257</v>
      </c>
      <c r="W97" s="657">
        <v>5.5214285714285714</v>
      </c>
      <c r="Y97" s="657"/>
      <c r="Z97" s="657"/>
    </row>
    <row r="98" spans="1:26" s="649" customFormat="1" ht="15.5">
      <c r="A98" s="855" t="s">
        <v>1263</v>
      </c>
      <c r="B98" s="851">
        <v>44375</v>
      </c>
      <c r="C98" s="650" t="e">
        <v>#N/A</v>
      </c>
      <c r="D98" s="9">
        <v>11864070</v>
      </c>
      <c r="E98" s="651" t="s">
        <v>10</v>
      </c>
      <c r="F98" s="651" t="s">
        <v>1393</v>
      </c>
      <c r="G98" s="651">
        <v>200</v>
      </c>
      <c r="H98" s="651">
        <v>30.44</v>
      </c>
      <c r="I98" s="651">
        <v>34.828666666666663</v>
      </c>
      <c r="J98" s="821">
        <v>6088</v>
      </c>
      <c r="K98" s="822"/>
      <c r="L98" s="8">
        <v>4.387142857142857</v>
      </c>
      <c r="M98" s="8">
        <v>1.1342857142857143</v>
      </c>
      <c r="N98" s="823">
        <f t="shared" si="31"/>
        <v>6081.0035714285714</v>
      </c>
      <c r="O98" s="852" t="s">
        <v>143</v>
      </c>
      <c r="P98" s="662"/>
      <c r="Q98" s="823">
        <f t="shared" si="32"/>
        <v>6081.0035714285714</v>
      </c>
      <c r="R98" s="654"/>
      <c r="S98" s="660">
        <v>1300</v>
      </c>
      <c r="U98" s="654"/>
      <c r="V98" s="649" t="s">
        <v>1257</v>
      </c>
      <c r="W98" s="657">
        <v>5.5214285714285714</v>
      </c>
      <c r="Y98" s="657"/>
      <c r="Z98" s="657"/>
    </row>
    <row r="99" spans="1:26" s="649" customFormat="1" ht="15.5">
      <c r="A99" s="855" t="s">
        <v>1263</v>
      </c>
      <c r="B99" s="851">
        <v>44375</v>
      </c>
      <c r="C99" s="650" t="s">
        <v>275</v>
      </c>
      <c r="D99" s="9">
        <v>11864070</v>
      </c>
      <c r="E99" s="651" t="s">
        <v>10</v>
      </c>
      <c r="F99" s="651" t="s">
        <v>197</v>
      </c>
      <c r="G99" s="651">
        <v>300</v>
      </c>
      <c r="H99" s="651">
        <v>45.2</v>
      </c>
      <c r="I99" s="651"/>
      <c r="J99" s="821">
        <v>13560</v>
      </c>
      <c r="K99" s="822"/>
      <c r="L99" s="8">
        <v>4.387142857142857</v>
      </c>
      <c r="M99" s="8">
        <v>1.1342857142857143</v>
      </c>
      <c r="N99" s="823">
        <f t="shared" si="31"/>
        <v>13552.338571428572</v>
      </c>
      <c r="O99" s="852" t="s">
        <v>143</v>
      </c>
      <c r="P99" s="662"/>
      <c r="Q99" s="823">
        <f t="shared" si="32"/>
        <v>13552.338571428572</v>
      </c>
      <c r="R99" s="654">
        <v>343.97714285714574</v>
      </c>
      <c r="S99" s="660" t="s">
        <v>1352</v>
      </c>
      <c r="U99" s="654"/>
      <c r="V99" s="649" t="s">
        <v>1211</v>
      </c>
      <c r="W99" s="657">
        <v>5.5214285714285714</v>
      </c>
      <c r="Y99" s="657"/>
      <c r="Z99" s="657"/>
    </row>
    <row r="100" spans="1:26" s="649" customFormat="1" ht="15.5">
      <c r="A100" s="855" t="s">
        <v>1263</v>
      </c>
      <c r="B100" s="851">
        <v>44375</v>
      </c>
      <c r="C100" s="650" t="s">
        <v>275</v>
      </c>
      <c r="D100" s="9">
        <v>11864070</v>
      </c>
      <c r="E100" s="651" t="s">
        <v>8</v>
      </c>
      <c r="F100" s="651" t="s">
        <v>197</v>
      </c>
      <c r="G100" s="651">
        <v>300</v>
      </c>
      <c r="H100" s="651">
        <v>44</v>
      </c>
      <c r="I100" s="651"/>
      <c r="J100" s="821">
        <v>13200</v>
      </c>
      <c r="K100" s="822"/>
      <c r="L100" s="8">
        <v>4.387142857142857</v>
      </c>
      <c r="M100" s="8">
        <v>1.1342857142857143</v>
      </c>
      <c r="N100" s="823">
        <f t="shared" si="31"/>
        <v>13208.291428571427</v>
      </c>
      <c r="O100" s="852" t="s">
        <v>143</v>
      </c>
      <c r="P100" s="662"/>
      <c r="Q100" s="823">
        <f t="shared" si="32"/>
        <v>-13208.291428571427</v>
      </c>
      <c r="R100" s="654"/>
      <c r="S100" s="660" t="s">
        <v>1352</v>
      </c>
      <c r="U100" s="654"/>
      <c r="V100" s="649" t="s">
        <v>1211</v>
      </c>
      <c r="W100" s="657">
        <v>5.5214285714285714</v>
      </c>
      <c r="Y100" s="657"/>
      <c r="Z100" s="657"/>
    </row>
    <row r="101" spans="1:26" s="649" customFormat="1" ht="15.5">
      <c r="A101" s="855" t="s">
        <v>1263</v>
      </c>
      <c r="B101" s="851">
        <v>44372</v>
      </c>
      <c r="C101" s="650" t="e">
        <v>#N/A</v>
      </c>
      <c r="D101" s="9">
        <v>11769717</v>
      </c>
      <c r="E101" s="651" t="s">
        <v>8</v>
      </c>
      <c r="F101" s="651" t="s">
        <v>1393</v>
      </c>
      <c r="G101" s="651">
        <v>100</v>
      </c>
      <c r="H101" s="651">
        <v>28.06</v>
      </c>
      <c r="I101" s="651">
        <v>34.828666666666663</v>
      </c>
      <c r="J101" s="821">
        <v>2806</v>
      </c>
      <c r="K101" s="822"/>
      <c r="L101" s="8"/>
      <c r="M101" s="8"/>
      <c r="N101" s="823">
        <f t="shared" si="31"/>
        <v>2808.84</v>
      </c>
      <c r="O101" s="852" t="s">
        <v>143</v>
      </c>
      <c r="P101" s="662"/>
      <c r="Q101" s="823">
        <f t="shared" si="32"/>
        <v>-2808.84</v>
      </c>
      <c r="R101" s="654"/>
      <c r="S101" s="660">
        <v>1500</v>
      </c>
      <c r="U101" s="654"/>
      <c r="V101" s="649" t="s">
        <v>1257</v>
      </c>
      <c r="W101" s="657">
        <v>0</v>
      </c>
      <c r="Y101" s="657"/>
      <c r="Z101" s="657"/>
    </row>
    <row r="102" spans="1:26" s="649" customFormat="1" ht="15.5">
      <c r="A102" s="855" t="s">
        <v>1263</v>
      </c>
      <c r="B102" s="851">
        <v>44372</v>
      </c>
      <c r="C102" s="650" t="e">
        <v>#N/A</v>
      </c>
      <c r="D102" s="9">
        <v>11769717</v>
      </c>
      <c r="E102" s="651" t="s">
        <v>8</v>
      </c>
      <c r="F102" s="651" t="s">
        <v>1393</v>
      </c>
      <c r="G102" s="651">
        <v>100</v>
      </c>
      <c r="H102" s="651">
        <v>27.63</v>
      </c>
      <c r="I102" s="651">
        <v>35.312142857142859</v>
      </c>
      <c r="J102" s="821">
        <v>2763</v>
      </c>
      <c r="K102" s="822"/>
      <c r="L102" s="8"/>
      <c r="M102" s="8"/>
      <c r="N102" s="823">
        <f t="shared" si="31"/>
        <v>2765.84</v>
      </c>
      <c r="O102" s="852" t="s">
        <v>143</v>
      </c>
      <c r="P102" s="662"/>
      <c r="Q102" s="823">
        <f t="shared" si="32"/>
        <v>-2765.84</v>
      </c>
      <c r="R102" s="654"/>
      <c r="S102" s="660">
        <v>1400</v>
      </c>
      <c r="U102" s="654"/>
      <c r="V102" s="649" t="s">
        <v>1257</v>
      </c>
      <c r="W102" s="657">
        <v>0</v>
      </c>
      <c r="Y102" s="657"/>
      <c r="Z102" s="657"/>
    </row>
    <row r="103" spans="1:26" s="649" customFormat="1" ht="15.5">
      <c r="A103" s="855" t="s">
        <v>1263</v>
      </c>
      <c r="B103" s="851">
        <v>44372</v>
      </c>
      <c r="C103" s="650" t="s">
        <v>280</v>
      </c>
      <c r="D103" s="9">
        <v>11769717</v>
      </c>
      <c r="E103" s="651" t="s">
        <v>10</v>
      </c>
      <c r="F103" s="651" t="s">
        <v>146</v>
      </c>
      <c r="G103" s="651">
        <v>500</v>
      </c>
      <c r="H103" s="651">
        <v>29.68</v>
      </c>
      <c r="I103" s="651">
        <v>26.683888888888887</v>
      </c>
      <c r="J103" s="821">
        <v>14840</v>
      </c>
      <c r="K103" s="822"/>
      <c r="L103" s="8">
        <v>37.119999999999997</v>
      </c>
      <c r="M103" s="8">
        <v>9.91</v>
      </c>
      <c r="N103" s="823">
        <f t="shared" si="31"/>
        <v>14791.233333333334</v>
      </c>
      <c r="O103" s="852" t="s">
        <v>143</v>
      </c>
      <c r="P103" s="662"/>
      <c r="Q103" s="823">
        <f t="shared" si="32"/>
        <v>14791.233333333334</v>
      </c>
      <c r="R103" s="654">
        <v>1449.2888888888901</v>
      </c>
      <c r="S103" s="660">
        <v>400</v>
      </c>
      <c r="U103" s="654"/>
      <c r="V103" s="649" t="s">
        <v>1257</v>
      </c>
      <c r="W103" s="657">
        <v>47.03</v>
      </c>
      <c r="Y103" s="657"/>
      <c r="Z103" s="657"/>
    </row>
    <row r="104" spans="1:26" s="649" customFormat="1" ht="15.5">
      <c r="A104" s="855" t="s">
        <v>1263</v>
      </c>
      <c r="B104" s="851">
        <v>44371</v>
      </c>
      <c r="C104" s="650" t="s">
        <v>274</v>
      </c>
      <c r="D104" s="9">
        <v>11677669</v>
      </c>
      <c r="E104" s="651" t="s">
        <v>10</v>
      </c>
      <c r="F104" s="651" t="s">
        <v>1115</v>
      </c>
      <c r="G104" s="651">
        <v>200</v>
      </c>
      <c r="H104" s="651">
        <v>58.86</v>
      </c>
      <c r="I104" s="651"/>
      <c r="J104" s="821">
        <v>11772</v>
      </c>
      <c r="K104" s="822"/>
      <c r="L104" s="8">
        <v>24.27</v>
      </c>
      <c r="M104" s="8">
        <v>6.47</v>
      </c>
      <c r="N104" s="823">
        <f t="shared" si="31"/>
        <v>11739.523333333334</v>
      </c>
      <c r="O104" s="852" t="s">
        <v>143</v>
      </c>
      <c r="P104" s="662"/>
      <c r="Q104" s="823">
        <f t="shared" si="32"/>
        <v>11739.523333333334</v>
      </c>
      <c r="R104" s="654">
        <v>108.69</v>
      </c>
      <c r="S104" s="660">
        <v>1000</v>
      </c>
      <c r="U104" s="654"/>
      <c r="V104" s="649" t="s">
        <v>1257</v>
      </c>
      <c r="W104" s="657">
        <v>30.74</v>
      </c>
      <c r="Y104" s="657"/>
      <c r="Z104" s="657"/>
    </row>
    <row r="105" spans="1:26" s="649" customFormat="1" ht="15.5">
      <c r="A105" s="854" t="s">
        <v>200</v>
      </c>
      <c r="B105" s="851">
        <v>44370</v>
      </c>
      <c r="C105" s="650" t="s">
        <v>276</v>
      </c>
      <c r="D105" s="9">
        <v>158499</v>
      </c>
      <c r="E105" s="651" t="s">
        <v>10</v>
      </c>
      <c r="F105" s="651" t="s">
        <v>128</v>
      </c>
      <c r="G105" s="651">
        <v>300</v>
      </c>
      <c r="H105" s="651">
        <v>28.47</v>
      </c>
      <c r="I105" s="651">
        <v>32.856923076923074</v>
      </c>
      <c r="J105" s="821">
        <v>8541</v>
      </c>
      <c r="K105" s="822">
        <v>4.9000000000000004</v>
      </c>
      <c r="L105" s="8">
        <v>2.8849999999999998</v>
      </c>
      <c r="M105" s="8">
        <v>0.57499999999999996</v>
      </c>
      <c r="N105" s="823">
        <f t="shared" si="31"/>
        <v>8530.9033333333336</v>
      </c>
      <c r="O105" s="852" t="s">
        <v>143</v>
      </c>
      <c r="P105" s="662"/>
      <c r="Q105" s="823">
        <f t="shared" si="32"/>
        <v>8530.9033333333336</v>
      </c>
      <c r="R105" s="654">
        <v>-1327.1969230769228</v>
      </c>
      <c r="S105" s="660">
        <v>1000</v>
      </c>
      <c r="U105" s="654"/>
      <c r="V105" s="649" t="s">
        <v>1257</v>
      </c>
      <c r="W105" s="657">
        <v>8.36</v>
      </c>
      <c r="Y105" s="657"/>
      <c r="Z105" s="657"/>
    </row>
    <row r="106" spans="1:26" s="649" customFormat="1" ht="15.5">
      <c r="A106" s="854" t="s">
        <v>200</v>
      </c>
      <c r="B106" s="851">
        <v>44370</v>
      </c>
      <c r="C106" s="650" t="s">
        <v>271</v>
      </c>
      <c r="D106" s="9">
        <v>158499</v>
      </c>
      <c r="E106" s="651" t="s">
        <v>10</v>
      </c>
      <c r="F106" s="651" t="s">
        <v>67</v>
      </c>
      <c r="G106" s="651">
        <v>500</v>
      </c>
      <c r="H106" s="651">
        <v>29.11</v>
      </c>
      <c r="I106" s="651">
        <v>24.763033417415194</v>
      </c>
      <c r="J106" s="821">
        <v>14555</v>
      </c>
      <c r="K106" s="822">
        <v>4.9000000000000004</v>
      </c>
      <c r="L106" s="8">
        <v>2.8849999999999998</v>
      </c>
      <c r="M106" s="8">
        <v>0.57499999999999996</v>
      </c>
      <c r="N106" s="823">
        <f t="shared" si="31"/>
        <v>14543.88</v>
      </c>
      <c r="O106" s="852" t="s">
        <v>143</v>
      </c>
      <c r="P106" s="662"/>
      <c r="Q106" s="823">
        <f t="shared" si="32"/>
        <v>14543.88</v>
      </c>
      <c r="R106" s="654">
        <v>2162.2732912924021</v>
      </c>
      <c r="S106" s="660">
        <v>0</v>
      </c>
      <c r="U106" s="654"/>
      <c r="V106" s="649" t="s">
        <v>1257</v>
      </c>
      <c r="W106" s="657">
        <v>8.36</v>
      </c>
      <c r="Y106" s="657"/>
      <c r="Z106" s="657"/>
    </row>
    <row r="107" spans="1:26" s="649" customFormat="1" ht="15.5">
      <c r="A107" s="855" t="s">
        <v>1263</v>
      </c>
      <c r="B107" s="851">
        <v>44370</v>
      </c>
      <c r="C107" s="650" t="s">
        <v>274</v>
      </c>
      <c r="D107" s="9">
        <v>11580071</v>
      </c>
      <c r="E107" s="651" t="s">
        <v>8</v>
      </c>
      <c r="F107" s="651" t="s">
        <v>1115</v>
      </c>
      <c r="G107" s="651">
        <v>200</v>
      </c>
      <c r="H107" s="651">
        <v>58.09</v>
      </c>
      <c r="I107" s="651"/>
      <c r="J107" s="821">
        <v>11618</v>
      </c>
      <c r="K107" s="822"/>
      <c r="L107" s="8">
        <v>8.3833333333333329</v>
      </c>
      <c r="M107" s="8">
        <v>2.12</v>
      </c>
      <c r="N107" s="823">
        <f t="shared" si="31"/>
        <v>11631.983333333334</v>
      </c>
      <c r="O107" s="852" t="s">
        <v>143</v>
      </c>
      <c r="P107" s="662"/>
      <c r="Q107" s="823">
        <f t="shared" si="32"/>
        <v>-11631.983333333334</v>
      </c>
      <c r="R107" s="654"/>
      <c r="S107" s="660">
        <v>200</v>
      </c>
      <c r="U107" s="654"/>
      <c r="V107" s="649" t="s">
        <v>1257</v>
      </c>
      <c r="W107" s="657">
        <v>10.503333333333334</v>
      </c>
      <c r="Y107" s="657"/>
      <c r="Z107" s="657"/>
    </row>
    <row r="108" spans="1:26" s="649" customFormat="1" ht="15.5">
      <c r="A108" s="855" t="s">
        <v>1263</v>
      </c>
      <c r="B108" s="851">
        <v>44370</v>
      </c>
      <c r="C108" s="650" t="s">
        <v>274</v>
      </c>
      <c r="D108" s="9">
        <v>11580071</v>
      </c>
      <c r="E108" s="651" t="s">
        <v>10</v>
      </c>
      <c r="F108" s="651" t="s">
        <v>172</v>
      </c>
      <c r="G108" s="651">
        <v>800</v>
      </c>
      <c r="H108" s="651">
        <v>18.28</v>
      </c>
      <c r="I108" s="651">
        <v>18.147500000000001</v>
      </c>
      <c r="J108" s="821">
        <v>14624</v>
      </c>
      <c r="K108" s="822"/>
      <c r="L108" s="8">
        <v>8.3833333333333329</v>
      </c>
      <c r="M108" s="8">
        <v>2.12</v>
      </c>
      <c r="N108" s="823">
        <f t="shared" si="31"/>
        <v>14611.796666666665</v>
      </c>
      <c r="O108" s="852" t="s">
        <v>143</v>
      </c>
      <c r="P108" s="662"/>
      <c r="Q108" s="823">
        <f t="shared" si="32"/>
        <v>14611.796666666665</v>
      </c>
      <c r="R108" s="654">
        <v>93.79666666666526</v>
      </c>
      <c r="S108" s="660">
        <v>0</v>
      </c>
      <c r="U108" s="654"/>
      <c r="V108" s="649" t="s">
        <v>1257</v>
      </c>
      <c r="W108" s="657">
        <v>10.503333333333334</v>
      </c>
      <c r="Y108" s="657"/>
      <c r="Z108" s="657"/>
    </row>
    <row r="109" spans="1:26" s="649" customFormat="1" ht="15.5">
      <c r="A109" s="855" t="s">
        <v>1263</v>
      </c>
      <c r="B109" s="851">
        <v>44370</v>
      </c>
      <c r="C109" s="650" t="s">
        <v>276</v>
      </c>
      <c r="D109" s="9">
        <v>11580071</v>
      </c>
      <c r="E109" s="651" t="s">
        <v>10</v>
      </c>
      <c r="F109" s="651" t="s">
        <v>128</v>
      </c>
      <c r="G109" s="651">
        <v>200</v>
      </c>
      <c r="H109" s="651">
        <v>28.46</v>
      </c>
      <c r="I109" s="61">
        <v>31.242849999999997</v>
      </c>
      <c r="J109" s="821">
        <v>5692</v>
      </c>
      <c r="K109" s="822"/>
      <c r="L109" s="8">
        <v>8.3833333333333329</v>
      </c>
      <c r="M109" s="8">
        <v>2.12</v>
      </c>
      <c r="N109" s="823">
        <f t="shared" si="31"/>
        <v>5679.7966666666671</v>
      </c>
      <c r="O109" s="852" t="s">
        <v>143</v>
      </c>
      <c r="P109" s="662"/>
      <c r="Q109" s="823">
        <f t="shared" si="32"/>
        <v>5679.7966666666671</v>
      </c>
      <c r="R109" s="654">
        <v>-568.77333333333263</v>
      </c>
      <c r="S109" s="660">
        <v>1400</v>
      </c>
      <c r="U109" s="654"/>
      <c r="V109" s="649" t="s">
        <v>1257</v>
      </c>
      <c r="W109" s="657">
        <v>10.503333333333334</v>
      </c>
      <c r="Y109" s="657"/>
      <c r="Z109" s="657"/>
    </row>
    <row r="110" spans="1:26" s="649" customFormat="1" ht="15.5">
      <c r="A110" s="855" t="s">
        <v>1263</v>
      </c>
      <c r="B110" s="851">
        <v>44369</v>
      </c>
      <c r="C110" s="650" t="s">
        <v>1265</v>
      </c>
      <c r="D110" s="9">
        <v>11483509</v>
      </c>
      <c r="E110" s="651" t="s">
        <v>8</v>
      </c>
      <c r="F110" s="651" t="s">
        <v>1240</v>
      </c>
      <c r="G110" s="651">
        <v>200</v>
      </c>
      <c r="H110" s="651">
        <v>16.88</v>
      </c>
      <c r="I110" s="651">
        <v>16.856000000000002</v>
      </c>
      <c r="J110" s="821">
        <v>3376</v>
      </c>
      <c r="K110" s="822"/>
      <c r="L110" s="8">
        <v>7.2750000000000004</v>
      </c>
      <c r="M110" s="8">
        <v>1.9375</v>
      </c>
      <c r="N110" s="823">
        <f t="shared" si="31"/>
        <v>3387.5425</v>
      </c>
      <c r="O110" s="852" t="s">
        <v>144</v>
      </c>
      <c r="P110" s="662"/>
      <c r="Q110" s="823">
        <f t="shared" si="32"/>
        <v>-3387.5425</v>
      </c>
      <c r="R110" s="654"/>
      <c r="S110" s="660">
        <v>500</v>
      </c>
      <c r="U110" s="654"/>
      <c r="V110" s="649" t="s">
        <v>1257</v>
      </c>
      <c r="W110" s="657">
        <v>9.2125000000000004</v>
      </c>
      <c r="Y110" s="657"/>
      <c r="Z110" s="657"/>
    </row>
    <row r="111" spans="1:26" s="649" customFormat="1" ht="15.5">
      <c r="A111" s="855" t="s">
        <v>1263</v>
      </c>
      <c r="B111" s="851">
        <v>44369</v>
      </c>
      <c r="C111" s="650" t="s">
        <v>1265</v>
      </c>
      <c r="D111" s="9">
        <v>11483509</v>
      </c>
      <c r="E111" s="651" t="s">
        <v>8</v>
      </c>
      <c r="F111" s="651" t="s">
        <v>1240</v>
      </c>
      <c r="G111" s="651">
        <v>300</v>
      </c>
      <c r="H111" s="651">
        <v>16.84</v>
      </c>
      <c r="I111" s="651"/>
      <c r="J111" s="821">
        <v>5052</v>
      </c>
      <c r="K111" s="822"/>
      <c r="L111" s="8">
        <v>7.2750000000000004</v>
      </c>
      <c r="M111" s="8">
        <v>1.9375</v>
      </c>
      <c r="N111" s="823">
        <f t="shared" si="31"/>
        <v>5063.5424999999996</v>
      </c>
      <c r="O111" s="852" t="s">
        <v>144</v>
      </c>
      <c r="P111" s="662"/>
      <c r="Q111" s="823">
        <f t="shared" si="32"/>
        <v>-5063.5424999999996</v>
      </c>
      <c r="R111" s="654"/>
      <c r="S111" s="660">
        <v>800</v>
      </c>
      <c r="U111" s="654"/>
      <c r="V111" s="649" t="s">
        <v>1257</v>
      </c>
      <c r="W111" s="657">
        <v>9.2125000000000004</v>
      </c>
      <c r="Y111" s="657"/>
      <c r="Z111" s="657"/>
    </row>
    <row r="112" spans="1:26" s="649" customFormat="1" ht="15.5">
      <c r="A112" s="855" t="s">
        <v>1263</v>
      </c>
      <c r="B112" s="851">
        <v>44369</v>
      </c>
      <c r="C112" s="650" t="e">
        <v>#N/A</v>
      </c>
      <c r="D112" s="9">
        <v>11483509</v>
      </c>
      <c r="E112" s="651" t="s">
        <v>8</v>
      </c>
      <c r="F112" s="651" t="s">
        <v>1393</v>
      </c>
      <c r="G112" s="651">
        <v>100</v>
      </c>
      <c r="H112" s="651">
        <v>26.51</v>
      </c>
      <c r="I112" s="651">
        <v>35.903076923076924</v>
      </c>
      <c r="J112" s="821">
        <v>2651</v>
      </c>
      <c r="K112" s="822"/>
      <c r="L112" s="8">
        <v>7.2750000000000004</v>
      </c>
      <c r="M112" s="8">
        <v>1.9375</v>
      </c>
      <c r="N112" s="823">
        <f t="shared" si="31"/>
        <v>2662.5425</v>
      </c>
      <c r="O112" s="852" t="s">
        <v>143</v>
      </c>
      <c r="P112" s="662"/>
      <c r="Q112" s="823">
        <f t="shared" si="32"/>
        <v>-2662.5425</v>
      </c>
      <c r="R112" s="654"/>
      <c r="S112" s="660">
        <v>800</v>
      </c>
      <c r="U112" s="654"/>
      <c r="V112" s="649" t="s">
        <v>1257</v>
      </c>
      <c r="W112" s="657">
        <v>9.2125000000000004</v>
      </c>
      <c r="Y112" s="657"/>
      <c r="Z112" s="657"/>
    </row>
    <row r="113" spans="1:26" s="649" customFormat="1" ht="15.5">
      <c r="A113" s="855" t="s">
        <v>1263</v>
      </c>
      <c r="B113" s="851">
        <v>44369</v>
      </c>
      <c r="C113" s="650" t="s">
        <v>274</v>
      </c>
      <c r="D113" s="9">
        <v>11483509</v>
      </c>
      <c r="E113" s="651" t="s">
        <v>8</v>
      </c>
      <c r="F113" s="651" t="s">
        <v>172</v>
      </c>
      <c r="G113" s="651">
        <v>300</v>
      </c>
      <c r="H113" s="651">
        <v>18.21</v>
      </c>
      <c r="I113" s="651">
        <v>18.147500000000001</v>
      </c>
      <c r="J113" s="821">
        <v>5463</v>
      </c>
      <c r="K113" s="822"/>
      <c r="L113" s="8">
        <v>7.2750000000000004</v>
      </c>
      <c r="M113" s="8">
        <v>1.9375</v>
      </c>
      <c r="N113" s="823">
        <f t="shared" si="31"/>
        <v>5474.4058333333332</v>
      </c>
      <c r="O113" s="852" t="s">
        <v>143</v>
      </c>
      <c r="P113" s="662"/>
      <c r="Q113" s="823">
        <f t="shared" si="32"/>
        <v>-5474.4058333333332</v>
      </c>
      <c r="R113" s="654"/>
      <c r="S113" s="660">
        <v>800</v>
      </c>
      <c r="U113" s="654"/>
      <c r="V113" s="649" t="s">
        <v>1257</v>
      </c>
      <c r="W113" s="657">
        <v>9.2125000000000004</v>
      </c>
      <c r="Y113" s="657"/>
      <c r="Z113" s="657"/>
    </row>
    <row r="114" spans="1:26" s="649" customFormat="1" ht="15.5">
      <c r="A114" s="854" t="s">
        <v>200</v>
      </c>
      <c r="B114" s="851">
        <v>44369</v>
      </c>
      <c r="C114" s="650" t="s">
        <v>271</v>
      </c>
      <c r="D114" s="9">
        <v>148979</v>
      </c>
      <c r="E114" s="651" t="s">
        <v>10</v>
      </c>
      <c r="F114" s="651" t="s">
        <v>67</v>
      </c>
      <c r="G114" s="651">
        <v>500</v>
      </c>
      <c r="H114" s="651">
        <v>28.38</v>
      </c>
      <c r="I114" s="651">
        <v>24.763033417415194</v>
      </c>
      <c r="J114" s="821">
        <v>14190</v>
      </c>
      <c r="K114" s="822">
        <v>19.399999999999999</v>
      </c>
      <c r="L114" s="8">
        <v>11.055</v>
      </c>
      <c r="M114" s="8">
        <v>2.85</v>
      </c>
      <c r="N114" s="823">
        <f t="shared" si="31"/>
        <v>14155.131666666666</v>
      </c>
      <c r="O114" s="852" t="s">
        <v>143</v>
      </c>
      <c r="P114" s="662"/>
      <c r="Q114" s="823">
        <f t="shared" si="32"/>
        <v>14155.131666666666</v>
      </c>
      <c r="R114" s="654">
        <v>1773.478291292402</v>
      </c>
      <c r="S114" s="660">
        <v>500</v>
      </c>
      <c r="U114" s="654"/>
      <c r="V114" s="649" t="s">
        <v>1257</v>
      </c>
      <c r="W114" s="657">
        <v>33.305</v>
      </c>
      <c r="Y114" s="657"/>
      <c r="Z114" s="657"/>
    </row>
    <row r="115" spans="1:26" s="649" customFormat="1" ht="15.5">
      <c r="A115" s="854" t="s">
        <v>200</v>
      </c>
      <c r="B115" s="851">
        <v>44369</v>
      </c>
      <c r="C115" s="650" t="s">
        <v>276</v>
      </c>
      <c r="D115" s="9">
        <v>148979</v>
      </c>
      <c r="E115" s="651" t="s">
        <v>8</v>
      </c>
      <c r="F115" s="651" t="s">
        <v>128</v>
      </c>
      <c r="G115" s="651">
        <v>300</v>
      </c>
      <c r="H115" s="651">
        <v>28.18</v>
      </c>
      <c r="I115" s="651">
        <v>32.856923076923074</v>
      </c>
      <c r="J115" s="821">
        <v>8454</v>
      </c>
      <c r="K115" s="822">
        <v>19.399999999999999</v>
      </c>
      <c r="L115" s="8">
        <v>11.055</v>
      </c>
      <c r="M115" s="8">
        <v>2.85</v>
      </c>
      <c r="N115" s="823">
        <f t="shared" si="31"/>
        <v>8489.498333333333</v>
      </c>
      <c r="O115" s="852" t="s">
        <v>143</v>
      </c>
      <c r="P115" s="662"/>
      <c r="Q115" s="823">
        <f t="shared" si="32"/>
        <v>-8489.498333333333</v>
      </c>
      <c r="R115" s="654"/>
      <c r="S115" s="660">
        <v>1300</v>
      </c>
      <c r="U115" s="654"/>
      <c r="V115" s="649" t="s">
        <v>1257</v>
      </c>
      <c r="W115" s="657">
        <v>33.305</v>
      </c>
      <c r="Y115" s="657"/>
      <c r="Z115" s="657"/>
    </row>
    <row r="116" spans="1:26" s="649" customFormat="1" ht="15.5">
      <c r="A116" s="854" t="s">
        <v>200</v>
      </c>
      <c r="B116" s="851">
        <v>44368</v>
      </c>
      <c r="C116" s="650" t="e">
        <v>#N/A</v>
      </c>
      <c r="D116" s="9">
        <v>139360</v>
      </c>
      <c r="E116" s="651" t="s">
        <v>8</v>
      </c>
      <c r="F116" s="651" t="s">
        <v>1289</v>
      </c>
      <c r="G116" s="651">
        <v>1500</v>
      </c>
      <c r="H116" s="651">
        <v>4.72</v>
      </c>
      <c r="I116" s="651">
        <v>6.2094444444444443</v>
      </c>
      <c r="J116" s="821">
        <v>7080</v>
      </c>
      <c r="K116" s="822">
        <v>6.833333333333333</v>
      </c>
      <c r="L116" s="8">
        <v>2.7333333333333329</v>
      </c>
      <c r="M116" s="8">
        <v>0.61</v>
      </c>
      <c r="N116" s="823">
        <f t="shared" si="31"/>
        <v>7103.3266666666668</v>
      </c>
      <c r="O116" s="852" t="s">
        <v>144</v>
      </c>
      <c r="P116" s="662"/>
      <c r="Q116" s="823">
        <f t="shared" si="32"/>
        <v>-7103.3266666666668</v>
      </c>
      <c r="R116" s="654"/>
      <c r="S116" s="660">
        <v>5400</v>
      </c>
      <c r="U116" s="654"/>
      <c r="V116" s="649" t="s">
        <v>1257</v>
      </c>
      <c r="W116" s="657">
        <v>10.176666666666666</v>
      </c>
      <c r="Y116" s="657"/>
      <c r="Z116" s="657"/>
    </row>
    <row r="117" spans="1:26" s="649" customFormat="1" ht="15.5">
      <c r="A117" s="854" t="s">
        <v>200</v>
      </c>
      <c r="B117" s="851">
        <v>44368</v>
      </c>
      <c r="C117" s="650" t="e">
        <v>#N/A</v>
      </c>
      <c r="D117" s="9">
        <v>139360</v>
      </c>
      <c r="E117" s="651" t="s">
        <v>8</v>
      </c>
      <c r="F117" s="651" t="s">
        <v>1393</v>
      </c>
      <c r="G117" s="651">
        <v>200</v>
      </c>
      <c r="H117" s="651">
        <v>29.67</v>
      </c>
      <c r="I117" s="651"/>
      <c r="J117" s="821">
        <v>5934</v>
      </c>
      <c r="K117" s="822">
        <v>6.833333333333333</v>
      </c>
      <c r="L117" s="8">
        <v>2.7333333333333329</v>
      </c>
      <c r="M117" s="8">
        <v>0.61</v>
      </c>
      <c r="N117" s="823">
        <f t="shared" si="31"/>
        <v>5950.3066666666664</v>
      </c>
      <c r="O117" s="852" t="s">
        <v>143</v>
      </c>
      <c r="P117" s="662"/>
      <c r="Q117" s="823">
        <f t="shared" si="32"/>
        <v>-5950.3066666666664</v>
      </c>
      <c r="R117" s="654"/>
      <c r="S117" s="660">
        <v>200</v>
      </c>
      <c r="U117" s="654"/>
      <c r="V117" s="649" t="s">
        <v>1257</v>
      </c>
      <c r="W117" s="657">
        <v>10.176666666666666</v>
      </c>
      <c r="Y117" s="657"/>
      <c r="Z117" s="657"/>
    </row>
    <row r="118" spans="1:26" s="649" customFormat="1" ht="15.5">
      <c r="A118" s="854" t="s">
        <v>200</v>
      </c>
      <c r="B118" s="851">
        <v>44368</v>
      </c>
      <c r="C118" s="650" t="s">
        <v>271</v>
      </c>
      <c r="D118" s="9">
        <v>139360</v>
      </c>
      <c r="E118" s="651" t="s">
        <v>10</v>
      </c>
      <c r="F118" s="651" t="s">
        <v>67</v>
      </c>
      <c r="G118" s="651">
        <v>300</v>
      </c>
      <c r="H118" s="651">
        <v>26.99</v>
      </c>
      <c r="I118" s="651">
        <v>24.763033417415194</v>
      </c>
      <c r="J118" s="821">
        <v>8096.9999999999991</v>
      </c>
      <c r="K118" s="822">
        <v>6.833333333333333</v>
      </c>
      <c r="L118" s="8">
        <v>2.7333333333333329</v>
      </c>
      <c r="M118" s="8">
        <v>0.61</v>
      </c>
      <c r="N118" s="823">
        <f t="shared" si="31"/>
        <v>8081.3233333333328</v>
      </c>
      <c r="O118" s="852" t="s">
        <v>143</v>
      </c>
      <c r="P118" s="662"/>
      <c r="Q118" s="823">
        <f t="shared" si="32"/>
        <v>8081.3233333333328</v>
      </c>
      <c r="R118" s="654"/>
      <c r="S118" s="660">
        <v>1000</v>
      </c>
      <c r="U118" s="654"/>
      <c r="V118" s="649" t="s">
        <v>1257</v>
      </c>
      <c r="W118" s="657">
        <v>10.176666666666666</v>
      </c>
      <c r="Y118" s="657"/>
      <c r="Z118" s="657"/>
    </row>
    <row r="119" spans="1:26" s="649" customFormat="1" ht="15.5">
      <c r="A119" s="855" t="s">
        <v>1263</v>
      </c>
      <c r="B119" s="851">
        <v>44368</v>
      </c>
      <c r="C119" s="650" t="s">
        <v>274</v>
      </c>
      <c r="D119" s="9">
        <v>11388547</v>
      </c>
      <c r="E119" s="651" t="s">
        <v>8</v>
      </c>
      <c r="F119" s="651" t="s">
        <v>172</v>
      </c>
      <c r="G119" s="651">
        <v>500</v>
      </c>
      <c r="H119" s="651">
        <v>18.11</v>
      </c>
      <c r="I119" s="61">
        <v>18.11</v>
      </c>
      <c r="J119" s="821">
        <v>9055</v>
      </c>
      <c r="K119" s="822"/>
      <c r="L119" s="8">
        <v>5.3780000000000001</v>
      </c>
      <c r="M119" s="8">
        <v>1.3359999999999999</v>
      </c>
      <c r="N119" s="823">
        <f t="shared" si="31"/>
        <v>9068.2939999999999</v>
      </c>
      <c r="O119" s="852" t="s">
        <v>143</v>
      </c>
      <c r="P119" s="662"/>
      <c r="Q119" s="823">
        <f t="shared" si="32"/>
        <v>-9068.2939999999999</v>
      </c>
      <c r="R119" s="654"/>
      <c r="S119" s="660">
        <v>500</v>
      </c>
      <c r="U119" s="654"/>
      <c r="V119" s="649" t="s">
        <v>1257</v>
      </c>
      <c r="W119" s="657">
        <v>6.7140000000000004</v>
      </c>
      <c r="Y119" s="657"/>
      <c r="Z119" s="657"/>
    </row>
    <row r="120" spans="1:26" s="649" customFormat="1" ht="15.5">
      <c r="A120" s="855" t="s">
        <v>1263</v>
      </c>
      <c r="B120" s="851">
        <v>44368</v>
      </c>
      <c r="C120" s="650" t="e">
        <v>#N/A</v>
      </c>
      <c r="D120" s="9">
        <v>11388547</v>
      </c>
      <c r="E120" s="651" t="s">
        <v>8</v>
      </c>
      <c r="F120" s="651" t="s">
        <v>1393</v>
      </c>
      <c r="G120" s="651">
        <v>100</v>
      </c>
      <c r="H120" s="651">
        <v>29.62</v>
      </c>
      <c r="I120" s="61">
        <v>36.685833333333335</v>
      </c>
      <c r="J120" s="821">
        <v>2962</v>
      </c>
      <c r="K120" s="822"/>
      <c r="L120" s="8">
        <v>5.3780000000000001</v>
      </c>
      <c r="M120" s="8">
        <v>1.3359999999999999</v>
      </c>
      <c r="N120" s="823">
        <f t="shared" si="31"/>
        <v>2975.2939999999999</v>
      </c>
      <c r="O120" s="852" t="s">
        <v>144</v>
      </c>
      <c r="P120" s="662"/>
      <c r="Q120" s="823">
        <f t="shared" si="32"/>
        <v>-2975.2939999999999</v>
      </c>
      <c r="R120" s="654"/>
      <c r="S120" s="660">
        <v>1200</v>
      </c>
      <c r="U120" s="654"/>
      <c r="V120" s="649" t="s">
        <v>1257</v>
      </c>
      <c r="W120" s="657">
        <v>6.7140000000000004</v>
      </c>
      <c r="Y120" s="657"/>
      <c r="Z120" s="657"/>
    </row>
    <row r="121" spans="1:26" s="649" customFormat="1" ht="15.5">
      <c r="A121" s="855" t="s">
        <v>1263</v>
      </c>
      <c r="B121" s="851">
        <v>44368</v>
      </c>
      <c r="C121" s="650" t="s">
        <v>275</v>
      </c>
      <c r="D121" s="9">
        <v>11388547</v>
      </c>
      <c r="E121" s="651" t="s">
        <v>10</v>
      </c>
      <c r="F121" s="651" t="s">
        <v>197</v>
      </c>
      <c r="G121" s="651">
        <v>100</v>
      </c>
      <c r="H121" s="651">
        <v>47.26</v>
      </c>
      <c r="I121" s="61">
        <v>42.244999999999997</v>
      </c>
      <c r="J121" s="821">
        <v>4726</v>
      </c>
      <c r="K121" s="822"/>
      <c r="L121" s="8"/>
      <c r="M121" s="8"/>
      <c r="N121" s="823">
        <f t="shared" si="31"/>
        <v>4723.3500000000004</v>
      </c>
      <c r="O121" s="852" t="s">
        <v>143</v>
      </c>
      <c r="P121" s="662"/>
      <c r="Q121" s="823">
        <f t="shared" si="32"/>
        <v>4723.3500000000004</v>
      </c>
      <c r="R121" s="654">
        <v>496</v>
      </c>
      <c r="S121" s="660">
        <v>0</v>
      </c>
      <c r="U121" s="654"/>
      <c r="V121" s="649" t="s">
        <v>1257</v>
      </c>
      <c r="W121" s="657">
        <v>0</v>
      </c>
      <c r="Y121" s="657"/>
      <c r="Z121" s="657"/>
    </row>
    <row r="122" spans="1:26" s="649" customFormat="1" ht="15.5">
      <c r="A122" s="855" t="s">
        <v>1263</v>
      </c>
      <c r="B122" s="851">
        <v>44368</v>
      </c>
      <c r="C122" s="650" t="s">
        <v>275</v>
      </c>
      <c r="D122" s="9">
        <v>11388547</v>
      </c>
      <c r="E122" s="651" t="s">
        <v>10</v>
      </c>
      <c r="F122" s="651" t="s">
        <v>197</v>
      </c>
      <c r="G122" s="651">
        <v>100</v>
      </c>
      <c r="H122" s="651">
        <v>46.12</v>
      </c>
      <c r="I122" s="61">
        <v>42.244999999999997</v>
      </c>
      <c r="J122" s="821">
        <v>4612</v>
      </c>
      <c r="K122" s="822"/>
      <c r="L122" s="8">
        <v>5.3780000000000001</v>
      </c>
      <c r="M122" s="8">
        <v>1.3359999999999999</v>
      </c>
      <c r="N122" s="823">
        <f t="shared" si="31"/>
        <v>4602.6360000000004</v>
      </c>
      <c r="O122" s="852" t="s">
        <v>143</v>
      </c>
      <c r="P122" s="662"/>
      <c r="Q122" s="823">
        <f t="shared" si="32"/>
        <v>4602.6360000000004</v>
      </c>
      <c r="R122" s="654">
        <v>375.28600000000006</v>
      </c>
      <c r="S122" s="660">
        <v>100</v>
      </c>
      <c r="U122" s="654"/>
      <c r="V122" s="649" t="s">
        <v>1257</v>
      </c>
      <c r="W122" s="657">
        <v>6.7140000000000004</v>
      </c>
      <c r="Y122" s="657"/>
      <c r="Z122" s="657"/>
    </row>
    <row r="123" spans="1:26" s="649" customFormat="1" ht="15.5">
      <c r="A123" s="855" t="s">
        <v>1263</v>
      </c>
      <c r="B123" s="851">
        <v>44368</v>
      </c>
      <c r="C123" s="650" t="s">
        <v>275</v>
      </c>
      <c r="D123" s="9">
        <v>11388547</v>
      </c>
      <c r="E123" s="651" t="s">
        <v>10</v>
      </c>
      <c r="F123" s="651" t="s">
        <v>197</v>
      </c>
      <c r="G123" s="651">
        <v>100</v>
      </c>
      <c r="H123" s="651">
        <v>47.27</v>
      </c>
      <c r="I123" s="61">
        <v>42.244999999999997</v>
      </c>
      <c r="J123" s="821">
        <v>4727</v>
      </c>
      <c r="K123" s="822"/>
      <c r="L123" s="8">
        <v>5.3780000000000001</v>
      </c>
      <c r="M123" s="8">
        <v>1.3359999999999999</v>
      </c>
      <c r="N123" s="823">
        <f t="shared" si="31"/>
        <v>4717.6360000000004</v>
      </c>
      <c r="O123" s="852" t="s">
        <v>143</v>
      </c>
      <c r="P123" s="662"/>
      <c r="Q123" s="823">
        <f t="shared" si="32"/>
        <v>4717.6360000000004</v>
      </c>
      <c r="R123" s="654">
        <v>489.83600000000024</v>
      </c>
      <c r="S123" s="660">
        <v>200</v>
      </c>
      <c r="U123" s="654"/>
      <c r="V123" s="649" t="s">
        <v>1257</v>
      </c>
      <c r="W123" s="657">
        <v>6.7140000000000004</v>
      </c>
      <c r="Y123" s="657"/>
      <c r="Z123" s="657"/>
    </row>
    <row r="124" spans="1:26" s="649" customFormat="1" ht="15.5">
      <c r="A124" s="855" t="s">
        <v>1263</v>
      </c>
      <c r="B124" s="851">
        <v>44368</v>
      </c>
      <c r="C124" s="650" t="s">
        <v>275</v>
      </c>
      <c r="D124" s="9">
        <v>11388547</v>
      </c>
      <c r="E124" s="651" t="s">
        <v>10</v>
      </c>
      <c r="F124" s="651" t="s">
        <v>197</v>
      </c>
      <c r="G124" s="651">
        <v>300</v>
      </c>
      <c r="H124" s="651">
        <v>47.34</v>
      </c>
      <c r="I124" s="61">
        <v>42.244999999999997</v>
      </c>
      <c r="J124" s="821">
        <v>14202.000000000002</v>
      </c>
      <c r="K124" s="822"/>
      <c r="L124" s="8">
        <v>5.3780000000000001</v>
      </c>
      <c r="M124" s="8">
        <v>1.3359999999999999</v>
      </c>
      <c r="N124" s="823">
        <f t="shared" si="31"/>
        <v>14192.636000000002</v>
      </c>
      <c r="O124" s="852" t="s">
        <v>143</v>
      </c>
      <c r="P124" s="662"/>
      <c r="Q124" s="823">
        <f t="shared" si="32"/>
        <v>14192.636000000002</v>
      </c>
      <c r="R124" s="654">
        <v>1515.8360000000011</v>
      </c>
      <c r="S124" s="660">
        <v>300</v>
      </c>
      <c r="U124" s="654"/>
      <c r="V124" s="649" t="s">
        <v>1257</v>
      </c>
      <c r="W124" s="657">
        <v>6.7140000000000004</v>
      </c>
      <c r="Y124" s="657"/>
      <c r="Z124" s="657"/>
    </row>
    <row r="125" spans="1:26" s="649" customFormat="1" ht="15.5">
      <c r="A125" s="854" t="s">
        <v>200</v>
      </c>
      <c r="B125" s="851">
        <v>44365</v>
      </c>
      <c r="C125" s="650" t="s">
        <v>446</v>
      </c>
      <c r="D125" s="9">
        <v>129998</v>
      </c>
      <c r="E125" s="651" t="s">
        <v>8</v>
      </c>
      <c r="F125" s="651" t="s">
        <v>89</v>
      </c>
      <c r="G125" s="651">
        <v>300</v>
      </c>
      <c r="H125" s="651">
        <v>13.19</v>
      </c>
      <c r="I125" s="61">
        <v>13.166296296296297</v>
      </c>
      <c r="J125" s="821">
        <v>3957</v>
      </c>
      <c r="K125" s="822"/>
      <c r="L125" s="8">
        <v>0.98</v>
      </c>
      <c r="M125" s="8">
        <v>0.19</v>
      </c>
      <c r="N125" s="823">
        <f t="shared" si="31"/>
        <v>3959.73</v>
      </c>
      <c r="O125" s="852" t="s">
        <v>144</v>
      </c>
      <c r="P125" s="662"/>
      <c r="Q125" s="823">
        <f t="shared" si="32"/>
        <v>-3959.73</v>
      </c>
      <c r="R125" s="654"/>
      <c r="S125" s="660">
        <v>0</v>
      </c>
      <c r="U125" s="654"/>
      <c r="V125" s="649" t="s">
        <v>1257</v>
      </c>
      <c r="W125" s="657">
        <v>1.17</v>
      </c>
      <c r="Y125" s="657"/>
      <c r="Z125" s="657"/>
    </row>
    <row r="126" spans="1:26" s="649" customFormat="1" ht="15.5">
      <c r="A126" s="855" t="s">
        <v>1263</v>
      </c>
      <c r="B126" s="851">
        <v>44365</v>
      </c>
      <c r="C126" s="650" t="e">
        <v>#N/A</v>
      </c>
      <c r="D126" s="9">
        <v>11294599</v>
      </c>
      <c r="E126" s="651" t="s">
        <v>8</v>
      </c>
      <c r="F126" s="651" t="s">
        <v>1393</v>
      </c>
      <c r="G126" s="651">
        <v>100</v>
      </c>
      <c r="H126" s="651">
        <v>32.26</v>
      </c>
      <c r="I126" s="61">
        <v>37.328181818181818</v>
      </c>
      <c r="J126" s="821">
        <v>3226</v>
      </c>
      <c r="K126" s="822"/>
      <c r="L126" s="8">
        <v>2.8612500000000001</v>
      </c>
      <c r="M126" s="8">
        <v>0.65625</v>
      </c>
      <c r="N126" s="823">
        <f t="shared" si="31"/>
        <v>3230.8674999999998</v>
      </c>
      <c r="O126" s="852" t="s">
        <v>144</v>
      </c>
      <c r="P126" s="662"/>
      <c r="Q126" s="823">
        <f t="shared" si="32"/>
        <v>-3230.8674999999998</v>
      </c>
      <c r="R126" s="654"/>
      <c r="S126" s="660">
        <v>0</v>
      </c>
      <c r="U126" s="654"/>
      <c r="V126" s="649" t="s">
        <v>1257</v>
      </c>
      <c r="W126" s="657">
        <v>3.5175000000000001</v>
      </c>
      <c r="Y126" s="657"/>
      <c r="Z126" s="657"/>
    </row>
    <row r="127" spans="1:26" s="649" customFormat="1" ht="15.5">
      <c r="A127" s="855" t="s">
        <v>1263</v>
      </c>
      <c r="B127" s="851">
        <v>44365</v>
      </c>
      <c r="C127" s="650" t="e">
        <v>#N/A</v>
      </c>
      <c r="D127" s="9">
        <v>11294599</v>
      </c>
      <c r="E127" s="651" t="s">
        <v>8</v>
      </c>
      <c r="F127" s="651" t="s">
        <v>1393</v>
      </c>
      <c r="G127" s="651">
        <v>100</v>
      </c>
      <c r="H127" s="651">
        <v>33.49</v>
      </c>
      <c r="I127" s="61">
        <v>37.008333333333333</v>
      </c>
      <c r="J127" s="821">
        <v>3349</v>
      </c>
      <c r="K127" s="822"/>
      <c r="L127" s="8">
        <v>2.8612500000000001</v>
      </c>
      <c r="M127" s="8">
        <v>0.65625</v>
      </c>
      <c r="N127" s="823">
        <f t="shared" si="31"/>
        <v>3354.0774999999999</v>
      </c>
      <c r="O127" s="852" t="s">
        <v>144</v>
      </c>
      <c r="P127" s="662"/>
      <c r="Q127" s="823">
        <f t="shared" si="32"/>
        <v>-3354.0774999999999</v>
      </c>
      <c r="R127" s="654"/>
      <c r="S127" s="660">
        <v>0</v>
      </c>
      <c r="U127" s="654"/>
      <c r="V127" s="649" t="s">
        <v>1257</v>
      </c>
      <c r="W127" s="657">
        <v>3.5175000000000001</v>
      </c>
      <c r="Y127" s="657"/>
      <c r="Z127" s="657"/>
    </row>
    <row r="128" spans="1:26" s="649" customFormat="1" ht="15.5">
      <c r="A128" s="855" t="s">
        <v>1263</v>
      </c>
      <c r="B128" s="851">
        <v>44365</v>
      </c>
      <c r="C128" s="650" t="s">
        <v>276</v>
      </c>
      <c r="D128" s="9">
        <v>11294599</v>
      </c>
      <c r="E128" s="651" t="s">
        <v>8</v>
      </c>
      <c r="F128" s="651" t="s">
        <v>128</v>
      </c>
      <c r="G128" s="651">
        <v>200</v>
      </c>
      <c r="H128" s="651">
        <v>27.79</v>
      </c>
      <c r="I128" s="61">
        <v>31.242849999999997</v>
      </c>
      <c r="J128" s="821">
        <v>5558</v>
      </c>
      <c r="K128" s="822"/>
      <c r="L128" s="8">
        <v>2.8612500000000001</v>
      </c>
      <c r="M128" s="8">
        <v>0.65625</v>
      </c>
      <c r="N128" s="823">
        <f t="shared" si="31"/>
        <v>5563.0775000000003</v>
      </c>
      <c r="O128" s="852" t="s">
        <v>143</v>
      </c>
      <c r="P128" s="662"/>
      <c r="Q128" s="823">
        <f t="shared" si="32"/>
        <v>-5563.0775000000003</v>
      </c>
      <c r="R128" s="654"/>
      <c r="S128" s="660">
        <v>0</v>
      </c>
      <c r="U128" s="654"/>
      <c r="V128" s="649" t="s">
        <v>1257</v>
      </c>
      <c r="W128" s="657">
        <v>3.5175000000000001</v>
      </c>
      <c r="Y128" s="657"/>
      <c r="Z128" s="657"/>
    </row>
    <row r="129" spans="1:26" s="649" customFormat="1" ht="15.5">
      <c r="A129" s="855" t="s">
        <v>1263</v>
      </c>
      <c r="B129" s="851">
        <v>44365</v>
      </c>
      <c r="C129" s="650" t="s">
        <v>275</v>
      </c>
      <c r="D129" s="9">
        <v>11294599</v>
      </c>
      <c r="E129" s="651" t="s">
        <v>10</v>
      </c>
      <c r="F129" s="651" t="s">
        <v>197</v>
      </c>
      <c r="G129" s="651">
        <v>100</v>
      </c>
      <c r="H129" s="651">
        <v>46.73</v>
      </c>
      <c r="I129" s="61">
        <v>42.244999999999997</v>
      </c>
      <c r="J129" s="821">
        <v>4673</v>
      </c>
      <c r="K129" s="822"/>
      <c r="L129" s="8">
        <v>2.8612500000000001</v>
      </c>
      <c r="M129" s="8">
        <v>0.65625</v>
      </c>
      <c r="N129" s="823">
        <f t="shared" si="31"/>
        <v>4668.8125</v>
      </c>
      <c r="O129" s="852" t="s">
        <v>143</v>
      </c>
      <c r="P129" s="662"/>
      <c r="Q129" s="823">
        <f t="shared" si="32"/>
        <v>4668.8125</v>
      </c>
      <c r="R129" s="654">
        <v>444.05249999999978</v>
      </c>
      <c r="S129" s="660">
        <v>0</v>
      </c>
      <c r="U129" s="654"/>
      <c r="V129" s="649" t="s">
        <v>1257</v>
      </c>
      <c r="W129" s="657">
        <v>3.5175000000000001</v>
      </c>
      <c r="Y129" s="657"/>
      <c r="Z129" s="657"/>
    </row>
    <row r="130" spans="1:26" s="649" customFormat="1" ht="15.5">
      <c r="A130" s="855" t="s">
        <v>1263</v>
      </c>
      <c r="B130" s="851">
        <v>44365</v>
      </c>
      <c r="C130" s="650" t="s">
        <v>275</v>
      </c>
      <c r="D130" s="9">
        <v>11294599</v>
      </c>
      <c r="E130" s="651" t="s">
        <v>10</v>
      </c>
      <c r="F130" s="651" t="s">
        <v>197</v>
      </c>
      <c r="G130" s="651">
        <v>100</v>
      </c>
      <c r="H130" s="651">
        <v>46.5</v>
      </c>
      <c r="I130" s="61">
        <v>42.244999999999997</v>
      </c>
      <c r="J130" s="821">
        <v>4650</v>
      </c>
      <c r="K130" s="822"/>
      <c r="L130" s="8">
        <v>2.8612500000000001</v>
      </c>
      <c r="M130" s="8">
        <v>0.65625</v>
      </c>
      <c r="N130" s="823">
        <f t="shared" si="31"/>
        <v>4645.8125</v>
      </c>
      <c r="O130" s="852" t="s">
        <v>143</v>
      </c>
      <c r="P130" s="662"/>
      <c r="Q130" s="823">
        <f t="shared" si="32"/>
        <v>4645.8125</v>
      </c>
      <c r="R130" s="654">
        <v>421.26249999999982</v>
      </c>
      <c r="S130" s="660">
        <v>0</v>
      </c>
      <c r="U130" s="654"/>
      <c r="V130" s="649" t="s">
        <v>1257</v>
      </c>
      <c r="W130" s="657">
        <v>3.5175000000000001</v>
      </c>
      <c r="Y130" s="657"/>
      <c r="Z130" s="657"/>
    </row>
    <row r="131" spans="1:26" s="649" customFormat="1" ht="15.5">
      <c r="A131" s="855" t="s">
        <v>1263</v>
      </c>
      <c r="B131" s="851">
        <v>44365</v>
      </c>
      <c r="C131" s="650" t="s">
        <v>275</v>
      </c>
      <c r="D131" s="9">
        <v>11294599</v>
      </c>
      <c r="E131" s="651" t="s">
        <v>10</v>
      </c>
      <c r="F131" s="651" t="s">
        <v>197</v>
      </c>
      <c r="G131" s="651">
        <v>200</v>
      </c>
      <c r="H131" s="651">
        <v>46.64</v>
      </c>
      <c r="I131" s="61">
        <v>42.244999999999997</v>
      </c>
      <c r="J131" s="821">
        <v>9328</v>
      </c>
      <c r="K131" s="822"/>
      <c r="L131" s="8">
        <v>2.8612500000000001</v>
      </c>
      <c r="M131" s="8">
        <v>0.65625</v>
      </c>
      <c r="N131" s="823">
        <f t="shared" si="31"/>
        <v>9323.8125</v>
      </c>
      <c r="O131" s="852" t="s">
        <v>143</v>
      </c>
      <c r="P131" s="662"/>
      <c r="Q131" s="823">
        <f t="shared" si="32"/>
        <v>9323.8125</v>
      </c>
      <c r="R131" s="654">
        <v>874.55249999999978</v>
      </c>
      <c r="S131" s="660">
        <v>0</v>
      </c>
      <c r="U131" s="654"/>
      <c r="V131" s="649" t="s">
        <v>1257</v>
      </c>
      <c r="W131" s="657">
        <v>3.5175000000000001</v>
      </c>
      <c r="Y131" s="657"/>
      <c r="Z131" s="657"/>
    </row>
    <row r="132" spans="1:26" s="649" customFormat="1" ht="15.5">
      <c r="A132" s="855" t="s">
        <v>1263</v>
      </c>
      <c r="B132" s="851">
        <v>44365</v>
      </c>
      <c r="C132" s="650" t="s">
        <v>275</v>
      </c>
      <c r="D132" s="9">
        <v>11294599</v>
      </c>
      <c r="E132" s="651" t="s">
        <v>10</v>
      </c>
      <c r="F132" s="651" t="s">
        <v>197</v>
      </c>
      <c r="G132" s="651">
        <v>600</v>
      </c>
      <c r="H132" s="651">
        <v>46</v>
      </c>
      <c r="I132" s="651"/>
      <c r="J132" s="821">
        <v>27600</v>
      </c>
      <c r="K132" s="822"/>
      <c r="L132" s="8">
        <v>2.8612500000000001</v>
      </c>
      <c r="M132" s="8">
        <v>0.65625</v>
      </c>
      <c r="N132" s="823">
        <f t="shared" si="31"/>
        <v>27595.8125</v>
      </c>
      <c r="O132" s="852" t="s">
        <v>143</v>
      </c>
      <c r="P132" s="662"/>
      <c r="Q132" s="823">
        <f t="shared" si="32"/>
        <v>27595.8125</v>
      </c>
      <c r="R132" s="654">
        <v>590.73499999999694</v>
      </c>
      <c r="S132" s="660">
        <v>0</v>
      </c>
      <c r="U132" s="654"/>
      <c r="V132" s="649" t="s">
        <v>1211</v>
      </c>
      <c r="W132" s="657">
        <v>3.5175000000000001</v>
      </c>
      <c r="Y132" s="657"/>
      <c r="Z132" s="657"/>
    </row>
    <row r="133" spans="1:26" s="649" customFormat="1" ht="15.5">
      <c r="A133" s="855" t="s">
        <v>1263</v>
      </c>
      <c r="B133" s="851">
        <v>44365</v>
      </c>
      <c r="C133" s="650" t="s">
        <v>275</v>
      </c>
      <c r="D133" s="9">
        <v>11294599</v>
      </c>
      <c r="E133" s="651" t="s">
        <v>8</v>
      </c>
      <c r="F133" s="651" t="s">
        <v>197</v>
      </c>
      <c r="G133" s="651">
        <v>600</v>
      </c>
      <c r="H133" s="651">
        <v>45</v>
      </c>
      <c r="I133" s="651"/>
      <c r="J133" s="821">
        <v>27000</v>
      </c>
      <c r="K133" s="822"/>
      <c r="L133" s="8">
        <v>2.8612500000000001</v>
      </c>
      <c r="M133" s="8">
        <v>0.65625</v>
      </c>
      <c r="N133" s="823">
        <f t="shared" si="31"/>
        <v>27005.677500000002</v>
      </c>
      <c r="O133" s="852" t="s">
        <v>143</v>
      </c>
      <c r="P133" s="662"/>
      <c r="Q133" s="823">
        <f t="shared" si="32"/>
        <v>-27005.677500000002</v>
      </c>
      <c r="R133" s="654"/>
      <c r="S133" s="660">
        <v>0</v>
      </c>
      <c r="U133" s="654"/>
      <c r="V133" s="649" t="s">
        <v>1211</v>
      </c>
      <c r="W133" s="657">
        <v>3.5175000000000001</v>
      </c>
      <c r="Y133" s="657"/>
      <c r="Z133" s="657"/>
    </row>
    <row r="134" spans="1:26" s="649" customFormat="1" ht="15.5">
      <c r="A134" s="855" t="s">
        <v>1263</v>
      </c>
      <c r="B134" s="851">
        <v>44364</v>
      </c>
      <c r="C134" s="650" t="s">
        <v>275</v>
      </c>
      <c r="D134" s="9">
        <v>11195710</v>
      </c>
      <c r="E134" s="651" t="s">
        <v>10</v>
      </c>
      <c r="F134" s="651" t="s">
        <v>197</v>
      </c>
      <c r="G134" s="651">
        <v>500</v>
      </c>
      <c r="H134" s="651">
        <v>45</v>
      </c>
      <c r="I134" s="651"/>
      <c r="J134" s="821">
        <v>22500</v>
      </c>
      <c r="K134" s="822"/>
      <c r="L134" s="8">
        <v>6.46</v>
      </c>
      <c r="M134" s="8">
        <v>1.1933333333333334</v>
      </c>
      <c r="N134" s="823">
        <f t="shared" si="31"/>
        <v>22490.116666666669</v>
      </c>
      <c r="O134" s="852" t="s">
        <v>143</v>
      </c>
      <c r="P134" s="662"/>
      <c r="Q134" s="823">
        <f t="shared" si="32"/>
        <v>22490.116666666669</v>
      </c>
      <c r="R134" s="654">
        <v>482.72333333333881</v>
      </c>
      <c r="S134" s="660">
        <v>0</v>
      </c>
      <c r="U134" s="654"/>
      <c r="V134" s="649" t="s">
        <v>1211</v>
      </c>
      <c r="W134" s="657">
        <v>7.6533333333333333</v>
      </c>
      <c r="Y134" s="657"/>
      <c r="Z134" s="657"/>
    </row>
    <row r="135" spans="1:26" s="649" customFormat="1" ht="15.5">
      <c r="A135" s="855" t="s">
        <v>1263</v>
      </c>
      <c r="B135" s="851">
        <v>44364</v>
      </c>
      <c r="C135" s="650" t="s">
        <v>275</v>
      </c>
      <c r="D135" s="9">
        <v>11195710</v>
      </c>
      <c r="E135" s="651" t="s">
        <v>8</v>
      </c>
      <c r="F135" s="651" t="s">
        <v>197</v>
      </c>
      <c r="G135" s="651">
        <v>500</v>
      </c>
      <c r="H135" s="651">
        <v>44</v>
      </c>
      <c r="I135" s="651"/>
      <c r="J135" s="821">
        <v>22000</v>
      </c>
      <c r="K135" s="822"/>
      <c r="L135" s="8">
        <v>6.46</v>
      </c>
      <c r="M135" s="8">
        <v>1.1933333333333334</v>
      </c>
      <c r="N135" s="823">
        <f t="shared" si="31"/>
        <v>22010.513333333332</v>
      </c>
      <c r="O135" s="852" t="s">
        <v>143</v>
      </c>
      <c r="P135" s="662"/>
      <c r="Q135" s="823">
        <f t="shared" si="32"/>
        <v>-22010.513333333332</v>
      </c>
      <c r="R135" s="654"/>
      <c r="S135" s="660">
        <v>0</v>
      </c>
      <c r="U135" s="654"/>
      <c r="V135" s="649" t="s">
        <v>1211</v>
      </c>
      <c r="W135" s="657">
        <v>7.6533333333333333</v>
      </c>
      <c r="Y135" s="657"/>
      <c r="Z135" s="657"/>
    </row>
    <row r="136" spans="1:26" s="649" customFormat="1" ht="15.5">
      <c r="A136" s="854" t="s">
        <v>200</v>
      </c>
      <c r="B136" s="851">
        <v>44364</v>
      </c>
      <c r="C136" s="650" t="s">
        <v>446</v>
      </c>
      <c r="D136" s="9">
        <v>120205</v>
      </c>
      <c r="E136" s="651" t="s">
        <v>10</v>
      </c>
      <c r="F136" s="651" t="s">
        <v>89</v>
      </c>
      <c r="G136" s="651">
        <v>300</v>
      </c>
      <c r="H136" s="651">
        <v>13.44</v>
      </c>
      <c r="I136" s="651">
        <v>13.163333333333334</v>
      </c>
      <c r="J136" s="821">
        <v>4032</v>
      </c>
      <c r="K136" s="822"/>
      <c r="L136" s="8">
        <v>3.2933333333333334</v>
      </c>
      <c r="M136" s="8">
        <v>0.88666666666666671</v>
      </c>
      <c r="N136" s="823">
        <f t="shared" si="31"/>
        <v>4026.4274999999998</v>
      </c>
      <c r="O136" s="852" t="s">
        <v>143</v>
      </c>
      <c r="P136" s="662"/>
      <c r="Q136" s="823">
        <f t="shared" si="32"/>
        <v>4026.4274999999998</v>
      </c>
      <c r="R136" s="654"/>
      <c r="S136" s="660">
        <v>0</v>
      </c>
      <c r="U136" s="654"/>
      <c r="V136" s="649" t="s">
        <v>1211</v>
      </c>
      <c r="W136" s="657">
        <v>4.18</v>
      </c>
      <c r="Y136" s="657"/>
      <c r="Z136" s="657"/>
    </row>
    <row r="137" spans="1:26" s="649" customFormat="1" ht="15.5">
      <c r="A137" s="854" t="s">
        <v>200</v>
      </c>
      <c r="B137" s="851">
        <v>44364</v>
      </c>
      <c r="C137" s="650" t="s">
        <v>271</v>
      </c>
      <c r="D137" s="9">
        <v>120205</v>
      </c>
      <c r="E137" s="651" t="s">
        <v>10</v>
      </c>
      <c r="F137" s="651" t="s">
        <v>67</v>
      </c>
      <c r="G137" s="651">
        <v>200</v>
      </c>
      <c r="H137" s="651">
        <v>28</v>
      </c>
      <c r="I137" s="651"/>
      <c r="J137" s="821">
        <v>5600</v>
      </c>
      <c r="K137" s="822"/>
      <c r="L137" s="8">
        <v>3.2933333333333334</v>
      </c>
      <c r="M137" s="8">
        <v>0.88666666666666671</v>
      </c>
      <c r="N137" s="823">
        <f t="shared" si="31"/>
        <v>5594.4275000000007</v>
      </c>
      <c r="O137" s="852" t="s">
        <v>143</v>
      </c>
      <c r="P137" s="662"/>
      <c r="Q137" s="823">
        <f t="shared" si="32"/>
        <v>5594.4275000000007</v>
      </c>
      <c r="R137" s="654">
        <v>194.53666666666777</v>
      </c>
      <c r="S137" s="660">
        <v>0</v>
      </c>
      <c r="U137" s="654"/>
      <c r="V137" s="649" t="s">
        <v>1211</v>
      </c>
      <c r="W137" s="657">
        <v>4.18</v>
      </c>
      <c r="Y137" s="657"/>
      <c r="Z137" s="657"/>
    </row>
    <row r="138" spans="1:26" s="649" customFormat="1" ht="15.5">
      <c r="A138" s="854" t="s">
        <v>200</v>
      </c>
      <c r="B138" s="851">
        <v>44364</v>
      </c>
      <c r="C138" s="650" t="s">
        <v>271</v>
      </c>
      <c r="D138" s="9">
        <v>120205</v>
      </c>
      <c r="E138" s="651" t="s">
        <v>8</v>
      </c>
      <c r="F138" s="651" t="s">
        <v>67</v>
      </c>
      <c r="G138" s="651">
        <v>200</v>
      </c>
      <c r="H138" s="651">
        <v>27</v>
      </c>
      <c r="I138" s="651"/>
      <c r="J138" s="821">
        <v>5400</v>
      </c>
      <c r="K138" s="822"/>
      <c r="L138" s="8">
        <v>3.2933333333333334</v>
      </c>
      <c r="M138" s="8">
        <v>0.88666666666666671</v>
      </c>
      <c r="N138" s="823">
        <f t="shared" si="31"/>
        <v>5406.2024999999994</v>
      </c>
      <c r="O138" s="852" t="s">
        <v>143</v>
      </c>
      <c r="P138" s="662"/>
      <c r="Q138" s="823">
        <f t="shared" si="32"/>
        <v>-5406.2024999999994</v>
      </c>
      <c r="R138" s="654"/>
      <c r="S138" s="660">
        <v>0</v>
      </c>
      <c r="U138" s="654"/>
      <c r="V138" s="649" t="s">
        <v>1211</v>
      </c>
      <c r="W138" s="657">
        <v>4.18</v>
      </c>
      <c r="Y138" s="657"/>
      <c r="Z138" s="657"/>
    </row>
    <row r="139" spans="1:26" s="649" customFormat="1" ht="15.5">
      <c r="A139" s="855" t="s">
        <v>1263</v>
      </c>
      <c r="B139" s="851">
        <v>44363</v>
      </c>
      <c r="C139" s="650" t="s">
        <v>275</v>
      </c>
      <c r="D139" s="9">
        <v>11097908</v>
      </c>
      <c r="E139" s="651" t="s">
        <v>10</v>
      </c>
      <c r="F139" s="651" t="s">
        <v>197</v>
      </c>
      <c r="G139" s="651">
        <v>200</v>
      </c>
      <c r="H139" s="651">
        <v>45.77</v>
      </c>
      <c r="I139" s="651"/>
      <c r="J139" s="821">
        <v>9154</v>
      </c>
      <c r="K139" s="822"/>
      <c r="L139" s="8">
        <v>1.5916666666666668</v>
      </c>
      <c r="M139" s="8">
        <v>0.36000000000000004</v>
      </c>
      <c r="N139" s="823">
        <f t="shared" si="31"/>
        <v>9150.6558333333323</v>
      </c>
      <c r="O139" s="852" t="s">
        <v>143</v>
      </c>
      <c r="P139" s="662"/>
      <c r="Q139" s="823">
        <f t="shared" si="32"/>
        <v>9150.6558333333323</v>
      </c>
      <c r="R139" s="654">
        <v>76.190000000000509</v>
      </c>
      <c r="S139" s="660">
        <v>0</v>
      </c>
      <c r="U139" s="654"/>
      <c r="V139" s="649" t="s">
        <v>1211</v>
      </c>
      <c r="W139" s="657">
        <v>1.9516666666666669</v>
      </c>
      <c r="Y139" s="657"/>
      <c r="Z139" s="657"/>
    </row>
    <row r="140" spans="1:26" s="649" customFormat="1" ht="15.5">
      <c r="A140" s="855" t="s">
        <v>1263</v>
      </c>
      <c r="B140" s="851">
        <v>44363</v>
      </c>
      <c r="C140" s="650" t="s">
        <v>275</v>
      </c>
      <c r="D140" s="9">
        <v>11097908</v>
      </c>
      <c r="E140" s="651" t="s">
        <v>8</v>
      </c>
      <c r="F140" s="651" t="s">
        <v>197</v>
      </c>
      <c r="G140" s="651">
        <v>200</v>
      </c>
      <c r="H140" s="651">
        <v>45.36</v>
      </c>
      <c r="I140" s="651"/>
      <c r="J140" s="821">
        <v>9072</v>
      </c>
      <c r="K140" s="822"/>
      <c r="L140" s="8">
        <v>1.5916666666666668</v>
      </c>
      <c r="M140" s="8">
        <v>0.36000000000000004</v>
      </c>
      <c r="N140" s="823">
        <f t="shared" si="31"/>
        <v>9076.2283333333344</v>
      </c>
      <c r="O140" s="852" t="s">
        <v>143</v>
      </c>
      <c r="P140" s="662"/>
      <c r="Q140" s="823">
        <f t="shared" si="32"/>
        <v>-9076.2283333333344</v>
      </c>
      <c r="R140" s="654"/>
      <c r="S140" s="660">
        <v>0</v>
      </c>
      <c r="U140" s="654"/>
      <c r="V140" s="649" t="s">
        <v>1211</v>
      </c>
      <c r="W140" s="657">
        <v>1.9516666666666669</v>
      </c>
      <c r="Y140" s="657"/>
      <c r="Z140" s="657"/>
    </row>
    <row r="141" spans="1:26" s="649" customFormat="1" ht="15.5">
      <c r="A141" s="855" t="s">
        <v>1263</v>
      </c>
      <c r="B141" s="851">
        <v>44363</v>
      </c>
      <c r="C141" s="650" t="s">
        <v>1265</v>
      </c>
      <c r="D141" s="9">
        <v>11097908</v>
      </c>
      <c r="E141" s="651" t="s">
        <v>10</v>
      </c>
      <c r="F141" s="651" t="s">
        <v>1240</v>
      </c>
      <c r="G141" s="651">
        <v>500</v>
      </c>
      <c r="H141" s="651">
        <v>16.87</v>
      </c>
      <c r="I141" s="651">
        <v>16.911999999999999</v>
      </c>
      <c r="J141" s="821">
        <v>8435</v>
      </c>
      <c r="K141" s="822"/>
      <c r="L141" s="8">
        <v>1.5916666666666668</v>
      </c>
      <c r="M141" s="8">
        <v>0.36000000000000004</v>
      </c>
      <c r="N141" s="823">
        <f t="shared" si="31"/>
        <v>8431.4016666666648</v>
      </c>
      <c r="O141" s="852" t="s">
        <v>143</v>
      </c>
      <c r="P141" s="662"/>
      <c r="Q141" s="823">
        <f t="shared" si="32"/>
        <v>8431.4016666666648</v>
      </c>
      <c r="R141" s="654">
        <v>-31.099166666667543</v>
      </c>
      <c r="S141" s="660">
        <v>0</v>
      </c>
      <c r="U141" s="654"/>
      <c r="V141" s="649" t="s">
        <v>1257</v>
      </c>
      <c r="W141" s="657">
        <v>1.9516666666666669</v>
      </c>
      <c r="Y141" s="657"/>
      <c r="Z141" s="657"/>
    </row>
    <row r="142" spans="1:26" s="649" customFormat="1" ht="15.5">
      <c r="A142" s="855" t="s">
        <v>1263</v>
      </c>
      <c r="B142" s="851">
        <v>44363</v>
      </c>
      <c r="C142" s="650" t="e">
        <v>#N/A</v>
      </c>
      <c r="D142" s="9">
        <v>11097908</v>
      </c>
      <c r="E142" s="651" t="s">
        <v>8</v>
      </c>
      <c r="F142" s="651" t="s">
        <v>1289</v>
      </c>
      <c r="G142" s="651">
        <v>200</v>
      </c>
      <c r="H142" s="651">
        <v>4.6100000000000003</v>
      </c>
      <c r="I142" s="651">
        <v>5.3283333333333331</v>
      </c>
      <c r="J142" s="821">
        <v>922.00000000000011</v>
      </c>
      <c r="K142" s="822"/>
      <c r="L142" s="8">
        <v>1.5916666666666668</v>
      </c>
      <c r="M142" s="8">
        <v>0.36000000000000004</v>
      </c>
      <c r="N142" s="823">
        <f t="shared" si="31"/>
        <v>926.22833333333347</v>
      </c>
      <c r="O142" s="852" t="s">
        <v>144</v>
      </c>
      <c r="P142" s="662"/>
      <c r="Q142" s="823">
        <f t="shared" si="32"/>
        <v>-926.22833333333347</v>
      </c>
      <c r="R142" s="654"/>
      <c r="S142" s="660">
        <v>2400</v>
      </c>
      <c r="U142" s="654"/>
      <c r="V142" s="649" t="s">
        <v>1257</v>
      </c>
      <c r="W142" s="657">
        <v>1.9516666666666669</v>
      </c>
      <c r="Y142" s="657"/>
      <c r="Z142" s="657"/>
    </row>
    <row r="143" spans="1:26" s="649" customFormat="1" ht="15.5">
      <c r="A143" s="855" t="s">
        <v>1263</v>
      </c>
      <c r="B143" s="851">
        <v>44363</v>
      </c>
      <c r="C143" s="650" t="e">
        <v>#N/A</v>
      </c>
      <c r="D143" s="9">
        <v>11097908</v>
      </c>
      <c r="E143" s="651" t="s">
        <v>8</v>
      </c>
      <c r="F143" s="651" t="s">
        <v>1393</v>
      </c>
      <c r="G143" s="651">
        <v>200</v>
      </c>
      <c r="H143" s="651">
        <v>35.07</v>
      </c>
      <c r="I143" s="651">
        <v>38.317777777777778</v>
      </c>
      <c r="J143" s="821">
        <v>7014</v>
      </c>
      <c r="K143" s="822"/>
      <c r="L143" s="8">
        <v>1.5916666666666668</v>
      </c>
      <c r="M143" s="8">
        <v>0.36000000000000004</v>
      </c>
      <c r="N143" s="823">
        <f t="shared" si="31"/>
        <v>7018.4816666666657</v>
      </c>
      <c r="O143" s="852" t="s">
        <v>144</v>
      </c>
      <c r="P143" s="662"/>
      <c r="Q143" s="823">
        <f t="shared" si="32"/>
        <v>-7018.4816666666657</v>
      </c>
      <c r="R143" s="654"/>
      <c r="S143" s="660">
        <v>900</v>
      </c>
      <c r="U143" s="654"/>
      <c r="V143" s="649" t="s">
        <v>1257</v>
      </c>
      <c r="W143" s="657">
        <v>1.9516666666666669</v>
      </c>
      <c r="Y143" s="657"/>
      <c r="Z143" s="657"/>
    </row>
    <row r="144" spans="1:26" s="649" customFormat="1" ht="15.5">
      <c r="A144" s="855" t="s">
        <v>1263</v>
      </c>
      <c r="B144" s="851">
        <v>44363</v>
      </c>
      <c r="C144" s="650" t="s">
        <v>280</v>
      </c>
      <c r="D144" s="9">
        <v>11097908</v>
      </c>
      <c r="E144" s="651" t="s">
        <v>8</v>
      </c>
      <c r="F144" s="651" t="s">
        <v>146</v>
      </c>
      <c r="G144" s="651">
        <v>300</v>
      </c>
      <c r="H144" s="651">
        <v>29.09</v>
      </c>
      <c r="I144" s="651">
        <v>26.683888888888887</v>
      </c>
      <c r="J144" s="821">
        <v>8727</v>
      </c>
      <c r="K144" s="822"/>
      <c r="L144" s="8">
        <v>1.5916666666666668</v>
      </c>
      <c r="M144" s="8">
        <v>0.36000000000000004</v>
      </c>
      <c r="N144" s="823">
        <f t="shared" si="31"/>
        <v>8730.6616666666669</v>
      </c>
      <c r="O144" s="852" t="s">
        <v>143</v>
      </c>
      <c r="P144" s="662"/>
      <c r="Q144" s="823">
        <f t="shared" si="32"/>
        <v>-8730.6616666666669</v>
      </c>
      <c r="R144" s="654"/>
      <c r="S144" s="660">
        <v>900</v>
      </c>
      <c r="U144" s="654"/>
      <c r="V144" s="649" t="s">
        <v>1257</v>
      </c>
      <c r="W144" s="657">
        <v>1.9516666666666669</v>
      </c>
      <c r="Y144" s="657"/>
      <c r="Z144" s="657"/>
    </row>
    <row r="145" spans="1:26" s="649" customFormat="1" ht="15.5">
      <c r="A145" s="856" t="s">
        <v>200</v>
      </c>
      <c r="B145" s="851">
        <v>44363</v>
      </c>
      <c r="C145" s="650" t="s">
        <v>271</v>
      </c>
      <c r="D145" s="9">
        <v>110207</v>
      </c>
      <c r="E145" s="651" t="s">
        <v>10</v>
      </c>
      <c r="F145" s="651" t="s">
        <v>67</v>
      </c>
      <c r="G145" s="651">
        <v>300</v>
      </c>
      <c r="H145" s="651">
        <v>27.46</v>
      </c>
      <c r="I145" s="651"/>
      <c r="J145" s="821">
        <v>8238</v>
      </c>
      <c r="K145" s="822">
        <v>3.5666666666666664</v>
      </c>
      <c r="L145" s="8">
        <v>12.28</v>
      </c>
      <c r="M145" s="8">
        <v>3.41</v>
      </c>
      <c r="N145" s="823">
        <f t="shared" si="31"/>
        <v>8217.993333333332</v>
      </c>
      <c r="O145" s="852" t="s">
        <v>143</v>
      </c>
      <c r="P145" s="662"/>
      <c r="Q145" s="823">
        <f t="shared" si="32"/>
        <v>8217.993333333332</v>
      </c>
      <c r="R145" s="654">
        <v>135.53333333333194</v>
      </c>
      <c r="S145" s="660" t="s">
        <v>1352</v>
      </c>
      <c r="U145" s="654"/>
      <c r="V145" s="649" t="s">
        <v>1211</v>
      </c>
      <c r="W145" s="657">
        <v>19.256666666666668</v>
      </c>
      <c r="Y145" s="657"/>
      <c r="Z145" s="657"/>
    </row>
    <row r="146" spans="1:26" s="649" customFormat="1" ht="15.5">
      <c r="A146" s="856" t="s">
        <v>200</v>
      </c>
      <c r="B146" s="851">
        <v>44363</v>
      </c>
      <c r="C146" s="650" t="s">
        <v>271</v>
      </c>
      <c r="D146" s="9">
        <v>110207</v>
      </c>
      <c r="E146" s="651" t="s">
        <v>8</v>
      </c>
      <c r="F146" s="651" t="s">
        <v>67</v>
      </c>
      <c r="G146" s="651">
        <v>300</v>
      </c>
      <c r="H146" s="651">
        <v>26.96</v>
      </c>
      <c r="I146" s="651"/>
      <c r="J146" s="821">
        <v>8088</v>
      </c>
      <c r="K146" s="822">
        <v>3.5666666666666664</v>
      </c>
      <c r="L146" s="8"/>
      <c r="M146" s="8"/>
      <c r="N146" s="823">
        <f t="shared" si="31"/>
        <v>8092.9466666666667</v>
      </c>
      <c r="O146" s="852" t="s">
        <v>143</v>
      </c>
      <c r="P146" s="662"/>
      <c r="Q146" s="823">
        <f t="shared" si="32"/>
        <v>-8092.9466666666667</v>
      </c>
      <c r="R146" s="654"/>
      <c r="S146" s="660" t="s">
        <v>1352</v>
      </c>
      <c r="U146" s="654"/>
      <c r="V146" s="649" t="s">
        <v>1211</v>
      </c>
      <c r="W146" s="657">
        <v>3.5666666666666664</v>
      </c>
      <c r="Y146" s="657"/>
      <c r="Z146" s="657"/>
    </row>
    <row r="147" spans="1:26" s="649" customFormat="1" ht="15.5">
      <c r="A147" s="856" t="s">
        <v>200</v>
      </c>
      <c r="B147" s="851">
        <v>44362</v>
      </c>
      <c r="C147" s="650" t="s">
        <v>446</v>
      </c>
      <c r="D147" s="9">
        <v>100536</v>
      </c>
      <c r="E147" s="651" t="s">
        <v>8</v>
      </c>
      <c r="F147" s="651" t="s">
        <v>89</v>
      </c>
      <c r="G147" s="651">
        <v>500</v>
      </c>
      <c r="H147" s="651">
        <v>13.53</v>
      </c>
      <c r="I147" s="651">
        <v>13.163333333333334</v>
      </c>
      <c r="J147" s="821">
        <v>6765</v>
      </c>
      <c r="K147" s="822">
        <v>3.5666666666666664</v>
      </c>
      <c r="L147" s="8">
        <v>1.6166666666666665</v>
      </c>
      <c r="M147" s="8">
        <v>0.39999999999999997</v>
      </c>
      <c r="N147" s="823">
        <f t="shared" ref="N147:N210" si="33">IF(E147="C",J147+K147+L472+M147+L147+0.63,J147-K147-L472-M147-L147)</f>
        <v>6771.9633333333331</v>
      </c>
      <c r="O147" s="852" t="s">
        <v>144</v>
      </c>
      <c r="P147" s="662"/>
      <c r="Q147" s="823">
        <f t="shared" ref="Q147:Q210" si="34">IF(E147="C",N147*-1,N147)</f>
        <v>-6771.9633333333331</v>
      </c>
      <c r="R147" s="654"/>
      <c r="S147" s="660">
        <v>2700</v>
      </c>
      <c r="U147" s="654"/>
      <c r="V147" s="649" t="s">
        <v>1257</v>
      </c>
      <c r="W147" s="657">
        <v>5.583333333333333</v>
      </c>
      <c r="Y147" s="657"/>
      <c r="Z147" s="657"/>
    </row>
    <row r="148" spans="1:26" s="649" customFormat="1" ht="15.5">
      <c r="A148" s="856" t="s">
        <v>200</v>
      </c>
      <c r="B148" s="851">
        <v>44362</v>
      </c>
      <c r="C148" s="650" t="s">
        <v>275</v>
      </c>
      <c r="D148" s="9">
        <v>100536</v>
      </c>
      <c r="E148" s="651" t="s">
        <v>10</v>
      </c>
      <c r="F148" s="651" t="s">
        <v>197</v>
      </c>
      <c r="G148" s="651">
        <v>200</v>
      </c>
      <c r="H148" s="651">
        <v>44.42</v>
      </c>
      <c r="I148" s="651"/>
      <c r="J148" s="821">
        <v>8884</v>
      </c>
      <c r="K148" s="822">
        <v>3.5666666666666664</v>
      </c>
      <c r="L148" s="8">
        <v>1.6166666666666665</v>
      </c>
      <c r="M148" s="8">
        <v>0.39999999999999997</v>
      </c>
      <c r="N148" s="823">
        <f t="shared" si="33"/>
        <v>8877.6666666666661</v>
      </c>
      <c r="O148" s="852" t="s">
        <v>143</v>
      </c>
      <c r="P148" s="662"/>
      <c r="Q148" s="823">
        <f t="shared" si="34"/>
        <v>8877.6666666666661</v>
      </c>
      <c r="R148" s="654">
        <v>188.45666666666693</v>
      </c>
      <c r="S148" s="660" t="s">
        <v>1352</v>
      </c>
      <c r="U148" s="654"/>
      <c r="V148" s="649" t="s">
        <v>1211</v>
      </c>
      <c r="W148" s="657">
        <v>5.583333333333333</v>
      </c>
      <c r="Y148" s="657"/>
      <c r="Z148" s="657"/>
    </row>
    <row r="149" spans="1:26" s="649" customFormat="1" ht="15.5">
      <c r="A149" s="856" t="s">
        <v>200</v>
      </c>
      <c r="B149" s="851">
        <v>44362</v>
      </c>
      <c r="C149" s="650" t="s">
        <v>275</v>
      </c>
      <c r="D149" s="9">
        <v>100536</v>
      </c>
      <c r="E149" s="651" t="s">
        <v>8</v>
      </c>
      <c r="F149" s="651" t="s">
        <v>197</v>
      </c>
      <c r="G149" s="651">
        <v>200</v>
      </c>
      <c r="H149" s="651">
        <v>43.42</v>
      </c>
      <c r="I149" s="651"/>
      <c r="J149" s="821">
        <v>8684</v>
      </c>
      <c r="K149" s="822">
        <v>3.5666666666666664</v>
      </c>
      <c r="L149" s="8">
        <v>1.6166666666666665</v>
      </c>
      <c r="M149" s="8">
        <v>0.39999999999999997</v>
      </c>
      <c r="N149" s="823">
        <f t="shared" si="33"/>
        <v>8690.9633333333331</v>
      </c>
      <c r="O149" s="852" t="s">
        <v>143</v>
      </c>
      <c r="P149" s="662"/>
      <c r="Q149" s="823">
        <f t="shared" si="34"/>
        <v>-8690.9633333333331</v>
      </c>
      <c r="R149" s="654"/>
      <c r="S149" s="660" t="s">
        <v>1352</v>
      </c>
      <c r="U149" s="654"/>
      <c r="V149" s="649" t="s">
        <v>1211</v>
      </c>
      <c r="W149" s="657">
        <v>5.583333333333333</v>
      </c>
      <c r="Y149" s="657"/>
      <c r="Z149" s="657"/>
    </row>
    <row r="150" spans="1:26" s="649" customFormat="1" ht="15.5">
      <c r="A150" s="856" t="s">
        <v>200</v>
      </c>
      <c r="B150" s="851">
        <v>44361</v>
      </c>
      <c r="C150" s="650" t="s">
        <v>271</v>
      </c>
      <c r="D150" s="9">
        <v>91062</v>
      </c>
      <c r="E150" s="651" t="s">
        <v>10</v>
      </c>
      <c r="F150" s="651" t="s">
        <v>1234</v>
      </c>
      <c r="G150" s="651">
        <v>600</v>
      </c>
      <c r="H150" s="651">
        <v>14.79</v>
      </c>
      <c r="I150" s="651">
        <v>15.96268819655522</v>
      </c>
      <c r="J150" s="821">
        <v>8874</v>
      </c>
      <c r="K150" s="822">
        <v>16.5</v>
      </c>
      <c r="L150" s="8">
        <v>8.0299999999999994</v>
      </c>
      <c r="M150" s="8">
        <v>2.0499999999999998</v>
      </c>
      <c r="N150" s="823">
        <f t="shared" si="33"/>
        <v>8846.67</v>
      </c>
      <c r="O150" s="852" t="s">
        <v>143</v>
      </c>
      <c r="P150" s="662"/>
      <c r="Q150" s="823">
        <f t="shared" si="34"/>
        <v>8846.67</v>
      </c>
      <c r="R150" s="654">
        <v>-722.91291793313212</v>
      </c>
      <c r="S150" s="660">
        <v>5000</v>
      </c>
      <c r="U150" s="654"/>
      <c r="V150" s="649" t="s">
        <v>1257</v>
      </c>
      <c r="W150" s="657">
        <v>26.580000000000002</v>
      </c>
      <c r="Y150" s="657"/>
      <c r="Z150" s="657"/>
    </row>
    <row r="151" spans="1:26" s="649" customFormat="1" ht="15.5">
      <c r="A151" s="856" t="s">
        <v>200</v>
      </c>
      <c r="B151" s="851">
        <v>44358</v>
      </c>
      <c r="C151" s="650" t="s">
        <v>271</v>
      </c>
      <c r="D151" s="9">
        <v>82213</v>
      </c>
      <c r="E151" s="651" t="s">
        <v>8</v>
      </c>
      <c r="F151" s="651" t="s">
        <v>67</v>
      </c>
      <c r="G151" s="651">
        <v>300</v>
      </c>
      <c r="H151" s="651">
        <v>26.61</v>
      </c>
      <c r="I151" s="651">
        <v>24.763033417415194</v>
      </c>
      <c r="J151" s="821">
        <v>7983</v>
      </c>
      <c r="K151" s="822">
        <v>4.9000000000000004</v>
      </c>
      <c r="L151" s="8">
        <v>1.99</v>
      </c>
      <c r="M151" s="8">
        <v>0.39</v>
      </c>
      <c r="N151" s="823">
        <f t="shared" si="33"/>
        <v>7991.66</v>
      </c>
      <c r="O151" s="852" t="s">
        <v>143</v>
      </c>
      <c r="P151" s="662"/>
      <c r="Q151" s="823">
        <f t="shared" si="34"/>
        <v>-7991.66</v>
      </c>
      <c r="R151" s="654"/>
      <c r="S151" s="660">
        <v>1300</v>
      </c>
      <c r="U151" s="654"/>
      <c r="V151" s="649" t="s">
        <v>1257</v>
      </c>
      <c r="W151" s="657">
        <v>7.28</v>
      </c>
      <c r="Y151" s="657"/>
      <c r="Z151" s="657"/>
    </row>
    <row r="152" spans="1:26" s="649" customFormat="1" ht="15.5">
      <c r="A152" s="856" t="s">
        <v>200</v>
      </c>
      <c r="B152" s="851">
        <v>44357</v>
      </c>
      <c r="C152" s="650" t="s">
        <v>271</v>
      </c>
      <c r="D152" s="9">
        <v>72672</v>
      </c>
      <c r="E152" s="651" t="s">
        <v>10</v>
      </c>
      <c r="F152" s="651" t="s">
        <v>67</v>
      </c>
      <c r="G152" s="651">
        <v>300</v>
      </c>
      <c r="H152" s="651">
        <v>26.99</v>
      </c>
      <c r="I152" s="61">
        <v>24.205943442639754</v>
      </c>
      <c r="J152" s="821">
        <v>8096.9999999999991</v>
      </c>
      <c r="K152" s="822">
        <v>4.9000000000000004</v>
      </c>
      <c r="L152" s="8">
        <v>4.93</v>
      </c>
      <c r="M152" s="8">
        <v>1.2</v>
      </c>
      <c r="N152" s="823">
        <f t="shared" si="33"/>
        <v>8085.2199999999993</v>
      </c>
      <c r="O152" s="852" t="s">
        <v>143</v>
      </c>
      <c r="P152" s="662"/>
      <c r="Q152" s="823">
        <f t="shared" si="34"/>
        <v>8085.2199999999993</v>
      </c>
      <c r="R152" s="654">
        <v>828.36696720807322</v>
      </c>
      <c r="S152" s="660">
        <v>1000</v>
      </c>
      <c r="U152" s="654"/>
      <c r="V152" s="649" t="s">
        <v>1257</v>
      </c>
      <c r="W152" s="657">
        <v>11.03</v>
      </c>
      <c r="Y152" s="657"/>
      <c r="Z152" s="657"/>
    </row>
    <row r="153" spans="1:26" s="649" customFormat="1" ht="15.5">
      <c r="A153" s="894" t="s">
        <v>1263</v>
      </c>
      <c r="B153" s="851">
        <v>44357</v>
      </c>
      <c r="C153" s="650" t="s">
        <v>1265</v>
      </c>
      <c r="D153" s="9">
        <v>10726116</v>
      </c>
      <c r="E153" s="651" t="s">
        <v>8</v>
      </c>
      <c r="F153" s="651" t="s">
        <v>1240</v>
      </c>
      <c r="G153" s="651">
        <v>100</v>
      </c>
      <c r="H153" s="651">
        <v>16.37</v>
      </c>
      <c r="I153" s="651">
        <v>16.911999999999999</v>
      </c>
      <c r="J153" s="821">
        <v>1637</v>
      </c>
      <c r="K153" s="822"/>
      <c r="L153" s="8">
        <v>7.97</v>
      </c>
      <c r="M153" s="8">
        <v>2.1800000000000002</v>
      </c>
      <c r="N153" s="823">
        <f t="shared" si="33"/>
        <v>1649.8200000000002</v>
      </c>
      <c r="O153" s="852" t="s">
        <v>143</v>
      </c>
      <c r="P153" s="662"/>
      <c r="Q153" s="823">
        <f t="shared" si="34"/>
        <v>-1649.8200000000002</v>
      </c>
      <c r="R153" s="654"/>
      <c r="S153" s="660">
        <v>500</v>
      </c>
      <c r="U153" s="654"/>
      <c r="V153" s="649" t="s">
        <v>1257</v>
      </c>
      <c r="W153" s="657">
        <v>10.15</v>
      </c>
      <c r="Y153" s="657"/>
      <c r="Z153" s="657"/>
    </row>
    <row r="154" spans="1:26" s="649" customFormat="1" ht="15.5">
      <c r="A154" s="894" t="s">
        <v>1263</v>
      </c>
      <c r="B154" s="851">
        <v>44356</v>
      </c>
      <c r="C154" s="650" t="s">
        <v>280</v>
      </c>
      <c r="D154" s="9">
        <v>10633802</v>
      </c>
      <c r="E154" s="651" t="s">
        <v>10</v>
      </c>
      <c r="F154" s="651" t="s">
        <v>146</v>
      </c>
      <c r="G154" s="651">
        <v>200</v>
      </c>
      <c r="H154" s="651">
        <v>28.78</v>
      </c>
      <c r="I154" s="651">
        <v>25.480833333333337</v>
      </c>
      <c r="J154" s="821">
        <v>5756</v>
      </c>
      <c r="K154" s="822"/>
      <c r="L154" s="8">
        <v>7.31</v>
      </c>
      <c r="M154" s="8">
        <v>1.91</v>
      </c>
      <c r="N154" s="823">
        <f t="shared" si="33"/>
        <v>5744.74</v>
      </c>
      <c r="O154" s="852" t="s">
        <v>143</v>
      </c>
      <c r="P154" s="662"/>
      <c r="Q154" s="823">
        <f t="shared" si="34"/>
        <v>5744.74</v>
      </c>
      <c r="R154" s="654">
        <v>657.17333333333318</v>
      </c>
      <c r="S154" s="660">
        <v>600</v>
      </c>
      <c r="U154" s="654"/>
      <c r="V154" s="649" t="s">
        <v>1257</v>
      </c>
      <c r="W154" s="657">
        <v>9.2199999999999989</v>
      </c>
      <c r="Y154" s="657"/>
      <c r="Z154" s="657"/>
    </row>
    <row r="155" spans="1:26" s="649" customFormat="1" ht="15.5">
      <c r="A155" s="856" t="s">
        <v>200</v>
      </c>
      <c r="B155" s="851">
        <v>44356</v>
      </c>
      <c r="C155" s="650" t="s">
        <v>271</v>
      </c>
      <c r="D155" s="9">
        <v>63321</v>
      </c>
      <c r="E155" s="651" t="s">
        <v>8</v>
      </c>
      <c r="F155" s="651" t="s">
        <v>1234</v>
      </c>
      <c r="G155" s="651">
        <v>600</v>
      </c>
      <c r="H155" s="651">
        <v>14.99</v>
      </c>
      <c r="I155" s="651">
        <v>15.96268819655522</v>
      </c>
      <c r="J155" s="821">
        <v>8994</v>
      </c>
      <c r="K155" s="822">
        <v>4.9000000000000004</v>
      </c>
      <c r="L155" s="8">
        <v>4.5533333333333337</v>
      </c>
      <c r="M155" s="8">
        <v>0.98666666666666669</v>
      </c>
      <c r="N155" s="823">
        <f t="shared" si="33"/>
        <v>9008.4399999999987</v>
      </c>
      <c r="O155" s="852" t="s">
        <v>144</v>
      </c>
      <c r="P155" s="662"/>
      <c r="Q155" s="823">
        <f t="shared" si="34"/>
        <v>-9008.4399999999987</v>
      </c>
      <c r="R155" s="654"/>
      <c r="S155" s="660">
        <v>5600</v>
      </c>
      <c r="U155" s="654"/>
      <c r="V155" s="649" t="s">
        <v>1257</v>
      </c>
      <c r="W155" s="657">
        <v>10.44</v>
      </c>
      <c r="Y155" s="657"/>
      <c r="Z155" s="657"/>
    </row>
    <row r="156" spans="1:26" s="649" customFormat="1" ht="15.5">
      <c r="A156" s="856" t="s">
        <v>200</v>
      </c>
      <c r="B156" s="851">
        <v>44356</v>
      </c>
      <c r="C156" s="650" t="s">
        <v>271</v>
      </c>
      <c r="D156" s="9">
        <v>63321</v>
      </c>
      <c r="E156" s="651" t="s">
        <v>8</v>
      </c>
      <c r="F156" s="651" t="s">
        <v>1234</v>
      </c>
      <c r="G156" s="651">
        <v>1000</v>
      </c>
      <c r="H156" s="651">
        <v>15.1</v>
      </c>
      <c r="I156" s="651">
        <v>16.079410780141846</v>
      </c>
      <c r="J156" s="821">
        <v>15100</v>
      </c>
      <c r="K156" s="822">
        <v>4.9000000000000004</v>
      </c>
      <c r="L156" s="8">
        <v>4.5533333333333337</v>
      </c>
      <c r="M156" s="8">
        <v>0.98666666666666669</v>
      </c>
      <c r="N156" s="823">
        <f t="shared" si="33"/>
        <v>15114.439999999999</v>
      </c>
      <c r="O156" s="852" t="s">
        <v>144</v>
      </c>
      <c r="P156" s="662"/>
      <c r="Q156" s="823">
        <f t="shared" si="34"/>
        <v>-15114.439999999999</v>
      </c>
      <c r="R156" s="654"/>
      <c r="S156" s="660">
        <v>5000</v>
      </c>
      <c r="U156" s="654"/>
      <c r="V156" s="649" t="s">
        <v>1257</v>
      </c>
      <c r="W156" s="657">
        <v>10.44</v>
      </c>
      <c r="Y156" s="657"/>
      <c r="Z156" s="657"/>
    </row>
    <row r="157" spans="1:26" s="649" customFormat="1" ht="15.5">
      <c r="A157" s="856" t="s">
        <v>200</v>
      </c>
      <c r="B157" s="851">
        <v>44356</v>
      </c>
      <c r="C157" s="650" t="e">
        <v>#N/A</v>
      </c>
      <c r="D157" s="9">
        <v>63321</v>
      </c>
      <c r="E157" s="651" t="s">
        <v>10</v>
      </c>
      <c r="F157" s="651" t="s">
        <v>1260</v>
      </c>
      <c r="G157" s="651">
        <v>3000</v>
      </c>
      <c r="H157" s="651">
        <v>6.08</v>
      </c>
      <c r="I157" s="651"/>
      <c r="J157" s="821">
        <v>18240</v>
      </c>
      <c r="K157" s="822">
        <v>4.9000000000000004</v>
      </c>
      <c r="L157" s="8">
        <v>4.5533333333333337</v>
      </c>
      <c r="M157" s="8">
        <v>0.98666666666666669</v>
      </c>
      <c r="N157" s="823">
        <f t="shared" si="33"/>
        <v>18227.679999999997</v>
      </c>
      <c r="O157" s="852" t="s">
        <v>143</v>
      </c>
      <c r="P157" s="662"/>
      <c r="Q157" s="823">
        <f t="shared" si="34"/>
        <v>18227.679999999997</v>
      </c>
      <c r="R157" s="654">
        <v>-303.72523809523955</v>
      </c>
      <c r="S157" s="660">
        <v>0</v>
      </c>
      <c r="U157" s="654"/>
      <c r="V157" s="649" t="s">
        <v>1257</v>
      </c>
      <c r="W157" s="657">
        <v>10.44</v>
      </c>
      <c r="Y157" s="657"/>
      <c r="Z157" s="657"/>
    </row>
    <row r="158" spans="1:26" s="649" customFormat="1" ht="15.5">
      <c r="A158" s="894" t="s">
        <v>1263</v>
      </c>
      <c r="B158" s="851">
        <v>44355</v>
      </c>
      <c r="C158" s="650" t="s">
        <v>1265</v>
      </c>
      <c r="D158" s="9">
        <v>10527177</v>
      </c>
      <c r="E158" s="651" t="s">
        <v>8</v>
      </c>
      <c r="F158" s="651" t="s">
        <v>1240</v>
      </c>
      <c r="G158" s="651">
        <v>100</v>
      </c>
      <c r="H158" s="651">
        <v>16.350000000000001</v>
      </c>
      <c r="I158" s="651">
        <v>17.047499999999999</v>
      </c>
      <c r="J158" s="821">
        <v>1635.0000000000002</v>
      </c>
      <c r="K158" s="822"/>
      <c r="L158" s="8">
        <v>4.24</v>
      </c>
      <c r="M158" s="8">
        <v>0.89666666666666661</v>
      </c>
      <c r="N158" s="823">
        <f t="shared" si="33"/>
        <v>1642.6466666666672</v>
      </c>
      <c r="O158" s="852" t="s">
        <v>143</v>
      </c>
      <c r="P158" s="662"/>
      <c r="Q158" s="823">
        <f t="shared" si="34"/>
        <v>-1642.6466666666672</v>
      </c>
      <c r="R158" s="654"/>
      <c r="S158" s="660">
        <v>400</v>
      </c>
      <c r="U158" s="654"/>
      <c r="V158" s="649" t="s">
        <v>1257</v>
      </c>
      <c r="W158" s="657">
        <v>5.1366666666666667</v>
      </c>
      <c r="Y158" s="657"/>
      <c r="Z158" s="657"/>
    </row>
    <row r="159" spans="1:26" s="649" customFormat="1" ht="15.5">
      <c r="A159" s="894" t="s">
        <v>1263</v>
      </c>
      <c r="B159" s="851">
        <v>44355</v>
      </c>
      <c r="C159" s="650" t="s">
        <v>1265</v>
      </c>
      <c r="D159" s="9">
        <v>10527177</v>
      </c>
      <c r="E159" s="651" t="s">
        <v>8</v>
      </c>
      <c r="F159" s="651" t="s">
        <v>1</v>
      </c>
      <c r="G159" s="651">
        <v>500</v>
      </c>
      <c r="H159" s="651">
        <v>36.270000000000003</v>
      </c>
      <c r="I159" s="651">
        <v>36.270000000000003</v>
      </c>
      <c r="J159" s="821">
        <v>18135</v>
      </c>
      <c r="K159" s="822"/>
      <c r="L159" s="8">
        <v>4.24</v>
      </c>
      <c r="M159" s="8">
        <v>0.89666666666666661</v>
      </c>
      <c r="N159" s="823">
        <f t="shared" si="33"/>
        <v>18142.646666666671</v>
      </c>
      <c r="O159" s="852" t="s">
        <v>144</v>
      </c>
      <c r="P159" s="662"/>
      <c r="Q159" s="823">
        <f t="shared" si="34"/>
        <v>-18142.646666666671</v>
      </c>
      <c r="R159" s="654"/>
      <c r="S159" s="660">
        <v>500</v>
      </c>
      <c r="U159" s="654"/>
      <c r="V159" s="649" t="s">
        <v>1257</v>
      </c>
      <c r="W159" s="657">
        <v>5.1366666666666667</v>
      </c>
      <c r="Y159" s="657"/>
      <c r="Z159" s="657"/>
    </row>
    <row r="160" spans="1:26" s="649" customFormat="1" ht="15.5">
      <c r="A160" s="894" t="s">
        <v>1263</v>
      </c>
      <c r="B160" s="851">
        <v>44355</v>
      </c>
      <c r="C160" s="650" t="s">
        <v>275</v>
      </c>
      <c r="D160" s="9">
        <v>10527177</v>
      </c>
      <c r="E160" s="651" t="s">
        <v>8</v>
      </c>
      <c r="F160" s="651" t="s">
        <v>197</v>
      </c>
      <c r="G160" s="651">
        <v>500</v>
      </c>
      <c r="H160" s="651">
        <v>46.02</v>
      </c>
      <c r="I160" s="61">
        <v>42.244999999999997</v>
      </c>
      <c r="J160" s="821">
        <v>23010</v>
      </c>
      <c r="K160" s="822"/>
      <c r="L160" s="8">
        <v>4.24</v>
      </c>
      <c r="M160" s="8">
        <v>0.89666666666666661</v>
      </c>
      <c r="N160" s="823">
        <f t="shared" si="33"/>
        <v>23017.646666666671</v>
      </c>
      <c r="O160" s="852" t="s">
        <v>143</v>
      </c>
      <c r="P160" s="662"/>
      <c r="Q160" s="823">
        <f t="shared" si="34"/>
        <v>-23017.646666666671</v>
      </c>
      <c r="R160" s="654"/>
      <c r="S160" s="660">
        <v>1000</v>
      </c>
      <c r="U160" s="654"/>
      <c r="V160" s="649" t="s">
        <v>1257</v>
      </c>
      <c r="W160" s="657">
        <v>5.1366666666666667</v>
      </c>
      <c r="Y160" s="657"/>
      <c r="Z160" s="657"/>
    </row>
    <row r="161" spans="1:26" s="649" customFormat="1" ht="15.5">
      <c r="A161" s="856" t="s">
        <v>200</v>
      </c>
      <c r="B161" s="851">
        <v>44355</v>
      </c>
      <c r="C161" s="650" t="e">
        <v>#N/A</v>
      </c>
      <c r="D161" s="9">
        <v>52810</v>
      </c>
      <c r="E161" s="651" t="s">
        <v>10</v>
      </c>
      <c r="F161" s="651" t="s">
        <v>1393</v>
      </c>
      <c r="G161" s="651">
        <v>200</v>
      </c>
      <c r="H161" s="651">
        <v>32.35</v>
      </c>
      <c r="I161" s="61"/>
      <c r="J161" s="821">
        <v>6470</v>
      </c>
      <c r="K161" s="822">
        <v>4.9000000000000004</v>
      </c>
      <c r="L161" s="8">
        <v>4.0671428571428567</v>
      </c>
      <c r="M161" s="8">
        <v>1.0342857142857143</v>
      </c>
      <c r="N161" s="823">
        <f t="shared" si="33"/>
        <v>6458.1185714285712</v>
      </c>
      <c r="O161" s="852" t="s">
        <v>143</v>
      </c>
      <c r="P161" s="662"/>
      <c r="Q161" s="823">
        <f t="shared" si="34"/>
        <v>6458.1185714285712</v>
      </c>
      <c r="R161" s="654">
        <v>174.51142857142804</v>
      </c>
      <c r="S161" s="660" t="s">
        <v>1352</v>
      </c>
      <c r="U161" s="654"/>
      <c r="V161" s="649" t="s">
        <v>1211</v>
      </c>
      <c r="W161" s="657">
        <v>10.001428571428571</v>
      </c>
      <c r="Y161" s="657"/>
      <c r="Z161" s="657"/>
    </row>
    <row r="162" spans="1:26" s="649" customFormat="1" ht="15.5">
      <c r="A162" s="856" t="s">
        <v>200</v>
      </c>
      <c r="B162" s="851">
        <v>44355</v>
      </c>
      <c r="C162" s="650" t="e">
        <v>#N/A</v>
      </c>
      <c r="D162" s="9">
        <v>52810</v>
      </c>
      <c r="E162" s="651" t="s">
        <v>8</v>
      </c>
      <c r="F162" s="651" t="s">
        <v>1393</v>
      </c>
      <c r="G162" s="651">
        <v>200</v>
      </c>
      <c r="H162" s="651">
        <v>31.45</v>
      </c>
      <c r="I162" s="61"/>
      <c r="J162" s="821">
        <v>6290</v>
      </c>
      <c r="K162" s="822">
        <v>4.9000000000000004</v>
      </c>
      <c r="L162" s="8">
        <v>4.0671428571428567</v>
      </c>
      <c r="M162" s="8">
        <v>1.0342857142857143</v>
      </c>
      <c r="N162" s="823">
        <f t="shared" si="33"/>
        <v>6302.511428571429</v>
      </c>
      <c r="O162" s="852" t="s">
        <v>143</v>
      </c>
      <c r="P162" s="662"/>
      <c r="Q162" s="823">
        <f t="shared" si="34"/>
        <v>-6302.511428571429</v>
      </c>
      <c r="R162" s="654"/>
      <c r="S162" s="660" t="s">
        <v>1352</v>
      </c>
      <c r="U162" s="654"/>
      <c r="V162" s="649" t="s">
        <v>1211</v>
      </c>
      <c r="W162" s="657">
        <v>10.001428571428571</v>
      </c>
      <c r="Y162" s="657"/>
      <c r="Z162" s="657"/>
    </row>
    <row r="163" spans="1:26" s="649" customFormat="1" ht="15.5">
      <c r="A163" s="856" t="s">
        <v>200</v>
      </c>
      <c r="B163" s="851">
        <v>44355</v>
      </c>
      <c r="C163" s="650" t="s">
        <v>271</v>
      </c>
      <c r="D163" s="9">
        <v>52810</v>
      </c>
      <c r="E163" s="651" t="s">
        <v>10</v>
      </c>
      <c r="F163" s="651" t="s">
        <v>67</v>
      </c>
      <c r="G163" s="651">
        <v>500</v>
      </c>
      <c r="H163" s="651">
        <v>29.45</v>
      </c>
      <c r="I163" s="61"/>
      <c r="J163" s="821">
        <v>14725</v>
      </c>
      <c r="K163" s="822">
        <v>4.9000000000000004</v>
      </c>
      <c r="L163" s="8">
        <v>4.0671428571428567</v>
      </c>
      <c r="M163" s="8">
        <v>1.0342857142857143</v>
      </c>
      <c r="N163" s="823">
        <f t="shared" si="33"/>
        <v>14713.118571428573</v>
      </c>
      <c r="O163" s="852" t="s">
        <v>143</v>
      </c>
      <c r="P163" s="662"/>
      <c r="Q163" s="823">
        <f t="shared" si="34"/>
        <v>14713.118571428573</v>
      </c>
      <c r="R163" s="654">
        <v>566.89142857142724</v>
      </c>
      <c r="S163" s="660" t="s">
        <v>1352</v>
      </c>
      <c r="U163" s="654"/>
      <c r="V163" s="649" t="s">
        <v>1211</v>
      </c>
      <c r="W163" s="657">
        <v>10.001428571428571</v>
      </c>
      <c r="Y163" s="657"/>
      <c r="Z163" s="657"/>
    </row>
    <row r="164" spans="1:26" s="649" customFormat="1" ht="15.5">
      <c r="A164" s="856" t="s">
        <v>200</v>
      </c>
      <c r="B164" s="851">
        <v>44355</v>
      </c>
      <c r="C164" s="650" t="s">
        <v>271</v>
      </c>
      <c r="D164" s="9">
        <v>52810</v>
      </c>
      <c r="E164" s="651" t="s">
        <v>8</v>
      </c>
      <c r="F164" s="651" t="s">
        <v>67</v>
      </c>
      <c r="G164" s="651">
        <v>500</v>
      </c>
      <c r="H164" s="651">
        <v>28.3</v>
      </c>
      <c r="I164" s="61"/>
      <c r="J164" s="821">
        <v>14150</v>
      </c>
      <c r="K164" s="822">
        <v>4.9000000000000004</v>
      </c>
      <c r="L164" s="8">
        <v>4.0671428571428567</v>
      </c>
      <c r="M164" s="8">
        <v>1.0342857142857143</v>
      </c>
      <c r="N164" s="823">
        <f t="shared" si="33"/>
        <v>14162.511428571426</v>
      </c>
      <c r="O164" s="852" t="s">
        <v>143</v>
      </c>
      <c r="P164" s="662"/>
      <c r="Q164" s="823">
        <f t="shared" si="34"/>
        <v>-14162.511428571426</v>
      </c>
      <c r="R164" s="654"/>
      <c r="S164" s="660" t="s">
        <v>1352</v>
      </c>
      <c r="U164" s="654"/>
      <c r="V164" s="649" t="s">
        <v>1211</v>
      </c>
      <c r="W164" s="657">
        <v>10.001428571428571</v>
      </c>
      <c r="Y164" s="657"/>
      <c r="Z164" s="657"/>
    </row>
    <row r="165" spans="1:26" s="649" customFormat="1" ht="15.5">
      <c r="A165" s="856" t="s">
        <v>200</v>
      </c>
      <c r="B165" s="851">
        <v>44355</v>
      </c>
      <c r="C165" s="650" t="s">
        <v>271</v>
      </c>
      <c r="D165" s="9">
        <v>52810</v>
      </c>
      <c r="E165" s="651" t="s">
        <v>10</v>
      </c>
      <c r="F165" s="651" t="s">
        <v>1234</v>
      </c>
      <c r="G165" s="651">
        <v>1000</v>
      </c>
      <c r="H165" s="651">
        <v>15.2</v>
      </c>
      <c r="I165" s="61">
        <v>16.324263475177307</v>
      </c>
      <c r="J165" s="821">
        <v>15200</v>
      </c>
      <c r="K165" s="822">
        <v>4.9000000000000004</v>
      </c>
      <c r="L165" s="8">
        <v>4.0671428571428567</v>
      </c>
      <c r="M165" s="8">
        <v>1.0342857142857143</v>
      </c>
      <c r="N165" s="823">
        <f t="shared" si="33"/>
        <v>15188.118571428573</v>
      </c>
      <c r="O165" s="852" t="s">
        <v>144</v>
      </c>
      <c r="P165" s="662"/>
      <c r="Q165" s="823">
        <f t="shared" si="34"/>
        <v>15188.118571428573</v>
      </c>
      <c r="R165" s="654">
        <v>-1128.6677608915943</v>
      </c>
      <c r="S165" s="660">
        <v>4000</v>
      </c>
      <c r="U165" s="654"/>
      <c r="V165" s="649" t="s">
        <v>1257</v>
      </c>
      <c r="W165" s="657">
        <v>10.001428571428571</v>
      </c>
      <c r="Y165" s="657"/>
      <c r="Z165" s="657"/>
    </row>
    <row r="166" spans="1:26" s="649" customFormat="1" ht="15.5">
      <c r="A166" s="856" t="s">
        <v>200</v>
      </c>
      <c r="B166" s="851">
        <v>44355</v>
      </c>
      <c r="C166" s="650" t="e">
        <v>#N/A</v>
      </c>
      <c r="D166" s="9">
        <v>52810</v>
      </c>
      <c r="E166" s="651" t="s">
        <v>8</v>
      </c>
      <c r="F166" s="651" t="s">
        <v>1260</v>
      </c>
      <c r="G166" s="651">
        <v>1000</v>
      </c>
      <c r="H166" s="651">
        <v>6.11</v>
      </c>
      <c r="I166" s="651">
        <v>6.1766666666666667</v>
      </c>
      <c r="J166" s="821">
        <v>6110</v>
      </c>
      <c r="K166" s="822">
        <v>4.9000000000000004</v>
      </c>
      <c r="L166" s="8">
        <v>4.0671428571428567</v>
      </c>
      <c r="M166" s="8">
        <v>1.0342857142857143</v>
      </c>
      <c r="N166" s="823">
        <f t="shared" si="33"/>
        <v>6122.511428571429</v>
      </c>
      <c r="O166" s="852" t="s">
        <v>143</v>
      </c>
      <c r="P166" s="662"/>
      <c r="Q166" s="823">
        <f t="shared" si="34"/>
        <v>-6122.511428571429</v>
      </c>
      <c r="R166" s="654">
        <v>0</v>
      </c>
      <c r="S166" s="660">
        <v>3000</v>
      </c>
      <c r="U166" s="654"/>
      <c r="V166" s="649" t="s">
        <v>1257</v>
      </c>
      <c r="W166" s="657">
        <v>10.001428571428571</v>
      </c>
      <c r="Y166" s="657"/>
      <c r="Z166" s="657"/>
    </row>
    <row r="167" spans="1:26" s="649" customFormat="1" ht="15.5">
      <c r="A167" s="856" t="s">
        <v>200</v>
      </c>
      <c r="B167" s="851">
        <v>44355</v>
      </c>
      <c r="C167" s="650" t="e">
        <v>#N/A</v>
      </c>
      <c r="D167" s="9">
        <v>52810</v>
      </c>
      <c r="E167" s="651" t="s">
        <v>8</v>
      </c>
      <c r="F167" s="651" t="s">
        <v>1260</v>
      </c>
      <c r="G167" s="651">
        <v>2000</v>
      </c>
      <c r="H167" s="651">
        <v>6.21</v>
      </c>
      <c r="I167" s="651"/>
      <c r="J167" s="821">
        <v>12420</v>
      </c>
      <c r="K167" s="822">
        <v>4.9000000000000004</v>
      </c>
      <c r="L167" s="8">
        <v>4.0671428571428567</v>
      </c>
      <c r="M167" s="8">
        <v>1.0342857142857143</v>
      </c>
      <c r="N167" s="823">
        <f t="shared" si="33"/>
        <v>12432.511428571426</v>
      </c>
      <c r="O167" s="852" t="s">
        <v>143</v>
      </c>
      <c r="P167" s="662"/>
      <c r="Q167" s="823">
        <f t="shared" si="34"/>
        <v>-12432.511428571426</v>
      </c>
      <c r="R167" s="654">
        <v>0</v>
      </c>
      <c r="S167" s="660">
        <v>2000</v>
      </c>
      <c r="U167" s="654"/>
      <c r="V167" s="649" t="s">
        <v>1257</v>
      </c>
      <c r="W167" s="657">
        <v>10.001428571428571</v>
      </c>
      <c r="Y167" s="657"/>
      <c r="Z167" s="657"/>
    </row>
    <row r="168" spans="1:26" s="649" customFormat="1" ht="15.5">
      <c r="A168" s="894" t="s">
        <v>1263</v>
      </c>
      <c r="B168" s="851">
        <v>44354</v>
      </c>
      <c r="C168" s="650" t="s">
        <v>280</v>
      </c>
      <c r="D168" s="9">
        <v>10413914</v>
      </c>
      <c r="E168" s="651" t="s">
        <v>8</v>
      </c>
      <c r="F168" s="651" t="s">
        <v>146</v>
      </c>
      <c r="G168" s="651">
        <v>300</v>
      </c>
      <c r="H168" s="651">
        <v>28.33</v>
      </c>
      <c r="I168" s="651">
        <v>25.480833333333337</v>
      </c>
      <c r="J168" s="821">
        <v>8499</v>
      </c>
      <c r="K168" s="822"/>
      <c r="L168" s="8"/>
      <c r="M168" s="8"/>
      <c r="N168" s="823">
        <f t="shared" si="33"/>
        <v>8501.5099999999984</v>
      </c>
      <c r="O168" s="852" t="s">
        <v>143</v>
      </c>
      <c r="P168" s="662"/>
      <c r="Q168" s="823">
        <f t="shared" si="34"/>
        <v>-8501.5099999999984</v>
      </c>
      <c r="R168" s="654">
        <v>0</v>
      </c>
      <c r="S168" s="660">
        <v>800</v>
      </c>
      <c r="U168" s="654"/>
      <c r="V168" s="649" t="s">
        <v>1257</v>
      </c>
      <c r="W168" s="657">
        <v>0</v>
      </c>
      <c r="Y168" s="657"/>
      <c r="Z168" s="657"/>
    </row>
    <row r="169" spans="1:26" s="649" customFormat="1" ht="15.5">
      <c r="A169" s="894" t="s">
        <v>1263</v>
      </c>
      <c r="B169" s="851">
        <v>44354</v>
      </c>
      <c r="C169" s="650" t="s">
        <v>445</v>
      </c>
      <c r="D169" s="9">
        <v>10413914</v>
      </c>
      <c r="E169" s="651" t="s">
        <v>8</v>
      </c>
      <c r="F169" s="651" t="s">
        <v>162</v>
      </c>
      <c r="G169" s="651">
        <v>2000</v>
      </c>
      <c r="H169" s="651">
        <v>1.66</v>
      </c>
      <c r="I169" s="651"/>
      <c r="J169" s="821">
        <v>3320</v>
      </c>
      <c r="K169" s="822"/>
      <c r="L169" s="8"/>
      <c r="M169" s="8"/>
      <c r="N169" s="823">
        <f t="shared" si="33"/>
        <v>3322.51</v>
      </c>
      <c r="O169" s="852" t="s">
        <v>144</v>
      </c>
      <c r="P169" s="662"/>
      <c r="Q169" s="823">
        <f t="shared" si="34"/>
        <v>-3322.51</v>
      </c>
      <c r="R169" s="654">
        <v>0</v>
      </c>
      <c r="S169" s="660">
        <v>2000</v>
      </c>
      <c r="U169" s="654"/>
      <c r="V169" s="649" t="s">
        <v>1257</v>
      </c>
      <c r="W169" s="657">
        <v>0</v>
      </c>
      <c r="Y169" s="657"/>
      <c r="Z169" s="657"/>
    </row>
    <row r="170" spans="1:26" s="649" customFormat="1" ht="15.5">
      <c r="A170" s="894" t="s">
        <v>1263</v>
      </c>
      <c r="B170" s="851">
        <v>44354</v>
      </c>
      <c r="C170" s="650" t="e">
        <v>#N/A</v>
      </c>
      <c r="D170" s="9">
        <v>10413914</v>
      </c>
      <c r="E170" s="651" t="s">
        <v>8</v>
      </c>
      <c r="F170" s="651" t="s">
        <v>1382</v>
      </c>
      <c r="G170" s="651">
        <v>200</v>
      </c>
      <c r="H170" s="651">
        <v>18.079999999999998</v>
      </c>
      <c r="I170" s="651">
        <v>17.996111111111112</v>
      </c>
      <c r="J170" s="821">
        <v>3615.9999999999995</v>
      </c>
      <c r="K170" s="822"/>
      <c r="L170" s="8"/>
      <c r="M170" s="8"/>
      <c r="N170" s="823">
        <f t="shared" si="33"/>
        <v>3618.5099999999998</v>
      </c>
      <c r="O170" s="852" t="s">
        <v>143</v>
      </c>
      <c r="P170" s="662"/>
      <c r="Q170" s="823">
        <f t="shared" si="34"/>
        <v>-3618.5099999999998</v>
      </c>
      <c r="R170" s="654">
        <v>0</v>
      </c>
      <c r="S170" s="660">
        <v>900</v>
      </c>
      <c r="U170" s="654"/>
      <c r="V170" s="649" t="s">
        <v>1257</v>
      </c>
      <c r="W170" s="657">
        <v>0</v>
      </c>
      <c r="Y170" s="657"/>
      <c r="Z170" s="657"/>
    </row>
    <row r="171" spans="1:26" s="649" customFormat="1" ht="15.5">
      <c r="A171" s="894" t="s">
        <v>1263</v>
      </c>
      <c r="B171" s="851">
        <v>44354</v>
      </c>
      <c r="C171" s="650" t="e">
        <v>#N/A</v>
      </c>
      <c r="D171" s="9">
        <v>10413914</v>
      </c>
      <c r="E171" s="651" t="s">
        <v>8</v>
      </c>
      <c r="F171" s="651" t="s">
        <v>1382</v>
      </c>
      <c r="G171" s="651">
        <v>200</v>
      </c>
      <c r="H171" s="651">
        <v>17.86</v>
      </c>
      <c r="I171" s="651">
        <v>17.984999999999999</v>
      </c>
      <c r="J171" s="821">
        <v>3572</v>
      </c>
      <c r="K171" s="822"/>
      <c r="L171" s="8"/>
      <c r="M171" s="8"/>
      <c r="N171" s="823">
        <f t="shared" si="33"/>
        <v>3574.51</v>
      </c>
      <c r="O171" s="852" t="s">
        <v>143</v>
      </c>
      <c r="P171" s="662"/>
      <c r="Q171" s="823">
        <f t="shared" si="34"/>
        <v>-3574.51</v>
      </c>
      <c r="R171" s="654">
        <v>0</v>
      </c>
      <c r="S171" s="660">
        <v>700</v>
      </c>
      <c r="U171" s="654"/>
      <c r="V171" s="649" t="s">
        <v>1257</v>
      </c>
      <c r="W171" s="657">
        <v>0</v>
      </c>
      <c r="Y171" s="657"/>
      <c r="Z171" s="657"/>
    </row>
    <row r="172" spans="1:26" s="649" customFormat="1" ht="15.5">
      <c r="A172" s="894" t="s">
        <v>1263</v>
      </c>
      <c r="B172" s="851">
        <v>44354</v>
      </c>
      <c r="C172" s="650" t="s">
        <v>1265</v>
      </c>
      <c r="D172" s="9">
        <v>10413914</v>
      </c>
      <c r="E172" s="651" t="s">
        <v>8</v>
      </c>
      <c r="F172" s="651" t="s">
        <v>1240</v>
      </c>
      <c r="G172" s="651">
        <v>300</v>
      </c>
      <c r="H172" s="651">
        <v>17.28</v>
      </c>
      <c r="I172" s="651"/>
      <c r="J172" s="821">
        <v>5184</v>
      </c>
      <c r="K172" s="822"/>
      <c r="L172" s="8"/>
      <c r="M172" s="8"/>
      <c r="N172" s="823">
        <f t="shared" si="33"/>
        <v>5186.51</v>
      </c>
      <c r="O172" s="852" t="s">
        <v>143</v>
      </c>
      <c r="P172" s="662"/>
      <c r="Q172" s="823">
        <f t="shared" si="34"/>
        <v>-5186.51</v>
      </c>
      <c r="R172" s="654">
        <v>0</v>
      </c>
      <c r="S172" s="660">
        <v>300</v>
      </c>
      <c r="U172" s="654"/>
      <c r="V172" s="649" t="s">
        <v>1257</v>
      </c>
      <c r="W172" s="657">
        <v>0</v>
      </c>
      <c r="Y172" s="657"/>
      <c r="Z172" s="657"/>
    </row>
    <row r="173" spans="1:26" s="649" customFormat="1" ht="15.5">
      <c r="A173" s="856" t="s">
        <v>200</v>
      </c>
      <c r="B173" s="851">
        <v>44354</v>
      </c>
      <c r="C173" s="650" t="s">
        <v>275</v>
      </c>
      <c r="D173" s="9">
        <v>41431</v>
      </c>
      <c r="E173" s="651" t="s">
        <v>10</v>
      </c>
      <c r="F173" s="651" t="s">
        <v>197</v>
      </c>
      <c r="G173" s="651">
        <v>500</v>
      </c>
      <c r="H173" s="651">
        <v>46.92</v>
      </c>
      <c r="I173" s="651"/>
      <c r="J173" s="821">
        <v>23460</v>
      </c>
      <c r="K173" s="822">
        <v>4.9000000000000004</v>
      </c>
      <c r="L173" s="8">
        <v>4.753333333333333</v>
      </c>
      <c r="M173" s="8">
        <v>1.1633333333333333</v>
      </c>
      <c r="N173" s="823">
        <f t="shared" si="33"/>
        <v>23447.487777777777</v>
      </c>
      <c r="O173" s="852" t="s">
        <v>143</v>
      </c>
      <c r="P173" s="662"/>
      <c r="Q173" s="823">
        <f t="shared" si="34"/>
        <v>23447.487777777777</v>
      </c>
      <c r="R173" s="654">
        <v>113.4833333333263</v>
      </c>
      <c r="S173" s="660">
        <v>0</v>
      </c>
      <c r="U173" s="654"/>
      <c r="V173" s="649" t="s">
        <v>1211</v>
      </c>
      <c r="W173" s="657">
        <v>10.816666666666666</v>
      </c>
      <c r="Y173" s="657"/>
      <c r="Z173" s="657"/>
    </row>
    <row r="174" spans="1:26" s="649" customFormat="1" ht="15.5">
      <c r="A174" s="856" t="s">
        <v>200</v>
      </c>
      <c r="B174" s="851">
        <v>44354</v>
      </c>
      <c r="C174" s="650" t="s">
        <v>275</v>
      </c>
      <c r="D174" s="9">
        <v>41431</v>
      </c>
      <c r="E174" s="651" t="s">
        <v>8</v>
      </c>
      <c r="F174" s="651" t="s">
        <v>197</v>
      </c>
      <c r="G174" s="651">
        <v>500</v>
      </c>
      <c r="H174" s="651">
        <v>46.66</v>
      </c>
      <c r="I174" s="651"/>
      <c r="J174" s="821">
        <v>23330</v>
      </c>
      <c r="K174" s="822">
        <v>4.9000000000000004</v>
      </c>
      <c r="L174" s="8">
        <v>4.753333333333333</v>
      </c>
      <c r="M174" s="8">
        <v>1.1633333333333333</v>
      </c>
      <c r="N174" s="823">
        <f t="shared" si="33"/>
        <v>23343.142222222225</v>
      </c>
      <c r="O174" s="852" t="s">
        <v>143</v>
      </c>
      <c r="P174" s="662"/>
      <c r="Q174" s="823">
        <f t="shared" si="34"/>
        <v>-23343.142222222225</v>
      </c>
      <c r="R174" s="654"/>
      <c r="S174" s="660">
        <v>0</v>
      </c>
      <c r="U174" s="654"/>
      <c r="V174" s="649" t="s">
        <v>1211</v>
      </c>
      <c r="W174" s="657">
        <v>10.816666666666666</v>
      </c>
      <c r="Y174" s="657"/>
      <c r="Z174" s="657"/>
    </row>
    <row r="175" spans="1:26" s="649" customFormat="1" ht="15.5">
      <c r="A175" s="856" t="s">
        <v>200</v>
      </c>
      <c r="B175" s="851">
        <v>44354</v>
      </c>
      <c r="C175" s="650" t="s">
        <v>275</v>
      </c>
      <c r="D175" s="9">
        <v>41431</v>
      </c>
      <c r="E175" s="651" t="s">
        <v>10</v>
      </c>
      <c r="F175" s="651" t="s">
        <v>197</v>
      </c>
      <c r="G175" s="234">
        <v>500</v>
      </c>
      <c r="H175" s="234">
        <v>46.77</v>
      </c>
      <c r="I175" s="651">
        <v>32.58</v>
      </c>
      <c r="J175" s="821">
        <v>23385</v>
      </c>
      <c r="K175" s="822">
        <v>4.9000000000000004</v>
      </c>
      <c r="L175" s="8">
        <v>4.753333333333333</v>
      </c>
      <c r="M175" s="8">
        <v>1.1633333333333333</v>
      </c>
      <c r="N175" s="823">
        <f t="shared" si="33"/>
        <v>23372.487777777777</v>
      </c>
      <c r="O175" s="852" t="s">
        <v>143</v>
      </c>
      <c r="P175" s="662"/>
      <c r="Q175" s="823">
        <f t="shared" si="34"/>
        <v>23372.487777777777</v>
      </c>
      <c r="R175" s="654">
        <v>7087.0566666666637</v>
      </c>
      <c r="S175" s="660">
        <v>0</v>
      </c>
      <c r="U175" s="654"/>
      <c r="V175" s="649" t="s">
        <v>1257</v>
      </c>
      <c r="W175" s="657">
        <v>10.816666666666666</v>
      </c>
      <c r="Y175" s="657"/>
      <c r="Z175" s="657"/>
    </row>
    <row r="176" spans="1:26" s="649" customFormat="1" ht="15.5">
      <c r="A176" s="856" t="s">
        <v>200</v>
      </c>
      <c r="B176" s="851">
        <v>44349</v>
      </c>
      <c r="C176" s="650" t="s">
        <v>1265</v>
      </c>
      <c r="D176" s="9">
        <v>18425</v>
      </c>
      <c r="E176" s="651" t="s">
        <v>10</v>
      </c>
      <c r="F176" s="651" t="s">
        <v>1</v>
      </c>
      <c r="G176" s="651">
        <v>200</v>
      </c>
      <c r="H176" s="651">
        <v>34.65</v>
      </c>
      <c r="I176" s="651"/>
      <c r="J176" s="821">
        <v>6930</v>
      </c>
      <c r="K176" s="822">
        <v>4.9000000000000004</v>
      </c>
      <c r="L176" s="8">
        <v>1.73</v>
      </c>
      <c r="M176" s="8">
        <v>0.34</v>
      </c>
      <c r="N176" s="823">
        <f t="shared" si="33"/>
        <v>6921.3344444444447</v>
      </c>
      <c r="O176" s="852" t="s">
        <v>143</v>
      </c>
      <c r="P176" s="662"/>
      <c r="Q176" s="823">
        <f t="shared" si="34"/>
        <v>6921.3344444444447</v>
      </c>
      <c r="R176" s="892">
        <v>839.7163636363648</v>
      </c>
      <c r="S176" s="660">
        <v>0</v>
      </c>
      <c r="U176" s="654"/>
      <c r="V176" s="649" t="s">
        <v>1257</v>
      </c>
      <c r="W176" s="657">
        <v>6.9700000000000006</v>
      </c>
      <c r="Y176" s="657"/>
      <c r="Z176" s="657"/>
    </row>
    <row r="177" spans="1:26" s="649" customFormat="1" ht="15.5">
      <c r="A177" s="887" t="s">
        <v>1263</v>
      </c>
      <c r="B177" s="851">
        <v>44349</v>
      </c>
      <c r="C177" s="650" t="s">
        <v>275</v>
      </c>
      <c r="D177" s="9">
        <v>10183502</v>
      </c>
      <c r="E177" s="651" t="s">
        <v>10</v>
      </c>
      <c r="F177" s="651" t="s">
        <v>197</v>
      </c>
      <c r="G177" s="651">
        <v>100</v>
      </c>
      <c r="H177" s="651">
        <v>45.46</v>
      </c>
      <c r="I177" s="651">
        <v>38.47</v>
      </c>
      <c r="J177" s="821">
        <v>4546</v>
      </c>
      <c r="K177" s="822"/>
      <c r="L177" s="8">
        <v>2.1212499999999999</v>
      </c>
      <c r="M177" s="8">
        <v>0.48499999999999999</v>
      </c>
      <c r="N177" s="823">
        <f t="shared" si="33"/>
        <v>4541.6981944444442</v>
      </c>
      <c r="O177" s="852" t="s">
        <v>143</v>
      </c>
      <c r="P177" s="662"/>
      <c r="Q177" s="823">
        <f t="shared" si="34"/>
        <v>4541.6981944444442</v>
      </c>
      <c r="R177" s="654">
        <v>696.63500000000022</v>
      </c>
      <c r="S177" s="660">
        <v>500</v>
      </c>
      <c r="U177" s="654"/>
      <c r="V177" s="649" t="s">
        <v>1257</v>
      </c>
      <c r="W177" s="657">
        <v>2.6062499999999997</v>
      </c>
      <c r="Y177" s="657"/>
      <c r="Z177" s="657"/>
    </row>
    <row r="178" spans="1:26" s="649" customFormat="1" ht="15.5">
      <c r="A178" s="887" t="s">
        <v>1263</v>
      </c>
      <c r="B178" s="851">
        <v>44349</v>
      </c>
      <c r="C178" s="650" t="s">
        <v>275</v>
      </c>
      <c r="D178" s="9">
        <v>10183502</v>
      </c>
      <c r="E178" s="651" t="s">
        <v>10</v>
      </c>
      <c r="F178" s="651" t="s">
        <v>197</v>
      </c>
      <c r="G178" s="651">
        <v>200</v>
      </c>
      <c r="H178" s="651">
        <v>44.99</v>
      </c>
      <c r="I178" s="651">
        <v>38.47</v>
      </c>
      <c r="J178" s="821">
        <v>8998</v>
      </c>
      <c r="K178" s="822"/>
      <c r="L178" s="8">
        <v>2.1212499999999999</v>
      </c>
      <c r="M178" s="8">
        <v>0.48499999999999999</v>
      </c>
      <c r="N178" s="823">
        <f t="shared" si="33"/>
        <v>8993.6981944444433</v>
      </c>
      <c r="O178" s="852" t="s">
        <v>143</v>
      </c>
      <c r="P178" s="662"/>
      <c r="Q178" s="823">
        <f t="shared" si="34"/>
        <v>8993.6981944444433</v>
      </c>
      <c r="R178" s="654">
        <v>1301.6350000000002</v>
      </c>
      <c r="S178" s="660">
        <v>600</v>
      </c>
      <c r="U178" s="654"/>
      <c r="V178" s="649" t="s">
        <v>1257</v>
      </c>
      <c r="W178" s="657">
        <v>2.6062499999999997</v>
      </c>
      <c r="Y178" s="657"/>
      <c r="Z178" s="657"/>
    </row>
    <row r="179" spans="1:26" s="649" customFormat="1" ht="15.5">
      <c r="A179" s="887" t="s">
        <v>1263</v>
      </c>
      <c r="B179" s="851">
        <v>44349</v>
      </c>
      <c r="C179" s="650" t="s">
        <v>271</v>
      </c>
      <c r="D179" s="9">
        <v>10183502</v>
      </c>
      <c r="E179" s="651" t="s">
        <v>10</v>
      </c>
      <c r="F179" s="651" t="s">
        <v>67</v>
      </c>
      <c r="G179" s="651">
        <v>200</v>
      </c>
      <c r="H179" s="651">
        <v>25.265000000000001</v>
      </c>
      <c r="I179" s="651">
        <v>22</v>
      </c>
      <c r="J179" s="821">
        <v>5053</v>
      </c>
      <c r="K179" s="822"/>
      <c r="L179" s="8">
        <v>2.1212499999999999</v>
      </c>
      <c r="M179" s="8">
        <v>0.48499999999999999</v>
      </c>
      <c r="N179" s="823">
        <f t="shared" si="33"/>
        <v>5048.6981944444442</v>
      </c>
      <c r="O179" s="852" t="s">
        <v>143</v>
      </c>
      <c r="P179" s="662"/>
      <c r="Q179" s="823">
        <f t="shared" si="34"/>
        <v>5048.6981944444442</v>
      </c>
      <c r="R179" s="654">
        <v>650.63500000000022</v>
      </c>
      <c r="S179" s="817">
        <v>0</v>
      </c>
      <c r="U179" s="654"/>
      <c r="V179" s="649" t="s">
        <v>1257</v>
      </c>
      <c r="W179" s="657">
        <v>2.6062499999999997</v>
      </c>
      <c r="Y179" s="657"/>
      <c r="Z179" s="657"/>
    </row>
    <row r="180" spans="1:26" s="649" customFormat="1" ht="15.5">
      <c r="A180" s="887" t="s">
        <v>1263</v>
      </c>
      <c r="B180" s="851">
        <v>44349</v>
      </c>
      <c r="C180" s="650" t="s">
        <v>271</v>
      </c>
      <c r="D180" s="9">
        <v>10183502</v>
      </c>
      <c r="E180" s="651" t="s">
        <v>10</v>
      </c>
      <c r="F180" s="651" t="s">
        <v>1234</v>
      </c>
      <c r="G180" s="651">
        <v>700</v>
      </c>
      <c r="H180" s="651">
        <v>14.46</v>
      </c>
      <c r="I180" s="651">
        <v>12.39</v>
      </c>
      <c r="J180" s="821">
        <v>10122</v>
      </c>
      <c r="K180" s="822"/>
      <c r="L180" s="8">
        <v>2.1212499999999999</v>
      </c>
      <c r="M180" s="8">
        <v>0.48499999999999999</v>
      </c>
      <c r="N180" s="823">
        <f t="shared" si="33"/>
        <v>10117.698194444443</v>
      </c>
      <c r="O180" s="852" t="s">
        <v>143</v>
      </c>
      <c r="P180" s="662"/>
      <c r="Q180" s="823">
        <f t="shared" si="34"/>
        <v>10117.698194444443</v>
      </c>
      <c r="R180" s="654">
        <v>1446.6350000000002</v>
      </c>
      <c r="S180" s="660">
        <v>0</v>
      </c>
      <c r="U180" s="654"/>
      <c r="V180" s="649" t="s">
        <v>1257</v>
      </c>
      <c r="W180" s="657">
        <v>2.6062499999999997</v>
      </c>
      <c r="Y180" s="657"/>
      <c r="Z180" s="657"/>
    </row>
    <row r="181" spans="1:26" s="649" customFormat="1" ht="15.5">
      <c r="A181" s="887" t="s">
        <v>1263</v>
      </c>
      <c r="B181" s="851">
        <v>44349</v>
      </c>
      <c r="C181" s="650" t="s">
        <v>280</v>
      </c>
      <c r="D181" s="9">
        <v>10183502</v>
      </c>
      <c r="E181" s="651" t="s">
        <v>10</v>
      </c>
      <c r="F181" s="651" t="s">
        <v>146</v>
      </c>
      <c r="G181" s="651">
        <v>200</v>
      </c>
      <c r="H181" s="651">
        <v>27.54</v>
      </c>
      <c r="I181" s="651">
        <v>23.771333333333335</v>
      </c>
      <c r="J181" s="821">
        <v>5508</v>
      </c>
      <c r="K181" s="822"/>
      <c r="L181" s="8">
        <v>2.1212499999999999</v>
      </c>
      <c r="M181" s="8">
        <v>0.48499999999999999</v>
      </c>
      <c r="N181" s="823">
        <f t="shared" si="33"/>
        <v>5503.6981944444442</v>
      </c>
      <c r="O181" s="852" t="s">
        <v>143</v>
      </c>
      <c r="P181" s="662"/>
      <c r="Q181" s="823">
        <f t="shared" si="34"/>
        <v>5503.6981944444442</v>
      </c>
      <c r="R181" s="654">
        <v>751.36833333333288</v>
      </c>
      <c r="S181" s="660">
        <v>500</v>
      </c>
      <c r="U181" s="654"/>
      <c r="V181" s="649" t="s">
        <v>1257</v>
      </c>
      <c r="W181" s="657">
        <v>2.6062499999999997</v>
      </c>
      <c r="Y181" s="657"/>
      <c r="Z181" s="657"/>
    </row>
    <row r="182" spans="1:26" s="649" customFormat="1" ht="15.5">
      <c r="A182" s="887" t="s">
        <v>1263</v>
      </c>
      <c r="B182" s="851">
        <v>44349</v>
      </c>
      <c r="C182" s="650" t="s">
        <v>280</v>
      </c>
      <c r="D182" s="9">
        <v>10183502</v>
      </c>
      <c r="E182" s="651" t="s">
        <v>10</v>
      </c>
      <c r="F182" s="651" t="s">
        <v>146</v>
      </c>
      <c r="G182" s="651">
        <v>100</v>
      </c>
      <c r="H182" s="651">
        <v>27.82</v>
      </c>
      <c r="I182" s="651">
        <v>23.771333333333335</v>
      </c>
      <c r="J182" s="821">
        <v>2782</v>
      </c>
      <c r="K182" s="822"/>
      <c r="L182" s="8">
        <v>2.1212499999999999</v>
      </c>
      <c r="M182" s="8">
        <v>0.48499999999999999</v>
      </c>
      <c r="N182" s="823">
        <f t="shared" si="33"/>
        <v>2777.6270833333328</v>
      </c>
      <c r="O182" s="852" t="s">
        <v>143</v>
      </c>
      <c r="P182" s="662"/>
      <c r="Q182" s="823">
        <f t="shared" si="34"/>
        <v>2777.6270833333328</v>
      </c>
      <c r="R182" s="654">
        <v>402.68611111111068</v>
      </c>
      <c r="S182" s="660">
        <v>700</v>
      </c>
      <c r="U182" s="654"/>
      <c r="V182" s="649" t="s">
        <v>1257</v>
      </c>
      <c r="W182" s="657">
        <v>2.6062499999999997</v>
      </c>
      <c r="Y182" s="657"/>
      <c r="Z182" s="657"/>
    </row>
    <row r="183" spans="1:26" s="649" customFormat="1" ht="15.5">
      <c r="A183" s="887" t="s">
        <v>1263</v>
      </c>
      <c r="B183" s="851">
        <v>44349</v>
      </c>
      <c r="C183" s="650" t="e">
        <v>#N/A</v>
      </c>
      <c r="D183" s="9">
        <v>10183502</v>
      </c>
      <c r="E183" s="651" t="s">
        <v>10</v>
      </c>
      <c r="F183" s="651" t="s">
        <v>1382</v>
      </c>
      <c r="G183" s="651">
        <v>200</v>
      </c>
      <c r="H183" s="651">
        <v>17.86</v>
      </c>
      <c r="I183" s="651">
        <v>18.035</v>
      </c>
      <c r="J183" s="821">
        <v>3572</v>
      </c>
      <c r="K183" s="822"/>
      <c r="L183" s="8">
        <v>2.1212499999999999</v>
      </c>
      <c r="M183" s="8">
        <v>0.48499999999999999</v>
      </c>
      <c r="N183" s="823">
        <f t="shared" si="33"/>
        <v>3567.6270833333328</v>
      </c>
      <c r="O183" s="852" t="s">
        <v>143</v>
      </c>
      <c r="P183" s="662"/>
      <c r="Q183" s="823">
        <f t="shared" si="34"/>
        <v>3567.6270833333328</v>
      </c>
      <c r="R183" s="892">
        <v>125.81944444444434</v>
      </c>
      <c r="S183" s="660">
        <v>500</v>
      </c>
      <c r="U183" s="654"/>
      <c r="V183" s="649" t="s">
        <v>1257</v>
      </c>
      <c r="W183" s="657">
        <v>2.6062499999999997</v>
      </c>
      <c r="Y183" s="657"/>
      <c r="Z183" s="657"/>
    </row>
    <row r="184" spans="1:26" s="649" customFormat="1" ht="15.5">
      <c r="A184" s="887" t="s">
        <v>1263</v>
      </c>
      <c r="B184" s="851">
        <v>44349</v>
      </c>
      <c r="C184" s="650" t="e">
        <v>#N/A</v>
      </c>
      <c r="D184" s="9">
        <v>10183502</v>
      </c>
      <c r="E184" s="651" t="s">
        <v>10</v>
      </c>
      <c r="F184" s="651" t="s">
        <v>1382</v>
      </c>
      <c r="G184" s="651">
        <v>100</v>
      </c>
      <c r="H184" s="651">
        <v>17.989999999999998</v>
      </c>
      <c r="I184" s="651">
        <v>18.035</v>
      </c>
      <c r="J184" s="821">
        <v>1798.9999999999998</v>
      </c>
      <c r="K184" s="822"/>
      <c r="L184" s="8">
        <v>2.1212499999999999</v>
      </c>
      <c r="M184" s="8">
        <v>0.48499999999999999</v>
      </c>
      <c r="N184" s="823">
        <f t="shared" si="33"/>
        <v>1794.6270833333333</v>
      </c>
      <c r="O184" s="852" t="s">
        <v>143</v>
      </c>
      <c r="P184" s="662"/>
      <c r="Q184" s="823">
        <f t="shared" si="34"/>
        <v>1794.6270833333333</v>
      </c>
      <c r="R184" s="654">
        <v>-6.6805555555556566</v>
      </c>
      <c r="S184" s="660">
        <v>700</v>
      </c>
      <c r="U184" s="654"/>
      <c r="V184" s="649" t="s">
        <v>1257</v>
      </c>
      <c r="W184" s="657">
        <v>2.6062499999999997</v>
      </c>
      <c r="Y184" s="657"/>
      <c r="Z184" s="657"/>
    </row>
    <row r="185" spans="1:26" s="649" customFormat="1" ht="15.5">
      <c r="A185" s="856" t="s">
        <v>200</v>
      </c>
      <c r="B185" s="851">
        <v>44348</v>
      </c>
      <c r="C185" s="650" t="s">
        <v>446</v>
      </c>
      <c r="D185" s="9">
        <v>5640</v>
      </c>
      <c r="E185" s="651" t="s">
        <v>10</v>
      </c>
      <c r="F185" s="651" t="s">
        <v>89</v>
      </c>
      <c r="G185" s="651">
        <v>587</v>
      </c>
      <c r="H185" s="651">
        <v>13.72</v>
      </c>
      <c r="I185" s="651">
        <v>13.08</v>
      </c>
      <c r="J185" s="821">
        <v>8053.64</v>
      </c>
      <c r="K185" s="822">
        <v>4.9000000000000004</v>
      </c>
      <c r="L185" s="8">
        <v>3.97</v>
      </c>
      <c r="M185" s="8">
        <v>0.79400000000000004</v>
      </c>
      <c r="N185" s="823">
        <f t="shared" si="33"/>
        <v>8042.2093333333341</v>
      </c>
      <c r="O185" s="852" t="s">
        <v>143</v>
      </c>
      <c r="P185" s="662"/>
      <c r="Q185" s="823">
        <f t="shared" si="34"/>
        <v>8042.2093333333341</v>
      </c>
      <c r="R185" s="654">
        <v>368.2904444444448</v>
      </c>
      <c r="S185" s="660">
        <v>2200</v>
      </c>
      <c r="U185" s="654"/>
      <c r="V185" s="649" t="s">
        <v>1257</v>
      </c>
      <c r="W185" s="657">
        <v>9.6640000000000015</v>
      </c>
      <c r="Y185" s="657"/>
      <c r="Z185" s="657"/>
    </row>
    <row r="186" spans="1:26" s="649" customFormat="1" ht="15.5">
      <c r="A186" s="856" t="s">
        <v>200</v>
      </c>
      <c r="B186" s="851">
        <v>44348</v>
      </c>
      <c r="C186" s="650" t="s">
        <v>271</v>
      </c>
      <c r="D186" s="9">
        <v>5640</v>
      </c>
      <c r="E186" s="651" t="s">
        <v>8</v>
      </c>
      <c r="F186" s="651" t="s">
        <v>1234</v>
      </c>
      <c r="G186" s="651">
        <v>300</v>
      </c>
      <c r="H186" s="651">
        <v>13.88</v>
      </c>
      <c r="I186" s="61">
        <v>16.17760766666667</v>
      </c>
      <c r="J186" s="821">
        <v>4164</v>
      </c>
      <c r="K186" s="822">
        <v>4.9000000000000004</v>
      </c>
      <c r="L186" s="8">
        <v>3.97</v>
      </c>
      <c r="M186" s="8">
        <v>0.79400000000000004</v>
      </c>
      <c r="N186" s="823">
        <f t="shared" si="33"/>
        <v>4176.0606666666663</v>
      </c>
      <c r="O186" s="852" t="s">
        <v>144</v>
      </c>
      <c r="P186" s="662"/>
      <c r="Q186" s="823">
        <f t="shared" si="34"/>
        <v>-4176.0606666666663</v>
      </c>
      <c r="R186" s="654"/>
      <c r="S186" s="660">
        <v>5000</v>
      </c>
      <c r="U186" s="654"/>
      <c r="V186" s="649" t="s">
        <v>1257</v>
      </c>
      <c r="W186" s="657">
        <v>9.6640000000000015</v>
      </c>
      <c r="Y186" s="657"/>
      <c r="Z186" s="657"/>
    </row>
    <row r="187" spans="1:26" s="649" customFormat="1" ht="15.5">
      <c r="A187" s="856" t="s">
        <v>200</v>
      </c>
      <c r="B187" s="851">
        <v>44348</v>
      </c>
      <c r="C187" s="650" t="s">
        <v>271</v>
      </c>
      <c r="D187" s="9">
        <v>5640</v>
      </c>
      <c r="E187" s="651" t="s">
        <v>8</v>
      </c>
      <c r="F187" s="651" t="s">
        <v>1234</v>
      </c>
      <c r="G187" s="651">
        <v>2000</v>
      </c>
      <c r="H187" s="651">
        <v>13.87</v>
      </c>
      <c r="I187" s="61">
        <v>16.324263475177307</v>
      </c>
      <c r="J187" s="821">
        <v>27740</v>
      </c>
      <c r="K187" s="822">
        <v>4.9000000000000004</v>
      </c>
      <c r="L187" s="8">
        <v>3.97</v>
      </c>
      <c r="M187" s="8">
        <v>0.79400000000000004</v>
      </c>
      <c r="N187" s="823">
        <f t="shared" si="33"/>
        <v>27752.060666666672</v>
      </c>
      <c r="O187" s="852" t="s">
        <v>144</v>
      </c>
      <c r="P187" s="662"/>
      <c r="Q187" s="823">
        <f t="shared" si="34"/>
        <v>-27752.060666666672</v>
      </c>
      <c r="R187" s="654"/>
      <c r="S187" s="660">
        <v>4700</v>
      </c>
      <c r="U187" s="654"/>
      <c r="V187" s="649" t="s">
        <v>1257</v>
      </c>
      <c r="W187" s="657">
        <v>9.6640000000000015</v>
      </c>
      <c r="Y187" s="657"/>
      <c r="Z187" s="657"/>
    </row>
    <row r="188" spans="1:26" s="649" customFormat="1" ht="15.5">
      <c r="A188" s="856" t="s">
        <v>200</v>
      </c>
      <c r="B188" s="851">
        <v>44348</v>
      </c>
      <c r="C188" s="650" t="s">
        <v>271</v>
      </c>
      <c r="D188" s="9">
        <v>5640</v>
      </c>
      <c r="E188" s="651" t="s">
        <v>8</v>
      </c>
      <c r="F188" s="651" t="s">
        <v>67</v>
      </c>
      <c r="G188" s="651">
        <v>300</v>
      </c>
      <c r="H188" s="651">
        <v>25.29</v>
      </c>
      <c r="I188" s="61">
        <v>24.205943442639754</v>
      </c>
      <c r="J188" s="821">
        <v>7587</v>
      </c>
      <c r="K188" s="822">
        <v>4.9000000000000004</v>
      </c>
      <c r="L188" s="8">
        <v>3.97</v>
      </c>
      <c r="M188" s="8">
        <v>0.79400000000000004</v>
      </c>
      <c r="N188" s="823">
        <f t="shared" si="33"/>
        <v>7599.0606666666663</v>
      </c>
      <c r="O188" s="852" t="s">
        <v>143</v>
      </c>
      <c r="P188" s="662"/>
      <c r="Q188" s="823">
        <f t="shared" si="34"/>
        <v>-7599.0606666666663</v>
      </c>
      <c r="R188" s="654"/>
      <c r="S188" s="660">
        <v>1300</v>
      </c>
      <c r="U188" s="654"/>
      <c r="V188" s="649" t="s">
        <v>1257</v>
      </c>
      <c r="W188" s="657">
        <v>9.6640000000000015</v>
      </c>
      <c r="Y188" s="657"/>
      <c r="Z188" s="657"/>
    </row>
    <row r="189" spans="1:26" s="649" customFormat="1" ht="15.5">
      <c r="A189" s="856" t="s">
        <v>200</v>
      </c>
      <c r="B189" s="851">
        <v>44348</v>
      </c>
      <c r="C189" s="650" t="e">
        <v>#N/A</v>
      </c>
      <c r="D189" s="9">
        <v>5640</v>
      </c>
      <c r="E189" s="651" t="s">
        <v>10</v>
      </c>
      <c r="F189" s="651" t="s">
        <v>1260</v>
      </c>
      <c r="G189" s="651">
        <v>5337</v>
      </c>
      <c r="H189" s="651">
        <v>5.97</v>
      </c>
      <c r="I189" s="61">
        <v>13.033271751231032</v>
      </c>
      <c r="J189" s="821">
        <v>31861.89</v>
      </c>
      <c r="K189" s="822">
        <v>4.9000000000000004</v>
      </c>
      <c r="L189" s="8">
        <v>3.97</v>
      </c>
      <c r="M189" s="8">
        <v>0.79400000000000004</v>
      </c>
      <c r="N189" s="823">
        <f t="shared" si="33"/>
        <v>31850.459333333329</v>
      </c>
      <c r="O189" s="852" t="s">
        <v>143</v>
      </c>
      <c r="P189" s="662"/>
      <c r="Q189" s="823">
        <f t="shared" si="34"/>
        <v>31850.459333333329</v>
      </c>
      <c r="R189" s="654">
        <v>-37704.070891875577</v>
      </c>
      <c r="S189" s="660">
        <v>800</v>
      </c>
      <c r="U189" s="654"/>
      <c r="V189" s="649" t="s">
        <v>1257</v>
      </c>
      <c r="W189" s="657">
        <v>9.6640000000000015</v>
      </c>
      <c r="Y189" s="657"/>
      <c r="Z189" s="657"/>
    </row>
    <row r="190" spans="1:26" s="649" customFormat="1" ht="15.5">
      <c r="A190" s="861" t="s">
        <v>1263</v>
      </c>
      <c r="B190" s="851">
        <v>44348</v>
      </c>
      <c r="C190" s="650" t="s">
        <v>275</v>
      </c>
      <c r="D190" s="9">
        <v>10062348</v>
      </c>
      <c r="E190" s="651" t="s">
        <v>10</v>
      </c>
      <c r="F190" s="651" t="s">
        <v>197</v>
      </c>
      <c r="G190" s="651">
        <v>200</v>
      </c>
      <c r="H190" s="651">
        <v>44.91</v>
      </c>
      <c r="I190" s="651">
        <v>38.47</v>
      </c>
      <c r="J190" s="821">
        <v>8982</v>
      </c>
      <c r="K190" s="822"/>
      <c r="L190" s="8">
        <v>17.93</v>
      </c>
      <c r="M190" s="8">
        <v>4.79</v>
      </c>
      <c r="N190" s="823">
        <f t="shared" si="33"/>
        <v>8957.5133333333324</v>
      </c>
      <c r="O190" s="852" t="s">
        <v>143</v>
      </c>
      <c r="P190" s="662"/>
      <c r="Q190" s="823">
        <f t="shared" si="34"/>
        <v>8957.5133333333324</v>
      </c>
      <c r="R190" s="654">
        <v>1281.5144444444431</v>
      </c>
      <c r="S190" s="660">
        <v>800</v>
      </c>
      <c r="U190" s="654"/>
      <c r="V190" s="649" t="s">
        <v>1257</v>
      </c>
      <c r="W190" s="657">
        <v>22.72</v>
      </c>
      <c r="Y190" s="657"/>
      <c r="Z190" s="657"/>
    </row>
    <row r="191" spans="1:26" s="649" customFormat="1" ht="15.5">
      <c r="A191" s="861" t="s">
        <v>1263</v>
      </c>
      <c r="B191" s="851">
        <v>44347</v>
      </c>
      <c r="C191" s="650" t="s">
        <v>271</v>
      </c>
      <c r="D191" s="9">
        <v>9959858</v>
      </c>
      <c r="E191" s="651" t="s">
        <v>8</v>
      </c>
      <c r="F191" s="651" t="s">
        <v>67</v>
      </c>
      <c r="G191" s="651">
        <v>200</v>
      </c>
      <c r="H191" s="651">
        <v>24.95</v>
      </c>
      <c r="I191" s="651"/>
      <c r="J191" s="821">
        <v>4990</v>
      </c>
      <c r="K191" s="822"/>
      <c r="L191" s="8">
        <v>2.835</v>
      </c>
      <c r="M191" s="8">
        <v>0.68500000000000005</v>
      </c>
      <c r="N191" s="823">
        <f t="shared" si="33"/>
        <v>4995.9660000000003</v>
      </c>
      <c r="O191" s="852" t="s">
        <v>143</v>
      </c>
      <c r="P191" s="662"/>
      <c r="Q191" s="823">
        <f t="shared" si="34"/>
        <v>-4995.9660000000003</v>
      </c>
      <c r="R191" s="654"/>
      <c r="S191" s="660">
        <v>200</v>
      </c>
      <c r="U191" s="654"/>
      <c r="V191" s="649" t="s">
        <v>1257</v>
      </c>
      <c r="W191" s="657">
        <v>3.52</v>
      </c>
      <c r="Y191" s="657"/>
      <c r="Z191" s="657"/>
    </row>
    <row r="192" spans="1:26" s="649" customFormat="1" ht="15.5">
      <c r="A192" s="861" t="s">
        <v>1263</v>
      </c>
      <c r="B192" s="851">
        <v>44347</v>
      </c>
      <c r="C192" s="650" t="s">
        <v>277</v>
      </c>
      <c r="D192" s="9">
        <v>9959858</v>
      </c>
      <c r="E192" s="651" t="s">
        <v>10</v>
      </c>
      <c r="F192" s="651" t="s">
        <v>2</v>
      </c>
      <c r="G192" s="651">
        <v>200</v>
      </c>
      <c r="H192" s="651">
        <v>26.44</v>
      </c>
      <c r="I192" s="651">
        <v>26.32</v>
      </c>
      <c r="J192" s="821">
        <v>5288</v>
      </c>
      <c r="K192" s="822"/>
      <c r="L192" s="8">
        <v>2.835</v>
      </c>
      <c r="M192" s="8">
        <v>0.68500000000000005</v>
      </c>
      <c r="N192" s="823">
        <f t="shared" si="33"/>
        <v>5282.6639999999998</v>
      </c>
      <c r="O192" s="852" t="s">
        <v>143</v>
      </c>
      <c r="P192" s="662"/>
      <c r="Q192" s="823">
        <f t="shared" si="34"/>
        <v>5282.6639999999998</v>
      </c>
      <c r="R192" s="654">
        <v>18.878333333333103</v>
      </c>
      <c r="S192" s="660">
        <v>100</v>
      </c>
      <c r="U192" s="654"/>
      <c r="V192" s="649" t="s">
        <v>1257</v>
      </c>
      <c r="W192" s="657">
        <v>3.52</v>
      </c>
      <c r="Y192" s="657"/>
      <c r="Z192" s="657"/>
    </row>
    <row r="193" spans="1:26" s="649" customFormat="1" ht="15.5">
      <c r="A193" s="861" t="s">
        <v>1263</v>
      </c>
      <c r="B193" s="851">
        <v>44344</v>
      </c>
      <c r="C193" s="650" t="s">
        <v>277</v>
      </c>
      <c r="D193" s="9">
        <v>9858764</v>
      </c>
      <c r="E193" s="651" t="s">
        <v>8</v>
      </c>
      <c r="F193" s="651" t="s">
        <v>2</v>
      </c>
      <c r="G193" s="651">
        <v>200</v>
      </c>
      <c r="H193" s="651">
        <v>26.32</v>
      </c>
      <c r="I193" s="651">
        <v>26.32</v>
      </c>
      <c r="J193" s="821">
        <v>5264</v>
      </c>
      <c r="K193" s="822"/>
      <c r="L193" s="8">
        <v>1.38</v>
      </c>
      <c r="M193" s="8">
        <v>0.27333333333333332</v>
      </c>
      <c r="N193" s="823">
        <f t="shared" si="33"/>
        <v>5268.0993333333336</v>
      </c>
      <c r="O193" s="852" t="s">
        <v>143</v>
      </c>
      <c r="P193" s="662"/>
      <c r="Q193" s="823">
        <f t="shared" si="34"/>
        <v>-5268.0993333333336</v>
      </c>
      <c r="R193" s="654"/>
      <c r="S193" s="660">
        <v>300</v>
      </c>
      <c r="U193" s="654"/>
      <c r="V193" s="649" t="s">
        <v>1257</v>
      </c>
      <c r="W193" s="657">
        <v>1.6533333333333333</v>
      </c>
      <c r="Y193" s="657"/>
      <c r="Z193" s="657"/>
    </row>
    <row r="194" spans="1:26" s="649" customFormat="1" ht="15.5">
      <c r="A194" s="861" t="s">
        <v>1263</v>
      </c>
      <c r="B194" s="851">
        <v>44344</v>
      </c>
      <c r="C194" s="650" t="e">
        <v>#N/A</v>
      </c>
      <c r="D194" s="9">
        <v>9858764</v>
      </c>
      <c r="E194" s="651" t="s">
        <v>8</v>
      </c>
      <c r="F194" s="651" t="s">
        <v>1393</v>
      </c>
      <c r="G194" s="651">
        <v>100</v>
      </c>
      <c r="H194" s="651">
        <v>37.64</v>
      </c>
      <c r="I194" s="651">
        <v>39.245714285714286</v>
      </c>
      <c r="J194" s="821">
        <v>3764</v>
      </c>
      <c r="K194" s="822"/>
      <c r="L194" s="8">
        <v>1.38</v>
      </c>
      <c r="M194" s="8">
        <v>0.27333333333333332</v>
      </c>
      <c r="N194" s="823">
        <f t="shared" si="33"/>
        <v>3768.0993333333336</v>
      </c>
      <c r="O194" s="852" t="s">
        <v>144</v>
      </c>
      <c r="P194" s="662"/>
      <c r="Q194" s="823">
        <f t="shared" si="34"/>
        <v>-3768.0993333333336</v>
      </c>
      <c r="R194" s="654"/>
      <c r="S194" s="660">
        <v>700</v>
      </c>
      <c r="U194" s="654"/>
      <c r="V194" s="649" t="s">
        <v>1257</v>
      </c>
      <c r="W194" s="657">
        <v>1.6533333333333333</v>
      </c>
      <c r="Y194" s="657"/>
      <c r="Z194" s="657"/>
    </row>
    <row r="195" spans="1:26" s="649" customFormat="1" ht="15.5">
      <c r="A195" s="861" t="s">
        <v>1263</v>
      </c>
      <c r="B195" s="851">
        <v>44344</v>
      </c>
      <c r="C195" s="650" t="s">
        <v>271</v>
      </c>
      <c r="D195" s="9">
        <v>9858764</v>
      </c>
      <c r="E195" s="651" t="s">
        <v>10</v>
      </c>
      <c r="F195" s="651" t="s">
        <v>67</v>
      </c>
      <c r="G195" s="651">
        <v>300</v>
      </c>
      <c r="H195" s="651">
        <v>25.2</v>
      </c>
      <c r="I195" s="651"/>
      <c r="J195" s="821">
        <v>7560</v>
      </c>
      <c r="K195" s="822"/>
      <c r="L195" s="8">
        <v>1.38</v>
      </c>
      <c r="M195" s="8">
        <v>0.27333333333333332</v>
      </c>
      <c r="N195" s="823">
        <f t="shared" si="33"/>
        <v>7556.5306666666665</v>
      </c>
      <c r="O195" s="852" t="s">
        <v>143</v>
      </c>
      <c r="P195" s="662"/>
      <c r="Q195" s="823">
        <f t="shared" si="34"/>
        <v>7556.5306666666665</v>
      </c>
      <c r="R195" s="654">
        <v>205.30333333333328</v>
      </c>
      <c r="S195" s="660">
        <v>0</v>
      </c>
      <c r="U195" s="654"/>
      <c r="V195" s="649" t="s">
        <v>1257</v>
      </c>
      <c r="W195" s="657">
        <v>1.6533333333333333</v>
      </c>
      <c r="Y195" s="657"/>
      <c r="Z195" s="657"/>
    </row>
    <row r="196" spans="1:26" s="649" customFormat="1" ht="15.5">
      <c r="A196" s="861" t="s">
        <v>1263</v>
      </c>
      <c r="B196" s="851">
        <v>44343</v>
      </c>
      <c r="C196" s="650" t="e">
        <v>#N/A</v>
      </c>
      <c r="D196" s="9">
        <v>9759565</v>
      </c>
      <c r="E196" s="651" t="s">
        <v>10</v>
      </c>
      <c r="F196" s="651" t="s">
        <v>1393</v>
      </c>
      <c r="G196" s="651">
        <v>100</v>
      </c>
      <c r="H196" s="651">
        <v>39.700000000000003</v>
      </c>
      <c r="I196" s="651"/>
      <c r="J196" s="821">
        <v>3970.0000000000005</v>
      </c>
      <c r="K196" s="822"/>
      <c r="L196" s="8">
        <v>1.3</v>
      </c>
      <c r="M196" s="8">
        <v>0.26</v>
      </c>
      <c r="N196" s="823">
        <f t="shared" si="33"/>
        <v>3966.6240000000003</v>
      </c>
      <c r="O196" s="852" t="s">
        <v>143</v>
      </c>
      <c r="P196" s="662"/>
      <c r="Q196" s="823">
        <f t="shared" si="34"/>
        <v>3966.6240000000003</v>
      </c>
      <c r="R196" s="654"/>
      <c r="S196" s="660">
        <v>600</v>
      </c>
      <c r="U196" s="654"/>
      <c r="V196" s="649" t="s">
        <v>1257</v>
      </c>
      <c r="W196" s="657">
        <v>1.56</v>
      </c>
      <c r="Y196" s="657"/>
      <c r="Z196" s="657"/>
    </row>
    <row r="197" spans="1:26" s="649" customFormat="1" ht="15.5">
      <c r="A197" s="861" t="s">
        <v>1263</v>
      </c>
      <c r="B197" s="851">
        <v>44343</v>
      </c>
      <c r="C197" s="650" t="s">
        <v>275</v>
      </c>
      <c r="D197" s="9">
        <v>9759565</v>
      </c>
      <c r="E197" s="651" t="s">
        <v>10</v>
      </c>
      <c r="F197" s="651" t="s">
        <v>197</v>
      </c>
      <c r="G197" s="651">
        <v>100</v>
      </c>
      <c r="H197" s="651">
        <v>43.14</v>
      </c>
      <c r="I197" s="651"/>
      <c r="J197" s="821">
        <v>4314</v>
      </c>
      <c r="K197" s="822"/>
      <c r="L197" s="8">
        <v>1.3</v>
      </c>
      <c r="M197" s="8">
        <v>0.26</v>
      </c>
      <c r="N197" s="823">
        <f t="shared" si="33"/>
        <v>4310.6239999999998</v>
      </c>
      <c r="O197" s="852" t="s">
        <v>143</v>
      </c>
      <c r="P197" s="662"/>
      <c r="Q197" s="823">
        <f t="shared" si="34"/>
        <v>4310.6239999999998</v>
      </c>
      <c r="R197" s="654"/>
      <c r="S197" s="660">
        <v>1100</v>
      </c>
      <c r="U197" s="654"/>
      <c r="V197" s="649" t="s">
        <v>1257</v>
      </c>
      <c r="W197" s="657">
        <v>1.56</v>
      </c>
      <c r="Y197" s="657"/>
      <c r="Z197" s="657"/>
    </row>
    <row r="198" spans="1:26" s="649" customFormat="1" ht="15.5">
      <c r="A198" s="861" t="s">
        <v>1263</v>
      </c>
      <c r="B198" s="851">
        <v>44343</v>
      </c>
      <c r="C198" s="650" t="s">
        <v>271</v>
      </c>
      <c r="D198" s="9">
        <v>9759565</v>
      </c>
      <c r="E198" s="651" t="s">
        <v>8</v>
      </c>
      <c r="F198" s="651" t="s">
        <v>67</v>
      </c>
      <c r="G198" s="651">
        <v>300</v>
      </c>
      <c r="H198" s="651">
        <v>24.5</v>
      </c>
      <c r="I198" s="651"/>
      <c r="J198" s="821">
        <v>7350</v>
      </c>
      <c r="K198" s="822"/>
      <c r="L198" s="8">
        <v>1.3</v>
      </c>
      <c r="M198" s="8">
        <v>0.26</v>
      </c>
      <c r="N198" s="823">
        <f t="shared" si="33"/>
        <v>7354.0060000000003</v>
      </c>
      <c r="O198" s="852" t="s">
        <v>143</v>
      </c>
      <c r="P198" s="662"/>
      <c r="Q198" s="823">
        <f t="shared" si="34"/>
        <v>-7354.0060000000003</v>
      </c>
      <c r="R198" s="654"/>
      <c r="S198" s="660">
        <v>300</v>
      </c>
      <c r="U198" s="654"/>
      <c r="V198" s="649" t="s">
        <v>1257</v>
      </c>
      <c r="W198" s="657">
        <v>1.56</v>
      </c>
      <c r="Y198" s="657"/>
      <c r="Z198" s="657"/>
    </row>
    <row r="199" spans="1:26" s="649" customFormat="1" ht="15.5">
      <c r="A199" s="861" t="s">
        <v>1263</v>
      </c>
      <c r="B199" s="851">
        <v>44342</v>
      </c>
      <c r="C199" s="650" t="e">
        <v>#N/A</v>
      </c>
      <c r="D199" s="9">
        <v>9670057</v>
      </c>
      <c r="E199" s="651" t="s">
        <v>10</v>
      </c>
      <c r="F199" s="651" t="s">
        <v>1393</v>
      </c>
      <c r="G199" s="651">
        <v>100</v>
      </c>
      <c r="H199" s="651">
        <v>39.409999999999997</v>
      </c>
      <c r="I199" s="651">
        <v>39.513333333333335</v>
      </c>
      <c r="J199" s="821">
        <v>3940.9999999999995</v>
      </c>
      <c r="K199" s="822"/>
      <c r="L199" s="8"/>
      <c r="M199" s="8"/>
      <c r="N199" s="823">
        <f t="shared" si="33"/>
        <v>3939.1839999999997</v>
      </c>
      <c r="O199" s="852" t="s">
        <v>144</v>
      </c>
      <c r="P199" s="662"/>
      <c r="Q199" s="823">
        <f t="shared" si="34"/>
        <v>3939.1839999999997</v>
      </c>
      <c r="R199" s="654"/>
      <c r="S199" s="660">
        <v>700</v>
      </c>
      <c r="U199" s="654"/>
      <c r="V199" s="649" t="s">
        <v>1257</v>
      </c>
      <c r="W199" s="657">
        <v>0</v>
      </c>
      <c r="Y199" s="657"/>
      <c r="Z199" s="657"/>
    </row>
    <row r="200" spans="1:26" s="649" customFormat="1" ht="15.5">
      <c r="A200" s="861" t="s">
        <v>1263</v>
      </c>
      <c r="B200" s="851">
        <v>44342</v>
      </c>
      <c r="C200" s="650" t="s">
        <v>275</v>
      </c>
      <c r="D200" s="9">
        <v>9670057</v>
      </c>
      <c r="E200" s="651" t="s">
        <v>8</v>
      </c>
      <c r="F200" s="651" t="s">
        <v>197</v>
      </c>
      <c r="G200" s="651">
        <v>100</v>
      </c>
      <c r="H200" s="651">
        <v>43.12</v>
      </c>
      <c r="I200" s="651">
        <v>42.324545454545458</v>
      </c>
      <c r="J200" s="821">
        <v>4312</v>
      </c>
      <c r="K200" s="822"/>
      <c r="L200" s="8"/>
      <c r="M200" s="8"/>
      <c r="N200" s="823">
        <f t="shared" si="33"/>
        <v>4314.4459999999999</v>
      </c>
      <c r="O200" s="852" t="s">
        <v>143</v>
      </c>
      <c r="P200" s="662"/>
      <c r="Q200" s="823">
        <f t="shared" si="34"/>
        <v>-4314.4459999999999</v>
      </c>
      <c r="R200" s="654"/>
      <c r="S200" s="660">
        <v>1200</v>
      </c>
      <c r="U200" s="654"/>
      <c r="V200" s="649" t="s">
        <v>1257</v>
      </c>
      <c r="W200" s="657">
        <v>0</v>
      </c>
      <c r="Y200" s="657"/>
      <c r="Z200" s="657"/>
    </row>
    <row r="201" spans="1:26" s="649" customFormat="1" ht="15.5">
      <c r="A201" s="861" t="s">
        <v>1263</v>
      </c>
      <c r="B201" s="851">
        <v>44342</v>
      </c>
      <c r="C201" s="650" t="e">
        <v>#N/A</v>
      </c>
      <c r="D201" s="9">
        <v>9670057</v>
      </c>
      <c r="E201" s="651" t="s">
        <v>8</v>
      </c>
      <c r="F201" s="651" t="s">
        <v>1382</v>
      </c>
      <c r="G201" s="651">
        <v>200</v>
      </c>
      <c r="H201" s="651">
        <v>17.12</v>
      </c>
      <c r="I201" s="651">
        <v>18.035</v>
      </c>
      <c r="J201" s="821">
        <v>3424</v>
      </c>
      <c r="K201" s="822"/>
      <c r="L201" s="8"/>
      <c r="M201" s="8"/>
      <c r="N201" s="823">
        <f t="shared" si="33"/>
        <v>3426.4459999999999</v>
      </c>
      <c r="O201" s="852" t="s">
        <v>143</v>
      </c>
      <c r="P201" s="662"/>
      <c r="Q201" s="823">
        <f t="shared" si="34"/>
        <v>-3426.4459999999999</v>
      </c>
      <c r="R201" s="654"/>
      <c r="S201" s="660">
        <v>800</v>
      </c>
      <c r="U201" s="654"/>
      <c r="V201" s="649" t="s">
        <v>1257</v>
      </c>
      <c r="W201" s="657">
        <v>0</v>
      </c>
      <c r="Y201" s="657"/>
      <c r="Z201" s="657"/>
    </row>
    <row r="202" spans="1:26" s="649" customFormat="1" ht="15.5">
      <c r="A202" s="861" t="s">
        <v>1263</v>
      </c>
      <c r="B202" s="851">
        <v>44342</v>
      </c>
      <c r="C202" s="650" t="s">
        <v>445</v>
      </c>
      <c r="D202" s="9">
        <v>9670057</v>
      </c>
      <c r="E202" s="651" t="s">
        <v>10</v>
      </c>
      <c r="F202" s="651" t="s">
        <v>162</v>
      </c>
      <c r="G202" s="651">
        <v>1000</v>
      </c>
      <c r="H202" s="651">
        <v>1.52</v>
      </c>
      <c r="I202" s="651">
        <v>1.51</v>
      </c>
      <c r="J202" s="821">
        <v>1520</v>
      </c>
      <c r="K202" s="822"/>
      <c r="L202" s="8"/>
      <c r="M202" s="8"/>
      <c r="N202" s="823">
        <f t="shared" si="33"/>
        <v>1518.184</v>
      </c>
      <c r="O202" s="852" t="s">
        <v>143</v>
      </c>
      <c r="P202" s="662"/>
      <c r="Q202" s="823">
        <f t="shared" si="34"/>
        <v>1518.184</v>
      </c>
      <c r="R202" s="654">
        <v>8.1839999999999691</v>
      </c>
      <c r="S202" s="660">
        <v>0</v>
      </c>
      <c r="U202" s="654"/>
      <c r="V202" s="649" t="s">
        <v>1257</v>
      </c>
      <c r="W202" s="657">
        <v>0</v>
      </c>
      <c r="Y202" s="657"/>
      <c r="Z202" s="657"/>
    </row>
    <row r="203" spans="1:26" s="649" customFormat="1" ht="15.5">
      <c r="A203" s="861" t="s">
        <v>1263</v>
      </c>
      <c r="B203" s="851">
        <v>44341</v>
      </c>
      <c r="C203" s="650" t="e">
        <v>#N/A</v>
      </c>
      <c r="D203" s="879">
        <v>9582155</v>
      </c>
      <c r="E203" s="651" t="s">
        <v>8</v>
      </c>
      <c r="F203" s="651" t="s">
        <v>1393</v>
      </c>
      <c r="G203" s="651">
        <v>100</v>
      </c>
      <c r="H203" s="651">
        <v>37.44</v>
      </c>
      <c r="I203" s="651"/>
      <c r="J203" s="821">
        <v>3744</v>
      </c>
      <c r="K203" s="822"/>
      <c r="L203" s="8"/>
      <c r="M203" s="8"/>
      <c r="N203" s="823">
        <f t="shared" si="33"/>
        <v>3746.4459999999999</v>
      </c>
      <c r="O203" s="852" t="s">
        <v>144</v>
      </c>
      <c r="P203" s="662"/>
      <c r="Q203" s="823">
        <f t="shared" si="34"/>
        <v>-3746.4459999999999</v>
      </c>
      <c r="R203" s="654"/>
      <c r="S203" s="660">
        <v>800</v>
      </c>
      <c r="U203" s="654"/>
      <c r="V203" s="649" t="s">
        <v>1257</v>
      </c>
      <c r="W203" s="657">
        <v>0</v>
      </c>
      <c r="Y203" s="657"/>
      <c r="Z203" s="657"/>
    </row>
    <row r="204" spans="1:26" s="649" customFormat="1" ht="15.5">
      <c r="A204" s="861" t="s">
        <v>1263</v>
      </c>
      <c r="B204" s="851">
        <v>44341</v>
      </c>
      <c r="C204" s="650" t="e">
        <v>#N/A</v>
      </c>
      <c r="D204" s="879">
        <v>9582155</v>
      </c>
      <c r="E204" s="651" t="s">
        <v>8</v>
      </c>
      <c r="F204" s="651" t="s">
        <v>1393</v>
      </c>
      <c r="G204" s="651">
        <v>100</v>
      </c>
      <c r="H204" s="651">
        <v>37.93</v>
      </c>
      <c r="I204" s="651"/>
      <c r="J204" s="821">
        <v>3793</v>
      </c>
      <c r="K204" s="822"/>
      <c r="L204" s="8"/>
      <c r="M204" s="8"/>
      <c r="N204" s="823">
        <f t="shared" si="33"/>
        <v>3795.4459999999999</v>
      </c>
      <c r="O204" s="852" t="s">
        <v>144</v>
      </c>
      <c r="P204" s="662"/>
      <c r="Q204" s="823">
        <f t="shared" si="34"/>
        <v>-3795.4459999999999</v>
      </c>
      <c r="R204" s="654"/>
      <c r="S204" s="660">
        <v>700</v>
      </c>
      <c r="U204" s="654"/>
      <c r="V204" s="649" t="s">
        <v>1257</v>
      </c>
      <c r="W204" s="657">
        <v>0</v>
      </c>
      <c r="Y204" s="657"/>
      <c r="Z204" s="657"/>
    </row>
    <row r="205" spans="1:26" s="649" customFormat="1" ht="15.5">
      <c r="A205" s="861" t="s">
        <v>1263</v>
      </c>
      <c r="B205" s="851">
        <v>44341</v>
      </c>
      <c r="C205" s="650" t="e">
        <v>#N/A</v>
      </c>
      <c r="D205" s="9">
        <v>9582155</v>
      </c>
      <c r="E205" s="651" t="s">
        <v>10</v>
      </c>
      <c r="F205" s="651" t="s">
        <v>186</v>
      </c>
      <c r="G205" s="651">
        <v>300</v>
      </c>
      <c r="H205" s="651">
        <v>18.55</v>
      </c>
      <c r="I205" s="651">
        <v>17.559999999999999</v>
      </c>
      <c r="J205" s="821">
        <v>5565</v>
      </c>
      <c r="K205" s="822"/>
      <c r="L205" s="8"/>
      <c r="M205" s="8"/>
      <c r="N205" s="823">
        <f t="shared" si="33"/>
        <v>5563.1840000000002</v>
      </c>
      <c r="O205" s="852" t="s">
        <v>143</v>
      </c>
      <c r="P205" s="662"/>
      <c r="Q205" s="823">
        <f t="shared" si="34"/>
        <v>5563.1840000000002</v>
      </c>
      <c r="R205" s="654">
        <v>295.1840000000002</v>
      </c>
      <c r="S205" s="660">
        <v>0</v>
      </c>
      <c r="U205" s="654"/>
      <c r="V205" s="649" t="s">
        <v>1257</v>
      </c>
      <c r="W205" s="657">
        <v>0</v>
      </c>
      <c r="Y205" s="657"/>
      <c r="Z205" s="657"/>
    </row>
    <row r="206" spans="1:26" s="649" customFormat="1" ht="15.5">
      <c r="A206" s="861" t="s">
        <v>1263</v>
      </c>
      <c r="B206" s="851">
        <v>44341</v>
      </c>
      <c r="C206" s="650" t="e">
        <v>#N/A</v>
      </c>
      <c r="D206" s="9">
        <v>9582155</v>
      </c>
      <c r="E206" s="651" t="s">
        <v>10</v>
      </c>
      <c r="F206" s="651" t="s">
        <v>186</v>
      </c>
      <c r="G206" s="651">
        <v>100</v>
      </c>
      <c r="H206" s="651">
        <v>18.25</v>
      </c>
      <c r="I206" s="651">
        <v>17.559999999999999</v>
      </c>
      <c r="J206" s="821">
        <v>1825</v>
      </c>
      <c r="K206" s="822"/>
      <c r="L206" s="8"/>
      <c r="M206" s="8"/>
      <c r="N206" s="823">
        <f t="shared" si="33"/>
        <v>1823.3475000000001</v>
      </c>
      <c r="O206" s="852" t="s">
        <v>143</v>
      </c>
      <c r="P206" s="662"/>
      <c r="Q206" s="823">
        <f t="shared" si="34"/>
        <v>1823.3475000000001</v>
      </c>
      <c r="R206" s="654">
        <v>67.184000000000196</v>
      </c>
      <c r="S206" s="660">
        <v>300</v>
      </c>
      <c r="U206" s="654"/>
      <c r="V206" s="649" t="s">
        <v>1257</v>
      </c>
      <c r="W206" s="657">
        <v>0</v>
      </c>
      <c r="Y206" s="657"/>
      <c r="Z206" s="657"/>
    </row>
    <row r="207" spans="1:26" s="649" customFormat="1" ht="15.5">
      <c r="A207" s="861" t="s">
        <v>1263</v>
      </c>
      <c r="B207" s="851">
        <v>44340</v>
      </c>
      <c r="C207" s="650" t="s">
        <v>271</v>
      </c>
      <c r="D207" s="9">
        <v>9491939</v>
      </c>
      <c r="E207" s="651" t="s">
        <v>8</v>
      </c>
      <c r="F207" s="651" t="s">
        <v>1234</v>
      </c>
      <c r="G207" s="651">
        <v>200</v>
      </c>
      <c r="H207" s="651">
        <v>12.37</v>
      </c>
      <c r="I207" s="651"/>
      <c r="J207" s="821">
        <v>2474</v>
      </c>
      <c r="K207" s="822"/>
      <c r="L207" s="8">
        <v>3.2880000000000003</v>
      </c>
      <c r="M207" s="8">
        <v>0.80600000000000005</v>
      </c>
      <c r="N207" s="823">
        <f t="shared" si="33"/>
        <v>2480.3765000000003</v>
      </c>
      <c r="O207" s="852" t="s">
        <v>144</v>
      </c>
      <c r="P207" s="662"/>
      <c r="Q207" s="823">
        <f t="shared" si="34"/>
        <v>-2480.3765000000003</v>
      </c>
      <c r="R207" s="654"/>
      <c r="S207" s="660">
        <v>700</v>
      </c>
      <c r="U207" s="654"/>
      <c r="V207" s="649" t="s">
        <v>1257</v>
      </c>
      <c r="W207" s="657">
        <v>4.0940000000000003</v>
      </c>
      <c r="Y207" s="657"/>
      <c r="Z207" s="657"/>
    </row>
    <row r="208" spans="1:26" s="649" customFormat="1" ht="15.5">
      <c r="A208" s="861" t="s">
        <v>1263</v>
      </c>
      <c r="B208" s="851">
        <v>44340</v>
      </c>
      <c r="C208" s="650" t="e">
        <v>#N/A</v>
      </c>
      <c r="D208" s="9">
        <v>9491939</v>
      </c>
      <c r="E208" s="651" t="s">
        <v>8</v>
      </c>
      <c r="F208" s="651" t="s">
        <v>186</v>
      </c>
      <c r="G208" s="651">
        <v>400</v>
      </c>
      <c r="H208" s="651">
        <v>17.559999999999999</v>
      </c>
      <c r="I208" s="651"/>
      <c r="J208" s="821">
        <v>7023.9999999999991</v>
      </c>
      <c r="K208" s="822"/>
      <c r="L208" s="8">
        <v>3.2880000000000003</v>
      </c>
      <c r="M208" s="8">
        <v>0.80600000000000005</v>
      </c>
      <c r="N208" s="823">
        <f t="shared" si="33"/>
        <v>7030.3764999999985</v>
      </c>
      <c r="O208" s="852" t="s">
        <v>143</v>
      </c>
      <c r="P208" s="662"/>
      <c r="Q208" s="823">
        <f t="shared" si="34"/>
        <v>-7030.3764999999985</v>
      </c>
      <c r="R208" s="654"/>
      <c r="S208" s="660">
        <v>400</v>
      </c>
      <c r="U208" s="654"/>
      <c r="V208" s="649" t="s">
        <v>1257</v>
      </c>
      <c r="W208" s="657">
        <v>4.0940000000000003</v>
      </c>
      <c r="Y208" s="657"/>
      <c r="Z208" s="657"/>
    </row>
    <row r="209" spans="1:26" s="649" customFormat="1" ht="15.5">
      <c r="A209" s="861" t="s">
        <v>1263</v>
      </c>
      <c r="B209" s="851">
        <v>44340</v>
      </c>
      <c r="C209" s="650" t="s">
        <v>275</v>
      </c>
      <c r="D209" s="9">
        <v>9491939</v>
      </c>
      <c r="E209" s="651" t="s">
        <v>10</v>
      </c>
      <c r="F209" s="651" t="s">
        <v>197</v>
      </c>
      <c r="G209" s="651">
        <v>100</v>
      </c>
      <c r="H209" s="651">
        <v>42.19</v>
      </c>
      <c r="I209" s="651">
        <v>38.47</v>
      </c>
      <c r="J209" s="821">
        <v>4219</v>
      </c>
      <c r="K209" s="822"/>
      <c r="L209" s="8">
        <v>3.2880000000000003</v>
      </c>
      <c r="M209" s="8">
        <v>0.80600000000000005</v>
      </c>
      <c r="N209" s="823">
        <f t="shared" si="33"/>
        <v>4213.2535000000007</v>
      </c>
      <c r="O209" s="852" t="s">
        <v>143</v>
      </c>
      <c r="P209" s="662"/>
      <c r="Q209" s="823">
        <f t="shared" si="34"/>
        <v>4213.2535000000007</v>
      </c>
      <c r="R209" s="654">
        <v>369.37800000000061</v>
      </c>
      <c r="S209" s="660">
        <v>1100</v>
      </c>
      <c r="U209" s="654"/>
      <c r="V209" s="649" t="s">
        <v>1257</v>
      </c>
      <c r="W209" s="657">
        <v>4.0940000000000003</v>
      </c>
      <c r="Y209" s="657"/>
      <c r="Z209" s="657"/>
    </row>
    <row r="210" spans="1:26" s="649" customFormat="1" ht="15.5">
      <c r="A210" s="861" t="s">
        <v>1263</v>
      </c>
      <c r="B210" s="851">
        <v>44340</v>
      </c>
      <c r="C210" s="650" t="s">
        <v>275</v>
      </c>
      <c r="D210" s="9">
        <v>9491939</v>
      </c>
      <c r="E210" s="651" t="s">
        <v>10</v>
      </c>
      <c r="F210" s="651" t="s">
        <v>197</v>
      </c>
      <c r="G210" s="651">
        <v>100</v>
      </c>
      <c r="H210" s="651">
        <v>42.37</v>
      </c>
      <c r="I210" s="651">
        <v>38.47</v>
      </c>
      <c r="J210" s="821">
        <v>4237</v>
      </c>
      <c r="K210" s="822"/>
      <c r="L210" s="8">
        <v>3.2880000000000003</v>
      </c>
      <c r="M210" s="8">
        <v>0.80600000000000005</v>
      </c>
      <c r="N210" s="823">
        <f t="shared" si="33"/>
        <v>4230.9635000000007</v>
      </c>
      <c r="O210" s="852" t="s">
        <v>143</v>
      </c>
      <c r="P210" s="662"/>
      <c r="Q210" s="823">
        <f t="shared" si="34"/>
        <v>4230.9635000000007</v>
      </c>
      <c r="R210" s="654">
        <v>387.37800000000061</v>
      </c>
      <c r="S210" s="660">
        <v>1200</v>
      </c>
      <c r="U210" s="654"/>
      <c r="V210" s="649" t="s">
        <v>1257</v>
      </c>
      <c r="W210" s="657">
        <v>4.0940000000000003</v>
      </c>
      <c r="Y210" s="657"/>
      <c r="Z210" s="657"/>
    </row>
    <row r="211" spans="1:26" s="649" customFormat="1" ht="15.5">
      <c r="A211" s="861" t="s">
        <v>1263</v>
      </c>
      <c r="B211" s="851">
        <v>44340</v>
      </c>
      <c r="C211" s="650" t="s">
        <v>271</v>
      </c>
      <c r="D211" s="9">
        <v>9491939</v>
      </c>
      <c r="E211" s="651" t="s">
        <v>10</v>
      </c>
      <c r="F211" s="651" t="s">
        <v>67</v>
      </c>
      <c r="G211" s="651">
        <v>400</v>
      </c>
      <c r="H211" s="651">
        <v>23.36</v>
      </c>
      <c r="I211" s="651">
        <v>24.737500000000001</v>
      </c>
      <c r="J211" s="821">
        <v>9344</v>
      </c>
      <c r="K211" s="822"/>
      <c r="L211" s="8">
        <v>3.2880000000000003</v>
      </c>
      <c r="M211" s="8">
        <v>0.80600000000000005</v>
      </c>
      <c r="N211" s="823">
        <f t="shared" ref="N211:N274" si="35">IF(E211="C",J211+K211+L536+M211+L211+0.63,J211-K211-L536-M211-L211)</f>
        <v>9337.9634999999998</v>
      </c>
      <c r="O211" s="852" t="s">
        <v>143</v>
      </c>
      <c r="P211" s="662"/>
      <c r="Q211" s="823">
        <f t="shared" ref="Q211:Q274" si="36">IF(E211="C",N211*-1,N211)</f>
        <v>9337.9634999999998</v>
      </c>
      <c r="R211" s="654">
        <v>-553.62200000000121</v>
      </c>
      <c r="S211" s="660">
        <v>0</v>
      </c>
      <c r="U211" s="654"/>
      <c r="V211" s="649" t="s">
        <v>1257</v>
      </c>
      <c r="W211" s="657">
        <v>4.0940000000000003</v>
      </c>
      <c r="Y211" s="657"/>
      <c r="Z211" s="657"/>
    </row>
    <row r="212" spans="1:26" s="649" customFormat="1" ht="15.5">
      <c r="A212" s="861" t="s">
        <v>1263</v>
      </c>
      <c r="B212" s="851">
        <v>44337</v>
      </c>
      <c r="C212" s="650" t="s">
        <v>275</v>
      </c>
      <c r="D212" s="9">
        <v>9404483</v>
      </c>
      <c r="E212" s="651" t="s">
        <v>10</v>
      </c>
      <c r="F212" s="651" t="s">
        <v>197</v>
      </c>
      <c r="G212" s="651">
        <v>100</v>
      </c>
      <c r="H212" s="651">
        <v>41.91</v>
      </c>
      <c r="I212" s="651">
        <v>38.47</v>
      </c>
      <c r="J212" s="821">
        <v>4191</v>
      </c>
      <c r="K212" s="822"/>
      <c r="L212" s="8">
        <v>2.2050000000000001</v>
      </c>
      <c r="M212" s="8">
        <v>0.5</v>
      </c>
      <c r="N212" s="823">
        <f t="shared" si="35"/>
        <v>4186.3525</v>
      </c>
      <c r="O212" s="852" t="s">
        <v>143</v>
      </c>
      <c r="P212" s="662"/>
      <c r="Q212" s="823">
        <f t="shared" si="36"/>
        <v>4186.3525</v>
      </c>
      <c r="R212" s="654">
        <v>341.6840000000002</v>
      </c>
      <c r="S212" s="660">
        <v>1300</v>
      </c>
      <c r="U212" s="654"/>
      <c r="V212" s="649" t="s">
        <v>1257</v>
      </c>
      <c r="W212" s="657">
        <v>2.7050000000000001</v>
      </c>
      <c r="Y212" s="657"/>
      <c r="Z212" s="657"/>
    </row>
    <row r="213" spans="1:26" s="649" customFormat="1" ht="15.5">
      <c r="A213" s="861" t="s">
        <v>1263</v>
      </c>
      <c r="B213" s="851">
        <v>44337</v>
      </c>
      <c r="C213" s="650" t="s">
        <v>446</v>
      </c>
      <c r="D213" s="9">
        <v>9404483</v>
      </c>
      <c r="E213" s="651" t="s">
        <v>10</v>
      </c>
      <c r="F213" s="651" t="s">
        <v>89</v>
      </c>
      <c r="G213" s="651">
        <v>500</v>
      </c>
      <c r="H213" s="651">
        <v>13.01</v>
      </c>
      <c r="I213" s="651">
        <v>11.867777777777778</v>
      </c>
      <c r="J213" s="821">
        <v>6505</v>
      </c>
      <c r="K213" s="822"/>
      <c r="L213" s="8">
        <v>2.2050000000000001</v>
      </c>
      <c r="M213" s="8">
        <v>0.5</v>
      </c>
      <c r="N213" s="823">
        <f t="shared" si="35"/>
        <v>6500.3525</v>
      </c>
      <c r="O213" s="852" t="s">
        <v>143</v>
      </c>
      <c r="P213" s="662"/>
      <c r="Q213" s="823">
        <f t="shared" si="36"/>
        <v>6500.3525</v>
      </c>
      <c r="R213" s="654">
        <v>568.7951111111106</v>
      </c>
      <c r="S213" s="660">
        <v>0</v>
      </c>
      <c r="U213" s="654"/>
      <c r="V213" s="649" t="s">
        <v>1257</v>
      </c>
      <c r="W213" s="657">
        <v>2.7050000000000001</v>
      </c>
      <c r="Y213" s="657"/>
      <c r="Z213" s="657"/>
    </row>
    <row r="214" spans="1:26" s="649" customFormat="1" ht="15.5">
      <c r="A214" s="861" t="s">
        <v>1263</v>
      </c>
      <c r="B214" s="851">
        <v>44337</v>
      </c>
      <c r="C214" s="650" t="e">
        <v>#N/A</v>
      </c>
      <c r="D214" s="9">
        <v>9404483</v>
      </c>
      <c r="E214" s="651" t="s">
        <v>8</v>
      </c>
      <c r="F214" s="651" t="s">
        <v>1393</v>
      </c>
      <c r="G214" s="651">
        <v>100</v>
      </c>
      <c r="H214" s="651">
        <v>38.29</v>
      </c>
      <c r="I214" s="651">
        <v>39.513333333333335</v>
      </c>
      <c r="J214" s="821">
        <v>3829</v>
      </c>
      <c r="K214" s="822"/>
      <c r="L214" s="8">
        <v>2.2050000000000001</v>
      </c>
      <c r="M214" s="8">
        <v>0.5</v>
      </c>
      <c r="N214" s="823">
        <f t="shared" si="35"/>
        <v>3834.5486363636364</v>
      </c>
      <c r="O214" s="852" t="s">
        <v>144</v>
      </c>
      <c r="P214" s="662"/>
      <c r="Q214" s="823">
        <f t="shared" si="36"/>
        <v>-3834.5486363636364</v>
      </c>
      <c r="R214" s="654"/>
      <c r="S214" s="660">
        <v>600</v>
      </c>
      <c r="U214" s="654"/>
      <c r="V214" s="649" t="s">
        <v>1257</v>
      </c>
      <c r="W214" s="657">
        <v>2.7050000000000001</v>
      </c>
      <c r="Y214" s="657"/>
      <c r="Z214" s="657"/>
    </row>
    <row r="215" spans="1:26" s="649" customFormat="1" ht="15.5">
      <c r="A215" s="861" t="s">
        <v>1263</v>
      </c>
      <c r="B215" s="851">
        <v>44337</v>
      </c>
      <c r="C215" s="650" t="e">
        <v>#N/A</v>
      </c>
      <c r="D215" s="9">
        <v>9404483</v>
      </c>
      <c r="E215" s="651" t="s">
        <v>8</v>
      </c>
      <c r="F215" s="651" t="s">
        <v>1393</v>
      </c>
      <c r="G215" s="651">
        <v>100</v>
      </c>
      <c r="H215" s="651">
        <v>37.729999999999997</v>
      </c>
      <c r="I215" s="651">
        <v>39.758000000000003</v>
      </c>
      <c r="J215" s="821">
        <v>3772.9999999999995</v>
      </c>
      <c r="K215" s="822"/>
      <c r="L215" s="8">
        <v>2.2050000000000001</v>
      </c>
      <c r="M215" s="8">
        <v>0.5</v>
      </c>
      <c r="N215" s="823">
        <f t="shared" si="35"/>
        <v>3778.548636363636</v>
      </c>
      <c r="O215" s="852" t="s">
        <v>144</v>
      </c>
      <c r="P215" s="662"/>
      <c r="Q215" s="823">
        <f t="shared" si="36"/>
        <v>-3778.548636363636</v>
      </c>
      <c r="R215" s="654"/>
      <c r="S215" s="660">
        <v>500</v>
      </c>
      <c r="U215" s="654"/>
      <c r="V215" s="649" t="s">
        <v>1257</v>
      </c>
      <c r="W215" s="657">
        <v>2.7050000000000001</v>
      </c>
      <c r="Y215" s="657"/>
      <c r="Z215" s="657"/>
    </row>
    <row r="216" spans="1:26" s="649" customFormat="1" ht="15.5">
      <c r="A216" s="861" t="s">
        <v>1263</v>
      </c>
      <c r="B216" s="851">
        <v>44336</v>
      </c>
      <c r="C216" s="650" t="s">
        <v>277</v>
      </c>
      <c r="D216" s="9">
        <v>9317602</v>
      </c>
      <c r="E216" s="651" t="s">
        <v>10</v>
      </c>
      <c r="F216" s="651" t="s">
        <v>2</v>
      </c>
      <c r="G216" s="651">
        <v>200</v>
      </c>
      <c r="H216" s="651">
        <v>25.5</v>
      </c>
      <c r="I216" s="651">
        <v>24.86</v>
      </c>
      <c r="J216" s="821">
        <v>5100</v>
      </c>
      <c r="K216" s="822"/>
      <c r="L216" s="8">
        <v>3.6560000000000001</v>
      </c>
      <c r="M216" s="8">
        <v>0.94600000000000006</v>
      </c>
      <c r="N216" s="823">
        <f t="shared" si="35"/>
        <v>5093.1843636363637</v>
      </c>
      <c r="O216" s="852" t="s">
        <v>143</v>
      </c>
      <c r="P216" s="662"/>
      <c r="Q216" s="823">
        <f t="shared" si="36"/>
        <v>5093.1843636363637</v>
      </c>
      <c r="R216" s="654">
        <v>125.23800000000028</v>
      </c>
      <c r="S216" s="660">
        <v>100</v>
      </c>
      <c r="U216" s="654"/>
      <c r="V216" s="649" t="s">
        <v>1257</v>
      </c>
      <c r="W216" s="657">
        <v>4.6020000000000003</v>
      </c>
      <c r="Y216" s="657"/>
      <c r="Z216" s="657"/>
    </row>
    <row r="217" spans="1:26" s="649" customFormat="1" ht="15.5">
      <c r="A217" s="861" t="s">
        <v>1263</v>
      </c>
      <c r="B217" s="851">
        <v>44336</v>
      </c>
      <c r="C217" s="650" t="e">
        <v>#N/A</v>
      </c>
      <c r="D217" s="9">
        <v>9317602</v>
      </c>
      <c r="E217" s="651" t="s">
        <v>10</v>
      </c>
      <c r="F217" s="651" t="s">
        <v>1393</v>
      </c>
      <c r="G217" s="651">
        <v>100</v>
      </c>
      <c r="H217" s="651">
        <v>40</v>
      </c>
      <c r="I217" s="651"/>
      <c r="J217" s="821">
        <v>4000</v>
      </c>
      <c r="K217" s="822"/>
      <c r="L217" s="8">
        <v>3.6560000000000001</v>
      </c>
      <c r="M217" s="8">
        <v>0.94600000000000006</v>
      </c>
      <c r="N217" s="823">
        <f t="shared" si="35"/>
        <v>3993.1843636363637</v>
      </c>
      <c r="O217" s="852" t="s">
        <v>143</v>
      </c>
      <c r="P217" s="662"/>
      <c r="Q217" s="823">
        <f t="shared" si="36"/>
        <v>3993.1843636363637</v>
      </c>
      <c r="R217" s="654">
        <v>194.00950000000012</v>
      </c>
      <c r="S217" s="660" t="s">
        <v>1352</v>
      </c>
      <c r="U217" s="654"/>
      <c r="V217" s="649" t="s">
        <v>1211</v>
      </c>
      <c r="W217" s="657">
        <v>4.6020000000000003</v>
      </c>
      <c r="Y217" s="657"/>
      <c r="Z217" s="657"/>
    </row>
    <row r="218" spans="1:26" s="649" customFormat="1" ht="15.5">
      <c r="A218" s="861" t="s">
        <v>1263</v>
      </c>
      <c r="B218" s="851">
        <v>44336</v>
      </c>
      <c r="C218" s="650" t="e">
        <v>#N/A</v>
      </c>
      <c r="D218" s="9">
        <v>9317602</v>
      </c>
      <c r="E218" s="651" t="s">
        <v>8</v>
      </c>
      <c r="F218" s="651" t="s">
        <v>1393</v>
      </c>
      <c r="G218" s="651">
        <v>100</v>
      </c>
      <c r="H218" s="651">
        <v>38</v>
      </c>
      <c r="I218" s="651"/>
      <c r="J218" s="821">
        <v>3800</v>
      </c>
      <c r="K218" s="822"/>
      <c r="L218" s="8">
        <v>3.6560000000000001</v>
      </c>
      <c r="M218" s="8">
        <v>0.94600000000000006</v>
      </c>
      <c r="N218" s="823">
        <f t="shared" si="35"/>
        <v>3807.4456363636364</v>
      </c>
      <c r="O218" s="852" t="s">
        <v>143</v>
      </c>
      <c r="P218" s="662"/>
      <c r="Q218" s="823">
        <f t="shared" si="36"/>
        <v>-3807.4456363636364</v>
      </c>
      <c r="R218" s="654"/>
      <c r="S218" s="660" t="s">
        <v>1352</v>
      </c>
      <c r="U218" s="654"/>
      <c r="V218" s="649" t="s">
        <v>1211</v>
      </c>
      <c r="W218" s="657">
        <v>4.6020000000000003</v>
      </c>
      <c r="Y218" s="657"/>
      <c r="Z218" s="657"/>
    </row>
    <row r="219" spans="1:26" s="649" customFormat="1" ht="15.5">
      <c r="A219" s="861" t="s">
        <v>1263</v>
      </c>
      <c r="B219" s="851">
        <v>44336</v>
      </c>
      <c r="C219" s="650" t="s">
        <v>275</v>
      </c>
      <c r="D219" s="879">
        <v>9317602</v>
      </c>
      <c r="E219" s="878" t="s">
        <v>8</v>
      </c>
      <c r="F219" s="878" t="s">
        <v>197</v>
      </c>
      <c r="G219" s="878">
        <v>100</v>
      </c>
      <c r="H219" s="878">
        <v>41.65</v>
      </c>
      <c r="I219" s="651"/>
      <c r="J219" s="821">
        <v>4165</v>
      </c>
      <c r="K219" s="822"/>
      <c r="L219" s="8"/>
      <c r="M219" s="8"/>
      <c r="N219" s="823">
        <f t="shared" si="35"/>
        <v>4167.8436363636365</v>
      </c>
      <c r="O219" s="852" t="s">
        <v>143</v>
      </c>
      <c r="P219" s="662"/>
      <c r="Q219" s="823">
        <f t="shared" si="36"/>
        <v>-4167.8436363636365</v>
      </c>
      <c r="R219" s="654"/>
      <c r="S219" s="660">
        <v>1400</v>
      </c>
      <c r="U219" s="654"/>
      <c r="V219" s="649" t="s">
        <v>1257</v>
      </c>
      <c r="W219" s="657">
        <v>0</v>
      </c>
      <c r="Y219" s="657"/>
      <c r="Z219" s="657"/>
    </row>
    <row r="220" spans="1:26" s="649" customFormat="1" ht="15.5">
      <c r="A220" s="861" t="s">
        <v>1263</v>
      </c>
      <c r="B220" s="851">
        <v>44336</v>
      </c>
      <c r="C220" s="650" t="s">
        <v>275</v>
      </c>
      <c r="D220" s="879">
        <v>9317602</v>
      </c>
      <c r="E220" s="878" t="s">
        <v>8</v>
      </c>
      <c r="F220" s="878" t="s">
        <v>197</v>
      </c>
      <c r="G220" s="878">
        <v>100</v>
      </c>
      <c r="H220" s="878">
        <v>41.36</v>
      </c>
      <c r="I220" s="651"/>
      <c r="J220" s="821">
        <v>4136</v>
      </c>
      <c r="K220" s="822"/>
      <c r="L220" s="8"/>
      <c r="M220" s="8"/>
      <c r="N220" s="823">
        <f t="shared" si="35"/>
        <v>4138.8436363636365</v>
      </c>
      <c r="O220" s="852" t="s">
        <v>143</v>
      </c>
      <c r="P220" s="662"/>
      <c r="Q220" s="823">
        <f t="shared" si="36"/>
        <v>-4138.8436363636365</v>
      </c>
      <c r="R220" s="654"/>
      <c r="S220" s="660">
        <v>1300</v>
      </c>
      <c r="U220" s="654"/>
      <c r="V220" s="649" t="s">
        <v>1257</v>
      </c>
      <c r="W220" s="657">
        <v>0</v>
      </c>
      <c r="Y220" s="657"/>
      <c r="Z220" s="657"/>
    </row>
    <row r="221" spans="1:26" s="649" customFormat="1" ht="15.5">
      <c r="A221" s="861" t="s">
        <v>1263</v>
      </c>
      <c r="B221" s="851">
        <v>44336</v>
      </c>
      <c r="C221" s="650" t="s">
        <v>275</v>
      </c>
      <c r="D221" s="879">
        <v>9317602</v>
      </c>
      <c r="E221" s="878" t="s">
        <v>8</v>
      </c>
      <c r="F221" s="878" t="s">
        <v>197</v>
      </c>
      <c r="G221" s="878">
        <v>100</v>
      </c>
      <c r="H221" s="878">
        <v>42.13</v>
      </c>
      <c r="I221" s="651"/>
      <c r="J221" s="821">
        <v>4213</v>
      </c>
      <c r="K221" s="822"/>
      <c r="L221" s="8"/>
      <c r="M221" s="8"/>
      <c r="N221" s="823">
        <f t="shared" si="35"/>
        <v>4215.8436363636365</v>
      </c>
      <c r="O221" s="852" t="s">
        <v>143</v>
      </c>
      <c r="P221" s="662"/>
      <c r="Q221" s="823">
        <f t="shared" si="36"/>
        <v>-4215.8436363636365</v>
      </c>
      <c r="R221" s="654"/>
      <c r="S221" s="660">
        <v>1200</v>
      </c>
      <c r="U221" s="654"/>
      <c r="V221" s="649" t="s">
        <v>1257</v>
      </c>
      <c r="W221" s="657">
        <v>0</v>
      </c>
      <c r="Y221" s="657"/>
      <c r="Z221" s="657"/>
    </row>
    <row r="222" spans="1:26" s="649" customFormat="1" ht="15.5">
      <c r="A222" s="861" t="s">
        <v>1263</v>
      </c>
      <c r="B222" s="851">
        <v>44336</v>
      </c>
      <c r="C222" s="650" t="s">
        <v>275</v>
      </c>
      <c r="D222" s="9">
        <v>9317602</v>
      </c>
      <c r="E222" s="651" t="s">
        <v>10</v>
      </c>
      <c r="F222" s="651" t="s">
        <v>197</v>
      </c>
      <c r="G222" s="651">
        <v>200</v>
      </c>
      <c r="H222" s="651">
        <v>42.89</v>
      </c>
      <c r="I222" s="651"/>
      <c r="J222" s="821">
        <v>8578</v>
      </c>
      <c r="K222" s="822"/>
      <c r="L222" s="8">
        <v>3.6560000000000001</v>
      </c>
      <c r="M222" s="8">
        <v>0.94600000000000006</v>
      </c>
      <c r="N222" s="823">
        <f t="shared" si="35"/>
        <v>8571.1843636363628</v>
      </c>
      <c r="O222" s="852" t="s">
        <v>143</v>
      </c>
      <c r="P222" s="662"/>
      <c r="Q222" s="823">
        <f t="shared" si="36"/>
        <v>8571.1843636363628</v>
      </c>
      <c r="R222" s="654">
        <v>350</v>
      </c>
      <c r="S222" s="660" t="s">
        <v>1352</v>
      </c>
      <c r="U222" s="654"/>
      <c r="V222" s="649" t="s">
        <v>1211</v>
      </c>
      <c r="W222" s="657">
        <v>4.6020000000000003</v>
      </c>
      <c r="Y222" s="657"/>
      <c r="Z222" s="657"/>
    </row>
    <row r="223" spans="1:26" s="649" customFormat="1" ht="15.5">
      <c r="A223" s="861" t="s">
        <v>1263</v>
      </c>
      <c r="B223" s="851">
        <v>44336</v>
      </c>
      <c r="C223" s="650" t="s">
        <v>275</v>
      </c>
      <c r="D223" s="9">
        <v>9317602</v>
      </c>
      <c r="E223" s="651" t="s">
        <v>8</v>
      </c>
      <c r="F223" s="651" t="s">
        <v>197</v>
      </c>
      <c r="G223" s="651">
        <v>200</v>
      </c>
      <c r="H223" s="651">
        <v>41.92</v>
      </c>
      <c r="I223" s="651"/>
      <c r="J223" s="821">
        <v>8384</v>
      </c>
      <c r="K223" s="822"/>
      <c r="L223" s="8">
        <v>3.6560000000000001</v>
      </c>
      <c r="M223" s="8">
        <v>0.94600000000000006</v>
      </c>
      <c r="N223" s="823">
        <f t="shared" si="35"/>
        <v>8391.4456363636364</v>
      </c>
      <c r="O223" s="852" t="s">
        <v>143</v>
      </c>
      <c r="P223" s="662"/>
      <c r="Q223" s="823">
        <f t="shared" si="36"/>
        <v>-8391.4456363636364</v>
      </c>
      <c r="R223" s="654"/>
      <c r="S223" s="660" t="s">
        <v>1352</v>
      </c>
      <c r="U223" s="654"/>
      <c r="V223" s="649" t="s">
        <v>1211</v>
      </c>
      <c r="W223" s="657">
        <v>4.6020000000000003</v>
      </c>
      <c r="Y223" s="657"/>
      <c r="Z223" s="657"/>
    </row>
    <row r="224" spans="1:26" s="649" customFormat="1" ht="15.5">
      <c r="A224" s="856" t="s">
        <v>200</v>
      </c>
      <c r="B224" s="851">
        <v>44335</v>
      </c>
      <c r="C224" s="650" t="s">
        <v>1265</v>
      </c>
      <c r="D224" s="9">
        <v>125029</v>
      </c>
      <c r="E224" s="651" t="s">
        <v>8</v>
      </c>
      <c r="F224" s="651" t="s">
        <v>1</v>
      </c>
      <c r="G224" s="651">
        <v>200</v>
      </c>
      <c r="H224" s="651">
        <v>32.479999999999997</v>
      </c>
      <c r="I224" s="651"/>
      <c r="J224" s="821">
        <v>6495.9999999999991</v>
      </c>
      <c r="K224" s="822"/>
      <c r="L224" s="8">
        <v>1.62</v>
      </c>
      <c r="M224" s="8">
        <v>0.32</v>
      </c>
      <c r="N224" s="823">
        <f t="shared" si="35"/>
        <v>6500.7836363636352</v>
      </c>
      <c r="O224" s="852" t="s">
        <v>143</v>
      </c>
      <c r="P224" s="662"/>
      <c r="Q224" s="823">
        <f t="shared" si="36"/>
        <v>-6500.7836363636352</v>
      </c>
      <c r="R224" s="654"/>
      <c r="S224" s="660">
        <v>200</v>
      </c>
      <c r="U224" s="654"/>
      <c r="V224" s="649" t="s">
        <v>1257</v>
      </c>
      <c r="W224" s="657">
        <v>1.9400000000000002</v>
      </c>
      <c r="Y224" s="657"/>
      <c r="Z224" s="657"/>
    </row>
    <row r="225" spans="1:26" s="649" customFormat="1" ht="15.5">
      <c r="A225" s="861" t="s">
        <v>1263</v>
      </c>
      <c r="B225" s="851">
        <v>44335</v>
      </c>
      <c r="C225" s="650" t="s">
        <v>277</v>
      </c>
      <c r="D225" s="879">
        <v>9225274</v>
      </c>
      <c r="E225" s="878" t="s">
        <v>10</v>
      </c>
      <c r="F225" s="878" t="s">
        <v>2</v>
      </c>
      <c r="G225" s="878">
        <v>100</v>
      </c>
      <c r="H225" s="878">
        <v>25.35</v>
      </c>
      <c r="I225" s="651"/>
      <c r="J225" s="821">
        <v>2535</v>
      </c>
      <c r="K225" s="822"/>
      <c r="L225" s="8"/>
      <c r="M225" s="8"/>
      <c r="N225" s="823">
        <f t="shared" si="35"/>
        <v>2533.8000000000002</v>
      </c>
      <c r="O225" s="852" t="s">
        <v>143</v>
      </c>
      <c r="P225" s="662"/>
      <c r="Q225" s="823">
        <f t="shared" si="36"/>
        <v>2533.8000000000002</v>
      </c>
      <c r="R225" s="654"/>
      <c r="S225" s="660">
        <v>300</v>
      </c>
      <c r="U225" s="654"/>
      <c r="V225" s="649" t="s">
        <v>1257</v>
      </c>
      <c r="W225" s="657">
        <v>0</v>
      </c>
      <c r="Y225" s="657"/>
      <c r="Z225" s="657"/>
    </row>
    <row r="226" spans="1:26" s="649" customFormat="1" ht="15.5">
      <c r="A226" s="861" t="s">
        <v>1263</v>
      </c>
      <c r="B226" s="851">
        <v>44335</v>
      </c>
      <c r="C226" s="650" t="s">
        <v>445</v>
      </c>
      <c r="D226" s="9">
        <v>9225274</v>
      </c>
      <c r="E226" s="651" t="s">
        <v>8</v>
      </c>
      <c r="F226" s="651" t="s">
        <v>162</v>
      </c>
      <c r="G226" s="651">
        <v>1000</v>
      </c>
      <c r="H226" s="651">
        <v>1.51</v>
      </c>
      <c r="I226" s="651"/>
      <c r="J226" s="821">
        <v>1510</v>
      </c>
      <c r="K226" s="822"/>
      <c r="L226" s="8">
        <v>2.8955555555555552</v>
      </c>
      <c r="M226" s="8">
        <v>0.72888888888888881</v>
      </c>
      <c r="N226" s="823">
        <f t="shared" si="35"/>
        <v>1515.4544444444446</v>
      </c>
      <c r="O226" s="852" t="s">
        <v>144</v>
      </c>
      <c r="P226" s="662"/>
      <c r="Q226" s="823">
        <f t="shared" si="36"/>
        <v>-1515.4544444444446</v>
      </c>
      <c r="R226" s="654"/>
      <c r="S226" s="660">
        <v>1000</v>
      </c>
      <c r="U226" s="654"/>
      <c r="V226" s="649" t="s">
        <v>1257</v>
      </c>
      <c r="W226" s="657">
        <v>3.6244444444444439</v>
      </c>
      <c r="Y226" s="657"/>
      <c r="Z226" s="657"/>
    </row>
    <row r="227" spans="1:26" s="649" customFormat="1" ht="15.5">
      <c r="A227" s="861" t="s">
        <v>1263</v>
      </c>
      <c r="B227" s="851">
        <v>44335</v>
      </c>
      <c r="C227" s="650" t="e">
        <v>#N/A</v>
      </c>
      <c r="D227" s="9">
        <v>9225274</v>
      </c>
      <c r="E227" s="651" t="s">
        <v>8</v>
      </c>
      <c r="F227" s="651" t="s">
        <v>1382</v>
      </c>
      <c r="G227" s="651">
        <v>100</v>
      </c>
      <c r="H227" s="651">
        <v>18.3</v>
      </c>
      <c r="I227" s="651">
        <v>18.34</v>
      </c>
      <c r="J227" s="821">
        <v>1830</v>
      </c>
      <c r="K227" s="822"/>
      <c r="L227" s="8">
        <v>2.8955555555555552</v>
      </c>
      <c r="M227" s="8">
        <v>0.72888888888888881</v>
      </c>
      <c r="N227" s="823">
        <f t="shared" si="35"/>
        <v>1835.4344444444446</v>
      </c>
      <c r="O227" s="852" t="s">
        <v>143</v>
      </c>
      <c r="P227" s="662"/>
      <c r="Q227" s="823">
        <f t="shared" si="36"/>
        <v>-1835.4344444444446</v>
      </c>
      <c r="R227" s="654"/>
      <c r="S227" s="660">
        <v>600</v>
      </c>
      <c r="U227" s="654"/>
      <c r="V227" s="649" t="s">
        <v>1257</v>
      </c>
      <c r="W227" s="657">
        <v>3.6244444444444439</v>
      </c>
      <c r="Y227" s="657"/>
      <c r="Z227" s="657"/>
    </row>
    <row r="228" spans="1:26" s="649" customFormat="1" ht="15.5">
      <c r="A228" s="861" t="s">
        <v>1263</v>
      </c>
      <c r="B228" s="851">
        <v>44335</v>
      </c>
      <c r="C228" s="650" t="e">
        <v>#N/A</v>
      </c>
      <c r="D228" s="9">
        <v>9225274</v>
      </c>
      <c r="E228" s="651" t="s">
        <v>8</v>
      </c>
      <c r="F228" s="651" t="s">
        <v>1393</v>
      </c>
      <c r="G228" s="878">
        <v>100</v>
      </c>
      <c r="H228" s="878">
        <v>39.200000000000003</v>
      </c>
      <c r="I228" s="651">
        <v>40.265000000000001</v>
      </c>
      <c r="J228" s="821">
        <v>3920.0000000000005</v>
      </c>
      <c r="K228" s="822"/>
      <c r="L228" s="8">
        <v>2.8955555555555552</v>
      </c>
      <c r="M228" s="8">
        <v>0.72888888888888881</v>
      </c>
      <c r="N228" s="823">
        <f t="shared" si="35"/>
        <v>3925.4344444444446</v>
      </c>
      <c r="O228" s="852" t="s">
        <v>144</v>
      </c>
      <c r="P228" s="662"/>
      <c r="Q228" s="823">
        <f t="shared" si="36"/>
        <v>-3925.4344444444446</v>
      </c>
      <c r="R228" s="654"/>
      <c r="S228" s="660">
        <v>400</v>
      </c>
      <c r="U228" s="654"/>
      <c r="V228" s="649" t="s">
        <v>1257</v>
      </c>
      <c r="W228" s="657">
        <v>3.6244444444444439</v>
      </c>
      <c r="Y228" s="657"/>
      <c r="Z228" s="657"/>
    </row>
    <row r="229" spans="1:26" s="649" customFormat="1" ht="15.5">
      <c r="A229" s="861" t="s">
        <v>1263</v>
      </c>
      <c r="B229" s="851">
        <v>44335</v>
      </c>
      <c r="C229" s="650" t="e">
        <v>#N/A</v>
      </c>
      <c r="D229" s="9">
        <v>9225274</v>
      </c>
      <c r="E229" s="651" t="s">
        <v>8</v>
      </c>
      <c r="F229" s="651" t="s">
        <v>1393</v>
      </c>
      <c r="G229" s="878">
        <v>200</v>
      </c>
      <c r="H229" s="878">
        <v>40.6</v>
      </c>
      <c r="I229" s="651"/>
      <c r="J229" s="821">
        <v>8120</v>
      </c>
      <c r="K229" s="822"/>
      <c r="L229" s="8">
        <v>2.8955555555555552</v>
      </c>
      <c r="M229" s="8">
        <v>0.72888888888888881</v>
      </c>
      <c r="N229" s="823">
        <f t="shared" si="35"/>
        <v>8124.2544444444447</v>
      </c>
      <c r="O229" s="852" t="s">
        <v>144</v>
      </c>
      <c r="P229" s="662"/>
      <c r="Q229" s="823">
        <f t="shared" si="36"/>
        <v>-8124.2544444444447</v>
      </c>
      <c r="R229" s="654"/>
      <c r="S229" s="660">
        <v>300</v>
      </c>
      <c r="U229" s="654"/>
      <c r="V229" s="649" t="s">
        <v>1257</v>
      </c>
      <c r="W229" s="657">
        <v>3.6244444444444439</v>
      </c>
      <c r="Y229" s="657"/>
      <c r="Z229" s="657"/>
    </row>
    <row r="230" spans="1:26" s="649" customFormat="1" ht="15.5">
      <c r="A230" s="861" t="s">
        <v>1263</v>
      </c>
      <c r="B230" s="851">
        <v>44335</v>
      </c>
      <c r="C230" s="650" t="e">
        <v>#N/A</v>
      </c>
      <c r="D230" s="9">
        <v>9225274</v>
      </c>
      <c r="E230" s="651" t="s">
        <v>8</v>
      </c>
      <c r="F230" s="651" t="s">
        <v>1393</v>
      </c>
      <c r="G230" s="878">
        <v>100</v>
      </c>
      <c r="H230" s="878">
        <v>40.659999999999997</v>
      </c>
      <c r="I230" s="651"/>
      <c r="J230" s="821">
        <v>4065.9999999999995</v>
      </c>
      <c r="K230" s="822"/>
      <c r="L230" s="8">
        <v>2.8955555555555552</v>
      </c>
      <c r="M230" s="8">
        <v>0.72888888888888881</v>
      </c>
      <c r="N230" s="823">
        <f t="shared" si="35"/>
        <v>4071.9777777777772</v>
      </c>
      <c r="O230" s="852" t="s">
        <v>144</v>
      </c>
      <c r="P230" s="662"/>
      <c r="Q230" s="823">
        <f t="shared" si="36"/>
        <v>-4071.9777777777772</v>
      </c>
      <c r="R230" s="654"/>
      <c r="S230" s="660">
        <v>100</v>
      </c>
      <c r="U230" s="654"/>
      <c r="V230" s="649" t="s">
        <v>1257</v>
      </c>
      <c r="W230" s="657">
        <v>3.6244444444444439</v>
      </c>
      <c r="Y230" s="657"/>
      <c r="Z230" s="657"/>
    </row>
    <row r="231" spans="1:26" s="649" customFormat="1" ht="15.5">
      <c r="A231" s="861" t="s">
        <v>1263</v>
      </c>
      <c r="B231" s="851">
        <v>44335</v>
      </c>
      <c r="C231" s="650" t="s">
        <v>446</v>
      </c>
      <c r="D231" s="9">
        <v>9225274</v>
      </c>
      <c r="E231" s="651" t="s">
        <v>10</v>
      </c>
      <c r="F231" s="651" t="s">
        <v>89</v>
      </c>
      <c r="G231" s="651">
        <v>300</v>
      </c>
      <c r="H231" s="651">
        <v>12.89</v>
      </c>
      <c r="I231" s="651">
        <v>11.867777777777778</v>
      </c>
      <c r="J231" s="821">
        <v>3867</v>
      </c>
      <c r="K231" s="822"/>
      <c r="L231" s="8">
        <v>2.8955555555555552</v>
      </c>
      <c r="M231" s="8">
        <v>0.72888888888888881</v>
      </c>
      <c r="N231" s="823">
        <f t="shared" si="35"/>
        <v>3861.6522222222225</v>
      </c>
      <c r="O231" s="852" t="s">
        <v>143</v>
      </c>
      <c r="P231" s="662"/>
      <c r="Q231" s="823">
        <f t="shared" si="36"/>
        <v>3861.6522222222225</v>
      </c>
      <c r="R231" s="654">
        <v>303.72414141414129</v>
      </c>
      <c r="S231" s="660">
        <v>500</v>
      </c>
      <c r="U231" s="654"/>
      <c r="V231" s="649" t="s">
        <v>1257</v>
      </c>
      <c r="W231" s="657">
        <v>3.6244444444444439</v>
      </c>
      <c r="Y231" s="657"/>
      <c r="Z231" s="657"/>
    </row>
    <row r="232" spans="1:26" s="649" customFormat="1" ht="15.5">
      <c r="A232" s="861" t="s">
        <v>1263</v>
      </c>
      <c r="B232" s="851">
        <v>44335</v>
      </c>
      <c r="C232" s="650" t="s">
        <v>275</v>
      </c>
      <c r="D232" s="9">
        <v>9225274</v>
      </c>
      <c r="E232" s="651" t="s">
        <v>10</v>
      </c>
      <c r="F232" s="651" t="s">
        <v>197</v>
      </c>
      <c r="G232" s="651">
        <v>200</v>
      </c>
      <c r="H232" s="651">
        <v>42.16</v>
      </c>
      <c r="I232" s="651">
        <v>38.47</v>
      </c>
      <c r="J232" s="821">
        <v>8432</v>
      </c>
      <c r="K232" s="822"/>
      <c r="L232" s="8">
        <v>2.8955555555555552</v>
      </c>
      <c r="M232" s="8">
        <v>0.72888888888888881</v>
      </c>
      <c r="N232" s="823">
        <f t="shared" si="35"/>
        <v>8426.6522222222229</v>
      </c>
      <c r="O232" s="852" t="s">
        <v>143</v>
      </c>
      <c r="P232" s="662"/>
      <c r="Q232" s="823">
        <f t="shared" si="36"/>
        <v>8426.6522222222229</v>
      </c>
      <c r="R232" s="654">
        <v>735.05747474747477</v>
      </c>
      <c r="S232" s="660">
        <v>1100</v>
      </c>
      <c r="U232" s="654"/>
      <c r="V232" s="649" t="s">
        <v>1257</v>
      </c>
      <c r="W232" s="657">
        <v>3.6244444444444439</v>
      </c>
      <c r="Y232" s="657"/>
      <c r="Z232" s="657"/>
    </row>
    <row r="233" spans="1:26" s="649" customFormat="1" ht="15.5">
      <c r="A233" s="861" t="s">
        <v>1263</v>
      </c>
      <c r="B233" s="851">
        <v>44335</v>
      </c>
      <c r="C233" s="650" t="e">
        <v>#N/A</v>
      </c>
      <c r="D233" s="9">
        <v>9225274</v>
      </c>
      <c r="E233" s="651" t="s">
        <v>10</v>
      </c>
      <c r="F233" s="651" t="s">
        <v>1393</v>
      </c>
      <c r="G233" s="651">
        <v>100</v>
      </c>
      <c r="H233" s="651">
        <v>41</v>
      </c>
      <c r="I233" s="651">
        <v>38</v>
      </c>
      <c r="J233" s="821">
        <v>4100</v>
      </c>
      <c r="K233" s="822"/>
      <c r="L233" s="8">
        <v>2.8955555555555552</v>
      </c>
      <c r="M233" s="8">
        <v>0.72888888888888881</v>
      </c>
      <c r="N233" s="823">
        <f t="shared" si="35"/>
        <v>4094.6922222222224</v>
      </c>
      <c r="O233" s="852" t="s">
        <v>143</v>
      </c>
      <c r="P233" s="662"/>
      <c r="Q233" s="823">
        <f t="shared" si="36"/>
        <v>4094.6922222222224</v>
      </c>
      <c r="R233" s="654">
        <v>297.05747474747477</v>
      </c>
      <c r="S233" s="660"/>
      <c r="U233" s="654"/>
      <c r="V233" s="649" t="s">
        <v>1211</v>
      </c>
      <c r="W233" s="657">
        <v>3.6244444444444439</v>
      </c>
      <c r="Y233" s="657"/>
      <c r="Z233" s="657"/>
    </row>
    <row r="234" spans="1:26" s="649" customFormat="1" ht="15.5">
      <c r="A234" s="861" t="s">
        <v>1263</v>
      </c>
      <c r="B234" s="851">
        <v>44335</v>
      </c>
      <c r="C234" s="650" t="e">
        <v>#N/A</v>
      </c>
      <c r="D234" s="9">
        <v>9225274</v>
      </c>
      <c r="E234" s="651" t="s">
        <v>8</v>
      </c>
      <c r="F234" s="651" t="s">
        <v>1393</v>
      </c>
      <c r="G234" s="651">
        <v>100</v>
      </c>
      <c r="H234" s="651">
        <v>38</v>
      </c>
      <c r="I234" s="651"/>
      <c r="J234" s="821">
        <v>3800</v>
      </c>
      <c r="K234" s="822"/>
      <c r="L234" s="8">
        <v>2.8955555555555552</v>
      </c>
      <c r="M234" s="8">
        <v>0.72888888888888881</v>
      </c>
      <c r="N234" s="823">
        <f t="shared" si="35"/>
        <v>3805.9377777777777</v>
      </c>
      <c r="O234" s="852" t="s">
        <v>143</v>
      </c>
      <c r="P234" s="662"/>
      <c r="Q234" s="823">
        <f t="shared" si="36"/>
        <v>-3805.9377777777777</v>
      </c>
      <c r="R234" s="654"/>
      <c r="S234" s="660"/>
      <c r="U234" s="654"/>
      <c r="V234" s="649" t="s">
        <v>1211</v>
      </c>
      <c r="W234" s="657">
        <v>3.6244444444444439</v>
      </c>
      <c r="Y234" s="657"/>
      <c r="Z234" s="657"/>
    </row>
    <row r="235" spans="1:26" s="649" customFormat="1" ht="15.5">
      <c r="A235" s="861" t="s">
        <v>1263</v>
      </c>
      <c r="B235" s="851">
        <v>44334</v>
      </c>
      <c r="C235" s="650" t="s">
        <v>271</v>
      </c>
      <c r="D235" s="9">
        <v>9130302</v>
      </c>
      <c r="E235" s="651" t="s">
        <v>8</v>
      </c>
      <c r="F235" s="651" t="s">
        <v>67</v>
      </c>
      <c r="G235" s="651">
        <v>100</v>
      </c>
      <c r="H235" s="651">
        <v>24.9</v>
      </c>
      <c r="I235" s="651">
        <v>24.737500000000001</v>
      </c>
      <c r="J235" s="821">
        <v>2490</v>
      </c>
      <c r="K235" s="822"/>
      <c r="L235" s="8">
        <v>2.9289999999999998</v>
      </c>
      <c r="M235" s="8">
        <v>0.74399999999999999</v>
      </c>
      <c r="N235" s="823">
        <f t="shared" si="35"/>
        <v>2495.9863333333337</v>
      </c>
      <c r="O235" s="852" t="s">
        <v>143</v>
      </c>
      <c r="P235" s="662"/>
      <c r="Q235" s="823">
        <f t="shared" si="36"/>
        <v>-2495.9863333333337</v>
      </c>
      <c r="R235" s="654"/>
      <c r="S235" s="660">
        <v>400</v>
      </c>
      <c r="U235" s="654"/>
      <c r="V235" s="649" t="s">
        <v>1257</v>
      </c>
      <c r="W235" s="657">
        <v>3.673</v>
      </c>
      <c r="Y235" s="657"/>
      <c r="Z235" s="657"/>
    </row>
    <row r="236" spans="1:26" s="649" customFormat="1" ht="15.5">
      <c r="A236" s="861" t="s">
        <v>1263</v>
      </c>
      <c r="B236" s="851">
        <v>44334</v>
      </c>
      <c r="C236" s="650" t="s">
        <v>271</v>
      </c>
      <c r="D236" s="9">
        <v>9130302</v>
      </c>
      <c r="E236" s="651" t="s">
        <v>8</v>
      </c>
      <c r="F236" s="651" t="s">
        <v>67</v>
      </c>
      <c r="G236" s="651">
        <v>100</v>
      </c>
      <c r="H236" s="651">
        <v>24.73</v>
      </c>
      <c r="I236" s="651">
        <v>24.683333333333334</v>
      </c>
      <c r="J236" s="821">
        <v>2473</v>
      </c>
      <c r="K236" s="822"/>
      <c r="L236" s="8">
        <v>2.9289999999999998</v>
      </c>
      <c r="M236" s="8">
        <v>0.74399999999999999</v>
      </c>
      <c r="N236" s="823">
        <f t="shared" si="35"/>
        <v>2478.9450000000002</v>
      </c>
      <c r="O236" s="852" t="s">
        <v>143</v>
      </c>
      <c r="P236" s="662"/>
      <c r="Q236" s="823">
        <f t="shared" si="36"/>
        <v>-2478.9450000000002</v>
      </c>
      <c r="R236" s="654"/>
      <c r="S236" s="660">
        <v>300</v>
      </c>
      <c r="U236" s="654"/>
      <c r="V236" s="649" t="s">
        <v>1257</v>
      </c>
      <c r="W236" s="657">
        <v>3.673</v>
      </c>
      <c r="Y236" s="657"/>
      <c r="Z236" s="657"/>
    </row>
    <row r="237" spans="1:26" s="649" customFormat="1" ht="15.5">
      <c r="A237" s="861" t="s">
        <v>1263</v>
      </c>
      <c r="B237" s="851">
        <v>44334</v>
      </c>
      <c r="C237" s="650" t="e">
        <v>#N/A</v>
      </c>
      <c r="D237" s="9">
        <v>9130302</v>
      </c>
      <c r="E237" s="651" t="s">
        <v>8</v>
      </c>
      <c r="F237" s="651" t="s">
        <v>1382</v>
      </c>
      <c r="G237" s="651">
        <v>100</v>
      </c>
      <c r="H237" s="651">
        <v>18.3</v>
      </c>
      <c r="I237" s="651">
        <v>17.972000000000001</v>
      </c>
      <c r="J237" s="821">
        <v>1830</v>
      </c>
      <c r="K237" s="822"/>
      <c r="L237" s="8">
        <v>2.9289999999999998</v>
      </c>
      <c r="M237" s="8">
        <v>0.74399999999999999</v>
      </c>
      <c r="N237" s="823">
        <f t="shared" si="35"/>
        <v>1835.9450000000002</v>
      </c>
      <c r="O237" s="852" t="s">
        <v>143</v>
      </c>
      <c r="P237" s="662"/>
      <c r="Q237" s="823">
        <f t="shared" si="36"/>
        <v>-1835.9450000000002</v>
      </c>
      <c r="R237" s="654"/>
      <c r="S237" s="660">
        <v>500</v>
      </c>
      <c r="U237" s="654"/>
      <c r="V237" s="649" t="s">
        <v>1257</v>
      </c>
      <c r="W237" s="657">
        <v>3.673</v>
      </c>
      <c r="Y237" s="657"/>
      <c r="Z237" s="657"/>
    </row>
    <row r="238" spans="1:26" s="649" customFormat="1" ht="15.5">
      <c r="A238" s="861" t="s">
        <v>1263</v>
      </c>
      <c r="B238" s="851">
        <v>44334</v>
      </c>
      <c r="C238" s="650" t="e">
        <v>#N/A</v>
      </c>
      <c r="D238" s="9">
        <v>9130302</v>
      </c>
      <c r="E238" s="651" t="s">
        <v>10</v>
      </c>
      <c r="F238" s="651" t="s">
        <v>1383</v>
      </c>
      <c r="G238" s="651">
        <v>200</v>
      </c>
      <c r="H238" s="651">
        <v>34.087000000000003</v>
      </c>
      <c r="I238" s="651">
        <v>34.31</v>
      </c>
      <c r="J238" s="821">
        <v>6817.4000000000005</v>
      </c>
      <c r="K238" s="822"/>
      <c r="L238" s="8">
        <v>2.9289999999999998</v>
      </c>
      <c r="M238" s="8">
        <v>0.74399999999999999</v>
      </c>
      <c r="N238" s="823">
        <f t="shared" si="35"/>
        <v>6812.0850000000009</v>
      </c>
      <c r="O238" s="852" t="s">
        <v>143</v>
      </c>
      <c r="P238" s="662"/>
      <c r="Q238" s="823">
        <f t="shared" si="36"/>
        <v>6812.0850000000009</v>
      </c>
      <c r="R238" s="654"/>
      <c r="S238" s="660">
        <v>0</v>
      </c>
      <c r="U238" s="654"/>
      <c r="V238" s="649" t="s">
        <v>1257</v>
      </c>
      <c r="W238" s="657">
        <v>3.673</v>
      </c>
      <c r="Y238" s="657"/>
      <c r="Z238" s="657"/>
    </row>
    <row r="239" spans="1:26" s="649" customFormat="1" ht="15.5">
      <c r="A239" s="861" t="s">
        <v>1263</v>
      </c>
      <c r="B239" s="851">
        <v>44334</v>
      </c>
      <c r="C239" s="650" t="e">
        <v>#N/A</v>
      </c>
      <c r="D239" s="9">
        <v>9130302</v>
      </c>
      <c r="E239" s="651" t="s">
        <v>10</v>
      </c>
      <c r="F239" s="651" t="s">
        <v>1383</v>
      </c>
      <c r="G239" s="651">
        <v>100</v>
      </c>
      <c r="H239" s="651">
        <v>33.869999999999997</v>
      </c>
      <c r="I239" s="651">
        <v>34.31</v>
      </c>
      <c r="J239" s="821">
        <v>3386.9999999999995</v>
      </c>
      <c r="K239" s="822"/>
      <c r="L239" s="8">
        <v>2.9289999999999998</v>
      </c>
      <c r="M239" s="8">
        <v>0.74399999999999999</v>
      </c>
      <c r="N239" s="823">
        <f t="shared" si="35"/>
        <v>3381.6849999999995</v>
      </c>
      <c r="O239" s="852" t="s">
        <v>143</v>
      </c>
      <c r="P239" s="662"/>
      <c r="Q239" s="823">
        <f t="shared" si="36"/>
        <v>3381.6849999999995</v>
      </c>
      <c r="R239" s="654"/>
      <c r="S239" s="660">
        <v>200</v>
      </c>
      <c r="U239" s="654"/>
      <c r="V239" s="649" t="s">
        <v>1257</v>
      </c>
      <c r="W239" s="657">
        <v>3.673</v>
      </c>
      <c r="Y239" s="657"/>
      <c r="Z239" s="657"/>
    </row>
    <row r="240" spans="1:26" s="649" customFormat="1" ht="15.5">
      <c r="A240" s="861" t="s">
        <v>1263</v>
      </c>
      <c r="B240" s="851">
        <v>44334</v>
      </c>
      <c r="C240" s="650" t="s">
        <v>276</v>
      </c>
      <c r="D240" s="9">
        <v>9130302</v>
      </c>
      <c r="E240" s="651" t="s">
        <v>8</v>
      </c>
      <c r="F240" s="651" t="s">
        <v>128</v>
      </c>
      <c r="G240" s="651">
        <v>100</v>
      </c>
      <c r="H240" s="651">
        <v>29.59</v>
      </c>
      <c r="I240" s="651">
        <v>31.736114285714283</v>
      </c>
      <c r="J240" s="821">
        <v>2959</v>
      </c>
      <c r="K240" s="822"/>
      <c r="L240" s="8">
        <v>2.9289999999999998</v>
      </c>
      <c r="M240" s="8">
        <v>0.74399999999999999</v>
      </c>
      <c r="N240" s="823">
        <f t="shared" si="35"/>
        <v>2964.9450000000002</v>
      </c>
      <c r="O240" s="852" t="s">
        <v>144</v>
      </c>
      <c r="P240" s="662"/>
      <c r="Q240" s="823">
        <f t="shared" si="36"/>
        <v>-2964.9450000000002</v>
      </c>
      <c r="R240" s="654"/>
      <c r="S240" s="660">
        <v>1400</v>
      </c>
      <c r="U240" s="654"/>
      <c r="V240" s="649" t="s">
        <v>1257</v>
      </c>
      <c r="W240" s="657">
        <v>3.673</v>
      </c>
      <c r="Y240" s="657"/>
      <c r="Z240" s="657"/>
    </row>
    <row r="241" spans="1:26" s="649" customFormat="1" ht="15.5">
      <c r="A241" s="861" t="s">
        <v>1263</v>
      </c>
      <c r="B241" s="851">
        <v>44334</v>
      </c>
      <c r="C241" s="650" t="s">
        <v>275</v>
      </c>
      <c r="D241" s="9">
        <v>9130302</v>
      </c>
      <c r="E241" s="651" t="s">
        <v>10</v>
      </c>
      <c r="F241" s="651" t="s">
        <v>197</v>
      </c>
      <c r="G241" s="651">
        <v>100</v>
      </c>
      <c r="H241" s="651">
        <v>40.29</v>
      </c>
      <c r="I241" s="651">
        <v>38.47</v>
      </c>
      <c r="J241" s="821">
        <v>4029</v>
      </c>
      <c r="K241" s="822"/>
      <c r="L241" s="8">
        <v>2.9289999999999998</v>
      </c>
      <c r="M241" s="8">
        <v>0.74399999999999999</v>
      </c>
      <c r="N241" s="823">
        <f t="shared" si="35"/>
        <v>4023.6727142857139</v>
      </c>
      <c r="O241" s="852" t="s">
        <v>143</v>
      </c>
      <c r="P241" s="662"/>
      <c r="Q241" s="823">
        <f t="shared" si="36"/>
        <v>4023.6727142857139</v>
      </c>
      <c r="R241" s="654">
        <v>179.04236363636346</v>
      </c>
      <c r="S241" s="660">
        <v>1300</v>
      </c>
      <c r="U241" s="654"/>
      <c r="V241" s="649" t="s">
        <v>1257</v>
      </c>
      <c r="W241" s="657">
        <v>3.673</v>
      </c>
      <c r="Y241" s="657"/>
      <c r="Z241" s="657"/>
    </row>
    <row r="242" spans="1:26" s="649" customFormat="1" ht="15.5">
      <c r="A242" s="861" t="s">
        <v>1263</v>
      </c>
      <c r="B242" s="851">
        <v>44334</v>
      </c>
      <c r="C242" s="650" t="s">
        <v>275</v>
      </c>
      <c r="D242" s="9">
        <v>9130302</v>
      </c>
      <c r="E242" s="651" t="s">
        <v>10</v>
      </c>
      <c r="F242" s="651" t="s">
        <v>197</v>
      </c>
      <c r="G242" s="651">
        <v>100</v>
      </c>
      <c r="H242" s="651">
        <v>39.65</v>
      </c>
      <c r="I242" s="651">
        <v>38.47</v>
      </c>
      <c r="J242" s="821">
        <v>3965</v>
      </c>
      <c r="K242" s="822"/>
      <c r="L242" s="8">
        <v>2.9289999999999998</v>
      </c>
      <c r="M242" s="8">
        <v>0.74399999999999999</v>
      </c>
      <c r="N242" s="823">
        <f t="shared" si="35"/>
        <v>3959.6727142857139</v>
      </c>
      <c r="O242" s="852" t="s">
        <v>143</v>
      </c>
      <c r="P242" s="662"/>
      <c r="Q242" s="823">
        <f t="shared" si="36"/>
        <v>3959.6727142857139</v>
      </c>
      <c r="R242" s="654">
        <v>116.05600000000004</v>
      </c>
      <c r="S242" s="660">
        <v>1400</v>
      </c>
      <c r="U242" s="654"/>
      <c r="V242" s="649" t="s">
        <v>1257</v>
      </c>
      <c r="W242" s="657">
        <v>3.673</v>
      </c>
      <c r="Y242" s="657"/>
      <c r="Z242" s="657"/>
    </row>
    <row r="243" spans="1:26" s="649" customFormat="1" ht="15.5">
      <c r="A243" s="861" t="s">
        <v>1263</v>
      </c>
      <c r="B243" s="851">
        <v>44334</v>
      </c>
      <c r="C243" s="650" t="s">
        <v>271</v>
      </c>
      <c r="D243" s="9">
        <v>9130302</v>
      </c>
      <c r="E243" s="651" t="s">
        <v>8</v>
      </c>
      <c r="F243" s="651" t="s">
        <v>67</v>
      </c>
      <c r="G243" s="651">
        <v>100</v>
      </c>
      <c r="H243" s="651">
        <v>24.73</v>
      </c>
      <c r="I243" s="651">
        <v>24.66</v>
      </c>
      <c r="J243" s="821">
        <v>2473</v>
      </c>
      <c r="K243" s="822"/>
      <c r="L243" s="8">
        <v>2.9289999999999998</v>
      </c>
      <c r="M243" s="8">
        <v>0.74399999999999999</v>
      </c>
      <c r="N243" s="823">
        <f t="shared" si="35"/>
        <v>2478.9572857142862</v>
      </c>
      <c r="O243" s="852" t="s">
        <v>143</v>
      </c>
      <c r="P243" s="662"/>
      <c r="Q243" s="823">
        <f t="shared" si="36"/>
        <v>-2478.9572857142862</v>
      </c>
      <c r="R243" s="654"/>
      <c r="S243" s="660">
        <v>200</v>
      </c>
      <c r="U243" s="654"/>
      <c r="V243" s="649" t="s">
        <v>1257</v>
      </c>
      <c r="W243" s="657">
        <v>3.673</v>
      </c>
      <c r="Y243" s="657"/>
      <c r="Z243" s="657"/>
    </row>
    <row r="244" spans="1:26" s="649" customFormat="1" ht="15.5">
      <c r="A244" s="861" t="s">
        <v>1263</v>
      </c>
      <c r="B244" s="851">
        <v>44334</v>
      </c>
      <c r="C244" s="650" t="s">
        <v>271</v>
      </c>
      <c r="D244" s="9">
        <v>9130302</v>
      </c>
      <c r="E244" s="651" t="s">
        <v>8</v>
      </c>
      <c r="F244" s="651" t="s">
        <v>67</v>
      </c>
      <c r="G244" s="651">
        <v>100</v>
      </c>
      <c r="H244" s="651">
        <v>24.59</v>
      </c>
      <c r="I244" s="651">
        <v>24.59</v>
      </c>
      <c r="J244" s="821">
        <v>2459</v>
      </c>
      <c r="K244" s="822"/>
      <c r="L244" s="8">
        <v>2.9289999999999998</v>
      </c>
      <c r="M244" s="8">
        <v>0.74399999999999999</v>
      </c>
      <c r="N244" s="823">
        <f t="shared" si="35"/>
        <v>2464.9572857142862</v>
      </c>
      <c r="O244" s="852" t="s">
        <v>143</v>
      </c>
      <c r="P244" s="662"/>
      <c r="Q244" s="823">
        <f t="shared" si="36"/>
        <v>-2464.9572857142862</v>
      </c>
      <c r="R244" s="654"/>
      <c r="S244" s="660">
        <v>100</v>
      </c>
      <c r="U244" s="654"/>
      <c r="V244" s="649" t="s">
        <v>1257</v>
      </c>
      <c r="W244" s="657">
        <v>3.673</v>
      </c>
      <c r="Y244" s="657"/>
      <c r="Z244" s="657"/>
    </row>
    <row r="245" spans="1:26" s="649" customFormat="1" ht="15.5">
      <c r="A245" s="861" t="s">
        <v>1263</v>
      </c>
      <c r="B245" s="851">
        <v>44333</v>
      </c>
      <c r="C245" s="650" t="s">
        <v>446</v>
      </c>
      <c r="D245" s="9">
        <v>9033332</v>
      </c>
      <c r="E245" s="651" t="s">
        <v>10</v>
      </c>
      <c r="F245" s="651" t="s">
        <v>89</v>
      </c>
      <c r="G245" s="651">
        <v>100</v>
      </c>
      <c r="H245" s="651">
        <v>12.37</v>
      </c>
      <c r="I245" s="651">
        <v>11.867777777777778</v>
      </c>
      <c r="J245" s="821">
        <v>1237</v>
      </c>
      <c r="K245" s="822"/>
      <c r="L245" s="8">
        <v>11.557499999999999</v>
      </c>
      <c r="M245" s="8">
        <v>3.09</v>
      </c>
      <c r="N245" s="823">
        <f t="shared" si="35"/>
        <v>1220.6982142857146</v>
      </c>
      <c r="O245" s="852" t="s">
        <v>143</v>
      </c>
      <c r="P245" s="662"/>
      <c r="Q245" s="823">
        <f t="shared" si="36"/>
        <v>1220.6982142857146</v>
      </c>
      <c r="R245" s="654">
        <v>45.95222222222219</v>
      </c>
      <c r="S245" s="660">
        <v>800</v>
      </c>
      <c r="U245" s="654"/>
      <c r="V245" s="649" t="s">
        <v>1257</v>
      </c>
      <c r="W245" s="657">
        <v>14.647499999999999</v>
      </c>
      <c r="Y245" s="657"/>
      <c r="Z245" s="657"/>
    </row>
    <row r="246" spans="1:26" s="649" customFormat="1" ht="15.5">
      <c r="A246" s="861" t="s">
        <v>1263</v>
      </c>
      <c r="B246" s="850">
        <v>44333</v>
      </c>
      <c r="C246" s="650" t="s">
        <v>275</v>
      </c>
      <c r="D246" s="9">
        <v>9033332</v>
      </c>
      <c r="E246" s="651" t="s">
        <v>10</v>
      </c>
      <c r="F246" s="651" t="s">
        <v>197</v>
      </c>
      <c r="G246" s="651">
        <v>100</v>
      </c>
      <c r="H246" s="651">
        <v>38.840000000000003</v>
      </c>
      <c r="I246" s="651">
        <v>38.47</v>
      </c>
      <c r="J246" s="821">
        <v>3884.0000000000005</v>
      </c>
      <c r="K246" s="822"/>
      <c r="L246" s="8">
        <v>11.557499999999999</v>
      </c>
      <c r="M246" s="8">
        <v>3.09</v>
      </c>
      <c r="N246" s="823">
        <f t="shared" si="35"/>
        <v>3867.6982142857146</v>
      </c>
      <c r="O246" s="852" t="s">
        <v>143</v>
      </c>
      <c r="P246" s="662"/>
      <c r="Q246" s="823">
        <f t="shared" si="36"/>
        <v>3867.6982142857146</v>
      </c>
      <c r="R246" s="654">
        <v>32.730000000000473</v>
      </c>
      <c r="S246" s="660">
        <v>1500</v>
      </c>
      <c r="U246" s="654"/>
      <c r="V246" s="649" t="s">
        <v>1257</v>
      </c>
      <c r="W246" s="657">
        <v>14.647499999999999</v>
      </c>
      <c r="Y246" s="657"/>
      <c r="Z246" s="657"/>
    </row>
    <row r="247" spans="1:26" s="649" customFormat="1" ht="15.5">
      <c r="A247" s="861" t="s">
        <v>1263</v>
      </c>
      <c r="B247" s="851">
        <v>44333</v>
      </c>
      <c r="C247" s="650" t="e">
        <v>#N/A</v>
      </c>
      <c r="D247" s="9">
        <v>9033332</v>
      </c>
      <c r="E247" s="651" t="s">
        <v>8</v>
      </c>
      <c r="F247" s="651" t="s">
        <v>1383</v>
      </c>
      <c r="G247" s="651">
        <v>300</v>
      </c>
      <c r="H247" s="651">
        <v>34.31</v>
      </c>
      <c r="I247" s="651"/>
      <c r="J247" s="821">
        <v>10293</v>
      </c>
      <c r="K247" s="822"/>
      <c r="L247" s="8">
        <v>11.557499999999999</v>
      </c>
      <c r="M247" s="8">
        <v>3.09</v>
      </c>
      <c r="N247" s="823">
        <f t="shared" si="35"/>
        <v>10309.931785714285</v>
      </c>
      <c r="O247" s="852" t="s">
        <v>143</v>
      </c>
      <c r="P247" s="662"/>
      <c r="Q247" s="823">
        <f t="shared" si="36"/>
        <v>-10309.931785714285</v>
      </c>
      <c r="R247" s="654"/>
      <c r="S247" s="660">
        <v>300</v>
      </c>
      <c r="U247" s="654"/>
      <c r="V247" s="649" t="s">
        <v>1257</v>
      </c>
      <c r="W247" s="657">
        <v>14.647499999999999</v>
      </c>
      <c r="Y247" s="657"/>
      <c r="Z247" s="657"/>
    </row>
    <row r="248" spans="1:26" s="649" customFormat="1" ht="15.5">
      <c r="A248" s="861" t="s">
        <v>1263</v>
      </c>
      <c r="B248" s="851">
        <v>44333</v>
      </c>
      <c r="C248" s="650" t="s">
        <v>280</v>
      </c>
      <c r="D248" s="9">
        <v>9033332</v>
      </c>
      <c r="E248" s="651" t="s">
        <v>8</v>
      </c>
      <c r="F248" s="651" t="s">
        <v>146</v>
      </c>
      <c r="G248" s="651">
        <v>200</v>
      </c>
      <c r="H248" s="651">
        <v>26.37</v>
      </c>
      <c r="I248" s="651">
        <v>32.073333333333338</v>
      </c>
      <c r="J248" s="821">
        <v>5274</v>
      </c>
      <c r="K248" s="822"/>
      <c r="L248" s="8">
        <v>11.557499999999999</v>
      </c>
      <c r="M248" s="8">
        <v>3.09</v>
      </c>
      <c r="N248" s="823">
        <f t="shared" si="35"/>
        <v>5290.9641666666666</v>
      </c>
      <c r="O248" s="852" t="s">
        <v>143</v>
      </c>
      <c r="P248" s="662"/>
      <c r="Q248" s="823">
        <f t="shared" si="36"/>
        <v>-5290.9641666666666</v>
      </c>
      <c r="R248" s="654"/>
      <c r="S248" s="660">
        <v>800</v>
      </c>
      <c r="U248" s="654"/>
      <c r="V248" s="649" t="s">
        <v>1257</v>
      </c>
      <c r="W248" s="657">
        <v>14.647499999999999</v>
      </c>
      <c r="Y248" s="657"/>
      <c r="Z248" s="657"/>
    </row>
    <row r="249" spans="1:26" s="649" customFormat="1" ht="15.5">
      <c r="A249" s="861" t="s">
        <v>1263</v>
      </c>
      <c r="B249" s="851">
        <v>44333</v>
      </c>
      <c r="C249" s="650" t="e">
        <v>#N/A</v>
      </c>
      <c r="D249" s="9">
        <v>9033332</v>
      </c>
      <c r="E249" s="651" t="s">
        <v>8</v>
      </c>
      <c r="F249" s="651" t="s">
        <v>1382</v>
      </c>
      <c r="G249" s="651">
        <v>200</v>
      </c>
      <c r="H249" s="651">
        <v>18.27</v>
      </c>
      <c r="I249" s="651">
        <v>49.626249999999999</v>
      </c>
      <c r="J249" s="821">
        <v>3654</v>
      </c>
      <c r="K249" s="822"/>
      <c r="L249" s="8">
        <v>11.557499999999999</v>
      </c>
      <c r="M249" s="8">
        <v>3.09</v>
      </c>
      <c r="N249" s="823">
        <f t="shared" si="35"/>
        <v>3670.9641666666666</v>
      </c>
      <c r="O249" s="852" t="s">
        <v>143</v>
      </c>
      <c r="P249" s="662"/>
      <c r="Q249" s="823">
        <f t="shared" si="36"/>
        <v>-3670.9641666666666</v>
      </c>
      <c r="R249" s="654"/>
      <c r="S249" s="660">
        <v>400</v>
      </c>
      <c r="U249" s="654"/>
      <c r="V249" s="649" t="s">
        <v>1257</v>
      </c>
      <c r="W249" s="657">
        <v>14.647499999999999</v>
      </c>
      <c r="Y249" s="657"/>
      <c r="Z249" s="657"/>
    </row>
    <row r="250" spans="1:26" s="649" customFormat="1" ht="15.5">
      <c r="A250" s="861" t="s">
        <v>1263</v>
      </c>
      <c r="B250" s="851">
        <v>44330</v>
      </c>
      <c r="C250" s="650" t="s">
        <v>275</v>
      </c>
      <c r="D250" s="9">
        <v>8931392</v>
      </c>
      <c r="E250" s="651" t="s">
        <v>8</v>
      </c>
      <c r="F250" s="651" t="s">
        <v>197</v>
      </c>
      <c r="G250" s="651">
        <v>100</v>
      </c>
      <c r="H250" s="651">
        <v>38.869999999999997</v>
      </c>
      <c r="I250" s="234">
        <v>38.252500000000005</v>
      </c>
      <c r="J250" s="821">
        <v>3886.9999999999995</v>
      </c>
      <c r="K250" s="822"/>
      <c r="L250" s="8">
        <v>2.649</v>
      </c>
      <c r="M250" s="8">
        <v>0.61899999999999999</v>
      </c>
      <c r="N250" s="823">
        <f t="shared" si="35"/>
        <v>3892.5846666666662</v>
      </c>
      <c r="O250" s="852" t="s">
        <v>143</v>
      </c>
      <c r="P250" s="662"/>
      <c r="Q250" s="823">
        <f t="shared" si="36"/>
        <v>-3892.5846666666662</v>
      </c>
      <c r="R250" s="654"/>
      <c r="S250" s="660">
        <v>1600</v>
      </c>
      <c r="U250" s="654"/>
      <c r="V250" s="649" t="s">
        <v>1257</v>
      </c>
      <c r="W250" s="657">
        <v>3.2679999999999998</v>
      </c>
      <c r="Y250" s="657"/>
      <c r="Z250" s="657"/>
    </row>
    <row r="251" spans="1:26" s="649" customFormat="1" ht="15.5">
      <c r="A251" s="861" t="s">
        <v>1263</v>
      </c>
      <c r="B251" s="851">
        <v>44330</v>
      </c>
      <c r="C251" s="650" t="s">
        <v>275</v>
      </c>
      <c r="D251" s="9">
        <v>8931392</v>
      </c>
      <c r="E251" s="651" t="s">
        <v>8</v>
      </c>
      <c r="F251" s="651" t="s">
        <v>197</v>
      </c>
      <c r="G251" s="651">
        <v>100</v>
      </c>
      <c r="H251" s="651">
        <v>39.69</v>
      </c>
      <c r="I251" s="651">
        <v>38.211333333333336</v>
      </c>
      <c r="J251" s="821">
        <v>3969</v>
      </c>
      <c r="K251" s="822"/>
      <c r="L251" s="8">
        <v>2.649</v>
      </c>
      <c r="M251" s="8">
        <v>0.61899999999999999</v>
      </c>
      <c r="N251" s="823">
        <f t="shared" si="35"/>
        <v>3974.5846666666666</v>
      </c>
      <c r="O251" s="852" t="s">
        <v>143</v>
      </c>
      <c r="P251" s="662"/>
      <c r="Q251" s="823">
        <f t="shared" si="36"/>
        <v>-3974.5846666666666</v>
      </c>
      <c r="R251" s="654"/>
      <c r="S251" s="660">
        <v>1500</v>
      </c>
      <c r="U251" s="654"/>
      <c r="V251" s="649" t="s">
        <v>1257</v>
      </c>
      <c r="W251" s="657">
        <v>3.2679999999999998</v>
      </c>
      <c r="Y251" s="657"/>
      <c r="Z251" s="657"/>
    </row>
    <row r="252" spans="1:26" s="649" customFormat="1" ht="15.5">
      <c r="A252" s="861" t="s">
        <v>1263</v>
      </c>
      <c r="B252" s="851">
        <v>44330</v>
      </c>
      <c r="C252" s="650" t="s">
        <v>275</v>
      </c>
      <c r="D252" s="9">
        <v>8931392</v>
      </c>
      <c r="E252" s="651" t="s">
        <v>8</v>
      </c>
      <c r="F252" s="651" t="s">
        <v>197</v>
      </c>
      <c r="G252" s="651">
        <v>100</v>
      </c>
      <c r="H252" s="651">
        <v>38.96</v>
      </c>
      <c r="I252" s="651">
        <v>38.105714285714285</v>
      </c>
      <c r="J252" s="821">
        <v>3896</v>
      </c>
      <c r="K252" s="822"/>
      <c r="L252" s="8">
        <v>2.649</v>
      </c>
      <c r="M252" s="8">
        <v>0.61899999999999999</v>
      </c>
      <c r="N252" s="823">
        <f t="shared" si="35"/>
        <v>3901.953</v>
      </c>
      <c r="O252" s="852" t="s">
        <v>143</v>
      </c>
      <c r="P252" s="662"/>
      <c r="Q252" s="823">
        <f t="shared" si="36"/>
        <v>-3901.953</v>
      </c>
      <c r="R252" s="654"/>
      <c r="S252" s="660">
        <v>1400</v>
      </c>
      <c r="U252" s="654"/>
      <c r="V252" s="649" t="s">
        <v>1257</v>
      </c>
      <c r="W252" s="657">
        <v>3.2679999999999998</v>
      </c>
      <c r="Y252" s="657"/>
      <c r="Z252" s="657"/>
    </row>
    <row r="253" spans="1:26" s="649" customFormat="1" ht="15.5">
      <c r="A253" s="861" t="s">
        <v>1263</v>
      </c>
      <c r="B253" s="851">
        <v>44330</v>
      </c>
      <c r="C253" s="650" t="s">
        <v>280</v>
      </c>
      <c r="D253" s="9">
        <v>8931392</v>
      </c>
      <c r="E253" s="651" t="s">
        <v>10</v>
      </c>
      <c r="F253" s="651" t="s">
        <v>146</v>
      </c>
      <c r="G253" s="651">
        <v>300</v>
      </c>
      <c r="H253" s="651">
        <v>25.76</v>
      </c>
      <c r="I253" s="651">
        <v>23.771333333333335</v>
      </c>
      <c r="J253" s="821">
        <v>7728.0000000000009</v>
      </c>
      <c r="K253" s="822"/>
      <c r="L253" s="8">
        <v>2.649</v>
      </c>
      <c r="M253" s="8">
        <v>0.61899999999999999</v>
      </c>
      <c r="N253" s="823">
        <f t="shared" si="35"/>
        <v>7722.6770000000006</v>
      </c>
      <c r="O253" s="852" t="s">
        <v>143</v>
      </c>
      <c r="P253" s="662"/>
      <c r="Q253" s="823">
        <f t="shared" si="36"/>
        <v>7722.6770000000006</v>
      </c>
      <c r="R253" s="654">
        <v>591.02966666666725</v>
      </c>
      <c r="S253" s="660">
        <v>600</v>
      </c>
      <c r="U253" s="654"/>
      <c r="V253" s="649" t="s">
        <v>1257</v>
      </c>
      <c r="W253" s="657">
        <v>3.2679999999999998</v>
      </c>
      <c r="Y253" s="657"/>
      <c r="Z253" s="657"/>
    </row>
    <row r="254" spans="1:26" s="649" customFormat="1" ht="15.5">
      <c r="A254" s="861" t="s">
        <v>1263</v>
      </c>
      <c r="B254" s="851">
        <v>44330</v>
      </c>
      <c r="C254" s="650" t="s">
        <v>280</v>
      </c>
      <c r="D254" s="9">
        <v>8931392</v>
      </c>
      <c r="E254" s="651" t="s">
        <v>10</v>
      </c>
      <c r="F254" s="651" t="s">
        <v>146</v>
      </c>
      <c r="G254" s="651">
        <v>200</v>
      </c>
      <c r="H254" s="651">
        <v>25.8</v>
      </c>
      <c r="I254" s="651">
        <v>23.771333333333335</v>
      </c>
      <c r="J254" s="821">
        <v>5160</v>
      </c>
      <c r="K254" s="822"/>
      <c r="L254" s="8">
        <v>2.649</v>
      </c>
      <c r="M254" s="8">
        <v>0.61899999999999999</v>
      </c>
      <c r="N254" s="823">
        <f t="shared" si="35"/>
        <v>5154.5820000000003</v>
      </c>
      <c r="O254" s="852" t="s">
        <v>143</v>
      </c>
      <c r="P254" s="662"/>
      <c r="Q254" s="823">
        <f t="shared" si="36"/>
        <v>5154.5820000000003</v>
      </c>
      <c r="R254" s="654">
        <v>400.20433333333312</v>
      </c>
      <c r="S254" s="660">
        <v>900</v>
      </c>
      <c r="U254" s="654"/>
      <c r="V254" s="649" t="s">
        <v>1257</v>
      </c>
      <c r="W254" s="657">
        <v>3.2679999999999998</v>
      </c>
      <c r="Y254" s="657"/>
      <c r="Z254" s="657"/>
    </row>
    <row r="255" spans="1:26" s="649" customFormat="1" ht="15.5">
      <c r="A255" s="861" t="s">
        <v>1263</v>
      </c>
      <c r="B255" s="851">
        <v>44330</v>
      </c>
      <c r="C255" s="650" t="s">
        <v>280</v>
      </c>
      <c r="D255" s="9">
        <v>8931392</v>
      </c>
      <c r="E255" s="651" t="s">
        <v>10</v>
      </c>
      <c r="F255" s="651" t="s">
        <v>146</v>
      </c>
      <c r="G255" s="651">
        <v>200</v>
      </c>
      <c r="H255" s="651">
        <v>26.03</v>
      </c>
      <c r="I255" s="651">
        <v>23.771333333333335</v>
      </c>
      <c r="J255" s="821">
        <v>5206</v>
      </c>
      <c r="K255" s="822"/>
      <c r="L255" s="8">
        <v>2.649</v>
      </c>
      <c r="M255" s="8">
        <v>0.61899999999999999</v>
      </c>
      <c r="N255" s="823">
        <f t="shared" si="35"/>
        <v>5200.6620000000003</v>
      </c>
      <c r="O255" s="852" t="s">
        <v>143</v>
      </c>
      <c r="P255" s="662"/>
      <c r="Q255" s="823">
        <f t="shared" si="36"/>
        <v>5200.6620000000003</v>
      </c>
      <c r="R255" s="654">
        <v>446.20433333333312</v>
      </c>
      <c r="S255" s="660">
        <v>1100</v>
      </c>
      <c r="U255" s="654"/>
      <c r="V255" s="649" t="s">
        <v>1257</v>
      </c>
      <c r="W255" s="657">
        <v>3.2679999999999998</v>
      </c>
      <c r="Y255" s="657"/>
      <c r="Z255" s="657"/>
    </row>
    <row r="256" spans="1:26" s="649" customFormat="1" ht="15.5">
      <c r="A256" s="861" t="s">
        <v>1263</v>
      </c>
      <c r="B256" s="851">
        <v>44330</v>
      </c>
      <c r="C256" s="650" t="s">
        <v>271</v>
      </c>
      <c r="D256" s="9">
        <v>8931392</v>
      </c>
      <c r="E256" s="651" t="s">
        <v>8</v>
      </c>
      <c r="F256" s="651" t="s">
        <v>1234</v>
      </c>
      <c r="G256" s="651">
        <v>500</v>
      </c>
      <c r="H256" s="651">
        <v>12.39</v>
      </c>
      <c r="I256" s="651"/>
      <c r="J256" s="821">
        <v>6195</v>
      </c>
      <c r="K256" s="822"/>
      <c r="L256" s="8">
        <v>2.649</v>
      </c>
      <c r="M256" s="8">
        <v>0.61899999999999999</v>
      </c>
      <c r="N256" s="823">
        <f t="shared" si="35"/>
        <v>6200.9679999999998</v>
      </c>
      <c r="O256" s="852" t="s">
        <v>144</v>
      </c>
      <c r="P256" s="662"/>
      <c r="Q256" s="823">
        <f t="shared" si="36"/>
        <v>-6200.9679999999998</v>
      </c>
      <c r="R256" s="654"/>
      <c r="S256" s="660">
        <v>500</v>
      </c>
      <c r="U256" s="654"/>
      <c r="V256" s="649" t="s">
        <v>1257</v>
      </c>
      <c r="W256" s="657">
        <v>3.2679999999999998</v>
      </c>
      <c r="Y256" s="657"/>
      <c r="Z256" s="657"/>
    </row>
    <row r="257" spans="1:26" s="649" customFormat="1" ht="15.5">
      <c r="A257" s="861" t="s">
        <v>1263</v>
      </c>
      <c r="B257" s="851">
        <v>44330</v>
      </c>
      <c r="C257" s="650" t="e">
        <v>#N/A</v>
      </c>
      <c r="D257" s="9">
        <v>8931392</v>
      </c>
      <c r="E257" s="651" t="s">
        <v>10</v>
      </c>
      <c r="F257" s="651" t="s">
        <v>1382</v>
      </c>
      <c r="G257" s="651">
        <v>400</v>
      </c>
      <c r="H257" s="651">
        <v>18.25</v>
      </c>
      <c r="I257" s="651">
        <v>17.89</v>
      </c>
      <c r="J257" s="821">
        <v>7300</v>
      </c>
      <c r="K257" s="822"/>
      <c r="L257" s="8">
        <v>2.649</v>
      </c>
      <c r="M257" s="8">
        <v>0.61899999999999999</v>
      </c>
      <c r="N257" s="823">
        <f t="shared" si="35"/>
        <v>7294.8320000000003</v>
      </c>
      <c r="O257" s="852" t="s">
        <v>143</v>
      </c>
      <c r="P257" s="662"/>
      <c r="Q257" s="823">
        <f t="shared" si="36"/>
        <v>7294.8320000000003</v>
      </c>
      <c r="R257" s="654">
        <v>138.47100000000049</v>
      </c>
      <c r="S257" s="660">
        <v>200</v>
      </c>
      <c r="U257" s="654"/>
      <c r="V257" s="649" t="s">
        <v>1257</v>
      </c>
      <c r="W257" s="657">
        <v>3.2679999999999998</v>
      </c>
      <c r="Y257" s="657"/>
      <c r="Z257" s="657"/>
    </row>
    <row r="258" spans="1:26" s="649" customFormat="1" ht="15.5">
      <c r="A258" s="861" t="s">
        <v>1263</v>
      </c>
      <c r="B258" s="851">
        <v>44330</v>
      </c>
      <c r="C258" s="650" t="s">
        <v>277</v>
      </c>
      <c r="D258" s="9">
        <v>8931392</v>
      </c>
      <c r="E258" s="651" t="s">
        <v>8</v>
      </c>
      <c r="F258" s="651" t="s">
        <v>2</v>
      </c>
      <c r="G258" s="651">
        <v>400</v>
      </c>
      <c r="H258" s="651">
        <v>24.86</v>
      </c>
      <c r="I258" s="651"/>
      <c r="J258" s="821">
        <v>9944</v>
      </c>
      <c r="K258" s="822"/>
      <c r="L258" s="8">
        <v>2.649</v>
      </c>
      <c r="M258" s="8">
        <v>0.61899999999999999</v>
      </c>
      <c r="N258" s="823">
        <f t="shared" si="35"/>
        <v>9949.3596666666654</v>
      </c>
      <c r="O258" s="852" t="s">
        <v>143</v>
      </c>
      <c r="P258" s="662"/>
      <c r="Q258" s="823">
        <f t="shared" si="36"/>
        <v>-9949.3596666666654</v>
      </c>
      <c r="R258" s="654"/>
      <c r="S258" s="660">
        <v>400</v>
      </c>
      <c r="U258" s="654"/>
      <c r="V258" s="649" t="s">
        <v>1257</v>
      </c>
      <c r="W258" s="657">
        <v>3.2679999999999998</v>
      </c>
      <c r="Y258" s="657"/>
      <c r="Z258" s="657"/>
    </row>
    <row r="259" spans="1:26" s="649" customFormat="1" ht="15.5">
      <c r="A259" s="861" t="s">
        <v>1263</v>
      </c>
      <c r="B259" s="851">
        <v>44330</v>
      </c>
      <c r="C259" s="650" t="s">
        <v>1265</v>
      </c>
      <c r="D259" s="9">
        <v>8931392</v>
      </c>
      <c r="E259" s="651" t="s">
        <v>10</v>
      </c>
      <c r="F259" s="651" t="s">
        <v>1</v>
      </c>
      <c r="G259" s="651">
        <v>200</v>
      </c>
      <c r="H259" s="651">
        <v>31.23</v>
      </c>
      <c r="I259" s="651">
        <v>30.88</v>
      </c>
      <c r="J259" s="821">
        <v>6246</v>
      </c>
      <c r="K259" s="822"/>
      <c r="L259" s="8">
        <v>2.649</v>
      </c>
      <c r="M259" s="8">
        <v>0.61899999999999999</v>
      </c>
      <c r="N259" s="823">
        <f t="shared" si="35"/>
        <v>6241.2703333333329</v>
      </c>
      <c r="O259" s="852" t="s">
        <v>143</v>
      </c>
      <c r="P259" s="662"/>
      <c r="Q259" s="823">
        <f t="shared" si="36"/>
        <v>6241.2703333333329</v>
      </c>
      <c r="R259" s="654">
        <v>64.458714285714478</v>
      </c>
      <c r="S259" s="660">
        <v>0</v>
      </c>
      <c r="U259" s="654"/>
      <c r="V259" s="649" t="s">
        <v>1257</v>
      </c>
      <c r="W259" s="657">
        <v>3.2679999999999998</v>
      </c>
      <c r="Y259" s="657"/>
      <c r="Z259" s="657"/>
    </row>
    <row r="260" spans="1:26" s="649" customFormat="1" ht="15.5">
      <c r="A260" s="856" t="s">
        <v>200</v>
      </c>
      <c r="B260" s="851">
        <v>44329</v>
      </c>
      <c r="C260" s="650" t="s">
        <v>271</v>
      </c>
      <c r="D260" s="9">
        <v>85387</v>
      </c>
      <c r="E260" s="651" t="s">
        <v>10</v>
      </c>
      <c r="F260" s="651" t="s">
        <v>67</v>
      </c>
      <c r="G260" s="651">
        <v>600</v>
      </c>
      <c r="H260" s="651">
        <v>24.65</v>
      </c>
      <c r="I260" s="61">
        <v>23.880726475431683</v>
      </c>
      <c r="J260" s="821">
        <v>14790</v>
      </c>
      <c r="K260" s="822"/>
      <c r="L260" s="8">
        <v>8.8699999999999992</v>
      </c>
      <c r="M260" s="8">
        <v>2.1800000000000002</v>
      </c>
      <c r="N260" s="823">
        <f t="shared" si="35"/>
        <v>14777.488333333333</v>
      </c>
      <c r="O260" s="852" t="s">
        <v>143</v>
      </c>
      <c r="P260" s="662"/>
      <c r="Q260" s="823">
        <f t="shared" si="36"/>
        <v>14777.488333333333</v>
      </c>
      <c r="R260" s="654">
        <v>457.72982902670446</v>
      </c>
      <c r="S260" s="660">
        <v>1000</v>
      </c>
      <c r="U260" s="654"/>
      <c r="V260" s="649" t="s">
        <v>1257</v>
      </c>
      <c r="W260" s="657">
        <v>11.049999999999999</v>
      </c>
      <c r="Y260" s="657"/>
      <c r="Z260" s="657"/>
    </row>
    <row r="261" spans="1:26" s="649" customFormat="1" ht="15.5">
      <c r="A261" s="861" t="s">
        <v>1263</v>
      </c>
      <c r="B261" s="851">
        <v>44329</v>
      </c>
      <c r="C261" s="650" t="e">
        <v>#N/A</v>
      </c>
      <c r="D261" s="9">
        <v>8833729</v>
      </c>
      <c r="E261" s="651" t="s">
        <v>8</v>
      </c>
      <c r="F261" s="651" t="s">
        <v>1382</v>
      </c>
      <c r="G261" s="651">
        <v>200</v>
      </c>
      <c r="H261" s="651">
        <v>17.989999999999998</v>
      </c>
      <c r="I261" s="651">
        <v>17.89</v>
      </c>
      <c r="J261" s="821">
        <v>3597.9999999999995</v>
      </c>
      <c r="K261" s="822"/>
      <c r="L261" s="8">
        <v>1.8663636363636364</v>
      </c>
      <c r="M261" s="8">
        <v>0.42818181818181816</v>
      </c>
      <c r="N261" s="823">
        <f t="shared" si="35"/>
        <v>3602.3862121212114</v>
      </c>
      <c r="O261" s="852" t="s">
        <v>143</v>
      </c>
      <c r="P261" s="662"/>
      <c r="Q261" s="823">
        <f t="shared" si="36"/>
        <v>-3602.3862121212114</v>
      </c>
      <c r="R261" s="654"/>
      <c r="S261" s="660">
        <v>400</v>
      </c>
      <c r="U261" s="654"/>
      <c r="V261" s="649" t="s">
        <v>1257</v>
      </c>
      <c r="W261" s="657">
        <v>2.2945454545454544</v>
      </c>
      <c r="Y261" s="657"/>
      <c r="Z261" s="657"/>
    </row>
    <row r="262" spans="1:26" s="649" customFormat="1" ht="15.5">
      <c r="A262" s="861" t="s">
        <v>1263</v>
      </c>
      <c r="B262" s="851">
        <v>44329</v>
      </c>
      <c r="C262" s="650" t="e">
        <v>#N/A</v>
      </c>
      <c r="D262" s="9">
        <v>8833729</v>
      </c>
      <c r="E262" s="651" t="s">
        <v>8</v>
      </c>
      <c r="F262" s="651" t="s">
        <v>1382</v>
      </c>
      <c r="G262" s="651">
        <v>200</v>
      </c>
      <c r="H262" s="651">
        <v>17.649999999999999</v>
      </c>
      <c r="I262" s="651">
        <v>17.84</v>
      </c>
      <c r="J262" s="821">
        <v>3529.9999999999995</v>
      </c>
      <c r="K262" s="822"/>
      <c r="L262" s="8">
        <v>1.8663636363636364</v>
      </c>
      <c r="M262" s="8">
        <v>0.42818181818181816</v>
      </c>
      <c r="N262" s="823">
        <f t="shared" si="35"/>
        <v>3534.3862121212114</v>
      </c>
      <c r="O262" s="852" t="s">
        <v>143</v>
      </c>
      <c r="P262" s="662"/>
      <c r="Q262" s="823">
        <f t="shared" si="36"/>
        <v>-3534.3862121212114</v>
      </c>
      <c r="R262" s="654"/>
      <c r="S262" s="660">
        <v>400</v>
      </c>
      <c r="U262" s="654"/>
      <c r="V262" s="649" t="s">
        <v>1257</v>
      </c>
      <c r="W262" s="657">
        <v>2.2945454545454544</v>
      </c>
      <c r="Y262" s="657"/>
      <c r="Z262" s="657"/>
    </row>
    <row r="263" spans="1:26" s="649" customFormat="1" ht="15.5">
      <c r="A263" s="861" t="s">
        <v>1263</v>
      </c>
      <c r="B263" s="851">
        <v>44329</v>
      </c>
      <c r="C263" s="650" t="e">
        <v>#N/A</v>
      </c>
      <c r="D263" s="9">
        <v>8833729</v>
      </c>
      <c r="E263" s="651" t="s">
        <v>8</v>
      </c>
      <c r="F263" s="651" t="s">
        <v>1382</v>
      </c>
      <c r="G263" s="651">
        <v>200</v>
      </c>
      <c r="H263" s="651">
        <v>18.03</v>
      </c>
      <c r="I263" s="651">
        <v>18.03</v>
      </c>
      <c r="J263" s="821">
        <v>3606</v>
      </c>
      <c r="K263" s="822"/>
      <c r="L263" s="8">
        <v>1.8663636363636364</v>
      </c>
      <c r="M263" s="8">
        <v>0.42818181818181816</v>
      </c>
      <c r="N263" s="823">
        <f t="shared" si="35"/>
        <v>3610.3862121212119</v>
      </c>
      <c r="O263" s="852" t="s">
        <v>143</v>
      </c>
      <c r="P263" s="662"/>
      <c r="Q263" s="823">
        <f t="shared" si="36"/>
        <v>-3610.3862121212119</v>
      </c>
      <c r="R263" s="654"/>
      <c r="S263" s="660">
        <v>200</v>
      </c>
      <c r="U263" s="654"/>
      <c r="V263" s="649" t="s">
        <v>1257</v>
      </c>
      <c r="W263" s="657">
        <v>2.2945454545454544</v>
      </c>
      <c r="Y263" s="657"/>
      <c r="Z263" s="657"/>
    </row>
    <row r="264" spans="1:26" s="649" customFormat="1" ht="15.5">
      <c r="A264" s="861" t="s">
        <v>1263</v>
      </c>
      <c r="B264" s="851">
        <v>44329</v>
      </c>
      <c r="C264" s="650" t="s">
        <v>275</v>
      </c>
      <c r="D264" s="9">
        <v>8833729</v>
      </c>
      <c r="E264" s="651" t="s">
        <v>10</v>
      </c>
      <c r="F264" s="651" t="s">
        <v>197</v>
      </c>
      <c r="G264" s="651">
        <v>200</v>
      </c>
      <c r="H264" s="651">
        <v>39.28</v>
      </c>
      <c r="I264" s="651">
        <v>38.04</v>
      </c>
      <c r="J264" s="821">
        <v>7856</v>
      </c>
      <c r="K264" s="822"/>
      <c r="L264" s="8">
        <v>1.8663636363636364</v>
      </c>
      <c r="M264" s="8">
        <v>0.42818181818181816</v>
      </c>
      <c r="N264" s="823">
        <f t="shared" si="35"/>
        <v>7851.755454545455</v>
      </c>
      <c r="O264" s="852" t="s">
        <v>143</v>
      </c>
      <c r="P264" s="662"/>
      <c r="Q264" s="823">
        <f t="shared" si="36"/>
        <v>7851.755454545455</v>
      </c>
      <c r="R264" s="654">
        <v>245.91753246753251</v>
      </c>
      <c r="S264" s="660">
        <v>1300</v>
      </c>
      <c r="U264" s="654"/>
      <c r="V264" s="649" t="s">
        <v>1257</v>
      </c>
      <c r="W264" s="657">
        <v>2.2945454545454544</v>
      </c>
      <c r="Y264" s="657"/>
      <c r="Z264" s="657"/>
    </row>
    <row r="265" spans="1:26" s="649" customFormat="1" ht="15.5">
      <c r="A265" s="861" t="s">
        <v>1263</v>
      </c>
      <c r="B265" s="851">
        <v>44329</v>
      </c>
      <c r="C265" s="650" t="s">
        <v>275</v>
      </c>
      <c r="D265" s="9">
        <v>8833729</v>
      </c>
      <c r="E265" s="651" t="s">
        <v>10</v>
      </c>
      <c r="F265" s="651" t="s">
        <v>197</v>
      </c>
      <c r="G265" s="651">
        <v>200</v>
      </c>
      <c r="H265" s="651">
        <v>39.96</v>
      </c>
      <c r="I265" s="651">
        <v>38.04</v>
      </c>
      <c r="J265" s="821">
        <v>7992</v>
      </c>
      <c r="K265" s="822"/>
      <c r="L265" s="8">
        <v>1.8663636363636364</v>
      </c>
      <c r="M265" s="8">
        <v>0.42818181818181816</v>
      </c>
      <c r="N265" s="823">
        <f t="shared" si="35"/>
        <v>7987.755454545455</v>
      </c>
      <c r="O265" s="852" t="s">
        <v>143</v>
      </c>
      <c r="P265" s="662"/>
      <c r="Q265" s="823">
        <f t="shared" si="36"/>
        <v>7987.755454545455</v>
      </c>
      <c r="R265" s="654">
        <v>381.91753246753251</v>
      </c>
      <c r="S265" s="660">
        <v>1500</v>
      </c>
      <c r="U265" s="654"/>
      <c r="V265" s="649" t="s">
        <v>1257</v>
      </c>
      <c r="W265" s="657">
        <v>2.2945454545454544</v>
      </c>
      <c r="Y265" s="657"/>
      <c r="Z265" s="657"/>
    </row>
    <row r="266" spans="1:26" s="649" customFormat="1" ht="15.5">
      <c r="A266" s="861" t="s">
        <v>1263</v>
      </c>
      <c r="B266" s="851">
        <v>44329</v>
      </c>
      <c r="C266" s="650" t="s">
        <v>275</v>
      </c>
      <c r="D266" s="9">
        <v>8833729</v>
      </c>
      <c r="E266" s="651" t="s">
        <v>10</v>
      </c>
      <c r="F266" s="651" t="s">
        <v>197</v>
      </c>
      <c r="G266" s="651">
        <v>200</v>
      </c>
      <c r="H266" s="651">
        <v>40</v>
      </c>
      <c r="I266" s="651">
        <v>38.04</v>
      </c>
      <c r="J266" s="821">
        <v>8000</v>
      </c>
      <c r="K266" s="822"/>
      <c r="L266" s="8">
        <v>1.8663636363636364</v>
      </c>
      <c r="M266" s="8">
        <v>0.42818181818181816</v>
      </c>
      <c r="N266" s="823">
        <f t="shared" si="35"/>
        <v>7997.1654545454548</v>
      </c>
      <c r="O266" s="852" t="s">
        <v>143</v>
      </c>
      <c r="P266" s="662"/>
      <c r="Q266" s="823">
        <f t="shared" si="36"/>
        <v>7997.1654545454548</v>
      </c>
      <c r="R266" s="654">
        <v>389.88515151515185</v>
      </c>
      <c r="S266" s="660">
        <v>1700</v>
      </c>
      <c r="U266" s="654"/>
      <c r="V266" s="649" t="s">
        <v>1257</v>
      </c>
      <c r="W266" s="657">
        <v>2.2945454545454544</v>
      </c>
      <c r="Y266" s="657"/>
      <c r="Z266" s="657"/>
    </row>
    <row r="267" spans="1:26" s="649" customFormat="1" ht="15.5">
      <c r="A267" s="861" t="s">
        <v>1263</v>
      </c>
      <c r="B267" s="851">
        <v>44329</v>
      </c>
      <c r="C267" s="650" t="s">
        <v>271</v>
      </c>
      <c r="D267" s="9">
        <v>8833729</v>
      </c>
      <c r="E267" s="651" t="s">
        <v>10</v>
      </c>
      <c r="F267" s="651" t="s">
        <v>1234</v>
      </c>
      <c r="G267" s="651">
        <v>400</v>
      </c>
      <c r="H267" s="651">
        <v>12.24</v>
      </c>
      <c r="I267" s="651"/>
      <c r="J267" s="821">
        <v>4896</v>
      </c>
      <c r="K267" s="822"/>
      <c r="L267" s="8">
        <v>1.8663636363636364</v>
      </c>
      <c r="M267" s="8">
        <v>0.42818181818181816</v>
      </c>
      <c r="N267" s="823">
        <f t="shared" si="35"/>
        <v>4892.3187878787885</v>
      </c>
      <c r="O267" s="852" t="s">
        <v>143</v>
      </c>
      <c r="P267" s="662"/>
      <c r="Q267" s="823">
        <f t="shared" si="36"/>
        <v>4892.3187878787885</v>
      </c>
      <c r="R267" s="654">
        <v>147.3116098484843</v>
      </c>
      <c r="S267" s="660">
        <v>0</v>
      </c>
      <c r="U267" s="654"/>
      <c r="V267" s="649" t="s">
        <v>1257</v>
      </c>
      <c r="W267" s="657">
        <v>2.2945454545454544</v>
      </c>
      <c r="Y267" s="657"/>
      <c r="Z267" s="657"/>
    </row>
    <row r="268" spans="1:26" s="649" customFormat="1" ht="15.5">
      <c r="A268" s="861" t="s">
        <v>1263</v>
      </c>
      <c r="B268" s="851">
        <v>44329</v>
      </c>
      <c r="C268" s="650" t="s">
        <v>1265</v>
      </c>
      <c r="D268" s="9">
        <v>8833729</v>
      </c>
      <c r="E268" s="651" t="s">
        <v>8</v>
      </c>
      <c r="F268" s="651" t="s">
        <v>1</v>
      </c>
      <c r="G268" s="651">
        <v>200</v>
      </c>
      <c r="H268" s="651">
        <v>30.88</v>
      </c>
      <c r="I268" s="651"/>
      <c r="J268" s="821">
        <v>6176</v>
      </c>
      <c r="K268" s="822"/>
      <c r="L268" s="8">
        <v>1.8663636363636364</v>
      </c>
      <c r="M268" s="8">
        <v>0.42818181818181816</v>
      </c>
      <c r="N268" s="823">
        <f t="shared" si="35"/>
        <v>6180.3112121212116</v>
      </c>
      <c r="O268" s="852" t="s">
        <v>144</v>
      </c>
      <c r="P268" s="662"/>
      <c r="Q268" s="823">
        <f t="shared" si="36"/>
        <v>-6180.3112121212116</v>
      </c>
      <c r="R268" s="654"/>
      <c r="S268" s="660">
        <v>200</v>
      </c>
      <c r="U268" s="654"/>
      <c r="V268" s="649" t="s">
        <v>1257</v>
      </c>
      <c r="W268" s="657">
        <v>2.2945454545454544</v>
      </c>
      <c r="Y268" s="657"/>
      <c r="Z268" s="657"/>
    </row>
    <row r="269" spans="1:26" s="649" customFormat="1" ht="15.5">
      <c r="A269" s="861" t="s">
        <v>1263</v>
      </c>
      <c r="B269" s="851">
        <v>44329</v>
      </c>
      <c r="C269" s="650" t="s">
        <v>277</v>
      </c>
      <c r="D269" s="9">
        <v>8833729</v>
      </c>
      <c r="E269" s="651" t="s">
        <v>10</v>
      </c>
      <c r="F269" s="651" t="s">
        <v>2</v>
      </c>
      <c r="G269" s="651">
        <v>200</v>
      </c>
      <c r="H269" s="651">
        <v>24.48</v>
      </c>
      <c r="I269" s="651"/>
      <c r="J269" s="821">
        <v>4896</v>
      </c>
      <c r="K269" s="822"/>
      <c r="L269" s="8">
        <v>1.8663636363636364</v>
      </c>
      <c r="M269" s="8">
        <v>0.42818181818181816</v>
      </c>
      <c r="N269" s="823">
        <f t="shared" si="35"/>
        <v>4892.3187878787885</v>
      </c>
      <c r="O269" s="852" t="s">
        <v>143</v>
      </c>
      <c r="P269" s="662"/>
      <c r="Q269" s="823">
        <f t="shared" si="36"/>
        <v>4892.3187878787885</v>
      </c>
      <c r="R269" s="654">
        <v>69.311609848484295</v>
      </c>
      <c r="S269" s="660">
        <v>0</v>
      </c>
      <c r="U269" s="654"/>
      <c r="V269" s="649" t="s">
        <v>1257</v>
      </c>
      <c r="W269" s="657">
        <v>2.2945454545454544</v>
      </c>
      <c r="Y269" s="657"/>
      <c r="Z269" s="657"/>
    </row>
    <row r="270" spans="1:26" s="649" customFormat="1" ht="15.5">
      <c r="A270" s="861" t="s">
        <v>1263</v>
      </c>
      <c r="B270" s="851">
        <v>44329</v>
      </c>
      <c r="C270" s="650" t="s">
        <v>275</v>
      </c>
      <c r="D270" s="9">
        <v>8833729</v>
      </c>
      <c r="E270" s="651" t="s">
        <v>10</v>
      </c>
      <c r="F270" s="651" t="s">
        <v>197</v>
      </c>
      <c r="G270" s="651">
        <v>200</v>
      </c>
      <c r="H270" s="651">
        <v>37.9</v>
      </c>
      <c r="I270" s="651">
        <v>38.04</v>
      </c>
      <c r="J270" s="821">
        <v>7580</v>
      </c>
      <c r="K270" s="822"/>
      <c r="L270" s="8">
        <v>1.8663636363636364</v>
      </c>
      <c r="M270" s="8">
        <v>0.42818181818181816</v>
      </c>
      <c r="N270" s="823">
        <f t="shared" si="35"/>
        <v>7576.3187878787885</v>
      </c>
      <c r="O270" s="852" t="s">
        <v>143</v>
      </c>
      <c r="P270" s="662"/>
      <c r="Q270" s="823">
        <f t="shared" si="36"/>
        <v>7576.3187878787885</v>
      </c>
      <c r="R270" s="654">
        <v>-175.596363636364</v>
      </c>
      <c r="S270" s="660">
        <v>1900</v>
      </c>
      <c r="U270" s="654"/>
      <c r="V270" s="649" t="s">
        <v>1211</v>
      </c>
      <c r="W270" s="657">
        <v>2.2945454545454544</v>
      </c>
      <c r="Y270" s="657"/>
      <c r="Z270" s="657"/>
    </row>
    <row r="271" spans="1:26" s="649" customFormat="1" ht="15.5">
      <c r="A271" s="861" t="s">
        <v>1263</v>
      </c>
      <c r="B271" s="851">
        <v>44329</v>
      </c>
      <c r="C271" s="650" t="s">
        <v>275</v>
      </c>
      <c r="D271" s="9">
        <v>8833729</v>
      </c>
      <c r="E271" s="651" t="s">
        <v>8</v>
      </c>
      <c r="F271" s="651" t="s">
        <v>197</v>
      </c>
      <c r="G271" s="651">
        <v>200</v>
      </c>
      <c r="H271" s="651">
        <v>38.75</v>
      </c>
      <c r="I271" s="651">
        <v>38.04</v>
      </c>
      <c r="J271" s="821">
        <v>7750</v>
      </c>
      <c r="K271" s="822"/>
      <c r="L271" s="8">
        <v>1.8663636363636364</v>
      </c>
      <c r="M271" s="8">
        <v>0.42818181818181816</v>
      </c>
      <c r="N271" s="823">
        <f t="shared" si="35"/>
        <v>7754.3112121212116</v>
      </c>
      <c r="O271" s="852" t="s">
        <v>143</v>
      </c>
      <c r="P271" s="662"/>
      <c r="Q271" s="823">
        <f t="shared" si="36"/>
        <v>-7754.3112121212116</v>
      </c>
      <c r="R271" s="654"/>
      <c r="S271" s="660">
        <v>2100</v>
      </c>
      <c r="U271" s="654"/>
      <c r="V271" s="649" t="s">
        <v>1211</v>
      </c>
      <c r="W271" s="657">
        <v>2.2945454545454544</v>
      </c>
      <c r="Y271" s="657"/>
      <c r="Z271" s="657"/>
    </row>
    <row r="272" spans="1:26" s="649" customFormat="1" ht="15.5">
      <c r="A272" s="861" t="s">
        <v>1263</v>
      </c>
      <c r="B272" s="851">
        <v>44328</v>
      </c>
      <c r="C272" s="650" t="s">
        <v>275</v>
      </c>
      <c r="D272" s="9">
        <v>8732765</v>
      </c>
      <c r="E272" s="651" t="s">
        <v>8</v>
      </c>
      <c r="F272" s="651" t="s">
        <v>197</v>
      </c>
      <c r="G272" s="651">
        <v>200</v>
      </c>
      <c r="H272" s="651">
        <v>39.35</v>
      </c>
      <c r="I272" s="651">
        <v>38.04</v>
      </c>
      <c r="J272" s="821">
        <v>7870</v>
      </c>
      <c r="K272" s="822"/>
      <c r="L272" s="8">
        <v>1.98</v>
      </c>
      <c r="M272" s="8">
        <v>0.481875</v>
      </c>
      <c r="N272" s="823">
        <f t="shared" si="35"/>
        <v>7874.4785416666664</v>
      </c>
      <c r="O272" s="852" t="s">
        <v>143</v>
      </c>
      <c r="P272" s="662"/>
      <c r="Q272" s="823">
        <f t="shared" si="36"/>
        <v>-7874.4785416666664</v>
      </c>
      <c r="R272" s="654"/>
      <c r="S272" s="660">
        <v>1900</v>
      </c>
      <c r="U272" s="654"/>
      <c r="V272" s="649" t="s">
        <v>1257</v>
      </c>
      <c r="W272" s="657">
        <v>2.461875</v>
      </c>
      <c r="Y272" s="657"/>
      <c r="Z272" s="657"/>
    </row>
    <row r="273" spans="1:26" s="649" customFormat="1" ht="15.5">
      <c r="A273" s="861" t="s">
        <v>1263</v>
      </c>
      <c r="B273" s="851">
        <v>44328</v>
      </c>
      <c r="C273" s="650" t="s">
        <v>275</v>
      </c>
      <c r="D273" s="9">
        <v>8732765</v>
      </c>
      <c r="E273" s="651" t="s">
        <v>8</v>
      </c>
      <c r="F273" s="651" t="s">
        <v>197</v>
      </c>
      <c r="G273" s="651">
        <v>100</v>
      </c>
      <c r="H273" s="651">
        <v>37.65</v>
      </c>
      <c r="I273" s="651">
        <v>37.061255702280917</v>
      </c>
      <c r="J273" s="821">
        <v>3765</v>
      </c>
      <c r="K273" s="822"/>
      <c r="L273" s="8">
        <v>1.98</v>
      </c>
      <c r="M273" s="8">
        <v>0.481875</v>
      </c>
      <c r="N273" s="823">
        <f t="shared" si="35"/>
        <v>3769.6196527777779</v>
      </c>
      <c r="O273" s="852" t="s">
        <v>143</v>
      </c>
      <c r="P273" s="662"/>
      <c r="Q273" s="823">
        <f t="shared" si="36"/>
        <v>-3769.6196527777779</v>
      </c>
      <c r="R273" s="654"/>
      <c r="S273" s="660">
        <v>1700</v>
      </c>
      <c r="U273" s="654"/>
      <c r="V273" s="649" t="s">
        <v>1257</v>
      </c>
      <c r="W273" s="657">
        <v>2.461875</v>
      </c>
      <c r="Y273" s="657"/>
      <c r="Z273" s="657"/>
    </row>
    <row r="274" spans="1:26" s="649" customFormat="1" ht="15.5">
      <c r="A274" s="861" t="s">
        <v>1263</v>
      </c>
      <c r="B274" s="851">
        <v>44328</v>
      </c>
      <c r="C274" s="650" t="s">
        <v>275</v>
      </c>
      <c r="D274" s="9">
        <v>8732765</v>
      </c>
      <c r="E274" s="651" t="s">
        <v>8</v>
      </c>
      <c r="F274" s="651" t="s">
        <v>197</v>
      </c>
      <c r="G274" s="651">
        <v>100</v>
      </c>
      <c r="H274" s="651">
        <v>38.520000000000003</v>
      </c>
      <c r="I274" s="651">
        <v>37.024459183673471</v>
      </c>
      <c r="J274" s="821">
        <v>3852.0000000000005</v>
      </c>
      <c r="K274" s="822"/>
      <c r="L274" s="8">
        <v>1.98</v>
      </c>
      <c r="M274" s="8">
        <v>0.481875</v>
      </c>
      <c r="N274" s="823">
        <f t="shared" si="35"/>
        <v>3856.6196527777784</v>
      </c>
      <c r="O274" s="852" t="s">
        <v>143</v>
      </c>
      <c r="P274" s="662"/>
      <c r="Q274" s="823">
        <f t="shared" si="36"/>
        <v>-3856.6196527777784</v>
      </c>
      <c r="R274" s="654"/>
      <c r="S274" s="660">
        <v>1600</v>
      </c>
      <c r="U274" s="654"/>
      <c r="V274" s="649" t="s">
        <v>1257</v>
      </c>
      <c r="W274" s="657">
        <v>2.461875</v>
      </c>
      <c r="Y274" s="657"/>
      <c r="Z274" s="657"/>
    </row>
    <row r="275" spans="1:26" s="649" customFormat="1" ht="15.5">
      <c r="A275" s="861" t="s">
        <v>1263</v>
      </c>
      <c r="B275" s="851">
        <v>44328</v>
      </c>
      <c r="C275" s="650" t="s">
        <v>275</v>
      </c>
      <c r="D275" s="9">
        <v>8732765</v>
      </c>
      <c r="E275" s="651" t="s">
        <v>8</v>
      </c>
      <c r="F275" s="651" t="s">
        <v>197</v>
      </c>
      <c r="G275" s="651">
        <v>200</v>
      </c>
      <c r="H275" s="651">
        <v>37.83</v>
      </c>
      <c r="I275" s="651">
        <v>36.921956462585037</v>
      </c>
      <c r="J275" s="821">
        <v>7566</v>
      </c>
      <c r="K275" s="822"/>
      <c r="L275" s="8">
        <v>1.98</v>
      </c>
      <c r="M275" s="8">
        <v>0.481875</v>
      </c>
      <c r="N275" s="823">
        <f t="shared" ref="N275:N291" si="37">IF(E275="C",J275+K275+L600+M275+L275+0.63,J275-K275-L600-M275-L275)</f>
        <v>7570.6196527777774</v>
      </c>
      <c r="O275" s="852" t="s">
        <v>143</v>
      </c>
      <c r="P275" s="662"/>
      <c r="Q275" s="823">
        <f t="shared" ref="Q275:Q303" si="38">IF(E275="C",N275*-1,N275)</f>
        <v>-7570.6196527777774</v>
      </c>
      <c r="R275" s="654"/>
      <c r="S275" s="660">
        <v>1500</v>
      </c>
      <c r="U275" s="654"/>
      <c r="V275" s="649" t="s">
        <v>1257</v>
      </c>
      <c r="W275" s="657">
        <v>2.461875</v>
      </c>
      <c r="Y275" s="657"/>
      <c r="Z275" s="657"/>
    </row>
    <row r="276" spans="1:26" s="649" customFormat="1" ht="15.5">
      <c r="A276" s="861" t="s">
        <v>1263</v>
      </c>
      <c r="B276" s="851">
        <v>44328</v>
      </c>
      <c r="C276" s="650" t="s">
        <v>275</v>
      </c>
      <c r="D276" s="9">
        <v>8732765</v>
      </c>
      <c r="E276" s="651" t="s">
        <v>8</v>
      </c>
      <c r="F276" s="651" t="s">
        <v>197</v>
      </c>
      <c r="G276" s="651">
        <v>100</v>
      </c>
      <c r="H276" s="651">
        <v>38.950000000000003</v>
      </c>
      <c r="I276" s="651">
        <v>36.782257456828887</v>
      </c>
      <c r="J276" s="821">
        <v>3895.0000000000005</v>
      </c>
      <c r="K276" s="822"/>
      <c r="L276" s="8">
        <v>1.98</v>
      </c>
      <c r="M276" s="8">
        <v>0.481875</v>
      </c>
      <c r="N276" s="823">
        <f t="shared" si="37"/>
        <v>3899.6196527777784</v>
      </c>
      <c r="O276" s="852" t="s">
        <v>143</v>
      </c>
      <c r="P276" s="662"/>
      <c r="Q276" s="823">
        <f t="shared" si="38"/>
        <v>-3899.6196527777784</v>
      </c>
      <c r="R276" s="654"/>
      <c r="S276" s="660">
        <v>1300</v>
      </c>
      <c r="U276" s="654"/>
      <c r="V276" s="649" t="s">
        <v>1257</v>
      </c>
      <c r="W276" s="657">
        <v>2.461875</v>
      </c>
      <c r="Y276" s="657"/>
      <c r="Z276" s="657"/>
    </row>
    <row r="277" spans="1:26" s="649" customFormat="1" ht="15.5">
      <c r="A277" s="861" t="s">
        <v>1263</v>
      </c>
      <c r="B277" s="851">
        <v>44328</v>
      </c>
      <c r="C277" s="650" t="s">
        <v>275</v>
      </c>
      <c r="D277" s="9">
        <v>8732765</v>
      </c>
      <c r="E277" s="651" t="s">
        <v>8</v>
      </c>
      <c r="F277" s="651" t="s">
        <v>197</v>
      </c>
      <c r="G277" s="651">
        <v>200</v>
      </c>
      <c r="H277" s="651">
        <v>39.450000000000003</v>
      </c>
      <c r="I277" s="651">
        <v>36.601612244897957</v>
      </c>
      <c r="J277" s="821">
        <v>7890.0000000000009</v>
      </c>
      <c r="K277" s="822"/>
      <c r="L277" s="8">
        <v>1.98</v>
      </c>
      <c r="M277" s="8">
        <v>0.481875</v>
      </c>
      <c r="N277" s="823">
        <f t="shared" si="37"/>
        <v>7894.6196527777784</v>
      </c>
      <c r="O277" s="852" t="s">
        <v>143</v>
      </c>
      <c r="P277" s="662"/>
      <c r="Q277" s="823">
        <f t="shared" si="38"/>
        <v>-7894.6196527777784</v>
      </c>
      <c r="R277" s="654"/>
      <c r="S277" s="660">
        <v>1200</v>
      </c>
      <c r="U277" s="654"/>
      <c r="V277" s="649" t="s">
        <v>1257</v>
      </c>
      <c r="W277" s="657">
        <v>2.461875</v>
      </c>
      <c r="Y277" s="657"/>
      <c r="Z277" s="657"/>
    </row>
    <row r="278" spans="1:26" s="649" customFormat="1" ht="15.5">
      <c r="A278" s="861" t="s">
        <v>1263</v>
      </c>
      <c r="B278" s="851">
        <v>44328</v>
      </c>
      <c r="C278" s="650" t="s">
        <v>271</v>
      </c>
      <c r="D278" s="9">
        <v>8732765</v>
      </c>
      <c r="E278" s="651" t="s">
        <v>8</v>
      </c>
      <c r="F278" s="651" t="s">
        <v>1234</v>
      </c>
      <c r="G278" s="651">
        <v>400</v>
      </c>
      <c r="H278" s="651">
        <v>11.86</v>
      </c>
      <c r="I278" s="651"/>
      <c r="J278" s="821">
        <v>4744</v>
      </c>
      <c r="K278" s="822"/>
      <c r="L278" s="8">
        <v>1.98</v>
      </c>
      <c r="M278" s="8">
        <v>0.481875</v>
      </c>
      <c r="N278" s="823">
        <f t="shared" si="37"/>
        <v>4748.6196527777774</v>
      </c>
      <c r="O278" s="852" t="s">
        <v>143</v>
      </c>
      <c r="P278" s="662"/>
      <c r="Q278" s="823">
        <f t="shared" si="38"/>
        <v>-4748.6196527777774</v>
      </c>
      <c r="R278" s="654"/>
      <c r="S278" s="660">
        <v>400</v>
      </c>
      <c r="U278" s="654"/>
      <c r="V278" s="649" t="s">
        <v>1257</v>
      </c>
      <c r="W278" s="657">
        <v>2.461875</v>
      </c>
      <c r="Y278" s="657"/>
      <c r="Z278" s="657"/>
    </row>
    <row r="279" spans="1:26" s="649" customFormat="1" ht="15.5">
      <c r="A279" s="861" t="s">
        <v>1263</v>
      </c>
      <c r="B279" s="851">
        <v>44328</v>
      </c>
      <c r="C279" s="650" t="s">
        <v>271</v>
      </c>
      <c r="D279" s="9">
        <v>8732765</v>
      </c>
      <c r="E279" s="651" t="s">
        <v>10</v>
      </c>
      <c r="F279" s="651" t="s">
        <v>67</v>
      </c>
      <c r="G279" s="651">
        <v>300</v>
      </c>
      <c r="H279" s="651">
        <v>24.56</v>
      </c>
      <c r="I279" s="651"/>
      <c r="J279" s="821">
        <v>7368</v>
      </c>
      <c r="K279" s="822"/>
      <c r="L279" s="8">
        <v>1.98</v>
      </c>
      <c r="M279" s="8">
        <v>0.481875</v>
      </c>
      <c r="N279" s="823">
        <f t="shared" si="37"/>
        <v>7364.0103472222227</v>
      </c>
      <c r="O279" s="852" t="s">
        <v>143</v>
      </c>
      <c r="P279" s="662"/>
      <c r="Q279" s="823">
        <f t="shared" si="38"/>
        <v>7364.0103472222227</v>
      </c>
      <c r="R279" s="654">
        <v>-89.065069444444816</v>
      </c>
      <c r="S279" s="660">
        <v>0</v>
      </c>
      <c r="U279" s="654"/>
      <c r="V279" s="649" t="s">
        <v>1257</v>
      </c>
      <c r="W279" s="657">
        <v>2.461875</v>
      </c>
      <c r="Y279" s="657"/>
      <c r="Z279" s="657"/>
    </row>
    <row r="280" spans="1:26" s="649" customFormat="1" ht="15.5">
      <c r="A280" s="861" t="s">
        <v>1263</v>
      </c>
      <c r="B280" s="851">
        <v>44328</v>
      </c>
      <c r="C280" s="650" t="e">
        <v>#N/A</v>
      </c>
      <c r="D280" s="9">
        <v>8732765</v>
      </c>
      <c r="E280" s="651" t="s">
        <v>10</v>
      </c>
      <c r="F280" s="651" t="s">
        <v>1382</v>
      </c>
      <c r="G280" s="651">
        <v>600</v>
      </c>
      <c r="H280" s="651">
        <v>18.16</v>
      </c>
      <c r="I280" s="651"/>
      <c r="J280" s="821">
        <v>10896</v>
      </c>
      <c r="K280" s="822"/>
      <c r="L280" s="8">
        <v>1.98</v>
      </c>
      <c r="M280" s="8">
        <v>0.481875</v>
      </c>
      <c r="N280" s="823">
        <f t="shared" si="37"/>
        <v>10892.010347222224</v>
      </c>
      <c r="O280" s="852" t="s">
        <v>143</v>
      </c>
      <c r="P280" s="662"/>
      <c r="Q280" s="823">
        <f t="shared" si="38"/>
        <v>10892.010347222224</v>
      </c>
      <c r="R280" s="654">
        <v>-90.711319444442779</v>
      </c>
      <c r="S280" s="660">
        <v>0</v>
      </c>
      <c r="U280" s="654"/>
      <c r="V280" s="649" t="s">
        <v>1257</v>
      </c>
      <c r="W280" s="657">
        <v>2.461875</v>
      </c>
      <c r="Y280" s="657"/>
      <c r="Z280" s="657"/>
    </row>
    <row r="281" spans="1:26" s="649" customFormat="1" ht="15.5">
      <c r="A281" s="861" t="s">
        <v>1263</v>
      </c>
      <c r="B281" s="851">
        <v>44328</v>
      </c>
      <c r="C281" s="650" t="s">
        <v>277</v>
      </c>
      <c r="D281" s="9">
        <v>8732765</v>
      </c>
      <c r="E281" s="651" t="s">
        <v>8</v>
      </c>
      <c r="F281" s="651" t="s">
        <v>2</v>
      </c>
      <c r="G281" s="651">
        <v>200</v>
      </c>
      <c r="H281" s="651">
        <v>24.11</v>
      </c>
      <c r="I281" s="651"/>
      <c r="J281" s="821">
        <v>4822</v>
      </c>
      <c r="K281" s="822"/>
      <c r="L281" s="8">
        <v>1.98</v>
      </c>
      <c r="M281" s="8">
        <v>0.481875</v>
      </c>
      <c r="N281" s="823">
        <f t="shared" si="37"/>
        <v>4826.6196527777774</v>
      </c>
      <c r="O281" s="852" t="s">
        <v>143</v>
      </c>
      <c r="P281" s="662"/>
      <c r="Q281" s="823">
        <f t="shared" si="38"/>
        <v>-4826.6196527777774</v>
      </c>
      <c r="R281" s="654"/>
      <c r="S281" s="660">
        <v>200</v>
      </c>
      <c r="U281" s="654"/>
      <c r="V281" s="649" t="s">
        <v>1257</v>
      </c>
      <c r="W281" s="657">
        <v>2.461875</v>
      </c>
      <c r="Y281" s="657"/>
      <c r="Z281" s="657"/>
    </row>
    <row r="282" spans="1:26" s="649" customFormat="1" ht="15.5">
      <c r="A282" s="861" t="s">
        <v>1263</v>
      </c>
      <c r="B282" s="851">
        <v>44328</v>
      </c>
      <c r="C282" s="650" t="s">
        <v>275</v>
      </c>
      <c r="D282" s="9">
        <v>8732765</v>
      </c>
      <c r="E282" s="651" t="s">
        <v>10</v>
      </c>
      <c r="F282" s="651" t="s">
        <v>197</v>
      </c>
      <c r="G282" s="651">
        <v>200</v>
      </c>
      <c r="H282" s="651">
        <v>39.799999999999997</v>
      </c>
      <c r="I282" s="651"/>
      <c r="J282" s="821">
        <v>7959.9999999999991</v>
      </c>
      <c r="K282" s="822"/>
      <c r="L282" s="8">
        <v>1.98</v>
      </c>
      <c r="M282" s="8">
        <v>0.481875</v>
      </c>
      <c r="N282" s="823">
        <f t="shared" si="37"/>
        <v>7955.1481249999988</v>
      </c>
      <c r="O282" s="852" t="s">
        <v>143</v>
      </c>
      <c r="P282" s="662"/>
      <c r="Q282" s="823">
        <f t="shared" si="38"/>
        <v>7955.1481249999988</v>
      </c>
      <c r="R282" s="654">
        <v>126.50624999999854</v>
      </c>
      <c r="S282" s="660">
        <v>1000</v>
      </c>
      <c r="U282" s="654"/>
      <c r="V282" s="649" t="s">
        <v>1211</v>
      </c>
      <c r="W282" s="657">
        <v>2.461875</v>
      </c>
      <c r="Y282" s="657"/>
      <c r="Z282" s="657"/>
    </row>
    <row r="283" spans="1:26" s="649" customFormat="1" ht="15.5">
      <c r="A283" s="861" t="s">
        <v>1263</v>
      </c>
      <c r="B283" s="851">
        <v>44328</v>
      </c>
      <c r="C283" s="650" t="s">
        <v>275</v>
      </c>
      <c r="D283" s="9">
        <v>8732765</v>
      </c>
      <c r="E283" s="651" t="s">
        <v>8</v>
      </c>
      <c r="F283" s="651" t="s">
        <v>197</v>
      </c>
      <c r="G283" s="651">
        <v>200</v>
      </c>
      <c r="H283" s="651">
        <v>39.14</v>
      </c>
      <c r="I283" s="651"/>
      <c r="J283" s="821">
        <v>7828</v>
      </c>
      <c r="K283" s="822"/>
      <c r="L283" s="8">
        <v>1.98</v>
      </c>
      <c r="M283" s="8">
        <v>0.481875</v>
      </c>
      <c r="N283" s="823">
        <f t="shared" si="37"/>
        <v>7832.3185416666665</v>
      </c>
      <c r="O283" s="852" t="s">
        <v>143</v>
      </c>
      <c r="P283" s="662"/>
      <c r="Q283" s="823">
        <f t="shared" si="38"/>
        <v>-7832.3185416666665</v>
      </c>
      <c r="R283" s="654"/>
      <c r="S283" s="660">
        <v>1200</v>
      </c>
      <c r="U283" s="654"/>
      <c r="V283" s="649" t="s">
        <v>1211</v>
      </c>
      <c r="W283" s="657">
        <v>2.461875</v>
      </c>
      <c r="Y283" s="657"/>
      <c r="Z283" s="657"/>
    </row>
    <row r="284" spans="1:26" s="649" customFormat="1" ht="15.5">
      <c r="A284" s="861" t="s">
        <v>1263</v>
      </c>
      <c r="B284" s="851">
        <v>44328</v>
      </c>
      <c r="C284" s="650" t="s">
        <v>271</v>
      </c>
      <c r="D284" s="9">
        <v>8732765</v>
      </c>
      <c r="E284" s="651" t="s">
        <v>10</v>
      </c>
      <c r="F284" s="651" t="s">
        <v>67</v>
      </c>
      <c r="G284" s="651">
        <v>100</v>
      </c>
      <c r="H284" s="651">
        <v>25.2</v>
      </c>
      <c r="I284" s="651"/>
      <c r="J284" s="821">
        <v>2520</v>
      </c>
      <c r="K284" s="822"/>
      <c r="L284" s="8">
        <v>1.98</v>
      </c>
      <c r="M284" s="8">
        <v>0.481875</v>
      </c>
      <c r="N284" s="823">
        <f t="shared" si="37"/>
        <v>2516.3114583333336</v>
      </c>
      <c r="O284" s="852" t="s">
        <v>143</v>
      </c>
      <c r="P284" s="662"/>
      <c r="Q284" s="823">
        <f t="shared" si="38"/>
        <v>2516.3114583333336</v>
      </c>
      <c r="R284" s="654">
        <v>116.47958333333327</v>
      </c>
      <c r="S284" s="660"/>
      <c r="U284" s="654"/>
      <c r="V284" s="649" t="s">
        <v>1211</v>
      </c>
      <c r="W284" s="657">
        <v>2.461875</v>
      </c>
      <c r="Y284" s="657"/>
      <c r="Z284" s="657"/>
    </row>
    <row r="285" spans="1:26" s="649" customFormat="1" ht="15.5">
      <c r="A285" s="861" t="s">
        <v>1263</v>
      </c>
      <c r="B285" s="851">
        <v>44328</v>
      </c>
      <c r="C285" s="650" t="s">
        <v>446</v>
      </c>
      <c r="D285" s="9">
        <v>8732765</v>
      </c>
      <c r="E285" s="651" t="s">
        <v>8</v>
      </c>
      <c r="F285" s="651" t="s">
        <v>89</v>
      </c>
      <c r="G285" s="651">
        <v>200</v>
      </c>
      <c r="H285" s="651">
        <v>11.83</v>
      </c>
      <c r="I285" s="651">
        <v>11.867777777777778</v>
      </c>
      <c r="J285" s="821">
        <v>2366</v>
      </c>
      <c r="K285" s="822"/>
      <c r="L285" s="8">
        <v>1.98</v>
      </c>
      <c r="M285" s="8">
        <v>0.481875</v>
      </c>
      <c r="N285" s="823">
        <f t="shared" si="37"/>
        <v>2370.3185416666665</v>
      </c>
      <c r="O285" s="852" t="s">
        <v>144</v>
      </c>
      <c r="P285" s="662"/>
      <c r="Q285" s="823">
        <f t="shared" si="38"/>
        <v>-2370.3185416666665</v>
      </c>
      <c r="R285" s="654"/>
      <c r="S285" s="660">
        <v>900</v>
      </c>
      <c r="U285" s="654"/>
      <c r="V285" s="649" t="s">
        <v>1257</v>
      </c>
      <c r="W285" s="657">
        <v>2.461875</v>
      </c>
      <c r="Y285" s="657"/>
      <c r="Z285" s="657"/>
    </row>
    <row r="286" spans="1:26" s="649" customFormat="1" ht="15.5">
      <c r="A286" s="861" t="s">
        <v>1263</v>
      </c>
      <c r="B286" s="851">
        <v>44328</v>
      </c>
      <c r="C286" s="650" t="s">
        <v>271</v>
      </c>
      <c r="D286" s="9">
        <v>8732765</v>
      </c>
      <c r="E286" s="651" t="s">
        <v>8</v>
      </c>
      <c r="F286" s="651" t="s">
        <v>67</v>
      </c>
      <c r="G286" s="651">
        <v>100</v>
      </c>
      <c r="H286" s="651">
        <v>24</v>
      </c>
      <c r="I286" s="651"/>
      <c r="J286" s="821">
        <v>2400</v>
      </c>
      <c r="K286" s="822"/>
      <c r="L286" s="8">
        <v>1.98</v>
      </c>
      <c r="M286" s="8">
        <v>0.481875</v>
      </c>
      <c r="N286" s="823">
        <f t="shared" si="37"/>
        <v>2404.3185416666665</v>
      </c>
      <c r="O286" s="852" t="s">
        <v>143</v>
      </c>
      <c r="P286" s="662"/>
      <c r="Q286" s="823">
        <f t="shared" si="38"/>
        <v>-2404.3185416666665</v>
      </c>
      <c r="R286" s="654"/>
      <c r="S286" s="660"/>
      <c r="U286" s="654"/>
      <c r="V286" s="649" t="s">
        <v>1211</v>
      </c>
      <c r="W286" s="657">
        <v>2.461875</v>
      </c>
      <c r="Y286" s="657"/>
      <c r="Z286" s="657"/>
    </row>
    <row r="287" spans="1:26" s="649" customFormat="1" ht="15.5">
      <c r="A287" s="861" t="s">
        <v>1263</v>
      </c>
      <c r="B287" s="851">
        <v>44328</v>
      </c>
      <c r="C287" s="650" t="s">
        <v>446</v>
      </c>
      <c r="D287" s="9">
        <v>8732765</v>
      </c>
      <c r="E287" s="651" t="s">
        <v>8</v>
      </c>
      <c r="F287" s="651" t="s">
        <v>89</v>
      </c>
      <c r="G287" s="651">
        <v>200</v>
      </c>
      <c r="H287" s="651">
        <v>11.65</v>
      </c>
      <c r="I287" s="651">
        <v>11.878571428571428</v>
      </c>
      <c r="J287" s="821">
        <v>2330</v>
      </c>
      <c r="K287" s="822"/>
      <c r="L287" s="8">
        <v>1.98</v>
      </c>
      <c r="M287" s="8">
        <v>0.481875</v>
      </c>
      <c r="N287" s="823">
        <f t="shared" si="37"/>
        <v>2334.3185416666665</v>
      </c>
      <c r="O287" s="852" t="s">
        <v>144</v>
      </c>
      <c r="P287" s="662"/>
      <c r="Q287" s="823">
        <f t="shared" si="38"/>
        <v>-2334.3185416666665</v>
      </c>
      <c r="R287" s="654"/>
      <c r="S287" s="660">
        <v>700</v>
      </c>
      <c r="U287" s="654"/>
      <c r="V287" s="649" t="s">
        <v>1257</v>
      </c>
      <c r="W287" s="657">
        <v>2.461875</v>
      </c>
      <c r="Y287" s="657"/>
      <c r="Z287" s="657"/>
    </row>
    <row r="288" spans="1:26" s="649" customFormat="1" ht="15.5">
      <c r="A288" s="856" t="s">
        <v>200</v>
      </c>
      <c r="B288" s="851">
        <v>44327</v>
      </c>
      <c r="C288" s="650" t="s">
        <v>271</v>
      </c>
      <c r="D288" s="9">
        <v>64146</v>
      </c>
      <c r="E288" s="651" t="s">
        <v>10</v>
      </c>
      <c r="F288" s="651" t="s">
        <v>67</v>
      </c>
      <c r="G288" s="651">
        <v>300</v>
      </c>
      <c r="H288" s="651">
        <v>25.05</v>
      </c>
      <c r="I288" s="651">
        <v>24.65</v>
      </c>
      <c r="J288" s="821">
        <v>7515</v>
      </c>
      <c r="K288" s="822">
        <v>4.9000000000000004</v>
      </c>
      <c r="L288" s="8">
        <v>1.3434999999999999</v>
      </c>
      <c r="M288" s="8">
        <v>0.37</v>
      </c>
      <c r="N288" s="823">
        <f t="shared" si="37"/>
        <v>7507.1598333333341</v>
      </c>
      <c r="O288" s="852" t="s">
        <v>143</v>
      </c>
      <c r="P288" s="662"/>
      <c r="Q288" s="823">
        <f t="shared" si="38"/>
        <v>7507.1598333333341</v>
      </c>
      <c r="R288" s="654">
        <v>113.34333333333416</v>
      </c>
      <c r="S288" s="660" t="s">
        <v>1352</v>
      </c>
      <c r="U288" s="654"/>
      <c r="V288" s="649" t="s">
        <v>1211</v>
      </c>
      <c r="W288" s="657">
        <v>6.6135000000000002</v>
      </c>
      <c r="Y288" s="657"/>
      <c r="Z288" s="657"/>
    </row>
    <row r="289" spans="1:26" s="649" customFormat="1" ht="15.5">
      <c r="A289" s="856" t="s">
        <v>200</v>
      </c>
      <c r="B289" s="851">
        <v>44327</v>
      </c>
      <c r="C289" s="650" t="s">
        <v>271</v>
      </c>
      <c r="D289" s="9">
        <v>64146</v>
      </c>
      <c r="E289" s="651" t="s">
        <v>8</v>
      </c>
      <c r="F289" s="651" t="s">
        <v>67</v>
      </c>
      <c r="G289" s="651">
        <v>300</v>
      </c>
      <c r="H289" s="651">
        <v>24.65</v>
      </c>
      <c r="I289" s="651"/>
      <c r="J289" s="821">
        <v>7395</v>
      </c>
      <c r="K289" s="822">
        <v>4.9000000000000004</v>
      </c>
      <c r="L289" s="8">
        <v>1.3434999999999999</v>
      </c>
      <c r="M289" s="8">
        <v>0.37</v>
      </c>
      <c r="N289" s="823">
        <f t="shared" si="37"/>
        <v>7403.8734999999997</v>
      </c>
      <c r="O289" s="852" t="s">
        <v>143</v>
      </c>
      <c r="P289" s="662"/>
      <c r="Q289" s="823">
        <f t="shared" si="38"/>
        <v>-7403.8734999999997</v>
      </c>
      <c r="R289" s="654"/>
      <c r="S289" s="660" t="s">
        <v>1352</v>
      </c>
      <c r="U289" s="654"/>
      <c r="V289" s="649" t="s">
        <v>1211</v>
      </c>
      <c r="W289" s="657">
        <v>6.6135000000000002</v>
      </c>
      <c r="Y289" s="657"/>
      <c r="Z289" s="657"/>
    </row>
    <row r="290" spans="1:26" s="649" customFormat="1" ht="15.5">
      <c r="A290" s="861" t="s">
        <v>1263</v>
      </c>
      <c r="B290" s="851">
        <v>44327</v>
      </c>
      <c r="C290" s="650" t="s">
        <v>275</v>
      </c>
      <c r="D290" s="9">
        <v>8635937</v>
      </c>
      <c r="E290" s="651" t="s">
        <v>10</v>
      </c>
      <c r="F290" s="651" t="s">
        <v>197</v>
      </c>
      <c r="G290" s="651">
        <v>200</v>
      </c>
      <c r="H290" s="651">
        <v>39.56</v>
      </c>
      <c r="I290" s="651">
        <v>36.031934693877545</v>
      </c>
      <c r="J290" s="821">
        <v>7912</v>
      </c>
      <c r="K290" s="822"/>
      <c r="L290" s="8">
        <v>3.96</v>
      </c>
      <c r="M290" s="8">
        <v>0.96375</v>
      </c>
      <c r="N290" s="823">
        <f t="shared" si="37"/>
        <v>7905.44625</v>
      </c>
      <c r="O290" s="852" t="s">
        <v>143</v>
      </c>
      <c r="P290" s="662"/>
      <c r="Q290" s="823">
        <f t="shared" si="38"/>
        <v>7905.44625</v>
      </c>
      <c r="R290" s="654">
        <v>703.26264455782439</v>
      </c>
      <c r="S290" s="660">
        <v>1000</v>
      </c>
      <c r="U290" s="654"/>
      <c r="V290" s="649" t="s">
        <v>1257</v>
      </c>
      <c r="W290" s="657">
        <v>4.9237500000000001</v>
      </c>
      <c r="Y290" s="657"/>
      <c r="Z290" s="657"/>
    </row>
    <row r="291" spans="1:26" s="649" customFormat="1" ht="15.5">
      <c r="A291" s="861" t="s">
        <v>1263</v>
      </c>
      <c r="B291" s="851">
        <v>44327</v>
      </c>
      <c r="C291" s="650" t="s">
        <v>275</v>
      </c>
      <c r="D291" s="9">
        <v>8635937</v>
      </c>
      <c r="E291" s="651" t="s">
        <v>10</v>
      </c>
      <c r="F291" s="651" t="s">
        <v>197</v>
      </c>
      <c r="G291" s="651">
        <v>300</v>
      </c>
      <c r="H291" s="651">
        <v>39.659999999999997</v>
      </c>
      <c r="I291" s="651">
        <v>36.031934693877545</v>
      </c>
      <c r="J291" s="821">
        <v>11897.999999999998</v>
      </c>
      <c r="K291" s="822"/>
      <c r="L291" s="8">
        <v>3.96</v>
      </c>
      <c r="M291" s="8">
        <v>0.96375</v>
      </c>
      <c r="N291" s="823">
        <f t="shared" si="37"/>
        <v>11891.446249999999</v>
      </c>
      <c r="O291" s="852" t="s">
        <v>143</v>
      </c>
      <c r="P291" s="662"/>
      <c r="Q291" s="823">
        <f t="shared" si="38"/>
        <v>11891.446249999999</v>
      </c>
      <c r="R291" s="654">
        <v>1085.9280640589568</v>
      </c>
      <c r="S291" s="660">
        <v>1200</v>
      </c>
      <c r="U291" s="654"/>
      <c r="V291" s="649" t="s">
        <v>1257</v>
      </c>
      <c r="W291" s="657">
        <v>4.9237500000000001</v>
      </c>
      <c r="Y291" s="657"/>
      <c r="Z291" s="657"/>
    </row>
    <row r="292" spans="1:26" s="649" customFormat="1" ht="15.5">
      <c r="A292" s="861" t="s">
        <v>1263</v>
      </c>
      <c r="B292" s="851">
        <v>44327</v>
      </c>
      <c r="C292" s="650" t="s">
        <v>275</v>
      </c>
      <c r="D292" s="9">
        <v>8635937</v>
      </c>
      <c r="E292" s="651" t="s">
        <v>10</v>
      </c>
      <c r="F292" s="651" t="s">
        <v>197</v>
      </c>
      <c r="G292" s="651">
        <v>200</v>
      </c>
      <c r="H292" s="651">
        <v>39.31</v>
      </c>
      <c r="I292" s="651">
        <v>36.031934693877545</v>
      </c>
      <c r="J292" s="821">
        <v>7862</v>
      </c>
      <c r="K292" s="822"/>
      <c r="L292" s="8">
        <v>3.96</v>
      </c>
      <c r="M292" s="8">
        <v>0.96375</v>
      </c>
      <c r="N292" s="823">
        <v>7858.6462499999998</v>
      </c>
      <c r="O292" s="852" t="s">
        <v>143</v>
      </c>
      <c r="P292" s="662"/>
      <c r="Q292" s="823">
        <f t="shared" si="38"/>
        <v>7858.6462499999998</v>
      </c>
      <c r="R292" s="654">
        <v>653.12153344671333</v>
      </c>
      <c r="S292" s="660">
        <v>1500</v>
      </c>
      <c r="U292" s="654"/>
      <c r="V292" s="649" t="s">
        <v>1257</v>
      </c>
      <c r="W292" s="657">
        <v>4.9237500000000001</v>
      </c>
      <c r="Y292" s="657"/>
      <c r="Z292" s="657"/>
    </row>
    <row r="293" spans="1:26" s="649" customFormat="1" ht="15.5">
      <c r="A293" s="861" t="s">
        <v>1263</v>
      </c>
      <c r="B293" s="851">
        <v>44327</v>
      </c>
      <c r="C293" s="650" t="s">
        <v>275</v>
      </c>
      <c r="D293" s="9">
        <v>8635937</v>
      </c>
      <c r="E293" s="651" t="s">
        <v>10</v>
      </c>
      <c r="F293" s="651" t="s">
        <v>197</v>
      </c>
      <c r="G293" s="651">
        <v>100</v>
      </c>
      <c r="H293" s="651">
        <v>38.49</v>
      </c>
      <c r="I293" s="651">
        <v>36.031934693877545</v>
      </c>
      <c r="J293" s="821">
        <v>3849</v>
      </c>
      <c r="K293" s="822"/>
      <c r="L293" s="8">
        <v>3.96</v>
      </c>
      <c r="M293" s="8">
        <v>0.96375</v>
      </c>
      <c r="N293" s="823">
        <v>3846.8095833333336</v>
      </c>
      <c r="O293" s="852" t="s">
        <v>143</v>
      </c>
      <c r="P293" s="662"/>
      <c r="Q293" s="823">
        <f t="shared" si="38"/>
        <v>3846.8095833333336</v>
      </c>
      <c r="R293" s="654">
        <v>243.31500283446758</v>
      </c>
      <c r="S293" s="660">
        <v>1700</v>
      </c>
      <c r="U293" s="654"/>
      <c r="V293" s="649" t="s">
        <v>1257</v>
      </c>
      <c r="W293" s="657">
        <v>4.9237500000000001</v>
      </c>
      <c r="Y293" s="657"/>
      <c r="Z293" s="657"/>
    </row>
    <row r="294" spans="1:26" s="649" customFormat="1" ht="15.5">
      <c r="A294" s="861" t="s">
        <v>1263</v>
      </c>
      <c r="B294" s="851">
        <v>44327</v>
      </c>
      <c r="C294" s="650" t="s">
        <v>275</v>
      </c>
      <c r="D294" s="9">
        <v>8635937</v>
      </c>
      <c r="E294" s="651" t="s">
        <v>10</v>
      </c>
      <c r="F294" s="651" t="s">
        <v>197</v>
      </c>
      <c r="G294" s="651">
        <v>200</v>
      </c>
      <c r="H294" s="651">
        <v>38.78</v>
      </c>
      <c r="I294" s="651">
        <v>36.031934693877545</v>
      </c>
      <c r="J294" s="821">
        <v>7756</v>
      </c>
      <c r="K294" s="822"/>
      <c r="L294" s="8">
        <v>3.96</v>
      </c>
      <c r="M294" s="8">
        <v>0.96375</v>
      </c>
      <c r="N294" s="823">
        <v>7753.8095833333336</v>
      </c>
      <c r="O294" s="852" t="s">
        <v>143</v>
      </c>
      <c r="P294" s="662"/>
      <c r="Q294" s="823">
        <f t="shared" si="38"/>
        <v>7753.8095833333336</v>
      </c>
      <c r="R294" s="654">
        <v>547.12153344671333</v>
      </c>
      <c r="S294" s="660">
        <v>1800</v>
      </c>
      <c r="U294" s="654"/>
      <c r="V294" s="649" t="s">
        <v>1257</v>
      </c>
      <c r="W294" s="657">
        <v>4.9237500000000001</v>
      </c>
      <c r="Y294" s="657"/>
      <c r="Z294" s="657"/>
    </row>
    <row r="295" spans="1:26" s="649" customFormat="1" ht="15.5">
      <c r="A295" s="861" t="s">
        <v>1263</v>
      </c>
      <c r="B295" s="851">
        <v>44327</v>
      </c>
      <c r="C295" s="650" t="s">
        <v>276</v>
      </c>
      <c r="D295" s="9">
        <v>8635937</v>
      </c>
      <c r="E295" s="651" t="s">
        <v>8</v>
      </c>
      <c r="F295" s="651" t="s">
        <v>128</v>
      </c>
      <c r="G295" s="651">
        <v>100</v>
      </c>
      <c r="H295" s="651">
        <v>31.41</v>
      </c>
      <c r="I295" s="651"/>
      <c r="J295" s="821">
        <v>3141</v>
      </c>
      <c r="K295" s="822"/>
      <c r="L295" s="8">
        <v>3.96</v>
      </c>
      <c r="M295" s="8">
        <v>0.96375</v>
      </c>
      <c r="N295" s="823">
        <v>3143.8204166666665</v>
      </c>
      <c r="O295" s="852" t="s">
        <v>144</v>
      </c>
      <c r="P295" s="662"/>
      <c r="Q295" s="823">
        <f t="shared" si="38"/>
        <v>-3143.8204166666665</v>
      </c>
      <c r="R295" s="654"/>
      <c r="S295" s="660">
        <v>1300</v>
      </c>
      <c r="U295" s="654"/>
      <c r="V295" s="649" t="s">
        <v>1257</v>
      </c>
      <c r="W295" s="657">
        <v>4.9237500000000001</v>
      </c>
      <c r="Y295" s="657"/>
      <c r="Z295" s="657"/>
    </row>
    <row r="296" spans="1:26" s="649" customFormat="1" ht="15.5">
      <c r="A296" s="861" t="s">
        <v>1263</v>
      </c>
      <c r="B296" s="851">
        <v>44327</v>
      </c>
      <c r="C296" s="650" t="s">
        <v>271</v>
      </c>
      <c r="D296" s="9">
        <v>8635937</v>
      </c>
      <c r="E296" s="651" t="s">
        <v>8</v>
      </c>
      <c r="F296" s="651" t="s">
        <v>67</v>
      </c>
      <c r="G296" s="651">
        <v>300</v>
      </c>
      <c r="H296" s="651">
        <v>24.84</v>
      </c>
      <c r="I296" s="651">
        <v>24.84</v>
      </c>
      <c r="J296" s="821">
        <v>7452</v>
      </c>
      <c r="K296" s="822"/>
      <c r="L296" s="8">
        <v>3.96</v>
      </c>
      <c r="M296" s="8">
        <v>0.96375</v>
      </c>
      <c r="N296" s="823">
        <v>7454.8204166666665</v>
      </c>
      <c r="O296" s="852" t="s">
        <v>143</v>
      </c>
      <c r="P296" s="662"/>
      <c r="Q296" s="823">
        <f t="shared" si="38"/>
        <v>-7454.8204166666665</v>
      </c>
      <c r="R296" s="654"/>
      <c r="S296" s="660">
        <v>300</v>
      </c>
      <c r="U296" s="654"/>
      <c r="V296" s="649" t="s">
        <v>1257</v>
      </c>
      <c r="W296" s="657">
        <v>4.9237500000000001</v>
      </c>
      <c r="Y296" s="657"/>
      <c r="Z296" s="657"/>
    </row>
    <row r="297" spans="1:26" s="649" customFormat="1" ht="15.5">
      <c r="A297" s="861" t="s">
        <v>1263</v>
      </c>
      <c r="B297" s="851">
        <v>44327</v>
      </c>
      <c r="C297" s="650" t="s">
        <v>446</v>
      </c>
      <c r="D297" s="9">
        <v>8635937</v>
      </c>
      <c r="E297" s="651" t="s">
        <v>8</v>
      </c>
      <c r="F297" s="651" t="s">
        <v>89</v>
      </c>
      <c r="G297" s="651">
        <v>500</v>
      </c>
      <c r="H297" s="651">
        <v>11.97</v>
      </c>
      <c r="I297" s="651">
        <v>11.97</v>
      </c>
      <c r="J297" s="821">
        <v>5985</v>
      </c>
      <c r="K297" s="822"/>
      <c r="L297" s="8">
        <v>3.96</v>
      </c>
      <c r="M297" s="8">
        <v>0.96375</v>
      </c>
      <c r="N297" s="823">
        <v>5987.8204166666665</v>
      </c>
      <c r="O297" s="852" t="s">
        <v>144</v>
      </c>
      <c r="P297" s="662"/>
      <c r="Q297" s="823">
        <f t="shared" si="38"/>
        <v>-5987.8204166666665</v>
      </c>
      <c r="R297" s="654"/>
      <c r="S297" s="660">
        <v>500</v>
      </c>
      <c r="U297" s="654"/>
      <c r="V297" s="649" t="s">
        <v>1257</v>
      </c>
      <c r="W297" s="657">
        <v>4.9237500000000001</v>
      </c>
      <c r="Y297" s="657"/>
      <c r="Z297" s="657"/>
    </row>
    <row r="298" spans="1:26" s="649" customFormat="1" ht="15.5">
      <c r="A298" s="856" t="s">
        <v>200</v>
      </c>
      <c r="B298" s="851">
        <v>44326</v>
      </c>
      <c r="C298" s="650" t="s">
        <v>271</v>
      </c>
      <c r="D298" s="9">
        <v>53877</v>
      </c>
      <c r="E298" s="651" t="s">
        <v>10</v>
      </c>
      <c r="F298" s="651" t="s">
        <v>67</v>
      </c>
      <c r="G298" s="651">
        <v>324</v>
      </c>
      <c r="H298" s="651">
        <v>25.57</v>
      </c>
      <c r="I298" s="61">
        <v>23.880726475431683</v>
      </c>
      <c r="J298" s="821">
        <v>8284.68</v>
      </c>
      <c r="K298" s="822">
        <v>4.9000000000000004</v>
      </c>
      <c r="L298" s="8">
        <v>3.96</v>
      </c>
      <c r="M298" s="8">
        <v>0.96375</v>
      </c>
      <c r="N298" s="823">
        <v>8277.5895833333325</v>
      </c>
      <c r="O298" s="852" t="s">
        <v>143</v>
      </c>
      <c r="P298" s="662"/>
      <c r="Q298" s="823">
        <f t="shared" si="38"/>
        <v>8277.5895833333325</v>
      </c>
      <c r="R298" s="654">
        <v>539.93309418235731</v>
      </c>
      <c r="S298" s="660">
        <v>1600</v>
      </c>
      <c r="U298" s="654"/>
      <c r="V298" s="649" t="s">
        <v>1257</v>
      </c>
      <c r="W298" s="657">
        <v>9.8237499999999986</v>
      </c>
      <c r="Y298" s="657"/>
      <c r="Z298" s="657"/>
    </row>
    <row r="299" spans="1:26" s="649" customFormat="1" ht="15.5">
      <c r="A299" s="861" t="s">
        <v>1263</v>
      </c>
      <c r="B299" s="851">
        <v>44326</v>
      </c>
      <c r="C299" s="650" t="e">
        <v>#N/A</v>
      </c>
      <c r="D299" s="9">
        <v>8530410</v>
      </c>
      <c r="E299" s="651" t="s">
        <v>8</v>
      </c>
      <c r="F299" s="651" t="s">
        <v>1382</v>
      </c>
      <c r="G299" s="651">
        <v>600</v>
      </c>
      <c r="H299" s="651">
        <v>18.303333333333335</v>
      </c>
      <c r="I299" s="651">
        <v>36.031934693877545</v>
      </c>
      <c r="J299" s="821">
        <v>10982</v>
      </c>
      <c r="K299" s="822"/>
      <c r="L299" s="8">
        <v>2.5266666666666668</v>
      </c>
      <c r="M299" s="8">
        <v>0.61</v>
      </c>
      <c r="N299" s="823">
        <v>10984.869999999999</v>
      </c>
      <c r="O299" s="852" t="s">
        <v>143</v>
      </c>
      <c r="P299" s="662"/>
      <c r="Q299" s="823">
        <f t="shared" si="38"/>
        <v>-10984.869999999999</v>
      </c>
      <c r="R299" s="654"/>
      <c r="S299" s="660">
        <v>600</v>
      </c>
      <c r="U299" s="654"/>
      <c r="V299" s="649" t="s">
        <v>1257</v>
      </c>
      <c r="W299" s="657">
        <v>3.1366666666666667</v>
      </c>
      <c r="Y299" s="657"/>
      <c r="Z299" s="657"/>
    </row>
    <row r="300" spans="1:26" s="649" customFormat="1" ht="15.5">
      <c r="A300" s="861" t="s">
        <v>1263</v>
      </c>
      <c r="B300" s="851">
        <v>44326</v>
      </c>
      <c r="C300" s="650" t="s">
        <v>275</v>
      </c>
      <c r="D300" s="9">
        <v>8530410</v>
      </c>
      <c r="E300" s="651" t="s">
        <v>8</v>
      </c>
      <c r="F300" s="651" t="s">
        <v>197</v>
      </c>
      <c r="G300" s="651">
        <v>100</v>
      </c>
      <c r="H300" s="651">
        <v>37.369999999999997</v>
      </c>
      <c r="I300" s="651">
        <v>36.031934693877545</v>
      </c>
      <c r="J300" s="821">
        <v>3736.9999999999995</v>
      </c>
      <c r="K300" s="822"/>
      <c r="L300" s="8">
        <v>2.5266666666666668</v>
      </c>
      <c r="M300" s="8">
        <v>0.61</v>
      </c>
      <c r="N300" s="823">
        <v>3739.87</v>
      </c>
      <c r="O300" s="852" t="s">
        <v>143</v>
      </c>
      <c r="P300" s="662"/>
      <c r="Q300" s="823">
        <f t="shared" si="38"/>
        <v>-3739.87</v>
      </c>
      <c r="R300" s="654"/>
      <c r="S300" s="660">
        <v>2000</v>
      </c>
      <c r="U300" s="654"/>
      <c r="V300" s="649" t="s">
        <v>1257</v>
      </c>
      <c r="W300" s="657">
        <v>3.1366666666666667</v>
      </c>
      <c r="Y300" s="657"/>
      <c r="Z300" s="657"/>
    </row>
    <row r="301" spans="1:26" s="649" customFormat="1" ht="15.5">
      <c r="A301" s="861" t="s">
        <v>1263</v>
      </c>
      <c r="B301" s="851">
        <v>44326</v>
      </c>
      <c r="C301" s="650" t="s">
        <v>1265</v>
      </c>
      <c r="D301" s="9">
        <v>8530410</v>
      </c>
      <c r="E301" s="651" t="s">
        <v>10</v>
      </c>
      <c r="F301" s="651" t="s">
        <v>1</v>
      </c>
      <c r="G301" s="651">
        <v>200</v>
      </c>
      <c r="H301" s="651">
        <v>30.13</v>
      </c>
      <c r="I301" s="651">
        <v>32.119199999999999</v>
      </c>
      <c r="J301" s="821">
        <v>6026</v>
      </c>
      <c r="K301" s="822"/>
      <c r="L301" s="8">
        <v>2.5266666666666668</v>
      </c>
      <c r="M301" s="8">
        <v>0.61</v>
      </c>
      <c r="N301" s="823">
        <v>6023.76</v>
      </c>
      <c r="O301" s="852" t="s">
        <v>143</v>
      </c>
      <c r="P301" s="662"/>
      <c r="Q301" s="823">
        <f t="shared" si="38"/>
        <v>6023.76</v>
      </c>
      <c r="R301" s="654">
        <v>-400.84000000000015</v>
      </c>
      <c r="S301" s="660">
        <v>0</v>
      </c>
      <c r="U301" s="654"/>
      <c r="V301" s="649" t="s">
        <v>1257</v>
      </c>
      <c r="W301" s="657">
        <v>3.1366666666666667</v>
      </c>
      <c r="Y301" s="657"/>
      <c r="Z301" s="657"/>
    </row>
    <row r="302" spans="1:26" s="649" customFormat="1" ht="15.5">
      <c r="A302" s="861" t="s">
        <v>1263</v>
      </c>
      <c r="B302" s="851">
        <v>44326</v>
      </c>
      <c r="C302" s="650" t="s">
        <v>271</v>
      </c>
      <c r="D302" s="9">
        <v>8530410</v>
      </c>
      <c r="E302" s="651" t="s">
        <v>10</v>
      </c>
      <c r="F302" s="651" t="s">
        <v>67</v>
      </c>
      <c r="G302" s="651">
        <v>300</v>
      </c>
      <c r="H302" s="651">
        <v>25.61</v>
      </c>
      <c r="I302" s="651">
        <v>25</v>
      </c>
      <c r="J302" s="821">
        <v>7683</v>
      </c>
      <c r="K302" s="822"/>
      <c r="L302" s="8">
        <v>2.5266666666666668</v>
      </c>
      <c r="M302" s="8">
        <v>0.61</v>
      </c>
      <c r="N302" s="823">
        <v>7680.84</v>
      </c>
      <c r="O302" s="852" t="s">
        <v>143</v>
      </c>
      <c r="P302" s="662"/>
      <c r="Q302" s="823">
        <f t="shared" si="38"/>
        <v>7680.84</v>
      </c>
      <c r="R302" s="654">
        <v>181.16333333333387</v>
      </c>
      <c r="S302" s="660">
        <v>0</v>
      </c>
      <c r="U302" s="654"/>
      <c r="V302" s="649" t="s">
        <v>1211</v>
      </c>
      <c r="W302" s="657">
        <v>3.1366666666666667</v>
      </c>
      <c r="Y302" s="657"/>
      <c r="Z302" s="657"/>
    </row>
    <row r="303" spans="1:26" s="649" customFormat="1" ht="15.5">
      <c r="A303" s="861" t="s">
        <v>1263</v>
      </c>
      <c r="B303" s="851">
        <v>44326</v>
      </c>
      <c r="C303" s="650" t="s">
        <v>271</v>
      </c>
      <c r="D303" s="9">
        <v>8530410</v>
      </c>
      <c r="E303" s="651" t="s">
        <v>8</v>
      </c>
      <c r="F303" s="651" t="s">
        <v>67</v>
      </c>
      <c r="G303" s="651">
        <v>300</v>
      </c>
      <c r="H303" s="651">
        <v>25</v>
      </c>
      <c r="I303" s="651"/>
      <c r="J303" s="821">
        <v>7500</v>
      </c>
      <c r="K303" s="822"/>
      <c r="L303" s="8">
        <v>2.5266666666666668</v>
      </c>
      <c r="M303" s="8">
        <v>0.61</v>
      </c>
      <c r="N303" s="823">
        <v>7502.9299999999994</v>
      </c>
      <c r="O303" s="852" t="s">
        <v>143</v>
      </c>
      <c r="P303" s="662"/>
      <c r="Q303" s="823">
        <f t="shared" si="38"/>
        <v>-7502.9299999999994</v>
      </c>
      <c r="R303" s="654"/>
      <c r="S303" s="660">
        <v>0</v>
      </c>
      <c r="U303" s="654"/>
      <c r="V303" s="649" t="s">
        <v>1211</v>
      </c>
      <c r="W303" s="657">
        <v>3.1366666666666667</v>
      </c>
      <c r="Y303" s="657"/>
      <c r="Z303" s="657"/>
    </row>
    <row r="304" spans="1:26" s="649" customFormat="1" ht="15.5">
      <c r="A304" s="861" t="s">
        <v>1263</v>
      </c>
      <c r="B304" s="851">
        <v>44326</v>
      </c>
      <c r="C304" s="650" t="s">
        <v>271</v>
      </c>
      <c r="D304" s="9">
        <v>8530410</v>
      </c>
      <c r="E304" s="651" t="s">
        <v>10</v>
      </c>
      <c r="F304" s="651" t="s">
        <v>67</v>
      </c>
      <c r="G304" s="651">
        <v>300</v>
      </c>
      <c r="H304" s="651">
        <v>25.08</v>
      </c>
      <c r="I304" s="651">
        <v>23.51</v>
      </c>
      <c r="J304" s="821">
        <v>7523.9999999999991</v>
      </c>
      <c r="K304" s="822"/>
      <c r="L304" s="8">
        <v>2.5266666666666668</v>
      </c>
      <c r="M304" s="8">
        <v>0.61</v>
      </c>
      <c r="N304" s="823">
        <v>7521.7</v>
      </c>
      <c r="O304" s="852" t="s">
        <v>143</v>
      </c>
      <c r="P304" s="662"/>
      <c r="Q304" s="823">
        <v>7521.7</v>
      </c>
      <c r="R304" s="654">
        <v>469.16333333333205</v>
      </c>
      <c r="S304" s="660">
        <v>0</v>
      </c>
      <c r="U304" s="654"/>
      <c r="V304" s="649" t="s">
        <v>1257</v>
      </c>
      <c r="W304" s="657">
        <v>3.1366666666666667</v>
      </c>
      <c r="Y304" s="657"/>
      <c r="Z304" s="657"/>
    </row>
    <row r="305" spans="1:26" s="649" customFormat="1" ht="15.5">
      <c r="A305" s="861" t="s">
        <v>1263</v>
      </c>
      <c r="B305" s="851">
        <v>44323</v>
      </c>
      <c r="C305" s="650" t="s">
        <v>271</v>
      </c>
      <c r="D305" s="9">
        <v>8433239</v>
      </c>
      <c r="E305" s="651" t="s">
        <v>8</v>
      </c>
      <c r="F305" s="651" t="s">
        <v>67</v>
      </c>
      <c r="G305" s="651">
        <v>300</v>
      </c>
      <c r="H305" s="651">
        <v>23.51</v>
      </c>
      <c r="I305" s="651"/>
      <c r="J305" s="821">
        <v>7053.0000000000009</v>
      </c>
      <c r="K305" s="822"/>
      <c r="L305" s="8">
        <v>2.4140000000000001</v>
      </c>
      <c r="M305" s="8">
        <v>0.52</v>
      </c>
      <c r="N305" s="823">
        <v>7056.0666666666684</v>
      </c>
      <c r="O305" s="852" t="s">
        <v>143</v>
      </c>
      <c r="P305" s="662"/>
      <c r="Q305" s="823">
        <v>-7056.0666666666684</v>
      </c>
      <c r="R305" s="654"/>
      <c r="S305" s="660">
        <v>300</v>
      </c>
      <c r="U305" s="654"/>
      <c r="V305" s="649" t="s">
        <v>1257</v>
      </c>
      <c r="W305" s="657">
        <v>2.9340000000000002</v>
      </c>
      <c r="Y305" s="657"/>
      <c r="Z305" s="657"/>
    </row>
    <row r="306" spans="1:26" s="649" customFormat="1" ht="15.5">
      <c r="A306" s="861" t="s">
        <v>1263</v>
      </c>
      <c r="B306" s="851">
        <v>44323</v>
      </c>
      <c r="C306" s="650" t="s">
        <v>1265</v>
      </c>
      <c r="D306" s="9">
        <v>8433239</v>
      </c>
      <c r="E306" s="651" t="s">
        <v>10</v>
      </c>
      <c r="F306" s="651" t="s">
        <v>1</v>
      </c>
      <c r="G306" s="651">
        <v>300</v>
      </c>
      <c r="H306" s="651">
        <v>29.94</v>
      </c>
      <c r="I306" s="651">
        <v>32.119199999999999</v>
      </c>
      <c r="J306" s="821">
        <v>8982</v>
      </c>
      <c r="K306" s="822"/>
      <c r="L306" s="8">
        <v>2.4140000000000001</v>
      </c>
      <c r="M306" s="8">
        <v>0.52</v>
      </c>
      <c r="N306" s="823">
        <v>8979.5633333333335</v>
      </c>
      <c r="O306" s="852" t="s">
        <v>143</v>
      </c>
      <c r="P306" s="662"/>
      <c r="Q306" s="823">
        <v>8979.5633333333335</v>
      </c>
      <c r="R306" s="654">
        <v>-655.50666666666802</v>
      </c>
      <c r="S306" s="660">
        <v>200</v>
      </c>
      <c r="U306" s="654"/>
      <c r="V306" s="649" t="s">
        <v>1257</v>
      </c>
      <c r="W306" s="657">
        <v>2.9340000000000002</v>
      </c>
      <c r="Y306" s="657"/>
      <c r="Z306" s="657"/>
    </row>
    <row r="307" spans="1:26" s="649" customFormat="1" ht="15.5">
      <c r="A307" s="861" t="s">
        <v>1263</v>
      </c>
      <c r="B307" s="851">
        <v>44323</v>
      </c>
      <c r="C307" s="650" t="s">
        <v>275</v>
      </c>
      <c r="D307" s="9">
        <v>8433239</v>
      </c>
      <c r="E307" s="651" t="s">
        <v>10</v>
      </c>
      <c r="F307" s="651" t="s">
        <v>197</v>
      </c>
      <c r="G307" s="651">
        <v>200</v>
      </c>
      <c r="H307" s="651">
        <v>37.700000000000003</v>
      </c>
      <c r="I307" s="651">
        <v>35.961510204081634</v>
      </c>
      <c r="J307" s="821">
        <v>7540.0000000000009</v>
      </c>
      <c r="K307" s="822"/>
      <c r="L307" s="8">
        <v>2.4140000000000001</v>
      </c>
      <c r="M307" s="8">
        <v>0.52</v>
      </c>
      <c r="N307" s="823">
        <v>7537.5633333333335</v>
      </c>
      <c r="O307" s="852" t="s">
        <v>143</v>
      </c>
      <c r="P307" s="662"/>
      <c r="Q307" s="823">
        <v>7537.5633333333335</v>
      </c>
      <c r="R307" s="654">
        <v>345.95129251700746</v>
      </c>
      <c r="S307" s="660">
        <v>1900</v>
      </c>
      <c r="U307" s="654"/>
      <c r="V307" s="649" t="s">
        <v>1257</v>
      </c>
      <c r="W307" s="657">
        <v>2.9340000000000002</v>
      </c>
      <c r="Y307" s="657"/>
      <c r="Z307" s="657"/>
    </row>
    <row r="308" spans="1:26" s="649" customFormat="1" ht="15.5">
      <c r="A308" s="861" t="s">
        <v>1263</v>
      </c>
      <c r="B308" s="851">
        <v>44323</v>
      </c>
      <c r="C308" s="650" t="s">
        <v>280</v>
      </c>
      <c r="D308" s="9">
        <v>8433239</v>
      </c>
      <c r="E308" s="651" t="s">
        <v>8</v>
      </c>
      <c r="F308" s="651" t="s">
        <v>146</v>
      </c>
      <c r="G308" s="651">
        <v>300</v>
      </c>
      <c r="H308" s="651">
        <v>23.77</v>
      </c>
      <c r="I308" s="651">
        <v>23.77</v>
      </c>
      <c r="J308" s="821">
        <v>7131</v>
      </c>
      <c r="K308" s="822"/>
      <c r="L308" s="8">
        <v>2.4140000000000001</v>
      </c>
      <c r="M308" s="8">
        <v>0.52</v>
      </c>
      <c r="N308" s="823">
        <v>7133.6900000000005</v>
      </c>
      <c r="O308" s="852" t="s">
        <v>143</v>
      </c>
      <c r="P308" s="662"/>
      <c r="Q308" s="823">
        <v>-7133.6900000000005</v>
      </c>
      <c r="R308" s="654"/>
      <c r="S308" s="660">
        <v>1300</v>
      </c>
      <c r="U308" s="654"/>
      <c r="V308" s="649" t="s">
        <v>1257</v>
      </c>
      <c r="W308" s="657">
        <v>2.9340000000000002</v>
      </c>
      <c r="Y308" s="657"/>
      <c r="Z308" s="657"/>
    </row>
    <row r="309" spans="1:26" s="649" customFormat="1" ht="15.5">
      <c r="A309" s="861" t="s">
        <v>1263</v>
      </c>
      <c r="B309" s="851">
        <v>44323</v>
      </c>
      <c r="C309" s="650" t="e">
        <v>#N/A</v>
      </c>
      <c r="D309" s="9">
        <v>8433239</v>
      </c>
      <c r="E309" s="651" t="s">
        <v>10</v>
      </c>
      <c r="F309" s="651" t="s">
        <v>1382</v>
      </c>
      <c r="G309" s="651">
        <v>400</v>
      </c>
      <c r="H309" s="651">
        <v>18.64</v>
      </c>
      <c r="I309" s="651">
        <v>17.3</v>
      </c>
      <c r="J309" s="821">
        <v>7456</v>
      </c>
      <c r="K309" s="822"/>
      <c r="L309" s="8">
        <v>2.4140000000000001</v>
      </c>
      <c r="M309" s="8">
        <v>0.52</v>
      </c>
      <c r="N309" s="823">
        <v>7453.6299999999992</v>
      </c>
      <c r="O309" s="852" t="s">
        <v>143</v>
      </c>
      <c r="P309" s="662"/>
      <c r="Q309" s="823">
        <v>7453.6299999999992</v>
      </c>
      <c r="R309" s="654">
        <v>530.72999999999956</v>
      </c>
      <c r="S309" s="660">
        <v>0</v>
      </c>
      <c r="U309" s="654"/>
      <c r="V309" s="649" t="s">
        <v>1257</v>
      </c>
      <c r="W309" s="657">
        <v>2.9340000000000002</v>
      </c>
      <c r="Y309" s="657"/>
      <c r="Z309" s="657"/>
    </row>
    <row r="310" spans="1:26" s="649" customFormat="1" ht="15.5">
      <c r="A310" s="856" t="s">
        <v>200</v>
      </c>
      <c r="B310" s="851">
        <v>44322</v>
      </c>
      <c r="C310" s="650" t="s">
        <v>1265</v>
      </c>
      <c r="D310" s="9">
        <v>34373</v>
      </c>
      <c r="E310" s="651" t="s">
        <v>10</v>
      </c>
      <c r="F310" s="651" t="s">
        <v>90</v>
      </c>
      <c r="G310" s="651">
        <v>800</v>
      </c>
      <c r="H310" s="651">
        <v>27.29</v>
      </c>
      <c r="I310" s="649">
        <v>27.854048971861474</v>
      </c>
      <c r="J310" s="821">
        <v>21832</v>
      </c>
      <c r="K310" s="822"/>
      <c r="L310" s="8">
        <v>5.45</v>
      </c>
      <c r="M310" s="8">
        <v>1.0900000000000001</v>
      </c>
      <c r="N310" s="823">
        <v>21829.06</v>
      </c>
      <c r="O310" s="852" t="s">
        <v>143</v>
      </c>
      <c r="P310" s="662"/>
      <c r="Q310" s="823">
        <v>21829.06</v>
      </c>
      <c r="R310" s="654">
        <v>-453.95917748918146</v>
      </c>
      <c r="S310" s="660">
        <v>0</v>
      </c>
      <c r="U310" s="654"/>
      <c r="V310" s="649" t="s">
        <v>1257</v>
      </c>
      <c r="W310" s="657">
        <v>6.54</v>
      </c>
      <c r="Y310" s="657"/>
      <c r="Z310" s="657"/>
    </row>
    <row r="311" spans="1:26" s="649" customFormat="1" ht="15.5">
      <c r="A311" s="861" t="s">
        <v>1263</v>
      </c>
      <c r="B311" s="851">
        <v>44322</v>
      </c>
      <c r="C311" s="650" t="e">
        <v>#N/A</v>
      </c>
      <c r="D311" s="9">
        <v>8345223</v>
      </c>
      <c r="E311" s="651" t="s">
        <v>8</v>
      </c>
      <c r="F311" s="651" t="s">
        <v>1382</v>
      </c>
      <c r="G311" s="651">
        <v>400</v>
      </c>
      <c r="H311" s="651">
        <v>17.3</v>
      </c>
      <c r="I311" s="651">
        <v>17.3</v>
      </c>
      <c r="J311" s="821">
        <v>6920</v>
      </c>
      <c r="K311" s="822"/>
      <c r="L311" s="8">
        <v>3.7028571428571433</v>
      </c>
      <c r="M311" s="8">
        <v>0.86</v>
      </c>
      <c r="N311" s="823">
        <v>6923.03</v>
      </c>
      <c r="O311" s="852" t="s">
        <v>143</v>
      </c>
      <c r="P311" s="662"/>
      <c r="Q311" s="823">
        <v>-6923.03</v>
      </c>
      <c r="R311" s="654"/>
      <c r="S311" s="660">
        <v>400</v>
      </c>
      <c r="U311" s="654"/>
      <c r="V311" s="649" t="s">
        <v>1257</v>
      </c>
      <c r="W311" s="657">
        <v>4.5628571428571432</v>
      </c>
      <c r="Y311" s="657"/>
      <c r="Z311" s="657"/>
    </row>
    <row r="312" spans="1:26" s="649" customFormat="1" ht="15.5">
      <c r="A312" s="861" t="s">
        <v>1263</v>
      </c>
      <c r="B312" s="851">
        <v>44322</v>
      </c>
      <c r="C312" s="650" t="s">
        <v>276</v>
      </c>
      <c r="D312" s="9">
        <v>8345223</v>
      </c>
      <c r="E312" s="651" t="s">
        <v>8</v>
      </c>
      <c r="F312" s="651" t="s">
        <v>128</v>
      </c>
      <c r="G312" s="651">
        <v>200</v>
      </c>
      <c r="H312" s="651">
        <v>30.49</v>
      </c>
      <c r="I312" s="651">
        <v>31.901199999999996</v>
      </c>
      <c r="J312" s="821">
        <v>6098</v>
      </c>
      <c r="K312" s="822"/>
      <c r="L312" s="8">
        <v>3.7028571428571433</v>
      </c>
      <c r="M312" s="8">
        <v>0.86</v>
      </c>
      <c r="N312" s="823">
        <v>6100.17</v>
      </c>
      <c r="O312" s="852" t="s">
        <v>144</v>
      </c>
      <c r="P312" s="662"/>
      <c r="Q312" s="823">
        <v>-6100.17</v>
      </c>
      <c r="R312" s="654"/>
      <c r="S312" s="660">
        <v>1200</v>
      </c>
      <c r="U312" s="654"/>
      <c r="V312" s="649" t="s">
        <v>1257</v>
      </c>
      <c r="W312" s="657">
        <v>4.5628571428571432</v>
      </c>
      <c r="Y312" s="657"/>
      <c r="Z312" s="657"/>
    </row>
    <row r="313" spans="1:26" s="649" customFormat="1" ht="15.5">
      <c r="A313" s="861" t="s">
        <v>1263</v>
      </c>
      <c r="B313" s="851">
        <v>44322</v>
      </c>
      <c r="C313" s="650" t="s">
        <v>275</v>
      </c>
      <c r="D313" s="9">
        <v>8345223</v>
      </c>
      <c r="E313" s="651" t="s">
        <v>8</v>
      </c>
      <c r="F313" s="651" t="s">
        <v>197</v>
      </c>
      <c r="G313" s="651">
        <v>100</v>
      </c>
      <c r="H313" s="651">
        <v>37.14</v>
      </c>
      <c r="I313" s="651">
        <v>35.961510204081634</v>
      </c>
      <c r="J313" s="821">
        <v>3714</v>
      </c>
      <c r="K313" s="822"/>
      <c r="L313" s="8">
        <v>3.7028571428571433</v>
      </c>
      <c r="M313" s="8">
        <v>0.86</v>
      </c>
      <c r="N313" s="823">
        <v>3716.3</v>
      </c>
      <c r="O313" s="852" t="s">
        <v>143</v>
      </c>
      <c r="P313" s="662"/>
      <c r="Q313" s="823">
        <v>-3716.3</v>
      </c>
      <c r="R313" s="654"/>
      <c r="S313" s="660">
        <v>2100</v>
      </c>
      <c r="U313" s="654"/>
      <c r="V313" s="649" t="s">
        <v>1257</v>
      </c>
      <c r="W313" s="657">
        <v>4.5628571428571432</v>
      </c>
      <c r="Y313" s="657"/>
      <c r="Z313" s="657"/>
    </row>
    <row r="314" spans="1:26" s="649" customFormat="1" ht="15.5">
      <c r="A314" s="861" t="s">
        <v>1263</v>
      </c>
      <c r="B314" s="851">
        <v>44322</v>
      </c>
      <c r="C314" s="650" t="s">
        <v>275</v>
      </c>
      <c r="D314" s="9">
        <v>8345223</v>
      </c>
      <c r="E314" s="651" t="s">
        <v>8</v>
      </c>
      <c r="F314" s="651" t="s">
        <v>197</v>
      </c>
      <c r="G314" s="651">
        <v>100</v>
      </c>
      <c r="H314" s="651">
        <v>37.04</v>
      </c>
      <c r="I314" s="651">
        <v>35.902585714285713</v>
      </c>
      <c r="J314" s="821">
        <v>3704</v>
      </c>
      <c r="K314" s="822"/>
      <c r="L314" s="8">
        <v>3.7028571428571433</v>
      </c>
      <c r="M314" s="8">
        <v>0.86</v>
      </c>
      <c r="N314" s="823">
        <v>3706.3</v>
      </c>
      <c r="O314" s="852" t="s">
        <v>143</v>
      </c>
      <c r="P314" s="662"/>
      <c r="Q314" s="823">
        <v>-3706.3</v>
      </c>
      <c r="R314" s="654"/>
      <c r="S314" s="660">
        <v>2000</v>
      </c>
      <c r="U314" s="654"/>
      <c r="V314" s="649" t="s">
        <v>1257</v>
      </c>
      <c r="W314" s="657">
        <v>4.5628571428571432</v>
      </c>
      <c r="Y314" s="657"/>
      <c r="Z314" s="657"/>
    </row>
    <row r="315" spans="1:26" s="649" customFormat="1" ht="15.5">
      <c r="A315" s="861" t="s">
        <v>1263</v>
      </c>
      <c r="B315" s="851">
        <v>44322</v>
      </c>
      <c r="C315" s="650" t="s">
        <v>275</v>
      </c>
      <c r="D315" s="9">
        <v>8345223</v>
      </c>
      <c r="E315" s="651" t="s">
        <v>8</v>
      </c>
      <c r="F315" s="651" t="s">
        <v>197</v>
      </c>
      <c r="G315" s="651">
        <v>500</v>
      </c>
      <c r="H315" s="651">
        <v>37.35</v>
      </c>
      <c r="I315" s="651">
        <v>35.842721804511278</v>
      </c>
      <c r="J315" s="821">
        <v>18675</v>
      </c>
      <c r="K315" s="822"/>
      <c r="L315" s="8">
        <v>3.7028571428571433</v>
      </c>
      <c r="M315" s="8">
        <v>0.86</v>
      </c>
      <c r="N315" s="823">
        <v>18678.91</v>
      </c>
      <c r="O315" s="852" t="s">
        <v>143</v>
      </c>
      <c r="P315" s="662"/>
      <c r="Q315" s="823">
        <v>-18678.91</v>
      </c>
      <c r="R315" s="654"/>
      <c r="S315" s="660">
        <v>1900</v>
      </c>
      <c r="U315" s="654"/>
      <c r="V315" s="649" t="s">
        <v>1257</v>
      </c>
      <c r="W315" s="657">
        <v>4.5628571428571432</v>
      </c>
      <c r="Y315" s="657"/>
      <c r="Z315" s="657"/>
    </row>
    <row r="316" spans="1:26" s="649" customFormat="1" ht="15.5">
      <c r="A316" s="861" t="s">
        <v>1263</v>
      </c>
      <c r="B316" s="851">
        <v>44322</v>
      </c>
      <c r="C316" s="650" t="s">
        <v>271</v>
      </c>
      <c r="D316" s="9">
        <v>8345223</v>
      </c>
      <c r="E316" s="651" t="s">
        <v>10</v>
      </c>
      <c r="F316" s="651" t="s">
        <v>67</v>
      </c>
      <c r="G316" s="651">
        <v>400</v>
      </c>
      <c r="H316" s="651">
        <v>23.07</v>
      </c>
      <c r="I316" s="651">
        <v>23.85</v>
      </c>
      <c r="J316" s="821">
        <v>9228</v>
      </c>
      <c r="K316" s="822"/>
      <c r="L316" s="8">
        <v>3.7028571428571433</v>
      </c>
      <c r="M316" s="8">
        <v>0.86</v>
      </c>
      <c r="N316" s="823">
        <v>9226.1999999999989</v>
      </c>
      <c r="O316" s="852" t="s">
        <v>143</v>
      </c>
      <c r="P316" s="662"/>
      <c r="Q316" s="823">
        <v>9226.1999999999989</v>
      </c>
      <c r="R316" s="654">
        <v>-314.77666666666664</v>
      </c>
      <c r="S316" s="660">
        <v>0</v>
      </c>
      <c r="U316" s="654"/>
      <c r="V316" s="649" t="s">
        <v>1257</v>
      </c>
      <c r="W316" s="657">
        <v>4.5628571428571432</v>
      </c>
      <c r="Y316" s="657"/>
      <c r="Z316" s="657"/>
    </row>
    <row r="317" spans="1:26" s="649" customFormat="1" ht="15.5">
      <c r="A317" s="861" t="s">
        <v>1263</v>
      </c>
      <c r="B317" s="851">
        <v>44322</v>
      </c>
      <c r="C317" s="650" t="s">
        <v>271</v>
      </c>
      <c r="D317" s="9">
        <v>8345223</v>
      </c>
      <c r="E317" s="651" t="s">
        <v>10</v>
      </c>
      <c r="F317" s="651" t="s">
        <v>1234</v>
      </c>
      <c r="G317" s="651">
        <v>1000</v>
      </c>
      <c r="H317" s="651">
        <v>11.82</v>
      </c>
      <c r="I317" s="61">
        <v>12.62</v>
      </c>
      <c r="J317" s="821">
        <v>11820</v>
      </c>
      <c r="K317" s="822"/>
      <c r="L317" s="8">
        <v>3.7028571428571433</v>
      </c>
      <c r="M317" s="8">
        <v>0.86</v>
      </c>
      <c r="N317" s="823">
        <v>11817.73</v>
      </c>
      <c r="O317" s="852" t="s">
        <v>143</v>
      </c>
      <c r="P317" s="662"/>
      <c r="Q317" s="823">
        <v>11817.73</v>
      </c>
      <c r="R317" s="654">
        <v>-802.77666666666664</v>
      </c>
      <c r="S317" s="660">
        <v>0</v>
      </c>
      <c r="U317" s="654"/>
      <c r="V317" s="649" t="s">
        <v>1257</v>
      </c>
      <c r="W317" s="657">
        <v>4.5628571428571432</v>
      </c>
      <c r="Y317" s="657"/>
      <c r="Z317" s="657"/>
    </row>
    <row r="318" spans="1:26" s="649" customFormat="1" ht="15.5">
      <c r="A318" s="861" t="s">
        <v>1263</v>
      </c>
      <c r="B318" s="851">
        <v>44321</v>
      </c>
      <c r="C318" s="650" t="s">
        <v>280</v>
      </c>
      <c r="D318" s="9">
        <v>8259961</v>
      </c>
      <c r="E318" s="651" t="s">
        <v>10</v>
      </c>
      <c r="F318" s="651" t="s">
        <v>146</v>
      </c>
      <c r="G318" s="651">
        <v>500</v>
      </c>
      <c r="H318" s="651">
        <v>23.79</v>
      </c>
      <c r="I318" s="651">
        <v>23.771333333333335</v>
      </c>
      <c r="J318" s="821">
        <v>11895</v>
      </c>
      <c r="K318" s="822"/>
      <c r="L318" s="8">
        <v>2.4633333333333334</v>
      </c>
      <c r="M318" s="8">
        <v>0.53333333333333333</v>
      </c>
      <c r="N318" s="823">
        <v>11892.706666666667</v>
      </c>
      <c r="O318" s="852" t="s">
        <v>143</v>
      </c>
      <c r="P318" s="662"/>
      <c r="Q318" s="823">
        <v>11892.706666666667</v>
      </c>
      <c r="R318" s="654">
        <v>7.2599999999983993</v>
      </c>
      <c r="S318" s="660">
        <v>1000</v>
      </c>
      <c r="U318" s="654"/>
      <c r="V318" s="649" t="s">
        <v>1257</v>
      </c>
      <c r="W318" s="657">
        <v>2.9966666666666666</v>
      </c>
      <c r="Y318" s="657"/>
      <c r="Z318" s="657"/>
    </row>
    <row r="319" spans="1:26" s="649" customFormat="1" ht="15.5">
      <c r="A319" s="861" t="s">
        <v>1263</v>
      </c>
      <c r="B319" s="851">
        <v>44321</v>
      </c>
      <c r="C319" s="650" t="s">
        <v>276</v>
      </c>
      <c r="D319" s="9">
        <v>8259961</v>
      </c>
      <c r="E319" s="651" t="s">
        <v>8</v>
      </c>
      <c r="F319" s="651" t="s">
        <v>128</v>
      </c>
      <c r="G319" s="651">
        <v>200</v>
      </c>
      <c r="H319" s="651">
        <v>30.79</v>
      </c>
      <c r="I319" s="651">
        <v>32.253999999999998</v>
      </c>
      <c r="J319" s="821">
        <v>6158</v>
      </c>
      <c r="K319" s="822"/>
      <c r="L319" s="8">
        <v>2.4633333333333334</v>
      </c>
      <c r="M319" s="8">
        <v>0.53333333333333333</v>
      </c>
      <c r="N319" s="823">
        <v>6160.9233333333341</v>
      </c>
      <c r="O319" s="852" t="s">
        <v>144</v>
      </c>
      <c r="P319" s="662"/>
      <c r="Q319" s="823">
        <v>-6160.9233333333341</v>
      </c>
      <c r="R319" s="654"/>
      <c r="S319" s="660">
        <v>1000</v>
      </c>
      <c r="U319" s="654"/>
      <c r="V319" s="649" t="s">
        <v>1257</v>
      </c>
      <c r="W319" s="657">
        <v>2.9966666666666666</v>
      </c>
      <c r="Y319" s="657"/>
      <c r="Z319" s="657"/>
    </row>
    <row r="320" spans="1:26" s="649" customFormat="1" ht="15.5">
      <c r="A320" s="861" t="s">
        <v>1263</v>
      </c>
      <c r="B320" s="851">
        <v>44321</v>
      </c>
      <c r="C320" s="650" t="s">
        <v>271</v>
      </c>
      <c r="D320" s="9">
        <v>8259961</v>
      </c>
      <c r="E320" s="651" t="s">
        <v>8</v>
      </c>
      <c r="F320" s="651" t="s">
        <v>67</v>
      </c>
      <c r="G320" s="651">
        <v>200</v>
      </c>
      <c r="H320" s="651">
        <v>23.5</v>
      </c>
      <c r="I320" s="651">
        <v>23.85</v>
      </c>
      <c r="J320" s="821">
        <v>4700</v>
      </c>
      <c r="K320" s="822"/>
      <c r="L320" s="8">
        <v>2.4633333333333334</v>
      </c>
      <c r="M320" s="8">
        <v>0.53333333333333333</v>
      </c>
      <c r="N320" s="823">
        <v>4702.9733333333343</v>
      </c>
      <c r="O320" s="852" t="s">
        <v>143</v>
      </c>
      <c r="P320" s="662"/>
      <c r="Q320" s="823">
        <v>-4702.9733333333343</v>
      </c>
      <c r="R320" s="654"/>
      <c r="S320" s="660">
        <v>400</v>
      </c>
      <c r="U320" s="654"/>
      <c r="V320" s="649" t="s">
        <v>1257</v>
      </c>
      <c r="W320" s="657">
        <v>2.9966666666666666</v>
      </c>
      <c r="Y320" s="657"/>
      <c r="Z320" s="657"/>
    </row>
    <row r="321" spans="1:27" s="649" customFormat="1" ht="15.5">
      <c r="A321" s="861" t="s">
        <v>1263</v>
      </c>
      <c r="B321" s="851">
        <v>44320</v>
      </c>
      <c r="C321" s="650" t="s">
        <v>446</v>
      </c>
      <c r="D321" s="9">
        <v>8162500</v>
      </c>
      <c r="E321" s="651" t="s">
        <v>10</v>
      </c>
      <c r="F321" s="651" t="s">
        <v>89</v>
      </c>
      <c r="G321" s="651">
        <v>400</v>
      </c>
      <c r="H321" s="651">
        <v>12.08</v>
      </c>
      <c r="I321" s="651">
        <v>12.11</v>
      </c>
      <c r="J321" s="821">
        <v>4832</v>
      </c>
      <c r="K321" s="822"/>
      <c r="L321" s="8">
        <v>1.5149999999999999</v>
      </c>
      <c r="M321" s="8">
        <v>0.3</v>
      </c>
      <c r="N321" s="823">
        <v>4830.54</v>
      </c>
      <c r="O321" s="852" t="s">
        <v>143</v>
      </c>
      <c r="P321" s="662"/>
      <c r="Q321" s="823">
        <v>4830.54</v>
      </c>
      <c r="R321" s="654">
        <v>-13.840000000000146</v>
      </c>
      <c r="S321" s="660">
        <v>0</v>
      </c>
      <c r="U321" s="654"/>
      <c r="V321" s="649" t="s">
        <v>1257</v>
      </c>
      <c r="W321" s="657">
        <v>1.8149999999999999</v>
      </c>
      <c r="Y321" s="657"/>
      <c r="Z321" s="657"/>
    </row>
    <row r="322" spans="1:27" s="649" customFormat="1" ht="15.5">
      <c r="A322" s="861" t="s">
        <v>1263</v>
      </c>
      <c r="B322" s="851">
        <v>44320</v>
      </c>
      <c r="C322" s="650" t="s">
        <v>275</v>
      </c>
      <c r="D322" s="9">
        <v>8162500</v>
      </c>
      <c r="E322" s="651" t="s">
        <v>8</v>
      </c>
      <c r="F322" s="651" t="s">
        <v>197</v>
      </c>
      <c r="G322" s="651">
        <v>200</v>
      </c>
      <c r="H322" s="651">
        <v>36.47</v>
      </c>
      <c r="I322" s="651">
        <v>35.304408163265308</v>
      </c>
      <c r="J322" s="821">
        <v>7294</v>
      </c>
      <c r="K322" s="822"/>
      <c r="L322" s="8">
        <v>1.5149999999999999</v>
      </c>
      <c r="M322" s="8">
        <v>0.3</v>
      </c>
      <c r="N322" s="823">
        <v>7295.84</v>
      </c>
      <c r="O322" s="852" t="s">
        <v>143</v>
      </c>
      <c r="P322" s="662"/>
      <c r="Q322" s="823">
        <v>-7295.84</v>
      </c>
      <c r="R322" s="654"/>
      <c r="S322" s="660">
        <v>1400</v>
      </c>
      <c r="U322" s="654"/>
      <c r="V322" s="649" t="s">
        <v>1257</v>
      </c>
      <c r="W322" s="657">
        <v>1.8149999999999999</v>
      </c>
      <c r="Y322" s="657"/>
      <c r="Z322" s="657"/>
    </row>
    <row r="323" spans="1:27" s="649" customFormat="1" ht="15.5">
      <c r="A323" s="861" t="s">
        <v>1263</v>
      </c>
      <c r="B323" s="851">
        <v>44319</v>
      </c>
      <c r="C323" s="650" t="s">
        <v>275</v>
      </c>
      <c r="D323" s="9">
        <v>8061148</v>
      </c>
      <c r="E323" s="651" t="s">
        <v>10</v>
      </c>
      <c r="F323" s="651" t="s">
        <v>197</v>
      </c>
      <c r="G323" s="651">
        <v>200</v>
      </c>
      <c r="H323" s="651">
        <v>36.79</v>
      </c>
      <c r="I323" s="651">
        <v>35.110142857142861</v>
      </c>
      <c r="J323" s="821">
        <v>7358</v>
      </c>
      <c r="K323" s="822"/>
      <c r="L323" s="8">
        <v>2.4049999999999998</v>
      </c>
      <c r="M323" s="8">
        <v>0.54500000000000004</v>
      </c>
      <c r="N323" s="823">
        <v>7356.5450000000001</v>
      </c>
      <c r="O323" s="852" t="s">
        <v>143</v>
      </c>
      <c r="P323" s="662"/>
      <c r="Q323" s="823">
        <v>7356.5450000000001</v>
      </c>
      <c r="R323" s="654">
        <v>334.6164285714276</v>
      </c>
      <c r="S323" s="660">
        <v>1200</v>
      </c>
      <c r="U323" s="654"/>
      <c r="V323" s="649" t="s">
        <v>1257</v>
      </c>
      <c r="W323" s="657">
        <v>2.9499999999999997</v>
      </c>
      <c r="Y323" s="657"/>
      <c r="Z323" s="657"/>
    </row>
    <row r="324" spans="1:27" s="649" customFormat="1" ht="15.5">
      <c r="A324" s="861" t="s">
        <v>1263</v>
      </c>
      <c r="B324" s="851">
        <v>44319</v>
      </c>
      <c r="C324" s="650" t="s">
        <v>446</v>
      </c>
      <c r="D324" s="9">
        <v>8061148</v>
      </c>
      <c r="E324" s="651" t="s">
        <v>8</v>
      </c>
      <c r="F324" s="651" t="s">
        <v>89</v>
      </c>
      <c r="G324" s="651">
        <v>400</v>
      </c>
      <c r="H324" s="651">
        <v>12.11</v>
      </c>
      <c r="I324" s="651">
        <v>12.11</v>
      </c>
      <c r="J324" s="821">
        <v>4844</v>
      </c>
      <c r="K324" s="822"/>
      <c r="L324" s="8">
        <v>2.4049999999999998</v>
      </c>
      <c r="M324" s="8">
        <v>0.54500000000000004</v>
      </c>
      <c r="N324" s="823">
        <v>4847.9400000000005</v>
      </c>
      <c r="O324" s="852" t="s">
        <v>143</v>
      </c>
      <c r="P324" s="662"/>
      <c r="Q324" s="823">
        <v>-4847.9400000000005</v>
      </c>
      <c r="R324" s="654"/>
      <c r="S324" s="660">
        <v>400</v>
      </c>
      <c r="U324" s="654"/>
      <c r="V324" s="649" t="s">
        <v>1257</v>
      </c>
      <c r="W324" s="657">
        <v>2.9499999999999997</v>
      </c>
      <c r="Y324" s="657"/>
      <c r="Z324" s="657"/>
    </row>
    <row r="325" spans="1:27" s="649" customFormat="1" ht="15.5">
      <c r="A325" s="861" t="s">
        <v>1263</v>
      </c>
      <c r="B325" s="851">
        <v>44316</v>
      </c>
      <c r="C325" s="650" t="s">
        <v>271</v>
      </c>
      <c r="D325" s="9">
        <v>7962723</v>
      </c>
      <c r="E325" s="651" t="s">
        <v>8</v>
      </c>
      <c r="F325" s="651" t="s">
        <v>67</v>
      </c>
      <c r="G325" s="651">
        <v>200</v>
      </c>
      <c r="H325" s="651">
        <v>24.2</v>
      </c>
      <c r="I325" s="61">
        <v>24.2</v>
      </c>
      <c r="J325" s="821">
        <v>4840</v>
      </c>
      <c r="K325" s="822"/>
      <c r="L325" s="8">
        <v>6.3449999999999998</v>
      </c>
      <c r="M325" s="8">
        <v>1.645</v>
      </c>
      <c r="N325" s="823">
        <v>4845.0400000000009</v>
      </c>
      <c r="O325" s="852" t="s">
        <v>143</v>
      </c>
      <c r="P325" s="662"/>
      <c r="Q325" s="823">
        <v>-4845.0400000000009</v>
      </c>
      <c r="R325" s="654"/>
      <c r="S325" s="660">
        <v>200</v>
      </c>
      <c r="U325" s="654"/>
      <c r="V325" s="649" t="s">
        <v>1257</v>
      </c>
      <c r="W325" s="657">
        <v>7.99</v>
      </c>
      <c r="Y325" s="657"/>
      <c r="Z325" s="657"/>
    </row>
    <row r="326" spans="1:27" s="649" customFormat="1" ht="15.5">
      <c r="A326" s="861" t="s">
        <v>1263</v>
      </c>
      <c r="B326" s="851">
        <v>44316</v>
      </c>
      <c r="C326" s="650" t="s">
        <v>446</v>
      </c>
      <c r="D326" s="9">
        <v>7962723</v>
      </c>
      <c r="E326" s="651" t="s">
        <v>10</v>
      </c>
      <c r="F326" s="651" t="s">
        <v>89</v>
      </c>
      <c r="G326" s="651">
        <v>500</v>
      </c>
      <c r="H326" s="651">
        <v>14.05</v>
      </c>
      <c r="I326" s="61">
        <v>12.29</v>
      </c>
      <c r="J326" s="821">
        <v>7025</v>
      </c>
      <c r="K326" s="822"/>
      <c r="L326" s="8">
        <v>6.3449999999999998</v>
      </c>
      <c r="M326" s="8">
        <v>1.645</v>
      </c>
      <c r="N326" s="823">
        <v>7020.5899999999992</v>
      </c>
      <c r="O326" s="852" t="s">
        <v>143</v>
      </c>
      <c r="P326" s="662"/>
      <c r="Q326" s="823">
        <v>7020.5899999999992</v>
      </c>
      <c r="R326" s="654">
        <v>877.41499999999996</v>
      </c>
      <c r="S326" s="660">
        <v>0</v>
      </c>
      <c r="U326" s="654"/>
      <c r="V326" s="649" t="s">
        <v>1257</v>
      </c>
      <c r="W326" s="657">
        <v>7.99</v>
      </c>
      <c r="Y326" s="657"/>
      <c r="Z326" s="657"/>
      <c r="AA326" s="657"/>
    </row>
    <row r="327" spans="1:27" s="649" customFormat="1" ht="15.5">
      <c r="A327" s="861" t="s">
        <v>1263</v>
      </c>
      <c r="B327" s="851">
        <v>44314</v>
      </c>
      <c r="C327" s="650" t="s">
        <v>276</v>
      </c>
      <c r="D327" s="9">
        <v>7770648</v>
      </c>
      <c r="E327" s="651" t="s">
        <v>8</v>
      </c>
      <c r="F327" s="651" t="s">
        <v>128</v>
      </c>
      <c r="G327" s="651">
        <v>800</v>
      </c>
      <c r="H327" s="651">
        <v>32.619999999999997</v>
      </c>
      <c r="I327" s="61"/>
      <c r="J327" s="821">
        <v>26095.999999999996</v>
      </c>
      <c r="K327" s="822"/>
      <c r="L327" s="8">
        <v>9.6533333333333342</v>
      </c>
      <c r="M327" s="8">
        <v>2.31</v>
      </c>
      <c r="N327" s="823">
        <v>26101.704999999998</v>
      </c>
      <c r="O327" s="852" t="s">
        <v>144</v>
      </c>
      <c r="P327" s="662"/>
      <c r="Q327" s="823">
        <v>-26101.704999999998</v>
      </c>
      <c r="R327" s="654"/>
      <c r="S327" s="660">
        <v>800</v>
      </c>
      <c r="U327" s="654"/>
      <c r="V327" s="649" t="s">
        <v>1257</v>
      </c>
      <c r="W327" s="657">
        <v>11.963333333333335</v>
      </c>
      <c r="Y327" s="657"/>
      <c r="Z327" s="657"/>
      <c r="AA327" s="657"/>
    </row>
    <row r="328" spans="1:27" s="649" customFormat="1" ht="15.5">
      <c r="A328" s="861" t="s">
        <v>1263</v>
      </c>
      <c r="B328" s="851">
        <v>44314</v>
      </c>
      <c r="C328" s="650" t="s">
        <v>271</v>
      </c>
      <c r="D328" s="9">
        <v>7770648</v>
      </c>
      <c r="E328" s="651" t="s">
        <v>10</v>
      </c>
      <c r="F328" s="651" t="s">
        <v>67</v>
      </c>
      <c r="G328" s="651">
        <v>500</v>
      </c>
      <c r="H328" s="651">
        <v>24.65</v>
      </c>
      <c r="I328" s="61">
        <v>20.59</v>
      </c>
      <c r="J328" s="821">
        <v>12325</v>
      </c>
      <c r="K328" s="822"/>
      <c r="L328" s="8">
        <v>9.6533333333333342</v>
      </c>
      <c r="M328" s="8">
        <v>2.31</v>
      </c>
      <c r="N328" s="823">
        <v>12321.245000000001</v>
      </c>
      <c r="O328" s="852" t="s">
        <v>143</v>
      </c>
      <c r="P328" s="662"/>
      <c r="Q328" s="823">
        <v>12321.245000000001</v>
      </c>
      <c r="R328" s="654">
        <v>2025.9300000000003</v>
      </c>
      <c r="S328" s="660">
        <v>0</v>
      </c>
      <c r="U328" s="654"/>
      <c r="V328" s="649" t="s">
        <v>1257</v>
      </c>
      <c r="W328" s="657">
        <v>11.963333333333335</v>
      </c>
      <c r="Y328" s="657"/>
      <c r="Z328" s="657"/>
      <c r="AA328" s="657"/>
    </row>
    <row r="329" spans="1:27" s="649" customFormat="1" ht="15.5">
      <c r="A329" s="861" t="s">
        <v>1263</v>
      </c>
      <c r="B329" s="851">
        <v>44314</v>
      </c>
      <c r="C329" s="650" t="s">
        <v>277</v>
      </c>
      <c r="D329" s="9">
        <v>7770648</v>
      </c>
      <c r="E329" s="651" t="s">
        <v>10</v>
      </c>
      <c r="F329" s="651" t="s">
        <v>2</v>
      </c>
      <c r="G329" s="651">
        <v>770</v>
      </c>
      <c r="H329" s="651">
        <v>24.15</v>
      </c>
      <c r="I329" s="61">
        <v>25.22</v>
      </c>
      <c r="J329" s="821">
        <v>18595.5</v>
      </c>
      <c r="K329" s="822"/>
      <c r="L329" s="8">
        <v>9.6533333333333342</v>
      </c>
      <c r="M329" s="8">
        <v>2.31</v>
      </c>
      <c r="N329" s="823">
        <v>18591.744999999999</v>
      </c>
      <c r="O329" s="852" t="s">
        <v>143</v>
      </c>
      <c r="P329" s="662"/>
      <c r="Q329" s="823">
        <v>18591.744999999999</v>
      </c>
      <c r="R329" s="654">
        <v>-827.96999999999753</v>
      </c>
      <c r="S329" s="660">
        <v>0</v>
      </c>
      <c r="U329" s="654"/>
      <c r="V329" s="649" t="s">
        <v>1257</v>
      </c>
      <c r="W329" s="657">
        <v>11.963333333333335</v>
      </c>
      <c r="Y329" s="657"/>
      <c r="Z329" s="657"/>
      <c r="AA329" s="657"/>
    </row>
    <row r="330" spans="1:27" s="649" customFormat="1" ht="15.5">
      <c r="A330" s="861" t="s">
        <v>1263</v>
      </c>
      <c r="B330" s="851">
        <v>44306</v>
      </c>
      <c r="C330" s="650" t="s">
        <v>280</v>
      </c>
      <c r="D330" s="9">
        <v>7310662</v>
      </c>
      <c r="E330" s="651" t="s">
        <v>8</v>
      </c>
      <c r="F330" s="651" t="s">
        <v>146</v>
      </c>
      <c r="G330" s="651">
        <v>300</v>
      </c>
      <c r="H330" s="651">
        <v>24.22</v>
      </c>
      <c r="I330" s="651">
        <v>23.771333333333335</v>
      </c>
      <c r="J330" s="821">
        <v>7266</v>
      </c>
      <c r="K330" s="822"/>
      <c r="L330" s="8">
        <v>3.4550000000000001</v>
      </c>
      <c r="M330" s="8">
        <v>0.84</v>
      </c>
      <c r="N330" s="823">
        <v>7269.3600000000006</v>
      </c>
      <c r="O330" s="852" t="s">
        <v>143</v>
      </c>
      <c r="P330" s="662"/>
      <c r="Q330" s="823">
        <v>-7269.3600000000006</v>
      </c>
      <c r="R330" s="654"/>
      <c r="S330" s="660">
        <v>1200</v>
      </c>
      <c r="U330" s="654"/>
      <c r="V330" s="649" t="s">
        <v>1257</v>
      </c>
      <c r="W330" s="657">
        <v>4.2949999999999999</v>
      </c>
      <c r="Y330" s="657"/>
      <c r="Z330" s="657"/>
      <c r="AA330" s="657"/>
    </row>
    <row r="331" spans="1:27" s="649" customFormat="1" ht="15.5">
      <c r="A331" s="861" t="s">
        <v>1263</v>
      </c>
      <c r="B331" s="851">
        <v>44306</v>
      </c>
      <c r="C331" s="650" t="s">
        <v>280</v>
      </c>
      <c r="D331" s="9">
        <v>7310662</v>
      </c>
      <c r="E331" s="651" t="s">
        <v>8</v>
      </c>
      <c r="F331" s="651" t="s">
        <v>146</v>
      </c>
      <c r="G331" s="651">
        <v>200</v>
      </c>
      <c r="H331" s="651">
        <v>23.84</v>
      </c>
      <c r="I331" s="651"/>
      <c r="J331" s="821">
        <v>4768</v>
      </c>
      <c r="K331" s="822"/>
      <c r="L331" s="8">
        <v>3.4550000000000001</v>
      </c>
      <c r="M331" s="8">
        <v>0.84</v>
      </c>
      <c r="N331" s="823">
        <v>4771.34</v>
      </c>
      <c r="O331" s="852" t="s">
        <v>143</v>
      </c>
      <c r="P331" s="662"/>
      <c r="Q331" s="823">
        <v>-4771.34</v>
      </c>
      <c r="R331" s="654"/>
      <c r="S331" s="660">
        <v>1400</v>
      </c>
      <c r="U331" s="654"/>
      <c r="V331" s="649" t="s">
        <v>1211</v>
      </c>
      <c r="W331" s="657">
        <v>4.2949999999999999</v>
      </c>
      <c r="Y331" s="657"/>
      <c r="Z331" s="482" t="s">
        <v>1381</v>
      </c>
    </row>
    <row r="332" spans="1:27" s="649" customFormat="1" ht="15.5">
      <c r="A332" s="861" t="s">
        <v>1263</v>
      </c>
      <c r="B332" s="851">
        <v>44305</v>
      </c>
      <c r="C332" s="650" t="s">
        <v>275</v>
      </c>
      <c r="D332" s="9">
        <v>7206294</v>
      </c>
      <c r="E332" s="651" t="s">
        <v>8</v>
      </c>
      <c r="F332" s="651" t="s">
        <v>197</v>
      </c>
      <c r="G332" s="651">
        <v>200</v>
      </c>
      <c r="H332" s="651">
        <v>35.1</v>
      </c>
      <c r="I332" s="651"/>
      <c r="J332" s="821">
        <v>7020</v>
      </c>
      <c r="K332" s="822"/>
      <c r="L332" s="8">
        <v>10.58</v>
      </c>
      <c r="M332" s="8">
        <v>2.8</v>
      </c>
      <c r="N332" s="823">
        <v>7023.43</v>
      </c>
      <c r="O332" s="852" t="s">
        <v>143</v>
      </c>
      <c r="P332" s="662"/>
      <c r="Q332" s="823">
        <v>-7023.43</v>
      </c>
      <c r="R332" s="654">
        <v>176.62</v>
      </c>
      <c r="S332" s="660">
        <v>1400</v>
      </c>
      <c r="U332" s="654"/>
      <c r="V332" s="649" t="s">
        <v>1257</v>
      </c>
      <c r="W332" s="657">
        <v>13.379999999999999</v>
      </c>
      <c r="Y332" s="657"/>
      <c r="Z332" s="654"/>
    </row>
    <row r="333" spans="1:27" s="649" customFormat="1" ht="15.5">
      <c r="A333" s="861" t="s">
        <v>1263</v>
      </c>
      <c r="B333" s="851">
        <v>44302</v>
      </c>
      <c r="C333" s="650" t="s">
        <v>271</v>
      </c>
      <c r="D333" s="9">
        <v>7104695</v>
      </c>
      <c r="E333" s="651" t="s">
        <v>8</v>
      </c>
      <c r="F333" s="651" t="s">
        <v>1234</v>
      </c>
      <c r="G333" s="651">
        <v>500</v>
      </c>
      <c r="H333" s="651">
        <v>12.66</v>
      </c>
      <c r="I333" s="651">
        <v>12.66</v>
      </c>
      <c r="J333" s="821">
        <v>6330</v>
      </c>
      <c r="K333" s="822"/>
      <c r="L333" s="8">
        <v>3.6366666666666667</v>
      </c>
      <c r="M333" s="8">
        <v>0.89</v>
      </c>
      <c r="N333" s="823">
        <v>6331.52</v>
      </c>
      <c r="O333" s="852" t="s">
        <v>144</v>
      </c>
      <c r="P333" s="662"/>
      <c r="Q333" s="823">
        <v>-6331.52</v>
      </c>
      <c r="R333" s="654"/>
      <c r="S333" s="660">
        <v>1000</v>
      </c>
      <c r="U333" s="654"/>
      <c r="V333" s="649" t="s">
        <v>1257</v>
      </c>
      <c r="W333" s="657">
        <v>4.5266666666666664</v>
      </c>
      <c r="Y333" s="657"/>
      <c r="Z333" s="654"/>
    </row>
    <row r="334" spans="1:27" s="649" customFormat="1" ht="15.5">
      <c r="A334" s="861" t="s">
        <v>1263</v>
      </c>
      <c r="B334" s="851">
        <v>44302</v>
      </c>
      <c r="C334" s="650" t="s">
        <v>280</v>
      </c>
      <c r="D334" s="9">
        <v>7104695</v>
      </c>
      <c r="E334" s="651" t="s">
        <v>8</v>
      </c>
      <c r="F334" s="651" t="s">
        <v>146</v>
      </c>
      <c r="G334" s="651">
        <v>200</v>
      </c>
      <c r="H334" s="651">
        <v>23.06</v>
      </c>
      <c r="I334" s="651">
        <v>23.623000000000001</v>
      </c>
      <c r="J334" s="821">
        <v>4612</v>
      </c>
      <c r="K334" s="822"/>
      <c r="L334" s="8">
        <v>3.6366666666666667</v>
      </c>
      <c r="M334" s="8">
        <v>0.89</v>
      </c>
      <c r="N334" s="823">
        <v>4613.5200000000004</v>
      </c>
      <c r="O334" s="852" t="s">
        <v>143</v>
      </c>
      <c r="P334" s="662"/>
      <c r="Q334" s="823">
        <v>-4613.5200000000004</v>
      </c>
      <c r="R334" s="654"/>
      <c r="S334" s="660">
        <v>1200</v>
      </c>
      <c r="U334" s="654"/>
      <c r="V334" s="649" t="s">
        <v>1257</v>
      </c>
      <c r="W334" s="657">
        <v>4.5266666666666664</v>
      </c>
      <c r="Y334" s="657"/>
      <c r="Z334" s="654"/>
    </row>
    <row r="335" spans="1:27" s="649" customFormat="1" ht="15.5">
      <c r="A335" s="861" t="s">
        <v>1263</v>
      </c>
      <c r="B335" s="851">
        <v>44302</v>
      </c>
      <c r="C335" s="650" t="s">
        <v>275</v>
      </c>
      <c r="D335" s="9">
        <v>7104695</v>
      </c>
      <c r="E335" s="651" t="s">
        <v>10</v>
      </c>
      <c r="F335" s="651" t="s">
        <v>197</v>
      </c>
      <c r="G335" s="651">
        <v>200</v>
      </c>
      <c r="H335" s="651">
        <v>35.79</v>
      </c>
      <c r="I335" s="651">
        <v>35.110142857142861</v>
      </c>
      <c r="J335" s="821">
        <v>7158</v>
      </c>
      <c r="K335" s="822"/>
      <c r="L335" s="8">
        <v>3.6366666666666667</v>
      </c>
      <c r="M335" s="8">
        <v>0.89</v>
      </c>
      <c r="N335" s="823">
        <v>7155.94</v>
      </c>
      <c r="O335" s="852" t="s">
        <v>143</v>
      </c>
      <c r="P335" s="662"/>
      <c r="Q335" s="823">
        <v>7155.94</v>
      </c>
      <c r="R335" s="654">
        <v>132.31642857142742</v>
      </c>
      <c r="S335" s="660">
        <v>1200</v>
      </c>
      <c r="U335" s="654"/>
      <c r="V335" s="649" t="s">
        <v>1257</v>
      </c>
      <c r="W335" s="657">
        <v>4.5266666666666664</v>
      </c>
      <c r="Y335" s="657"/>
      <c r="Z335" s="654"/>
    </row>
    <row r="336" spans="1:27" s="649" customFormat="1" ht="15.5">
      <c r="A336" s="861" t="s">
        <v>1263</v>
      </c>
      <c r="B336" s="851">
        <v>44301</v>
      </c>
      <c r="C336" s="650" t="e">
        <v>#N/A</v>
      </c>
      <c r="D336" s="9">
        <v>7000588</v>
      </c>
      <c r="E336" s="651" t="s">
        <v>8</v>
      </c>
      <c r="F336" s="651" t="s">
        <v>1289</v>
      </c>
      <c r="G336" s="651">
        <v>1000</v>
      </c>
      <c r="H336" s="61">
        <v>4.22</v>
      </c>
      <c r="I336" s="651">
        <v>5.3936363636363636</v>
      </c>
      <c r="J336" s="821">
        <v>4220</v>
      </c>
      <c r="K336" s="822"/>
      <c r="L336" s="8">
        <v>1.5133333333333334</v>
      </c>
      <c r="M336" s="8">
        <v>0.3</v>
      </c>
      <c r="N336" s="823">
        <v>4222.1000000000004</v>
      </c>
      <c r="O336" s="852" t="s">
        <v>144</v>
      </c>
      <c r="P336" s="662"/>
      <c r="Q336" s="823">
        <v>-4222.1000000000004</v>
      </c>
      <c r="R336" s="654"/>
      <c r="S336" s="660">
        <v>800</v>
      </c>
      <c r="U336" s="654"/>
      <c r="V336" s="649" t="s">
        <v>1257</v>
      </c>
      <c r="W336" s="657">
        <v>1.8133333333333335</v>
      </c>
      <c r="Y336" s="657"/>
      <c r="Z336" s="654"/>
    </row>
    <row r="337" spans="1:72" s="649" customFormat="1" ht="15.5">
      <c r="A337" s="861" t="s">
        <v>1263</v>
      </c>
      <c r="B337" s="851">
        <v>44301</v>
      </c>
      <c r="C337" s="650" t="s">
        <v>280</v>
      </c>
      <c r="D337" s="9">
        <v>7000588</v>
      </c>
      <c r="E337" s="651" t="s">
        <v>8</v>
      </c>
      <c r="F337" s="651" t="s">
        <v>146</v>
      </c>
      <c r="G337" s="651">
        <v>300</v>
      </c>
      <c r="H337" s="61">
        <v>23.57</v>
      </c>
      <c r="I337" s="651">
        <v>23.763750000000002</v>
      </c>
      <c r="J337" s="821">
        <v>7071</v>
      </c>
      <c r="K337" s="822"/>
      <c r="L337" s="8">
        <v>1.5133333333333334</v>
      </c>
      <c r="M337" s="8">
        <v>0.3</v>
      </c>
      <c r="N337" s="823">
        <v>7073.1</v>
      </c>
      <c r="O337" s="852" t="s">
        <v>143</v>
      </c>
      <c r="P337" s="662"/>
      <c r="Q337" s="823">
        <v>-7073.1</v>
      </c>
      <c r="R337" s="654"/>
      <c r="S337" s="660">
        <v>1400</v>
      </c>
      <c r="U337" s="654"/>
      <c r="V337" s="649" t="s">
        <v>1257</v>
      </c>
      <c r="W337" s="657">
        <v>1.8133333333333335</v>
      </c>
      <c r="Y337" s="657"/>
      <c r="Z337" s="654"/>
    </row>
    <row r="338" spans="1:72" s="649" customFormat="1" ht="15.5">
      <c r="A338" s="861" t="s">
        <v>1263</v>
      </c>
      <c r="B338" s="851">
        <v>44301</v>
      </c>
      <c r="C338" s="650" t="s">
        <v>275</v>
      </c>
      <c r="D338" s="9">
        <v>7000588</v>
      </c>
      <c r="E338" s="651" t="s">
        <v>8</v>
      </c>
      <c r="F338" s="651" t="s">
        <v>197</v>
      </c>
      <c r="G338" s="651">
        <v>200</v>
      </c>
      <c r="H338" s="61">
        <v>34.36</v>
      </c>
      <c r="I338" s="651">
        <v>35.110142857142861</v>
      </c>
      <c r="J338" s="821">
        <v>6872</v>
      </c>
      <c r="K338" s="822"/>
      <c r="L338" s="8">
        <v>1.5133333333333334</v>
      </c>
      <c r="M338" s="8">
        <v>0.3</v>
      </c>
      <c r="N338" s="823">
        <v>6874.52</v>
      </c>
      <c r="O338" s="852" t="s">
        <v>143</v>
      </c>
      <c r="P338" s="662"/>
      <c r="Q338" s="823">
        <v>-6874.52</v>
      </c>
      <c r="R338" s="654"/>
      <c r="S338" s="660">
        <v>1400</v>
      </c>
      <c r="U338" s="654"/>
      <c r="V338" s="649" t="s">
        <v>1257</v>
      </c>
      <c r="W338" s="657">
        <v>1.8133333333333335</v>
      </c>
      <c r="Y338" s="657"/>
      <c r="Z338" s="654"/>
    </row>
    <row r="339" spans="1:72" s="649" customFormat="1" ht="15.5">
      <c r="A339" s="861" t="s">
        <v>1263</v>
      </c>
      <c r="B339" s="851">
        <v>44300</v>
      </c>
      <c r="C339" s="650" t="s">
        <v>271</v>
      </c>
      <c r="D339" s="9">
        <v>6897206</v>
      </c>
      <c r="E339" s="651" t="s">
        <v>8</v>
      </c>
      <c r="F339" s="651" t="s">
        <v>1234</v>
      </c>
      <c r="G339" s="651">
        <v>500</v>
      </c>
      <c r="H339" s="61">
        <v>12.62</v>
      </c>
      <c r="I339" s="651"/>
      <c r="J339" s="821">
        <v>6310</v>
      </c>
      <c r="K339" s="822"/>
      <c r="L339" s="8">
        <v>3.81</v>
      </c>
      <c r="M339" s="8">
        <v>0.98499999999999999</v>
      </c>
      <c r="N339" s="823">
        <v>6313.2049999999999</v>
      </c>
      <c r="O339" s="852" t="s">
        <v>144</v>
      </c>
      <c r="P339" s="662"/>
      <c r="Q339" s="823">
        <v>-6313.2049999999999</v>
      </c>
      <c r="R339" s="654"/>
      <c r="S339" s="660">
        <v>700</v>
      </c>
      <c r="U339" s="654"/>
      <c r="V339" s="649" t="s">
        <v>1257</v>
      </c>
      <c r="W339" s="657">
        <v>4.7949999999999999</v>
      </c>
      <c r="Y339" s="657"/>
      <c r="Z339" s="654"/>
    </row>
    <row r="340" spans="1:72" s="472" customFormat="1" ht="15.5">
      <c r="A340" s="861" t="s">
        <v>1263</v>
      </c>
      <c r="B340" s="851">
        <v>44300</v>
      </c>
      <c r="C340" s="650" t="s">
        <v>277</v>
      </c>
      <c r="D340" s="9">
        <v>6897206</v>
      </c>
      <c r="E340" s="651" t="s">
        <v>8</v>
      </c>
      <c r="F340" s="651" t="s">
        <v>2</v>
      </c>
      <c r="G340" s="651">
        <v>100</v>
      </c>
      <c r="H340" s="61">
        <v>25.46</v>
      </c>
      <c r="I340" s="651"/>
      <c r="J340" s="821">
        <v>2546</v>
      </c>
      <c r="K340" s="822"/>
      <c r="L340" s="8">
        <v>3.81</v>
      </c>
      <c r="M340" s="8">
        <v>0.98499999999999999</v>
      </c>
      <c r="N340" s="823">
        <v>2549.2050000000004</v>
      </c>
      <c r="O340" s="852" t="s">
        <v>143</v>
      </c>
      <c r="P340" s="662"/>
      <c r="Q340" s="823">
        <v>-2549.2050000000004</v>
      </c>
      <c r="R340" s="654"/>
      <c r="S340" s="654"/>
      <c r="T340" s="654"/>
      <c r="U340" s="654"/>
      <c r="V340" s="654" t="s">
        <v>1257</v>
      </c>
      <c r="W340" s="657">
        <v>4.7949999999999999</v>
      </c>
      <c r="X340" s="654"/>
      <c r="Y340" s="654"/>
      <c r="Z340" s="654"/>
      <c r="AA340" s="654"/>
      <c r="AB340" s="654"/>
      <c r="AC340" s="654"/>
      <c r="AD340" s="654"/>
      <c r="AE340" s="654"/>
      <c r="AF340" s="654"/>
      <c r="AG340" s="654"/>
      <c r="AH340" s="654"/>
      <c r="AI340" s="654"/>
      <c r="AJ340" s="654"/>
      <c r="AK340" s="654"/>
      <c r="AL340" s="654"/>
      <c r="AM340" s="654"/>
      <c r="AN340" s="654"/>
      <c r="AO340" s="654"/>
      <c r="AP340" s="654"/>
      <c r="AQ340" s="654"/>
      <c r="AR340" s="654"/>
      <c r="AS340" s="654"/>
      <c r="AT340" s="654"/>
      <c r="AU340" s="654"/>
      <c r="AV340" s="654"/>
      <c r="AW340" s="654"/>
      <c r="AX340" s="654"/>
      <c r="AY340" s="654"/>
      <c r="AZ340" s="654"/>
      <c r="BA340" s="654"/>
      <c r="BB340" s="654"/>
      <c r="BC340" s="654"/>
      <c r="BD340" s="654"/>
      <c r="BE340" s="654"/>
      <c r="BF340" s="654"/>
      <c r="BG340" s="654"/>
      <c r="BH340" s="654"/>
      <c r="BI340" s="654"/>
      <c r="BJ340" s="654"/>
      <c r="BK340" s="654"/>
      <c r="BL340" s="654"/>
      <c r="BM340" s="654"/>
      <c r="BN340" s="654"/>
      <c r="BO340" s="654"/>
      <c r="BP340" s="654"/>
      <c r="BQ340" s="654"/>
      <c r="BR340" s="654"/>
      <c r="BS340" s="654"/>
      <c r="BT340" s="654"/>
    </row>
    <row r="341" spans="1:72" s="649" customFormat="1" ht="15.5">
      <c r="A341" s="861" t="s">
        <v>1263</v>
      </c>
      <c r="B341" s="850">
        <v>44299</v>
      </c>
      <c r="C341" s="650" t="s">
        <v>275</v>
      </c>
      <c r="D341" s="89">
        <v>6800169</v>
      </c>
      <c r="E341" s="234" t="s">
        <v>8</v>
      </c>
      <c r="F341" s="234" t="s">
        <v>197</v>
      </c>
      <c r="G341" s="234">
        <v>300</v>
      </c>
      <c r="H341" s="818">
        <v>34.74</v>
      </c>
      <c r="I341" s="234">
        <v>35.235166666666672</v>
      </c>
      <c r="J341" s="819">
        <v>10422</v>
      </c>
      <c r="K341" s="820"/>
      <c r="L341" s="90">
        <v>44.49</v>
      </c>
      <c r="M341" s="90">
        <v>12.15</v>
      </c>
      <c r="N341" s="823">
        <v>10436.369999999999</v>
      </c>
      <c r="O341" s="852" t="s">
        <v>143</v>
      </c>
      <c r="P341" s="662"/>
      <c r="Q341" s="823">
        <v>-10436.369999999999</v>
      </c>
      <c r="R341" s="482">
        <v>250</v>
      </c>
      <c r="S341" s="236">
        <v>1200</v>
      </c>
      <c r="T341" s="472"/>
      <c r="U341" s="482"/>
      <c r="V341" s="649" t="s">
        <v>1257</v>
      </c>
      <c r="W341" s="657">
        <v>56.64</v>
      </c>
      <c r="X341" s="472"/>
      <c r="Y341" s="51"/>
      <c r="Z341" s="482" t="s">
        <v>1381</v>
      </c>
    </row>
    <row r="342" spans="1:72" s="649" customFormat="1" ht="15.5">
      <c r="A342" s="856" t="s">
        <v>200</v>
      </c>
      <c r="B342" s="851">
        <v>44298</v>
      </c>
      <c r="C342" s="650" t="s">
        <v>276</v>
      </c>
      <c r="D342" s="9">
        <v>157934</v>
      </c>
      <c r="E342" s="651" t="s">
        <v>8</v>
      </c>
      <c r="F342" s="651" t="s">
        <v>128</v>
      </c>
      <c r="G342" s="651">
        <v>1000</v>
      </c>
      <c r="H342" s="61">
        <v>34.26</v>
      </c>
      <c r="I342" s="61">
        <v>34.26</v>
      </c>
      <c r="J342" s="821">
        <v>34260</v>
      </c>
      <c r="K342" s="822">
        <v>4.9000000000000004</v>
      </c>
      <c r="L342" s="8">
        <v>8.56</v>
      </c>
      <c r="M342" s="8">
        <v>1.71</v>
      </c>
      <c r="N342" s="823">
        <v>34267.89</v>
      </c>
      <c r="O342" s="852" t="s">
        <v>144</v>
      </c>
      <c r="P342" s="662"/>
      <c r="Q342" s="823">
        <v>-34267.89</v>
      </c>
      <c r="R342" s="654"/>
      <c r="S342" s="660"/>
      <c r="U342" s="654"/>
      <c r="V342" s="649" t="s">
        <v>1257</v>
      </c>
      <c r="W342" s="657">
        <v>15.170000000000002</v>
      </c>
      <c r="Y342" s="657"/>
      <c r="Z342" s="654"/>
    </row>
    <row r="343" spans="1:72" s="649" customFormat="1" ht="15.5">
      <c r="A343" s="856" t="s">
        <v>200</v>
      </c>
      <c r="B343" s="851">
        <v>44298</v>
      </c>
      <c r="C343" s="650" t="s">
        <v>276</v>
      </c>
      <c r="D343" s="9">
        <v>57895</v>
      </c>
      <c r="E343" s="651" t="s">
        <v>10</v>
      </c>
      <c r="F343" s="651" t="s">
        <v>128</v>
      </c>
      <c r="G343" s="651">
        <v>700</v>
      </c>
      <c r="H343" s="61">
        <v>32.270000000000003</v>
      </c>
      <c r="I343" s="61">
        <v>25.973784440129027</v>
      </c>
      <c r="J343" s="821">
        <v>22589.000000000004</v>
      </c>
      <c r="K343" s="822">
        <v>4.9000000000000004</v>
      </c>
      <c r="L343" s="8">
        <v>5.64</v>
      </c>
      <c r="M343" s="8">
        <v>1.1200000000000001</v>
      </c>
      <c r="N343" s="823">
        <v>22581.726000000002</v>
      </c>
      <c r="O343" s="852" t="s">
        <v>143</v>
      </c>
      <c r="P343" s="662"/>
      <c r="Q343" s="823">
        <v>22581.726000000002</v>
      </c>
      <c r="R343" s="654">
        <v>4400.0768919096845</v>
      </c>
      <c r="S343" s="660">
        <v>900</v>
      </c>
      <c r="U343" s="654"/>
      <c r="V343" s="649" t="s">
        <v>1257</v>
      </c>
      <c r="W343" s="657">
        <v>11.66</v>
      </c>
      <c r="Y343" s="657"/>
      <c r="Z343" s="654"/>
    </row>
    <row r="344" spans="1:72" s="649" customFormat="1" ht="15.5">
      <c r="A344" s="861" t="s">
        <v>1263</v>
      </c>
      <c r="B344" s="851">
        <v>44298</v>
      </c>
      <c r="C344" s="650" t="s">
        <v>275</v>
      </c>
      <c r="D344" s="9">
        <v>6707757</v>
      </c>
      <c r="E344" s="651" t="s">
        <v>8</v>
      </c>
      <c r="F344" s="651" t="s">
        <v>197</v>
      </c>
      <c r="G344" s="651">
        <v>100</v>
      </c>
      <c r="H344" s="61">
        <v>34.94</v>
      </c>
      <c r="I344" s="651">
        <v>35.400222222222226</v>
      </c>
      <c r="J344" s="821">
        <v>3494</v>
      </c>
      <c r="K344" s="822"/>
      <c r="L344" s="8">
        <v>2.6685714285714286</v>
      </c>
      <c r="M344" s="8">
        <v>0.52142857142857146</v>
      </c>
      <c r="N344" s="823">
        <v>3496.4054285714287</v>
      </c>
      <c r="O344" s="852" t="s">
        <v>143</v>
      </c>
      <c r="P344" s="662"/>
      <c r="Q344" s="823">
        <v>-3496.4054285714287</v>
      </c>
      <c r="R344" s="654"/>
      <c r="S344" s="660">
        <v>900</v>
      </c>
      <c r="U344" s="654"/>
      <c r="V344" s="649" t="s">
        <v>1257</v>
      </c>
      <c r="W344" s="657">
        <v>3.19</v>
      </c>
      <c r="Y344" s="657"/>
      <c r="Z344" s="654"/>
    </row>
    <row r="345" spans="1:72" s="649" customFormat="1" ht="15.5">
      <c r="A345" s="861" t="s">
        <v>1263</v>
      </c>
      <c r="B345" s="851">
        <v>44298</v>
      </c>
      <c r="C345" s="650" t="s">
        <v>275</v>
      </c>
      <c r="D345" s="9">
        <v>6707757</v>
      </c>
      <c r="E345" s="651" t="s">
        <v>8</v>
      </c>
      <c r="F345" s="651" t="s">
        <v>197</v>
      </c>
      <c r="G345" s="651">
        <v>100</v>
      </c>
      <c r="H345" s="61">
        <v>34.69</v>
      </c>
      <c r="I345" s="651">
        <v>35.489000000000004</v>
      </c>
      <c r="J345" s="821">
        <v>3469</v>
      </c>
      <c r="K345" s="822"/>
      <c r="L345" s="8">
        <v>2.6685714285714286</v>
      </c>
      <c r="M345" s="8">
        <v>0.52142857142857146</v>
      </c>
      <c r="N345" s="823">
        <v>3471.4054285714287</v>
      </c>
      <c r="O345" s="852" t="s">
        <v>143</v>
      </c>
      <c r="P345" s="662"/>
      <c r="Q345" s="823">
        <v>-3471.4054285714287</v>
      </c>
      <c r="R345" s="654"/>
      <c r="S345" s="660">
        <v>800</v>
      </c>
      <c r="U345" s="654"/>
      <c r="V345" s="649" t="s">
        <v>1257</v>
      </c>
      <c r="W345" s="657">
        <v>3.19</v>
      </c>
      <c r="Y345" s="657"/>
      <c r="Z345" s="654"/>
    </row>
    <row r="346" spans="1:72" s="649" customFormat="1" ht="15.5">
      <c r="A346" s="861" t="s">
        <v>1263</v>
      </c>
      <c r="B346" s="851">
        <v>44298</v>
      </c>
      <c r="C346" s="650" t="s">
        <v>275</v>
      </c>
      <c r="D346" s="9">
        <v>6707757</v>
      </c>
      <c r="E346" s="651" t="s">
        <v>8</v>
      </c>
      <c r="F346" s="651" t="s">
        <v>197</v>
      </c>
      <c r="G346" s="651">
        <v>100</v>
      </c>
      <c r="H346" s="61">
        <v>34.78</v>
      </c>
      <c r="I346" s="651">
        <v>35.590285714285713</v>
      </c>
      <c r="J346" s="821">
        <v>3478</v>
      </c>
      <c r="K346" s="822"/>
      <c r="L346" s="8">
        <v>2.6685714285714286</v>
      </c>
      <c r="M346" s="8">
        <v>0.52142857142857146</v>
      </c>
      <c r="N346" s="823">
        <v>3480.4054285714287</v>
      </c>
      <c r="O346" s="852" t="s">
        <v>143</v>
      </c>
      <c r="P346" s="662"/>
      <c r="Q346" s="823">
        <v>-3480.4054285714287</v>
      </c>
      <c r="R346" s="654"/>
      <c r="S346" s="660">
        <v>700</v>
      </c>
      <c r="U346" s="654"/>
      <c r="V346" s="649" t="s">
        <v>1257</v>
      </c>
      <c r="W346" s="657">
        <v>3.19</v>
      </c>
      <c r="Y346" s="657"/>
      <c r="Z346" s="654"/>
    </row>
    <row r="347" spans="1:72" s="649" customFormat="1" ht="15.5">
      <c r="A347" s="861" t="s">
        <v>1263</v>
      </c>
      <c r="B347" s="851">
        <v>44298</v>
      </c>
      <c r="C347" s="650" t="s">
        <v>275</v>
      </c>
      <c r="D347" s="9">
        <v>6707757</v>
      </c>
      <c r="E347" s="651" t="s">
        <v>8</v>
      </c>
      <c r="F347" s="651" t="s">
        <v>197</v>
      </c>
      <c r="G347" s="651">
        <v>500</v>
      </c>
      <c r="H347" s="61">
        <v>35.81</v>
      </c>
      <c r="I347" s="651">
        <v>35.725333333333332</v>
      </c>
      <c r="J347" s="821">
        <v>17905</v>
      </c>
      <c r="K347" s="822"/>
      <c r="L347" s="8">
        <v>2.6685714285714286</v>
      </c>
      <c r="M347" s="8">
        <v>0.52142857142857146</v>
      </c>
      <c r="N347" s="823">
        <v>17907.40542857143</v>
      </c>
      <c r="O347" s="852" t="s">
        <v>143</v>
      </c>
      <c r="P347" s="662"/>
      <c r="Q347" s="823">
        <v>-17907.40542857143</v>
      </c>
      <c r="R347" s="654"/>
      <c r="S347" s="660">
        <v>600</v>
      </c>
      <c r="U347" s="654"/>
      <c r="V347" s="649" t="s">
        <v>1257</v>
      </c>
      <c r="W347" s="657">
        <v>3.19</v>
      </c>
      <c r="Y347" s="657"/>
      <c r="Z347" s="654"/>
    </row>
    <row r="348" spans="1:72" s="649" customFormat="1" ht="15.5">
      <c r="A348" s="861" t="s">
        <v>1263</v>
      </c>
      <c r="B348" s="851">
        <v>44298</v>
      </c>
      <c r="C348" s="650" t="s">
        <v>276</v>
      </c>
      <c r="D348" s="9">
        <v>6707757</v>
      </c>
      <c r="E348" s="651" t="s">
        <v>10</v>
      </c>
      <c r="F348" s="651" t="s">
        <v>128</v>
      </c>
      <c r="G348" s="651">
        <v>700</v>
      </c>
      <c r="H348" s="61">
        <v>32.25</v>
      </c>
      <c r="I348" s="651">
        <v>29.762857142857143</v>
      </c>
      <c r="J348" s="821">
        <v>22575</v>
      </c>
      <c r="K348" s="822"/>
      <c r="L348" s="8">
        <v>2.6685714285714286</v>
      </c>
      <c r="M348" s="8">
        <v>0.52142857142857146</v>
      </c>
      <c r="N348" s="823">
        <v>22573.468571428573</v>
      </c>
      <c r="O348" s="852" t="s">
        <v>143</v>
      </c>
      <c r="P348" s="662"/>
      <c r="Q348" s="823">
        <v>22573.468571428573</v>
      </c>
      <c r="R348" s="654">
        <v>1739.3085714285735</v>
      </c>
      <c r="S348" s="660">
        <v>0</v>
      </c>
      <c r="U348" s="654"/>
      <c r="V348" s="649" t="s">
        <v>1257</v>
      </c>
      <c r="W348" s="657">
        <v>3.19</v>
      </c>
      <c r="Y348" s="657"/>
      <c r="Z348" s="654"/>
    </row>
    <row r="349" spans="1:72" s="649" customFormat="1" ht="15.5">
      <c r="A349" s="861" t="s">
        <v>1263</v>
      </c>
      <c r="B349" s="851">
        <v>44298</v>
      </c>
      <c r="C349" s="650" t="s">
        <v>280</v>
      </c>
      <c r="D349" s="9">
        <v>6707757</v>
      </c>
      <c r="E349" s="651" t="s">
        <v>8</v>
      </c>
      <c r="F349" s="651" t="s">
        <v>146</v>
      </c>
      <c r="G349" s="651">
        <v>500</v>
      </c>
      <c r="H349" s="61">
        <v>23.88</v>
      </c>
      <c r="I349" s="61"/>
      <c r="J349" s="821">
        <v>11940</v>
      </c>
      <c r="K349" s="822"/>
      <c r="L349" s="8">
        <v>2.6685714285714286</v>
      </c>
      <c r="M349" s="8">
        <v>0.52142857142857146</v>
      </c>
      <c r="N349" s="823">
        <v>11942.921428571428</v>
      </c>
      <c r="O349" s="852" t="s">
        <v>143</v>
      </c>
      <c r="P349" s="662"/>
      <c r="Q349" s="823">
        <v>-11942.921428571428</v>
      </c>
      <c r="R349" s="654"/>
      <c r="S349" s="660">
        <v>500</v>
      </c>
      <c r="U349" s="654"/>
      <c r="V349" s="649" t="s">
        <v>1257</v>
      </c>
      <c r="W349" s="657">
        <v>3.19</v>
      </c>
      <c r="Y349" s="657"/>
      <c r="Z349" s="654"/>
    </row>
    <row r="350" spans="1:72" s="649" customFormat="1" ht="15.5">
      <c r="A350" s="861" t="s">
        <v>1263</v>
      </c>
      <c r="B350" s="851">
        <v>44298</v>
      </c>
      <c r="C350" s="650" t="s">
        <v>271</v>
      </c>
      <c r="D350" s="9">
        <v>6707757</v>
      </c>
      <c r="E350" s="651" t="s">
        <v>8</v>
      </c>
      <c r="F350" s="651" t="s">
        <v>67</v>
      </c>
      <c r="G350" s="651">
        <v>500</v>
      </c>
      <c r="H350" s="61">
        <v>20.59</v>
      </c>
      <c r="I350" s="61">
        <v>20.59</v>
      </c>
      <c r="J350" s="821">
        <v>10295</v>
      </c>
      <c r="K350" s="822"/>
      <c r="L350" s="8">
        <v>2.6685714285714286</v>
      </c>
      <c r="M350" s="8">
        <v>0.52142857142857146</v>
      </c>
      <c r="N350" s="823">
        <v>10296.151428571427</v>
      </c>
      <c r="O350" s="852" t="s">
        <v>143</v>
      </c>
      <c r="P350" s="662"/>
      <c r="Q350" s="823">
        <v>-10296.151428571427</v>
      </c>
      <c r="R350" s="654"/>
      <c r="S350" s="660"/>
      <c r="U350" s="654"/>
      <c r="V350" s="649" t="s">
        <v>1257</v>
      </c>
      <c r="W350" s="657">
        <v>3.19</v>
      </c>
      <c r="Y350" s="657"/>
      <c r="Z350" s="654"/>
    </row>
    <row r="351" spans="1:72" s="649" customFormat="1" ht="15.5">
      <c r="A351" s="856" t="s">
        <v>200</v>
      </c>
      <c r="B351" s="851">
        <v>44295</v>
      </c>
      <c r="C351" s="650" t="s">
        <v>271</v>
      </c>
      <c r="D351" s="9">
        <v>49456</v>
      </c>
      <c r="E351" s="651" t="s">
        <v>10</v>
      </c>
      <c r="F351" s="651" t="s">
        <v>67</v>
      </c>
      <c r="G351" s="651">
        <v>400</v>
      </c>
      <c r="H351" s="61">
        <v>20.38</v>
      </c>
      <c r="I351" s="61">
        <v>23.880726475431683</v>
      </c>
      <c r="J351" s="821">
        <v>8152</v>
      </c>
      <c r="K351" s="822">
        <v>4.9000000000000004</v>
      </c>
      <c r="L351" s="8">
        <v>3.1333333333333333</v>
      </c>
      <c r="M351" s="8">
        <v>0.62666666666666659</v>
      </c>
      <c r="N351" s="823">
        <v>8145.1383333333333</v>
      </c>
      <c r="O351" s="852" t="s">
        <v>143</v>
      </c>
      <c r="P351" s="662"/>
      <c r="Q351" s="823">
        <v>8145.1383333333333</v>
      </c>
      <c r="R351" s="654">
        <v>-1407.0712568393401</v>
      </c>
      <c r="S351" s="660"/>
      <c r="U351" s="654"/>
      <c r="V351" s="649" t="s">
        <v>1257</v>
      </c>
      <c r="W351" s="657">
        <v>8.66</v>
      </c>
      <c r="Y351" s="657"/>
      <c r="Z351" s="654"/>
    </row>
    <row r="352" spans="1:72" s="649" customFormat="1" ht="15.5">
      <c r="A352" s="856" t="s">
        <v>200</v>
      </c>
      <c r="B352" s="851">
        <v>44295</v>
      </c>
      <c r="C352" s="650" t="s">
        <v>275</v>
      </c>
      <c r="D352" s="9">
        <v>49456</v>
      </c>
      <c r="E352" s="651" t="s">
        <v>10</v>
      </c>
      <c r="F352" s="651" t="s">
        <v>197</v>
      </c>
      <c r="G352" s="651">
        <v>300</v>
      </c>
      <c r="H352" s="61">
        <v>35.61</v>
      </c>
      <c r="I352" s="61">
        <v>32.407193877551016</v>
      </c>
      <c r="J352" s="821">
        <v>10683</v>
      </c>
      <c r="K352" s="822">
        <v>4.9000000000000004</v>
      </c>
      <c r="L352" s="8">
        <v>3.1333333333333333</v>
      </c>
      <c r="M352" s="8">
        <v>0.62666666666666659</v>
      </c>
      <c r="N352" s="823">
        <v>10676.553333333333</v>
      </c>
      <c r="O352" s="852" t="s">
        <v>143</v>
      </c>
      <c r="P352" s="662"/>
      <c r="Q352" s="823">
        <v>10676.553333333333</v>
      </c>
      <c r="R352" s="654">
        <v>954.06117006802742</v>
      </c>
      <c r="S352" s="660">
        <v>500</v>
      </c>
      <c r="U352" s="654"/>
      <c r="V352" s="649" t="s">
        <v>1257</v>
      </c>
      <c r="W352" s="657">
        <v>8.66</v>
      </c>
      <c r="Y352" s="657"/>
      <c r="Z352" s="654"/>
    </row>
    <row r="353" spans="1:26" s="649" customFormat="1" ht="15.5">
      <c r="A353" s="856" t="s">
        <v>200</v>
      </c>
      <c r="B353" s="851">
        <v>44295</v>
      </c>
      <c r="C353" s="650" t="s">
        <v>280</v>
      </c>
      <c r="D353" s="9">
        <v>49456</v>
      </c>
      <c r="E353" s="651" t="s">
        <v>10</v>
      </c>
      <c r="F353" s="651" t="s">
        <v>146</v>
      </c>
      <c r="G353" s="651">
        <v>800</v>
      </c>
      <c r="H353" s="61">
        <v>23.49</v>
      </c>
      <c r="I353" s="61">
        <v>23.883749999999999</v>
      </c>
      <c r="J353" s="821">
        <v>18792</v>
      </c>
      <c r="K353" s="822">
        <v>4.9000000000000004</v>
      </c>
      <c r="L353" s="8">
        <v>3.1333333333333333</v>
      </c>
      <c r="M353" s="8">
        <v>0.62666666666666659</v>
      </c>
      <c r="N353" s="823">
        <v>18785.553333333333</v>
      </c>
      <c r="O353" s="852" t="s">
        <v>143</v>
      </c>
      <c r="P353" s="662"/>
      <c r="Q353" s="823">
        <v>18785.553333333333</v>
      </c>
      <c r="R353" s="654">
        <v>-321.78066666666928</v>
      </c>
      <c r="S353" s="660">
        <v>100</v>
      </c>
      <c r="U353" s="654"/>
      <c r="V353" s="649" t="s">
        <v>1257</v>
      </c>
      <c r="W353" s="657">
        <v>8.66</v>
      </c>
      <c r="Y353" s="657"/>
      <c r="Z353" s="654"/>
    </row>
    <row r="354" spans="1:26" s="649" customFormat="1" ht="15.5">
      <c r="A354" s="861" t="s">
        <v>1263</v>
      </c>
      <c r="B354" s="851">
        <v>44295</v>
      </c>
      <c r="C354" s="650" t="s">
        <v>275</v>
      </c>
      <c r="D354" s="9">
        <v>6620399</v>
      </c>
      <c r="E354" s="651" t="s">
        <v>10</v>
      </c>
      <c r="F354" s="651" t="s">
        <v>197</v>
      </c>
      <c r="G354" s="651">
        <v>400</v>
      </c>
      <c r="H354" s="61">
        <v>35.590000000000003</v>
      </c>
      <c r="I354" s="61">
        <v>35.302</v>
      </c>
      <c r="J354" s="821">
        <v>14236.000000000002</v>
      </c>
      <c r="K354" s="822"/>
      <c r="L354" s="8">
        <v>7.5359999999999996</v>
      </c>
      <c r="M354" s="8">
        <v>1.9339999999999999</v>
      </c>
      <c r="N354" s="823">
        <v>14232.731000000003</v>
      </c>
      <c r="O354" s="852" t="s">
        <v>143</v>
      </c>
      <c r="P354" s="662"/>
      <c r="Q354" s="823">
        <v>14232.731000000003</v>
      </c>
      <c r="R354" s="654">
        <v>111.67600000000311</v>
      </c>
      <c r="S354" s="660">
        <v>100</v>
      </c>
      <c r="U354" s="654"/>
      <c r="V354" s="649" t="s">
        <v>1257</v>
      </c>
      <c r="W354" s="657">
        <v>9.4699999999999989</v>
      </c>
      <c r="Y354" s="657"/>
      <c r="Z354" s="654"/>
    </row>
    <row r="355" spans="1:26" s="649" customFormat="1" ht="15.5">
      <c r="A355" s="861" t="s">
        <v>1263</v>
      </c>
      <c r="B355" s="851">
        <v>44295</v>
      </c>
      <c r="C355" s="650" t="s">
        <v>277</v>
      </c>
      <c r="D355" s="9">
        <v>6620399</v>
      </c>
      <c r="E355" s="651" t="s">
        <v>8</v>
      </c>
      <c r="F355" s="651" t="s">
        <v>2</v>
      </c>
      <c r="G355" s="651">
        <v>300</v>
      </c>
      <c r="H355" s="61">
        <v>25.32</v>
      </c>
      <c r="I355" s="61">
        <v>25.22</v>
      </c>
      <c r="J355" s="821">
        <v>7596</v>
      </c>
      <c r="K355" s="822"/>
      <c r="L355" s="8">
        <v>7.5359999999999996</v>
      </c>
      <c r="M355" s="8">
        <v>1.9339999999999999</v>
      </c>
      <c r="N355" s="823">
        <v>7599.8990000000003</v>
      </c>
      <c r="O355" s="852" t="s">
        <v>143</v>
      </c>
      <c r="P355" s="662"/>
      <c r="Q355" s="823">
        <v>-7599.8990000000003</v>
      </c>
      <c r="R355" s="654"/>
      <c r="S355" s="660">
        <v>300</v>
      </c>
      <c r="U355" s="654"/>
      <c r="V355" s="649" t="s">
        <v>1257</v>
      </c>
      <c r="W355" s="657">
        <v>9.4699999999999989</v>
      </c>
      <c r="Y355" s="657"/>
      <c r="Z355" s="654"/>
    </row>
    <row r="356" spans="1:26" s="649" customFormat="1" ht="15.5">
      <c r="A356" s="861" t="s">
        <v>1263</v>
      </c>
      <c r="B356" s="851">
        <v>44295</v>
      </c>
      <c r="C356" s="650" t="s">
        <v>277</v>
      </c>
      <c r="D356" s="9">
        <v>6620399</v>
      </c>
      <c r="E356" s="651" t="s">
        <v>8</v>
      </c>
      <c r="F356" s="651" t="s">
        <v>2</v>
      </c>
      <c r="G356" s="651">
        <v>300</v>
      </c>
      <c r="H356" s="61">
        <v>25.12</v>
      </c>
      <c r="I356" s="61"/>
      <c r="J356" s="821">
        <v>7536</v>
      </c>
      <c r="K356" s="822"/>
      <c r="L356" s="8">
        <v>7.5359999999999996</v>
      </c>
      <c r="M356" s="8">
        <v>1.9339999999999999</v>
      </c>
      <c r="N356" s="823">
        <v>7541.174</v>
      </c>
      <c r="O356" s="852" t="s">
        <v>143</v>
      </c>
      <c r="P356" s="662"/>
      <c r="Q356" s="823">
        <v>-7541.174</v>
      </c>
      <c r="R356" s="654"/>
      <c r="S356" s="660">
        <v>0</v>
      </c>
      <c r="U356" s="654"/>
      <c r="V356" s="649" t="s">
        <v>1257</v>
      </c>
      <c r="W356" s="657">
        <v>9.4699999999999989</v>
      </c>
      <c r="Y356" s="657"/>
      <c r="Z356" s="654"/>
    </row>
    <row r="357" spans="1:26" s="649" customFormat="1" ht="15.5">
      <c r="A357" s="861" t="s">
        <v>1263</v>
      </c>
      <c r="B357" s="851">
        <v>44295</v>
      </c>
      <c r="C357" s="650" t="s">
        <v>280</v>
      </c>
      <c r="D357" s="9">
        <v>6620399</v>
      </c>
      <c r="E357" s="651" t="s">
        <v>10</v>
      </c>
      <c r="F357" s="651" t="s">
        <v>146</v>
      </c>
      <c r="G357" s="651">
        <v>200</v>
      </c>
      <c r="H357" s="61">
        <v>23.5</v>
      </c>
      <c r="I357" s="61">
        <v>23.67</v>
      </c>
      <c r="J357" s="821">
        <v>4700</v>
      </c>
      <c r="K357" s="822"/>
      <c r="L357" s="8">
        <v>7.5359999999999996</v>
      </c>
      <c r="M357" s="8">
        <v>1.9339999999999999</v>
      </c>
      <c r="N357" s="823">
        <v>4695.4560000000001</v>
      </c>
      <c r="O357" s="852" t="s">
        <v>143</v>
      </c>
      <c r="P357" s="662"/>
      <c r="Q357" s="823">
        <v>4695.4560000000001</v>
      </c>
      <c r="R357" s="654">
        <v>-40.125333333333401</v>
      </c>
      <c r="S357" s="660">
        <v>700</v>
      </c>
      <c r="U357" s="654"/>
      <c r="V357" s="649" t="s">
        <v>1257</v>
      </c>
      <c r="W357" s="657">
        <v>9.4699999999999989</v>
      </c>
      <c r="Y357" s="657"/>
      <c r="Z357" s="654"/>
    </row>
    <row r="358" spans="1:26" s="649" customFormat="1" ht="15.5">
      <c r="A358" s="861" t="s">
        <v>1263</v>
      </c>
      <c r="B358" s="851">
        <v>44295</v>
      </c>
      <c r="C358" s="650" t="s">
        <v>276</v>
      </c>
      <c r="D358" s="9">
        <v>6620399</v>
      </c>
      <c r="E358" s="651" t="s">
        <v>8</v>
      </c>
      <c r="F358" s="651" t="s">
        <v>128</v>
      </c>
      <c r="G358" s="651">
        <v>200</v>
      </c>
      <c r="H358" s="61">
        <v>31.37</v>
      </c>
      <c r="I358" s="234">
        <v>29.762857142857143</v>
      </c>
      <c r="J358" s="821">
        <v>6274</v>
      </c>
      <c r="K358" s="822"/>
      <c r="L358" s="8">
        <v>7.5359999999999996</v>
      </c>
      <c r="M358" s="8">
        <v>1.9339999999999999</v>
      </c>
      <c r="N358" s="823">
        <v>6278.3740000000007</v>
      </c>
      <c r="O358" s="852" t="s">
        <v>144</v>
      </c>
      <c r="P358" s="662"/>
      <c r="Q358" s="823">
        <v>-6278.3740000000007</v>
      </c>
      <c r="R358" s="654"/>
      <c r="S358" s="660">
        <v>700</v>
      </c>
      <c r="U358" s="654"/>
      <c r="V358" s="649" t="s">
        <v>1257</v>
      </c>
      <c r="W358" s="657">
        <v>9.4699999999999989</v>
      </c>
      <c r="Y358" s="657"/>
      <c r="Z358" s="654"/>
    </row>
    <row r="359" spans="1:26" s="649" customFormat="1" ht="15.5">
      <c r="A359" s="861" t="s">
        <v>1263</v>
      </c>
      <c r="B359" s="851">
        <v>44294</v>
      </c>
      <c r="C359" s="650" t="s">
        <v>276</v>
      </c>
      <c r="D359" s="9">
        <v>6526182</v>
      </c>
      <c r="E359" s="651" t="s">
        <v>10</v>
      </c>
      <c r="F359" s="651" t="s">
        <v>128</v>
      </c>
      <c r="G359" s="651">
        <v>500</v>
      </c>
      <c r="H359" s="61">
        <v>31.63</v>
      </c>
      <c r="I359" s="651">
        <v>29.12458333333333</v>
      </c>
      <c r="J359" s="821">
        <v>15815</v>
      </c>
      <c r="K359" s="822"/>
      <c r="L359" s="8">
        <v>4.46</v>
      </c>
      <c r="M359" s="8">
        <v>1.0533333333333335</v>
      </c>
      <c r="N359" s="823">
        <v>15813.946666666667</v>
      </c>
      <c r="O359" s="852" t="s">
        <v>143</v>
      </c>
      <c r="P359" s="662"/>
      <c r="Q359" s="823">
        <v>15813.946666666667</v>
      </c>
      <c r="R359" s="654">
        <v>1250.4010000000017</v>
      </c>
      <c r="S359" s="660">
        <v>500</v>
      </c>
      <c r="U359" s="654"/>
      <c r="V359" s="649" t="s">
        <v>1257</v>
      </c>
      <c r="W359" s="657">
        <v>5.5133333333333336</v>
      </c>
      <c r="Y359" s="657"/>
      <c r="Z359" s="654"/>
    </row>
    <row r="360" spans="1:26" s="649" customFormat="1" ht="15.5">
      <c r="A360" s="861" t="s">
        <v>1263</v>
      </c>
      <c r="B360" s="851">
        <v>44294</v>
      </c>
      <c r="C360" s="650" t="s">
        <v>280</v>
      </c>
      <c r="D360" s="9">
        <v>6526182</v>
      </c>
      <c r="E360" s="651" t="s">
        <v>8</v>
      </c>
      <c r="F360" s="651" t="s">
        <v>146</v>
      </c>
      <c r="G360" s="651">
        <v>200</v>
      </c>
      <c r="H360" s="61">
        <v>23.67</v>
      </c>
      <c r="I360" s="61">
        <v>23.67</v>
      </c>
      <c r="J360" s="821">
        <v>4734</v>
      </c>
      <c r="K360" s="822"/>
      <c r="L360" s="8">
        <v>4.46</v>
      </c>
      <c r="M360" s="8">
        <v>1.0533333333333335</v>
      </c>
      <c r="N360" s="823">
        <v>4735.6833333333334</v>
      </c>
      <c r="O360" s="852" t="s">
        <v>143</v>
      </c>
      <c r="P360" s="662"/>
      <c r="Q360" s="823">
        <v>-4735.6833333333334</v>
      </c>
      <c r="R360" s="654"/>
      <c r="S360" s="660">
        <v>500</v>
      </c>
      <c r="U360" s="654"/>
      <c r="V360" s="649" t="s">
        <v>1257</v>
      </c>
      <c r="W360" s="657">
        <v>5.5133333333333336</v>
      </c>
      <c r="Y360" s="657"/>
      <c r="Z360" s="654"/>
    </row>
    <row r="361" spans="1:26" s="649" customFormat="1" ht="15.5">
      <c r="A361" s="861" t="s">
        <v>1263</v>
      </c>
      <c r="B361" s="851">
        <v>44294</v>
      </c>
      <c r="C361" s="650" t="s">
        <v>275</v>
      </c>
      <c r="D361" s="9">
        <v>6526182</v>
      </c>
      <c r="E361" s="651" t="s">
        <v>8</v>
      </c>
      <c r="F361" s="651" t="s">
        <v>197</v>
      </c>
      <c r="G361" s="651">
        <v>200</v>
      </c>
      <c r="H361" s="61">
        <v>36.1</v>
      </c>
      <c r="I361" s="61">
        <v>35.302</v>
      </c>
      <c r="J361" s="821">
        <v>7220</v>
      </c>
      <c r="K361" s="822"/>
      <c r="L361" s="8">
        <v>4.46</v>
      </c>
      <c r="M361" s="8">
        <v>1.0533333333333335</v>
      </c>
      <c r="N361" s="823">
        <v>7221.6833333333334</v>
      </c>
      <c r="O361" s="852" t="s">
        <v>143</v>
      </c>
      <c r="P361" s="662"/>
      <c r="Q361" s="823">
        <v>-7221.6833333333334</v>
      </c>
      <c r="R361" s="654"/>
      <c r="S361" s="660">
        <v>500</v>
      </c>
      <c r="U361" s="654"/>
      <c r="V361" s="649" t="s">
        <v>1257</v>
      </c>
      <c r="W361" s="657">
        <v>5.5133333333333336</v>
      </c>
      <c r="Y361" s="657"/>
      <c r="Z361" s="654"/>
    </row>
    <row r="362" spans="1:26" s="649" customFormat="1" ht="15.5">
      <c r="A362" s="856" t="s">
        <v>200</v>
      </c>
      <c r="B362" s="851">
        <v>44294</v>
      </c>
      <c r="C362" s="650" t="s">
        <v>276</v>
      </c>
      <c r="D362" s="9">
        <v>40547</v>
      </c>
      <c r="E362" s="651" t="s">
        <v>10</v>
      </c>
      <c r="F362" s="651" t="s">
        <v>128</v>
      </c>
      <c r="G362" s="651">
        <v>500</v>
      </c>
      <c r="H362" s="61">
        <v>31.61</v>
      </c>
      <c r="I362" s="61">
        <v>25.973784440129027</v>
      </c>
      <c r="J362" s="821">
        <v>15805</v>
      </c>
      <c r="K362" s="822">
        <v>4.9000000000000004</v>
      </c>
      <c r="L362" s="8">
        <v>3.95</v>
      </c>
      <c r="M362" s="8">
        <v>0.79</v>
      </c>
      <c r="N362" s="823">
        <v>15796.029999999999</v>
      </c>
      <c r="O362" s="852" t="s">
        <v>143</v>
      </c>
      <c r="P362" s="662"/>
      <c r="Q362" s="823">
        <v>15796.029999999999</v>
      </c>
      <c r="R362" s="654">
        <v>2811.4077799354855</v>
      </c>
      <c r="S362" s="660"/>
      <c r="U362" s="654"/>
      <c r="V362" s="649" t="s">
        <v>1211</v>
      </c>
      <c r="W362" s="657">
        <v>9.64</v>
      </c>
      <c r="Y362" s="657"/>
      <c r="Z362" s="654"/>
    </row>
    <row r="363" spans="1:26" s="649" customFormat="1" ht="15.5">
      <c r="A363" s="856" t="s">
        <v>200</v>
      </c>
      <c r="B363" s="851">
        <v>44293</v>
      </c>
      <c r="C363" s="650" t="s">
        <v>275</v>
      </c>
      <c r="D363" s="9">
        <v>31469</v>
      </c>
      <c r="E363" s="651" t="s">
        <v>10</v>
      </c>
      <c r="F363" s="651" t="s">
        <v>197</v>
      </c>
      <c r="G363" s="651">
        <v>300</v>
      </c>
      <c r="H363" s="61">
        <v>36.35</v>
      </c>
      <c r="I363" s="61">
        <v>35.89</v>
      </c>
      <c r="J363" s="821">
        <v>10905</v>
      </c>
      <c r="K363" s="822">
        <v>4.9000000000000004</v>
      </c>
      <c r="L363" s="8">
        <v>1.95</v>
      </c>
      <c r="M363" s="8">
        <v>0.54</v>
      </c>
      <c r="N363" s="823">
        <v>10898.5</v>
      </c>
      <c r="O363" s="852" t="s">
        <v>143</v>
      </c>
      <c r="P363" s="662"/>
      <c r="Q363" s="823">
        <v>10898.5</v>
      </c>
      <c r="R363" s="654">
        <v>130.78999999999905</v>
      </c>
      <c r="S363" s="660" t="s">
        <v>1352</v>
      </c>
      <c r="U363" s="654"/>
      <c r="V363" s="649" t="s">
        <v>1211</v>
      </c>
      <c r="W363" s="657">
        <v>7.3900000000000006</v>
      </c>
      <c r="Y363" s="657"/>
      <c r="Z363" s="654"/>
    </row>
    <row r="364" spans="1:26" s="649" customFormat="1" ht="15.5">
      <c r="A364" s="856" t="s">
        <v>200</v>
      </c>
      <c r="B364" s="851">
        <v>44293</v>
      </c>
      <c r="C364" s="650" t="s">
        <v>275</v>
      </c>
      <c r="D364" s="9">
        <v>31469</v>
      </c>
      <c r="E364" s="651" t="s">
        <v>8</v>
      </c>
      <c r="F364" s="651" t="s">
        <v>197</v>
      </c>
      <c r="G364" s="651">
        <v>300</v>
      </c>
      <c r="H364" s="61">
        <v>35.89</v>
      </c>
      <c r="I364" s="61"/>
      <c r="J364" s="821">
        <v>10767</v>
      </c>
      <c r="K364" s="822">
        <v>4.9000000000000004</v>
      </c>
      <c r="L364" s="8">
        <v>1.95</v>
      </c>
      <c r="M364" s="8">
        <v>0.54</v>
      </c>
      <c r="N364" s="823">
        <v>10774.825714285715</v>
      </c>
      <c r="O364" s="852" t="s">
        <v>143</v>
      </c>
      <c r="P364" s="662"/>
      <c r="Q364" s="823">
        <v>-10774.825714285715</v>
      </c>
      <c r="R364" s="654"/>
      <c r="S364" s="660" t="s">
        <v>1352</v>
      </c>
      <c r="U364" s="654"/>
      <c r="V364" s="649" t="s">
        <v>1211</v>
      </c>
      <c r="W364" s="657">
        <v>7.3900000000000006</v>
      </c>
      <c r="Y364" s="657"/>
      <c r="Z364" s="654"/>
    </row>
    <row r="365" spans="1:26" s="649" customFormat="1" ht="15.5">
      <c r="A365" s="856" t="s">
        <v>200</v>
      </c>
      <c r="B365" s="851">
        <v>44292</v>
      </c>
      <c r="C365" s="650" t="s">
        <v>280</v>
      </c>
      <c r="D365" s="9">
        <v>22692</v>
      </c>
      <c r="E365" s="651" t="s">
        <v>8</v>
      </c>
      <c r="F365" s="651" t="s">
        <v>146</v>
      </c>
      <c r="G365" s="651">
        <v>300</v>
      </c>
      <c r="H365" s="61">
        <v>24.23</v>
      </c>
      <c r="I365" s="61">
        <v>23.883749999999999</v>
      </c>
      <c r="J365" s="821">
        <v>7269</v>
      </c>
      <c r="K365" s="822">
        <v>4.9000000000000004</v>
      </c>
      <c r="L365" s="8"/>
      <c r="M365" s="8"/>
      <c r="N365" s="823">
        <v>7276.2857142857138</v>
      </c>
      <c r="O365" s="852" t="s">
        <v>143</v>
      </c>
      <c r="P365" s="662"/>
      <c r="Q365" s="823">
        <v>-7276.2857142857138</v>
      </c>
      <c r="R365" s="654"/>
      <c r="S365" s="660">
        <v>800</v>
      </c>
      <c r="U365" s="654"/>
      <c r="V365" s="649" t="s">
        <v>1257</v>
      </c>
      <c r="W365" s="657">
        <v>4.9000000000000004</v>
      </c>
      <c r="Y365" s="657"/>
      <c r="Z365" s="654"/>
    </row>
    <row r="366" spans="1:26" s="649" customFormat="1" ht="15.5">
      <c r="A366" s="856" t="s">
        <v>200</v>
      </c>
      <c r="B366" s="851">
        <v>44292</v>
      </c>
      <c r="C366" s="650" t="s">
        <v>275</v>
      </c>
      <c r="D366" s="9">
        <v>22692</v>
      </c>
      <c r="E366" s="651" t="s">
        <v>8</v>
      </c>
      <c r="F366" s="651" t="s">
        <v>197</v>
      </c>
      <c r="G366" s="651">
        <v>300</v>
      </c>
      <c r="H366" s="61">
        <v>34.409999999999997</v>
      </c>
      <c r="I366" s="61">
        <v>32.407193877551016</v>
      </c>
      <c r="J366" s="821">
        <v>10322.999999999998</v>
      </c>
      <c r="K366" s="822">
        <v>4.9000000000000004</v>
      </c>
      <c r="L366" s="8"/>
      <c r="M366" s="8"/>
      <c r="N366" s="823">
        <v>10330.285714285712</v>
      </c>
      <c r="O366" s="852" t="s">
        <v>143</v>
      </c>
      <c r="P366" s="662"/>
      <c r="Q366" s="823">
        <v>-10330.285714285712</v>
      </c>
      <c r="R366" s="654"/>
      <c r="S366" s="660">
        <v>800</v>
      </c>
      <c r="U366" s="654"/>
      <c r="V366" s="649" t="s">
        <v>1257</v>
      </c>
      <c r="W366" s="657">
        <v>4.9000000000000004</v>
      </c>
      <c r="Y366" s="657"/>
      <c r="Z366" s="654"/>
    </row>
    <row r="367" spans="1:26" s="649" customFormat="1" ht="15.5">
      <c r="A367" s="861" t="s">
        <v>1263</v>
      </c>
      <c r="B367" s="851">
        <v>44292</v>
      </c>
      <c r="C367" s="650" t="s">
        <v>275</v>
      </c>
      <c r="D367" s="9">
        <v>6344200</v>
      </c>
      <c r="E367" s="651" t="s">
        <v>8</v>
      </c>
      <c r="F367" s="651" t="s">
        <v>197</v>
      </c>
      <c r="G367" s="651">
        <v>300</v>
      </c>
      <c r="H367" s="61">
        <v>34.770000000000003</v>
      </c>
      <c r="I367" s="61">
        <v>34.770000000000003</v>
      </c>
      <c r="J367" s="821">
        <v>10431.000000000002</v>
      </c>
      <c r="K367" s="822"/>
      <c r="L367" s="8">
        <v>6.36</v>
      </c>
      <c r="M367" s="8">
        <v>1.56</v>
      </c>
      <c r="N367" s="823">
        <v>10434.945714285715</v>
      </c>
      <c r="O367" s="852" t="s">
        <v>143</v>
      </c>
      <c r="P367" s="662"/>
      <c r="Q367" s="823">
        <v>-10434.945714285715</v>
      </c>
      <c r="R367" s="654"/>
      <c r="S367" s="660">
        <v>300</v>
      </c>
      <c r="U367" s="654"/>
      <c r="V367" s="649" t="s">
        <v>1257</v>
      </c>
      <c r="W367" s="657">
        <v>7.92</v>
      </c>
      <c r="Y367" s="657"/>
      <c r="Z367" s="654"/>
    </row>
    <row r="368" spans="1:26" s="649" customFormat="1" ht="15.5">
      <c r="A368" s="856" t="s">
        <v>200</v>
      </c>
      <c r="B368" s="851">
        <v>44291</v>
      </c>
      <c r="C368" s="650" t="s">
        <v>275</v>
      </c>
      <c r="D368" s="9">
        <v>13328</v>
      </c>
      <c r="E368" s="651" t="s">
        <v>10</v>
      </c>
      <c r="F368" s="651" t="s">
        <v>197</v>
      </c>
      <c r="G368" s="651">
        <v>300</v>
      </c>
      <c r="H368" s="61">
        <v>34.68</v>
      </c>
      <c r="I368" s="649">
        <v>31.20551020408163</v>
      </c>
      <c r="J368" s="821">
        <v>10404</v>
      </c>
      <c r="K368" s="822">
        <v>4.9000000000000004</v>
      </c>
      <c r="L368" s="8">
        <v>2.6</v>
      </c>
      <c r="M368" s="8">
        <v>0.52</v>
      </c>
      <c r="N368" s="823">
        <v>10396.824285714285</v>
      </c>
      <c r="O368" s="852" t="s">
        <v>143</v>
      </c>
      <c r="P368" s="662"/>
      <c r="Q368" s="823">
        <v>10396.824285714285</v>
      </c>
      <c r="R368" s="654">
        <v>1035.5919387755112</v>
      </c>
      <c r="S368" s="660">
        <v>500</v>
      </c>
      <c r="U368" s="654"/>
      <c r="V368" s="649" t="s">
        <v>1257</v>
      </c>
      <c r="W368" s="657">
        <v>8.02</v>
      </c>
      <c r="Y368" s="657"/>
      <c r="Z368" s="654"/>
    </row>
    <row r="369" spans="1:26" s="649" customFormat="1" ht="15.5">
      <c r="A369" s="861" t="s">
        <v>1263</v>
      </c>
      <c r="B369" s="851">
        <v>44291</v>
      </c>
      <c r="C369" s="650" t="s">
        <v>275</v>
      </c>
      <c r="D369" s="9">
        <v>6248363</v>
      </c>
      <c r="E369" s="651" t="s">
        <v>10</v>
      </c>
      <c r="F369" s="651" t="s">
        <v>197</v>
      </c>
      <c r="G369" s="651">
        <v>300</v>
      </c>
      <c r="H369" s="61">
        <v>34.57</v>
      </c>
      <c r="I369" s="61">
        <v>29.53</v>
      </c>
      <c r="J369" s="821">
        <v>10371</v>
      </c>
      <c r="K369" s="822"/>
      <c r="L369" s="8">
        <v>2.59</v>
      </c>
      <c r="M369" s="8">
        <v>0.51</v>
      </c>
      <c r="N369" s="823">
        <v>10368.734285714285</v>
      </c>
      <c r="O369" s="852" t="s">
        <v>143</v>
      </c>
      <c r="P369" s="662"/>
      <c r="Q369" s="823">
        <v>10368.734285714285</v>
      </c>
      <c r="R369" s="654">
        <v>1510.1550000000007</v>
      </c>
      <c r="S369" s="660">
        <v>0</v>
      </c>
      <c r="U369" s="654"/>
      <c r="V369" s="649" t="s">
        <v>1257</v>
      </c>
      <c r="W369" s="657">
        <v>3.0999999999999996</v>
      </c>
      <c r="Y369" s="657"/>
      <c r="Z369" s="654"/>
    </row>
    <row r="370" spans="1:26" s="649" customFormat="1" ht="15.5">
      <c r="A370" s="861" t="s">
        <v>1263</v>
      </c>
      <c r="B370" s="851">
        <v>44285</v>
      </c>
      <c r="C370" s="650" t="s">
        <v>1265</v>
      </c>
      <c r="D370" s="9">
        <v>5961249</v>
      </c>
      <c r="E370" s="651" t="s">
        <v>8</v>
      </c>
      <c r="F370" s="651" t="s">
        <v>1</v>
      </c>
      <c r="G370" s="651">
        <v>200</v>
      </c>
      <c r="H370" s="61">
        <v>30.27</v>
      </c>
      <c r="I370" s="651">
        <v>32.119199999999999</v>
      </c>
      <c r="J370" s="821">
        <v>6054</v>
      </c>
      <c r="K370" s="822"/>
      <c r="L370" s="8">
        <v>2.2450000000000001</v>
      </c>
      <c r="M370" s="8">
        <v>0.44500000000000001</v>
      </c>
      <c r="N370" s="823">
        <v>6056.8307142857138</v>
      </c>
      <c r="O370" s="852" t="s">
        <v>143</v>
      </c>
      <c r="P370" s="662"/>
      <c r="Q370" s="823">
        <v>-6056.8307142857138</v>
      </c>
      <c r="R370" s="654"/>
      <c r="S370" s="660">
        <v>1000</v>
      </c>
      <c r="U370" s="654"/>
      <c r="V370" s="649" t="s">
        <v>1257</v>
      </c>
      <c r="W370" s="657">
        <v>2.69</v>
      </c>
      <c r="Y370" s="657"/>
      <c r="Z370" s="654"/>
    </row>
    <row r="371" spans="1:26" s="649" customFormat="1" ht="15.5">
      <c r="A371" s="861" t="s">
        <v>1263</v>
      </c>
      <c r="B371" s="851">
        <v>44285</v>
      </c>
      <c r="C371" s="650" t="s">
        <v>276</v>
      </c>
      <c r="D371" s="9">
        <v>5961249</v>
      </c>
      <c r="E371" s="651" t="s">
        <v>10</v>
      </c>
      <c r="F371" s="651" t="s">
        <v>128</v>
      </c>
      <c r="G371" s="651">
        <v>400</v>
      </c>
      <c r="H371" s="61">
        <v>29.81</v>
      </c>
      <c r="I371" s="651">
        <v>29.12458333333333</v>
      </c>
      <c r="J371" s="821">
        <v>11924</v>
      </c>
      <c r="K371" s="822"/>
      <c r="L371" s="8">
        <v>2.2450000000000001</v>
      </c>
      <c r="M371" s="8">
        <v>0.44500000000000001</v>
      </c>
      <c r="N371" s="823">
        <v>11922.0625</v>
      </c>
      <c r="O371" s="852" t="s">
        <v>143</v>
      </c>
      <c r="P371" s="662"/>
      <c r="Q371" s="823">
        <v>11922.0625</v>
      </c>
      <c r="R371" s="654">
        <v>271.77166666666744</v>
      </c>
      <c r="S371" s="660">
        <v>1000</v>
      </c>
      <c r="U371" s="654"/>
      <c r="V371" s="649" t="s">
        <v>1257</v>
      </c>
      <c r="W371" s="657">
        <v>2.69</v>
      </c>
      <c r="Y371" s="657"/>
      <c r="Z371" s="654"/>
    </row>
    <row r="372" spans="1:26" s="649" customFormat="1" ht="15.5">
      <c r="A372" s="856" t="s">
        <v>200</v>
      </c>
      <c r="B372" s="740">
        <v>44285</v>
      </c>
      <c r="C372" s="650" t="s">
        <v>275</v>
      </c>
      <c r="D372" s="9">
        <v>203375</v>
      </c>
      <c r="E372" s="651" t="s">
        <v>8</v>
      </c>
      <c r="F372" s="651" t="s">
        <v>197</v>
      </c>
      <c r="G372" s="651">
        <v>100</v>
      </c>
      <c r="H372" s="61">
        <v>32.96</v>
      </c>
      <c r="I372" s="649">
        <v>31.20551020408163</v>
      </c>
      <c r="J372" s="821">
        <v>3296</v>
      </c>
      <c r="K372" s="648">
        <v>4.9000000000000004</v>
      </c>
      <c r="L372" s="8">
        <v>2.2749999999999999</v>
      </c>
      <c r="M372" s="8">
        <v>0.45500000000000002</v>
      </c>
      <c r="N372" s="823">
        <v>3303.4775</v>
      </c>
      <c r="O372" s="852" t="s">
        <v>143</v>
      </c>
      <c r="P372" s="662"/>
      <c r="Q372" s="823">
        <v>-3303.4775</v>
      </c>
      <c r="R372" s="654"/>
      <c r="S372" s="660">
        <v>800</v>
      </c>
      <c r="U372" s="654"/>
      <c r="V372" s="649" t="s">
        <v>1257</v>
      </c>
      <c r="W372" s="657">
        <v>7.6300000000000008</v>
      </c>
      <c r="Y372" s="657"/>
      <c r="Z372" s="654"/>
    </row>
    <row r="373" spans="1:26" s="649" customFormat="1" ht="15.5">
      <c r="A373" s="856" t="s">
        <v>200</v>
      </c>
      <c r="B373" s="740">
        <v>44285</v>
      </c>
      <c r="C373" s="650" t="s">
        <v>276</v>
      </c>
      <c r="D373" s="9">
        <v>203375</v>
      </c>
      <c r="E373" s="651" t="s">
        <v>10</v>
      </c>
      <c r="F373" s="651" t="s">
        <v>128</v>
      </c>
      <c r="G373" s="651">
        <v>500</v>
      </c>
      <c r="H373" s="61">
        <v>29.83</v>
      </c>
      <c r="I373" s="61">
        <v>25.973784440129027</v>
      </c>
      <c r="J373" s="821">
        <v>14915</v>
      </c>
      <c r="K373" s="648">
        <v>4.9000000000000004</v>
      </c>
      <c r="L373" s="8">
        <v>2.2749999999999999</v>
      </c>
      <c r="M373" s="8">
        <v>0.45500000000000002</v>
      </c>
      <c r="N373" s="823">
        <v>14908.1525</v>
      </c>
      <c r="O373" s="852" t="s">
        <v>143</v>
      </c>
      <c r="P373" s="662"/>
      <c r="Q373" s="823">
        <v>14908.1525</v>
      </c>
      <c r="R373" s="654">
        <v>1921.2250021577092</v>
      </c>
      <c r="S373" s="660"/>
      <c r="U373" s="654"/>
      <c r="V373" s="649" t="s">
        <v>1257</v>
      </c>
      <c r="W373" s="657">
        <v>7.6300000000000008</v>
      </c>
      <c r="Y373" s="657"/>
      <c r="Z373" s="654"/>
    </row>
    <row r="374" spans="1:26" s="649" customFormat="1" ht="15.5">
      <c r="A374" s="856" t="s">
        <v>200</v>
      </c>
      <c r="B374" s="740">
        <v>44284</v>
      </c>
      <c r="C374" s="650" t="s">
        <v>276</v>
      </c>
      <c r="D374" s="9">
        <v>194588</v>
      </c>
      <c r="E374" s="651" t="s">
        <v>10</v>
      </c>
      <c r="F374" s="651" t="s">
        <v>128</v>
      </c>
      <c r="G374" s="651">
        <v>800</v>
      </c>
      <c r="H374" s="61">
        <v>29.45</v>
      </c>
      <c r="I374" s="61">
        <v>25.973784440129027</v>
      </c>
      <c r="J374" s="821">
        <v>23560</v>
      </c>
      <c r="K374" s="648">
        <v>7.35</v>
      </c>
      <c r="L374" s="8">
        <v>3.77</v>
      </c>
      <c r="M374" s="8">
        <v>0.84</v>
      </c>
      <c r="N374" s="823">
        <v>23550.317500000001</v>
      </c>
      <c r="O374" s="852" t="s">
        <v>143</v>
      </c>
      <c r="P374" s="662"/>
      <c r="Q374" s="823">
        <v>23550.317500000001</v>
      </c>
      <c r="R374" s="654">
        <v>2771.254670119004</v>
      </c>
      <c r="S374" s="660">
        <v>700</v>
      </c>
      <c r="U374" s="654"/>
      <c r="V374" s="649" t="s">
        <v>1257</v>
      </c>
      <c r="W374" s="657">
        <v>11.959999999999999</v>
      </c>
      <c r="Y374" s="657"/>
      <c r="Z374" s="654"/>
    </row>
    <row r="375" spans="1:26" s="649" customFormat="1" ht="15.5">
      <c r="A375" s="856" t="s">
        <v>200</v>
      </c>
      <c r="B375" s="740">
        <v>44284</v>
      </c>
      <c r="C375" s="650" t="s">
        <v>275</v>
      </c>
      <c r="D375" s="9">
        <v>194588</v>
      </c>
      <c r="E375" s="651" t="s">
        <v>8</v>
      </c>
      <c r="F375" s="651" t="s">
        <v>197</v>
      </c>
      <c r="G375" s="651">
        <v>200</v>
      </c>
      <c r="H375" s="61">
        <v>33.130000000000003</v>
      </c>
      <c r="I375" s="649">
        <v>31.20551020408163</v>
      </c>
      <c r="J375" s="821">
        <v>6626.0000000000009</v>
      </c>
      <c r="K375" s="648">
        <v>7.35</v>
      </c>
      <c r="L375" s="8">
        <v>3.77</v>
      </c>
      <c r="M375" s="8">
        <v>0.84</v>
      </c>
      <c r="N375" s="823">
        <v>6636.7300000000014</v>
      </c>
      <c r="O375" s="852" t="s">
        <v>143</v>
      </c>
      <c r="P375" s="662"/>
      <c r="Q375" s="823">
        <v>-6636.7300000000014</v>
      </c>
      <c r="R375" s="654"/>
      <c r="S375" s="660">
        <v>700</v>
      </c>
      <c r="U375" s="654"/>
      <c r="V375" s="649" t="s">
        <v>1257</v>
      </c>
      <c r="W375" s="657">
        <v>11.959999999999999</v>
      </c>
      <c r="Y375" s="657"/>
      <c r="Z375" s="654"/>
    </row>
    <row r="376" spans="1:26" s="649" customFormat="1" ht="15.5">
      <c r="A376" s="856" t="s">
        <v>200</v>
      </c>
      <c r="B376" s="740">
        <v>44280</v>
      </c>
      <c r="C376" s="650" t="s">
        <v>275</v>
      </c>
      <c r="D376" s="9">
        <v>178295</v>
      </c>
      <c r="E376" s="651" t="s">
        <v>8</v>
      </c>
      <c r="F376" s="651" t="s">
        <v>197</v>
      </c>
      <c r="G376" s="651">
        <v>300</v>
      </c>
      <c r="H376" s="61">
        <v>32.53</v>
      </c>
      <c r="J376" s="821">
        <v>9759</v>
      </c>
      <c r="K376" s="648">
        <v>3.7571428571428571</v>
      </c>
      <c r="L376" s="8">
        <v>1.5399999999999998</v>
      </c>
      <c r="M376" s="8">
        <v>0.36428571428571427</v>
      </c>
      <c r="N376" s="823">
        <v>9765.1464285714283</v>
      </c>
      <c r="O376" s="852" t="s">
        <v>143</v>
      </c>
      <c r="P376" s="662"/>
      <c r="Q376" s="823">
        <v>-9765.1464285714283</v>
      </c>
      <c r="R376" s="654">
        <v>399.07158730158881</v>
      </c>
      <c r="S376" s="660" t="s">
        <v>1352</v>
      </c>
      <c r="U376" s="654"/>
      <c r="V376" s="649" t="s">
        <v>1211</v>
      </c>
      <c r="W376" s="657">
        <v>5.661428571428571</v>
      </c>
      <c r="Y376" s="657"/>
      <c r="Z376" s="654"/>
    </row>
    <row r="377" spans="1:26" s="649" customFormat="1" ht="15.5">
      <c r="A377" s="856" t="s">
        <v>200</v>
      </c>
      <c r="B377" s="740">
        <v>44280</v>
      </c>
      <c r="C377" s="650" t="s">
        <v>275</v>
      </c>
      <c r="D377" s="9">
        <v>178295</v>
      </c>
      <c r="E377" s="651" t="s">
        <v>10</v>
      </c>
      <c r="F377" s="651" t="s">
        <v>197</v>
      </c>
      <c r="G377" s="651">
        <v>300</v>
      </c>
      <c r="H377" s="61">
        <v>33.9</v>
      </c>
      <c r="J377" s="821">
        <v>10170</v>
      </c>
      <c r="K377" s="648">
        <v>3.7571428571428571</v>
      </c>
      <c r="L377" s="8">
        <v>1.5399999999999998</v>
      </c>
      <c r="M377" s="8">
        <v>0.36428571428571427</v>
      </c>
      <c r="N377" s="823">
        <v>10164.483571428571</v>
      </c>
      <c r="O377" s="852" t="s">
        <v>143</v>
      </c>
      <c r="P377" s="662"/>
      <c r="Q377" s="823">
        <v>10164.483571428571</v>
      </c>
      <c r="R377" s="654"/>
      <c r="S377" s="660" t="s">
        <v>1352</v>
      </c>
      <c r="U377" s="654"/>
      <c r="V377" s="649" t="s">
        <v>1211</v>
      </c>
      <c r="W377" s="657">
        <v>5.661428571428571</v>
      </c>
      <c r="Y377" s="657"/>
      <c r="Z377" s="654"/>
    </row>
    <row r="378" spans="1:26" s="649" customFormat="1" ht="15.5">
      <c r="A378" s="856" t="s">
        <v>200</v>
      </c>
      <c r="B378" s="740">
        <v>44280</v>
      </c>
      <c r="C378" s="650" t="s">
        <v>1265</v>
      </c>
      <c r="D378" s="9">
        <v>178295</v>
      </c>
      <c r="E378" s="651" t="s">
        <v>8</v>
      </c>
      <c r="F378" s="651" t="s">
        <v>90</v>
      </c>
      <c r="G378" s="651">
        <v>300</v>
      </c>
      <c r="H378" s="61">
        <v>27.34</v>
      </c>
      <c r="I378" s="649">
        <v>27.854048971861474</v>
      </c>
      <c r="J378" s="821">
        <v>8202</v>
      </c>
      <c r="K378" s="648">
        <v>3.7571428571428571</v>
      </c>
      <c r="L378" s="8">
        <v>1.5399999999999998</v>
      </c>
      <c r="M378" s="8">
        <v>0.36428571428571427</v>
      </c>
      <c r="N378" s="823">
        <v>8208.1464285714283</v>
      </c>
      <c r="O378" s="852" t="s">
        <v>143</v>
      </c>
      <c r="P378" s="662"/>
      <c r="Q378" s="823">
        <v>-8208.1464285714283</v>
      </c>
      <c r="R378" s="654"/>
      <c r="S378" s="660">
        <v>2500</v>
      </c>
      <c r="U378" s="654"/>
      <c r="V378" s="649" t="s">
        <v>1257</v>
      </c>
      <c r="W378" s="657">
        <v>5.661428571428571</v>
      </c>
      <c r="Y378" s="657"/>
      <c r="Z378" s="654"/>
    </row>
    <row r="379" spans="1:26" s="649" customFormat="1" ht="15.5">
      <c r="A379" s="856" t="s">
        <v>200</v>
      </c>
      <c r="B379" s="740">
        <v>44280</v>
      </c>
      <c r="C379" s="650" t="s">
        <v>276</v>
      </c>
      <c r="D379" s="9">
        <v>178295</v>
      </c>
      <c r="E379" s="651" t="s">
        <v>10</v>
      </c>
      <c r="F379" s="651" t="s">
        <v>128</v>
      </c>
      <c r="G379" s="651">
        <v>200</v>
      </c>
      <c r="H379" s="61">
        <v>28.12</v>
      </c>
      <c r="I379" s="61">
        <v>25.973784440129027</v>
      </c>
      <c r="J379" s="821">
        <v>5624</v>
      </c>
      <c r="K379" s="648">
        <v>3.7571428571428571</v>
      </c>
      <c r="L379" s="8">
        <v>1.5399999999999998</v>
      </c>
      <c r="M379" s="8">
        <v>0.36428571428571427</v>
      </c>
      <c r="N379" s="823">
        <v>5618.4835714285709</v>
      </c>
      <c r="O379" s="852" t="s">
        <v>143</v>
      </c>
      <c r="P379" s="662"/>
      <c r="Q379" s="823">
        <v>5618.4835714285709</v>
      </c>
      <c r="R379" s="654">
        <v>422.73168340276607</v>
      </c>
      <c r="S379" s="660">
        <v>2700</v>
      </c>
      <c r="U379" s="654"/>
      <c r="V379" s="649" t="s">
        <v>1257</v>
      </c>
      <c r="W379" s="657">
        <v>5.661428571428571</v>
      </c>
      <c r="Y379" s="657"/>
      <c r="Z379" s="654"/>
    </row>
    <row r="380" spans="1:26" s="649" customFormat="1" ht="15.5">
      <c r="A380" s="856" t="s">
        <v>200</v>
      </c>
      <c r="B380" s="740">
        <v>44280</v>
      </c>
      <c r="C380" s="650" t="s">
        <v>276</v>
      </c>
      <c r="D380" s="9">
        <v>178295</v>
      </c>
      <c r="E380" s="651" t="s">
        <v>10</v>
      </c>
      <c r="F380" s="651" t="s">
        <v>128</v>
      </c>
      <c r="G380" s="651">
        <v>300</v>
      </c>
      <c r="H380" s="61">
        <v>28.19</v>
      </c>
      <c r="I380" s="61">
        <v>25.973784440129027</v>
      </c>
      <c r="J380" s="821">
        <v>8457</v>
      </c>
      <c r="K380" s="648">
        <v>3.7571428571428571</v>
      </c>
      <c r="L380" s="8">
        <v>1.5399999999999998</v>
      </c>
      <c r="M380" s="8">
        <v>0.36428571428571427</v>
      </c>
      <c r="N380" s="823">
        <v>8451.4835714285709</v>
      </c>
      <c r="O380" s="852" t="s">
        <v>143</v>
      </c>
      <c r="P380" s="662"/>
      <c r="Q380" s="823">
        <v>8451.4835714285709</v>
      </c>
      <c r="R380" s="654">
        <v>659.51657272319608</v>
      </c>
      <c r="S380" s="660" t="s">
        <v>1352</v>
      </c>
      <c r="U380" s="654"/>
      <c r="V380" s="649" t="s">
        <v>1211</v>
      </c>
      <c r="W380" s="657">
        <v>5.661428571428571</v>
      </c>
      <c r="Y380" s="657"/>
      <c r="Z380" s="654"/>
    </row>
    <row r="381" spans="1:26" s="649" customFormat="1" ht="15.5">
      <c r="A381" s="856" t="s">
        <v>200</v>
      </c>
      <c r="B381" s="740">
        <v>44280</v>
      </c>
      <c r="C381" s="650" t="s">
        <v>280</v>
      </c>
      <c r="D381" s="9">
        <v>178295</v>
      </c>
      <c r="E381" s="651" t="s">
        <v>8</v>
      </c>
      <c r="F381" s="651" t="s">
        <v>146</v>
      </c>
      <c r="G381" s="651">
        <v>200</v>
      </c>
      <c r="H381" s="61">
        <v>22.33</v>
      </c>
      <c r="J381" s="821">
        <v>4466</v>
      </c>
      <c r="K381" s="648">
        <v>3.7571428571428571</v>
      </c>
      <c r="L381" s="8">
        <v>1.5399999999999998</v>
      </c>
      <c r="M381" s="8">
        <v>0.36428571428571427</v>
      </c>
      <c r="N381" s="823">
        <v>4471.7514285714287</v>
      </c>
      <c r="O381" s="852" t="s">
        <v>143</v>
      </c>
      <c r="P381" s="662"/>
      <c r="Q381" s="823">
        <v>-4471.7514285714287</v>
      </c>
      <c r="R381" s="654">
        <v>112.67380952380972</v>
      </c>
      <c r="S381" s="660" t="s">
        <v>1352</v>
      </c>
      <c r="U381" s="654"/>
      <c r="V381" s="649" t="s">
        <v>1211</v>
      </c>
      <c r="W381" s="657">
        <v>5.661428571428571</v>
      </c>
      <c r="Y381" s="657"/>
      <c r="Z381" s="654"/>
    </row>
    <row r="382" spans="1:26" s="649" customFormat="1" ht="15" customHeight="1">
      <c r="A382" s="856" t="s">
        <v>200</v>
      </c>
      <c r="B382" s="740">
        <v>44280</v>
      </c>
      <c r="C382" s="650" t="s">
        <v>280</v>
      </c>
      <c r="D382" s="9">
        <v>178295</v>
      </c>
      <c r="E382" s="651" t="s">
        <v>10</v>
      </c>
      <c r="F382" s="651" t="s">
        <v>146</v>
      </c>
      <c r="G382" s="651">
        <v>200</v>
      </c>
      <c r="H382" s="61">
        <v>22.95</v>
      </c>
      <c r="J382" s="821">
        <v>4590</v>
      </c>
      <c r="K382" s="648">
        <v>3.7571428571428571</v>
      </c>
      <c r="L382" s="8">
        <v>1.5399999999999998</v>
      </c>
      <c r="M382" s="8">
        <v>0.36428571428571427</v>
      </c>
      <c r="N382" s="823">
        <v>4584.8785714285714</v>
      </c>
      <c r="O382" s="852" t="s">
        <v>143</v>
      </c>
      <c r="P382" s="662"/>
      <c r="Q382" s="823">
        <v>4584.8785714285714</v>
      </c>
      <c r="R382" s="654"/>
      <c r="S382" s="660"/>
      <c r="U382" s="654"/>
      <c r="V382" s="649" t="s">
        <v>1257</v>
      </c>
      <c r="W382" s="657">
        <v>5.661428571428571</v>
      </c>
      <c r="Y382" s="657"/>
      <c r="Z382" s="654"/>
    </row>
    <row r="383" spans="1:26" s="649" customFormat="1" ht="15" customHeight="1">
      <c r="A383" s="856" t="s">
        <v>200</v>
      </c>
      <c r="B383" s="740">
        <v>44278</v>
      </c>
      <c r="C383" s="650" t="s">
        <v>271</v>
      </c>
      <c r="D383" s="9">
        <v>161097</v>
      </c>
      <c r="E383" s="651" t="s">
        <v>8</v>
      </c>
      <c r="F383" s="651" t="s">
        <v>67</v>
      </c>
      <c r="G383" s="651">
        <v>100</v>
      </c>
      <c r="H383" s="61">
        <v>19.57</v>
      </c>
      <c r="I383" s="61">
        <v>23.880726475431683</v>
      </c>
      <c r="J383" s="821">
        <v>1957</v>
      </c>
      <c r="K383" s="822">
        <v>3</v>
      </c>
      <c r="L383" s="822">
        <v>0.71</v>
      </c>
      <c r="M383" s="8">
        <v>0.24</v>
      </c>
      <c r="N383" s="823">
        <v>1961.8700000000001</v>
      </c>
      <c r="O383" s="852" t="s">
        <v>143</v>
      </c>
      <c r="P383" s="662"/>
      <c r="Q383" s="823">
        <v>-1961.8700000000001</v>
      </c>
      <c r="R383" s="654"/>
      <c r="S383" s="660">
        <v>3000</v>
      </c>
      <c r="U383" s="654"/>
      <c r="V383" s="649" t="s">
        <v>1257</v>
      </c>
      <c r="W383" s="657">
        <v>3.95</v>
      </c>
      <c r="Y383" s="657"/>
      <c r="Z383" s="654"/>
    </row>
    <row r="384" spans="1:26" s="649" customFormat="1" ht="15" customHeight="1">
      <c r="A384" s="856" t="s">
        <v>200</v>
      </c>
      <c r="B384" s="740">
        <v>44278</v>
      </c>
      <c r="C384" s="650" t="s">
        <v>276</v>
      </c>
      <c r="D384" s="9">
        <v>161097</v>
      </c>
      <c r="E384" s="651" t="s">
        <v>10</v>
      </c>
      <c r="F384" s="651" t="s">
        <v>128</v>
      </c>
      <c r="G384" s="651">
        <v>300</v>
      </c>
      <c r="H384" s="61">
        <v>27.61</v>
      </c>
      <c r="I384" s="61">
        <v>25.973784440129027</v>
      </c>
      <c r="J384" s="821">
        <v>8283</v>
      </c>
      <c r="K384" s="822">
        <v>15</v>
      </c>
      <c r="L384" s="822">
        <v>8</v>
      </c>
      <c r="M384" s="8">
        <v>2</v>
      </c>
      <c r="N384" s="823">
        <v>8265</v>
      </c>
      <c r="O384" s="852" t="s">
        <v>143</v>
      </c>
      <c r="P384" s="662"/>
      <c r="Q384" s="823">
        <v>8265</v>
      </c>
      <c r="R384" s="654">
        <v>472.6380012946247</v>
      </c>
      <c r="S384" s="660"/>
      <c r="U384" s="654"/>
      <c r="V384" s="649" t="s">
        <v>1257</v>
      </c>
      <c r="W384" s="657">
        <v>25</v>
      </c>
      <c r="Y384" s="657"/>
      <c r="Z384" s="654"/>
    </row>
    <row r="385" spans="1:26" s="649" customFormat="1" ht="15" customHeight="1">
      <c r="A385" s="856" t="s">
        <v>200</v>
      </c>
      <c r="B385" s="740">
        <v>44278</v>
      </c>
      <c r="C385" s="650" t="s">
        <v>275</v>
      </c>
      <c r="D385" s="9">
        <v>161097</v>
      </c>
      <c r="E385" s="651" t="s">
        <v>10</v>
      </c>
      <c r="F385" s="651" t="s">
        <v>197</v>
      </c>
      <c r="G385" s="651">
        <v>300</v>
      </c>
      <c r="H385" s="61">
        <v>32.94</v>
      </c>
      <c r="I385" s="61">
        <v>30.435714285714283</v>
      </c>
      <c r="J385" s="821">
        <v>9882</v>
      </c>
      <c r="K385" s="822">
        <v>15</v>
      </c>
      <c r="L385" s="822">
        <v>8</v>
      </c>
      <c r="M385" s="8">
        <v>2</v>
      </c>
      <c r="N385" s="823">
        <v>9863.7933333333331</v>
      </c>
      <c r="O385" s="852" t="s">
        <v>143</v>
      </c>
      <c r="P385" s="662"/>
      <c r="Q385" s="823">
        <v>9863.7933333333331</v>
      </c>
      <c r="R385" s="654">
        <v>732.65571428571639</v>
      </c>
      <c r="S385" s="660">
        <v>500</v>
      </c>
      <c r="U385" s="654"/>
      <c r="V385" s="649" t="s">
        <v>1257</v>
      </c>
      <c r="W385" s="657">
        <v>25</v>
      </c>
      <c r="Y385" s="657"/>
      <c r="Z385" s="654"/>
    </row>
    <row r="386" spans="1:26" s="649" customFormat="1" ht="15" customHeight="1">
      <c r="A386" s="856" t="s">
        <v>200</v>
      </c>
      <c r="B386" s="740">
        <v>44277</v>
      </c>
      <c r="C386" s="650" t="s">
        <v>276</v>
      </c>
      <c r="D386" s="9">
        <v>152831</v>
      </c>
      <c r="E386" s="651" t="s">
        <v>8</v>
      </c>
      <c r="F386" s="651" t="s">
        <v>128</v>
      </c>
      <c r="G386" s="651">
        <v>500</v>
      </c>
      <c r="H386" s="61">
        <v>27.73</v>
      </c>
      <c r="I386" s="61">
        <v>25.973784440129027</v>
      </c>
      <c r="J386" s="821">
        <v>13865</v>
      </c>
      <c r="K386" s="822">
        <v>7.8</v>
      </c>
      <c r="L386" s="822">
        <v>4.53</v>
      </c>
      <c r="M386" s="8">
        <v>1.04</v>
      </c>
      <c r="N386" s="823">
        <v>13875.676666666666</v>
      </c>
      <c r="O386" s="852" t="s">
        <v>143</v>
      </c>
      <c r="P386" s="662"/>
      <c r="Q386" s="823">
        <v>-13875.676666666666</v>
      </c>
      <c r="R386" s="654"/>
      <c r="S386" s="660">
        <v>3000</v>
      </c>
      <c r="U386" s="654"/>
      <c r="V386" s="649" t="s">
        <v>1257</v>
      </c>
      <c r="W386" s="657">
        <v>13.370000000000001</v>
      </c>
      <c r="Y386" s="657"/>
      <c r="Z386" s="654"/>
    </row>
    <row r="387" spans="1:26" s="649" customFormat="1" ht="15" customHeight="1">
      <c r="A387" s="856" t="s">
        <v>200</v>
      </c>
      <c r="B387" s="740">
        <v>44277</v>
      </c>
      <c r="C387" s="650" t="s">
        <v>276</v>
      </c>
      <c r="D387" s="9">
        <v>152831</v>
      </c>
      <c r="E387" s="651" t="s">
        <v>8</v>
      </c>
      <c r="F387" s="651" t="s">
        <v>128</v>
      </c>
      <c r="G387" s="651">
        <v>300</v>
      </c>
      <c r="H387" s="61">
        <v>27.37</v>
      </c>
      <c r="I387" s="61">
        <v>25.660174518723498</v>
      </c>
      <c r="J387" s="821">
        <v>8211</v>
      </c>
      <c r="K387" s="822">
        <v>7.8</v>
      </c>
      <c r="L387" s="822">
        <v>4.53</v>
      </c>
      <c r="M387" s="8">
        <v>1.04</v>
      </c>
      <c r="N387" s="823">
        <v>8221.6766666666663</v>
      </c>
      <c r="O387" s="852" t="s">
        <v>143</v>
      </c>
      <c r="P387" s="662"/>
      <c r="Q387" s="823">
        <v>-8221.6766666666663</v>
      </c>
      <c r="R387" s="654"/>
      <c r="S387" s="660">
        <v>2500</v>
      </c>
      <c r="U387" s="654"/>
      <c r="V387" s="649" t="s">
        <v>1257</v>
      </c>
      <c r="W387" s="657">
        <v>13.370000000000001</v>
      </c>
      <c r="Y387" s="657"/>
      <c r="Z387" s="654"/>
    </row>
    <row r="388" spans="1:26" s="649" customFormat="1" ht="15" customHeight="1">
      <c r="A388" s="856" t="s">
        <v>200</v>
      </c>
      <c r="B388" s="740">
        <v>44274</v>
      </c>
      <c r="C388" s="650" t="s">
        <v>276</v>
      </c>
      <c r="D388" s="9">
        <v>144256</v>
      </c>
      <c r="E388" s="651" t="s">
        <v>10</v>
      </c>
      <c r="F388" s="651" t="s">
        <v>128</v>
      </c>
      <c r="G388" s="651">
        <v>300</v>
      </c>
      <c r="H388" s="61">
        <v>27.51</v>
      </c>
      <c r="I388" s="61">
        <v>25.454995460970316</v>
      </c>
      <c r="J388" s="821">
        <v>8253</v>
      </c>
      <c r="K388" s="822">
        <v>3.12</v>
      </c>
      <c r="L388" s="822">
        <v>2.3280000000000003</v>
      </c>
      <c r="M388" s="8">
        <v>0.54200000000000004</v>
      </c>
      <c r="N388" s="823">
        <v>8248.0879999999997</v>
      </c>
      <c r="O388" s="852" t="s">
        <v>143</v>
      </c>
      <c r="P388" s="662"/>
      <c r="Q388" s="823">
        <v>8248.0879999999997</v>
      </c>
      <c r="R388" s="654">
        <v>611.28936170890574</v>
      </c>
      <c r="S388" s="660">
        <v>2800</v>
      </c>
      <c r="U388" s="654"/>
      <c r="V388" s="649" t="s">
        <v>1257</v>
      </c>
      <c r="W388" s="657">
        <v>5.99</v>
      </c>
      <c r="Y388" s="657"/>
      <c r="Z388" s="654"/>
    </row>
    <row r="389" spans="1:26" s="649" customFormat="1" ht="15" customHeight="1">
      <c r="A389" s="856" t="s">
        <v>200</v>
      </c>
      <c r="B389" s="740">
        <v>44274</v>
      </c>
      <c r="C389" s="650" t="s">
        <v>276</v>
      </c>
      <c r="D389" s="9">
        <v>144256</v>
      </c>
      <c r="E389" s="651" t="s">
        <v>10</v>
      </c>
      <c r="F389" s="651" t="s">
        <v>128</v>
      </c>
      <c r="G389" s="651">
        <v>500</v>
      </c>
      <c r="H389" s="61">
        <v>27.77</v>
      </c>
      <c r="I389" s="61">
        <v>25.454995460970316</v>
      </c>
      <c r="J389" s="821">
        <v>13885</v>
      </c>
      <c r="K389" s="822">
        <v>3.12</v>
      </c>
      <c r="L389" s="822">
        <v>2.3280000000000003</v>
      </c>
      <c r="M389" s="8">
        <v>0.54200000000000004</v>
      </c>
      <c r="N389" s="823">
        <v>13879.088</v>
      </c>
      <c r="O389" s="852" t="s">
        <v>143</v>
      </c>
      <c r="P389" s="662"/>
      <c r="Q389" s="823">
        <v>13879.088</v>
      </c>
      <c r="R389" s="654">
        <v>1152.1502695148411</v>
      </c>
      <c r="S389" s="660"/>
      <c r="U389" s="654"/>
      <c r="V389" s="649" t="s">
        <v>1211</v>
      </c>
      <c r="W389" s="657">
        <v>5.99</v>
      </c>
      <c r="Y389" s="657"/>
      <c r="Z389" s="654"/>
    </row>
    <row r="390" spans="1:26" s="649" customFormat="1" ht="15" customHeight="1">
      <c r="A390" s="856" t="s">
        <v>200</v>
      </c>
      <c r="B390" s="740">
        <v>44274</v>
      </c>
      <c r="C390" s="650" t="s">
        <v>280</v>
      </c>
      <c r="D390" s="9">
        <v>144256</v>
      </c>
      <c r="E390" s="651" t="s">
        <v>8</v>
      </c>
      <c r="F390" s="651" t="s">
        <v>146</v>
      </c>
      <c r="G390" s="651">
        <v>200</v>
      </c>
      <c r="H390" s="61">
        <v>23.43</v>
      </c>
      <c r="I390" s="651">
        <v>23.675999999999998</v>
      </c>
      <c r="J390" s="821">
        <v>4686</v>
      </c>
      <c r="K390" s="822">
        <v>3.12</v>
      </c>
      <c r="L390" s="822">
        <v>2.3280000000000003</v>
      </c>
      <c r="M390" s="8">
        <v>0.54200000000000004</v>
      </c>
      <c r="N390" s="823">
        <v>4692.5420000000004</v>
      </c>
      <c r="O390" s="852" t="s">
        <v>143</v>
      </c>
      <c r="P390" s="662"/>
      <c r="Q390" s="823">
        <v>-4692.5420000000004</v>
      </c>
      <c r="R390" s="654"/>
      <c r="S390" s="660" t="s">
        <v>208</v>
      </c>
      <c r="U390" s="654"/>
      <c r="V390" s="649" t="s">
        <v>1211</v>
      </c>
      <c r="W390" s="657">
        <v>5.99</v>
      </c>
      <c r="Y390" s="657"/>
      <c r="Z390" s="654"/>
    </row>
    <row r="391" spans="1:26" s="649" customFormat="1" ht="15" customHeight="1">
      <c r="A391" s="856" t="s">
        <v>200</v>
      </c>
      <c r="B391" s="740">
        <v>44274</v>
      </c>
      <c r="C391" s="650" t="s">
        <v>276</v>
      </c>
      <c r="D391" s="9">
        <v>144256</v>
      </c>
      <c r="E391" s="651" t="s">
        <v>10</v>
      </c>
      <c r="F391" s="651" t="s">
        <v>128</v>
      </c>
      <c r="G391" s="651">
        <v>500</v>
      </c>
      <c r="H391" s="61">
        <v>27.51</v>
      </c>
      <c r="I391" s="651"/>
      <c r="J391" s="821">
        <v>13755</v>
      </c>
      <c r="K391" s="822">
        <v>3.12</v>
      </c>
      <c r="L391" s="822">
        <v>2.3280000000000003</v>
      </c>
      <c r="M391" s="8">
        <v>0.54200000000000004</v>
      </c>
      <c r="N391" s="823">
        <v>13748.720499999999</v>
      </c>
      <c r="O391" s="852" t="s">
        <v>143</v>
      </c>
      <c r="P391" s="662"/>
      <c r="Q391" s="823">
        <v>13748.720499999999</v>
      </c>
      <c r="R391" s="654">
        <v>38.212666666668156</v>
      </c>
      <c r="S391" s="660" t="s">
        <v>208</v>
      </c>
      <c r="U391" s="654"/>
      <c r="V391" s="649" t="s">
        <v>1211</v>
      </c>
      <c r="W391" s="657">
        <v>5.99</v>
      </c>
      <c r="Y391" s="657"/>
      <c r="Z391" s="654"/>
    </row>
    <row r="392" spans="1:26" s="649" customFormat="1" ht="15" customHeight="1">
      <c r="A392" s="856" t="s">
        <v>200</v>
      </c>
      <c r="B392" s="740">
        <v>44274</v>
      </c>
      <c r="C392" s="650" t="s">
        <v>276</v>
      </c>
      <c r="D392" s="9">
        <v>144256</v>
      </c>
      <c r="E392" s="651" t="s">
        <v>8</v>
      </c>
      <c r="F392" s="651" t="s">
        <v>128</v>
      </c>
      <c r="G392" s="651">
        <v>500</v>
      </c>
      <c r="H392" s="61">
        <v>27.41</v>
      </c>
      <c r="I392" s="651"/>
      <c r="J392" s="821">
        <v>13705</v>
      </c>
      <c r="K392" s="822">
        <v>3.12</v>
      </c>
      <c r="L392" s="822">
        <v>2.3280000000000003</v>
      </c>
      <c r="M392" s="8">
        <v>0.54200000000000004</v>
      </c>
      <c r="N392" s="823">
        <v>13711.9095</v>
      </c>
      <c r="O392" s="852" t="s">
        <v>143</v>
      </c>
      <c r="P392" s="662"/>
      <c r="Q392" s="823">
        <v>-13711.9095</v>
      </c>
      <c r="R392" s="654"/>
      <c r="S392" s="660"/>
      <c r="U392" s="654"/>
      <c r="V392" s="649" t="s">
        <v>1211</v>
      </c>
      <c r="W392" s="657">
        <v>5.99</v>
      </c>
      <c r="Y392" s="657"/>
      <c r="Z392" s="654"/>
    </row>
    <row r="393" spans="1:26" s="649" customFormat="1" ht="15" customHeight="1">
      <c r="A393" s="856" t="s">
        <v>200</v>
      </c>
      <c r="B393" s="740">
        <v>44273</v>
      </c>
      <c r="C393" s="650" t="s">
        <v>280</v>
      </c>
      <c r="D393" s="9">
        <v>135185</v>
      </c>
      <c r="E393" s="651" t="s">
        <v>8</v>
      </c>
      <c r="F393" s="651" t="s">
        <v>146</v>
      </c>
      <c r="G393" s="651">
        <v>300</v>
      </c>
      <c r="H393" s="61">
        <v>23.84</v>
      </c>
      <c r="I393" s="651"/>
      <c r="J393" s="821">
        <v>7152</v>
      </c>
      <c r="K393" s="822">
        <v>4.9000000000000004</v>
      </c>
      <c r="L393" s="822">
        <v>1.78</v>
      </c>
      <c r="M393" s="8">
        <v>0.35</v>
      </c>
      <c r="N393" s="823">
        <v>7160.4975000000004</v>
      </c>
      <c r="O393" s="852" t="s">
        <v>143</v>
      </c>
      <c r="P393" s="662"/>
      <c r="Q393" s="823">
        <v>-7160.4975000000004</v>
      </c>
      <c r="R393" s="654"/>
      <c r="S393" s="660" t="s">
        <v>208</v>
      </c>
      <c r="U393" s="654"/>
      <c r="V393" s="649" t="s">
        <v>1211</v>
      </c>
      <c r="W393" s="657">
        <v>7.03</v>
      </c>
      <c r="Y393" s="657"/>
      <c r="Z393" s="654"/>
    </row>
    <row r="394" spans="1:26" s="649" customFormat="1" ht="15" customHeight="1">
      <c r="A394" s="856" t="s">
        <v>200</v>
      </c>
      <c r="B394" s="740">
        <v>44272</v>
      </c>
      <c r="C394" s="650" t="s">
        <v>276</v>
      </c>
      <c r="D394" s="9">
        <v>125898</v>
      </c>
      <c r="E394" s="651" t="s">
        <v>10</v>
      </c>
      <c r="F394" s="651" t="s">
        <v>128</v>
      </c>
      <c r="G394" s="651">
        <v>300</v>
      </c>
      <c r="H394" s="61">
        <v>26.92</v>
      </c>
      <c r="I394" s="651"/>
      <c r="J394" s="821">
        <v>8076.0000000000009</v>
      </c>
      <c r="K394" s="822">
        <v>2.9</v>
      </c>
      <c r="L394" s="822">
        <v>3.36</v>
      </c>
      <c r="M394" s="8">
        <v>0.65</v>
      </c>
      <c r="N394" s="823">
        <v>8069.8325000000013</v>
      </c>
      <c r="O394" s="852" t="s">
        <v>143</v>
      </c>
      <c r="P394" s="662"/>
      <c r="Q394" s="823">
        <v>8069.8325000000013</v>
      </c>
      <c r="R394" s="654">
        <v>138.88000000000102</v>
      </c>
      <c r="S394" s="660" t="s">
        <v>208</v>
      </c>
      <c r="U394" s="654"/>
      <c r="V394" s="649" t="s">
        <v>1211</v>
      </c>
      <c r="W394" s="657">
        <v>6.91</v>
      </c>
      <c r="Y394" s="657"/>
      <c r="Z394" s="654"/>
    </row>
    <row r="395" spans="1:26" s="649" customFormat="1" ht="15" customHeight="1">
      <c r="A395" s="856" t="s">
        <v>200</v>
      </c>
      <c r="B395" s="740">
        <v>44272</v>
      </c>
      <c r="C395" s="650" t="s">
        <v>276</v>
      </c>
      <c r="D395" s="9">
        <v>125898</v>
      </c>
      <c r="E395" s="651" t="s">
        <v>8</v>
      </c>
      <c r="F395" s="651" t="s">
        <v>128</v>
      </c>
      <c r="G395" s="651">
        <v>300</v>
      </c>
      <c r="H395" s="61">
        <v>26.42</v>
      </c>
      <c r="I395" s="651"/>
      <c r="J395" s="821">
        <v>7926.0000000000009</v>
      </c>
      <c r="K395" s="822">
        <v>2.9</v>
      </c>
      <c r="L395" s="822">
        <v>3.36</v>
      </c>
      <c r="M395" s="8">
        <v>0.65</v>
      </c>
      <c r="N395" s="823">
        <v>7931.463333333334</v>
      </c>
      <c r="O395" s="852" t="s">
        <v>143</v>
      </c>
      <c r="P395" s="662"/>
      <c r="Q395" s="823">
        <v>-7931.463333333334</v>
      </c>
      <c r="R395" s="654"/>
      <c r="S395" s="660"/>
      <c r="U395" s="654"/>
      <c r="V395" s="649" t="s">
        <v>1211</v>
      </c>
      <c r="W395" s="657">
        <v>6.91</v>
      </c>
      <c r="Y395" s="657"/>
      <c r="Z395" s="654"/>
    </row>
    <row r="396" spans="1:26" s="649" customFormat="1" ht="15.5">
      <c r="A396" s="856" t="s">
        <v>200</v>
      </c>
      <c r="B396" s="740">
        <v>44272</v>
      </c>
      <c r="C396" s="650" t="s">
        <v>280</v>
      </c>
      <c r="D396" s="9">
        <v>125898</v>
      </c>
      <c r="E396" s="651" t="s">
        <v>10</v>
      </c>
      <c r="F396" s="651" t="s">
        <v>146</v>
      </c>
      <c r="G396" s="651">
        <v>1000</v>
      </c>
      <c r="H396" s="61">
        <v>23.78</v>
      </c>
      <c r="I396" s="651">
        <v>23.234999999999999</v>
      </c>
      <c r="J396" s="821">
        <v>23780</v>
      </c>
      <c r="K396" s="822">
        <v>2.9</v>
      </c>
      <c r="L396" s="822">
        <v>3.36</v>
      </c>
      <c r="M396" s="8">
        <v>0.65</v>
      </c>
      <c r="N396" s="823">
        <v>23775.166666666664</v>
      </c>
      <c r="O396" s="852" t="s">
        <v>143</v>
      </c>
      <c r="P396" s="662"/>
      <c r="Q396" s="823">
        <v>23775.166666666664</v>
      </c>
      <c r="R396" s="654">
        <v>539.59999999999854</v>
      </c>
      <c r="S396" s="660">
        <v>500</v>
      </c>
      <c r="U396" s="654"/>
      <c r="V396" s="649" t="s">
        <v>1257</v>
      </c>
      <c r="W396" s="657">
        <v>6.91</v>
      </c>
      <c r="Y396" s="657"/>
      <c r="Z396" s="654"/>
    </row>
    <row r="397" spans="1:26" s="649" customFormat="1" ht="15.5">
      <c r="A397" s="856" t="s">
        <v>200</v>
      </c>
      <c r="B397" s="740">
        <v>44272</v>
      </c>
      <c r="C397" s="650" t="s">
        <v>280</v>
      </c>
      <c r="D397" s="9">
        <v>125898</v>
      </c>
      <c r="E397" s="651" t="s">
        <v>8</v>
      </c>
      <c r="F397" s="651" t="s">
        <v>146</v>
      </c>
      <c r="G397" s="651">
        <v>500</v>
      </c>
      <c r="H397" s="61">
        <v>23.25</v>
      </c>
      <c r="I397" s="651">
        <v>23.234999999999999</v>
      </c>
      <c r="J397" s="821">
        <v>11625</v>
      </c>
      <c r="K397" s="822">
        <v>2.9</v>
      </c>
      <c r="L397" s="822">
        <v>3.36</v>
      </c>
      <c r="M397" s="8">
        <v>0.65</v>
      </c>
      <c r="N397" s="823">
        <v>11630.463333333331</v>
      </c>
      <c r="O397" s="852" t="s">
        <v>143</v>
      </c>
      <c r="P397" s="662"/>
      <c r="Q397" s="823">
        <v>-11630.463333333331</v>
      </c>
      <c r="R397" s="654"/>
      <c r="S397" s="660">
        <v>500</v>
      </c>
      <c r="U397" s="654"/>
      <c r="V397" s="649" t="s">
        <v>1257</v>
      </c>
      <c r="W397" s="657">
        <v>6.91</v>
      </c>
      <c r="Y397" s="657"/>
      <c r="Z397" s="654"/>
    </row>
    <row r="398" spans="1:26" s="649" customFormat="1" ht="15.5">
      <c r="A398" s="861" t="s">
        <v>1263</v>
      </c>
      <c r="B398" s="851">
        <v>44271</v>
      </c>
      <c r="C398" s="650" t="s">
        <v>446</v>
      </c>
      <c r="D398" s="9">
        <v>5115218</v>
      </c>
      <c r="E398" s="651" t="s">
        <v>8</v>
      </c>
      <c r="F398" s="651" t="s">
        <v>89</v>
      </c>
      <c r="G398" s="651">
        <v>500</v>
      </c>
      <c r="H398" s="61">
        <v>12.29</v>
      </c>
      <c r="I398" s="61"/>
      <c r="J398" s="821">
        <v>6145</v>
      </c>
      <c r="K398" s="822"/>
      <c r="L398" s="8">
        <v>1.645</v>
      </c>
      <c r="M398" s="8">
        <v>0.32500000000000001</v>
      </c>
      <c r="N398" s="823">
        <v>6147.2383333333337</v>
      </c>
      <c r="O398" s="852" t="s">
        <v>144</v>
      </c>
      <c r="P398" s="662"/>
      <c r="Q398" s="823">
        <v>-6147.2383333333337</v>
      </c>
      <c r="R398" s="654"/>
      <c r="S398" s="660">
        <v>0</v>
      </c>
      <c r="U398" s="654"/>
      <c r="V398" s="649" t="s">
        <v>1257</v>
      </c>
      <c r="W398" s="657">
        <v>1.97</v>
      </c>
      <c r="Y398" s="657"/>
      <c r="Z398" s="654"/>
    </row>
    <row r="399" spans="1:26" s="649" customFormat="1" ht="15.5">
      <c r="A399" s="861" t="s">
        <v>1263</v>
      </c>
      <c r="B399" s="851">
        <v>44271</v>
      </c>
      <c r="C399" s="650" t="s">
        <v>280</v>
      </c>
      <c r="D399" s="9">
        <v>5115218</v>
      </c>
      <c r="E399" s="651" t="s">
        <v>10</v>
      </c>
      <c r="F399" s="651" t="s">
        <v>146</v>
      </c>
      <c r="G399" s="651">
        <v>300</v>
      </c>
      <c r="H399" s="61">
        <v>23.41</v>
      </c>
      <c r="I399" s="61"/>
      <c r="J399" s="821">
        <v>7023</v>
      </c>
      <c r="K399" s="822"/>
      <c r="L399" s="8">
        <v>1.645</v>
      </c>
      <c r="M399" s="8">
        <v>0.32500000000000001</v>
      </c>
      <c r="N399" s="823">
        <v>7021.3916666666664</v>
      </c>
      <c r="O399" s="852" t="s">
        <v>143</v>
      </c>
      <c r="P399" s="662"/>
      <c r="Q399" s="823">
        <v>7021.3916666666664</v>
      </c>
      <c r="R399" s="654">
        <v>40.253333333332193</v>
      </c>
      <c r="S399" s="660">
        <v>0</v>
      </c>
      <c r="U399" s="654"/>
      <c r="V399" s="649" t="s">
        <v>1257</v>
      </c>
      <c r="W399" s="657">
        <v>1.97</v>
      </c>
      <c r="Y399" s="657"/>
      <c r="Z399" s="654"/>
    </row>
    <row r="400" spans="1:26" s="649" customFormat="1" ht="15.5">
      <c r="A400" s="856" t="s">
        <v>200</v>
      </c>
      <c r="B400" s="740">
        <v>44270</v>
      </c>
      <c r="C400" s="650" t="s">
        <v>1265</v>
      </c>
      <c r="D400" s="9">
        <v>108028</v>
      </c>
      <c r="E400" s="651" t="s">
        <v>10</v>
      </c>
      <c r="F400" s="651" t="s">
        <v>90</v>
      </c>
      <c r="G400" s="651">
        <v>300</v>
      </c>
      <c r="H400" s="61">
        <v>27.08</v>
      </c>
      <c r="I400" s="651">
        <v>28.162478354978358</v>
      </c>
      <c r="J400" s="821">
        <v>8123.9999999999991</v>
      </c>
      <c r="K400" s="822">
        <v>4.9000000000000004</v>
      </c>
      <c r="L400" s="822">
        <v>2.2533333333333334</v>
      </c>
      <c r="M400" s="8">
        <v>0.45</v>
      </c>
      <c r="N400" s="823">
        <v>8117.3666666666659</v>
      </c>
      <c r="O400" s="852" t="s">
        <v>143</v>
      </c>
      <c r="P400" s="662"/>
      <c r="Q400" s="823">
        <v>8117.3666666666659</v>
      </c>
      <c r="R400" s="654">
        <v>-330.77350649350774</v>
      </c>
      <c r="S400" s="660">
        <v>500</v>
      </c>
      <c r="U400" s="654"/>
      <c r="V400" s="649" t="s">
        <v>1257</v>
      </c>
      <c r="W400" s="657">
        <v>7.6033333333333344</v>
      </c>
      <c r="Y400" s="657"/>
      <c r="Z400" s="654"/>
    </row>
    <row r="401" spans="1:26" s="649" customFormat="1" ht="15.5">
      <c r="A401" s="856" t="s">
        <v>200</v>
      </c>
      <c r="B401" s="740">
        <v>44270</v>
      </c>
      <c r="C401" s="650" t="s">
        <v>271</v>
      </c>
      <c r="D401" s="9">
        <v>108028</v>
      </c>
      <c r="E401" s="651" t="s">
        <v>10</v>
      </c>
      <c r="F401" s="651" t="s">
        <v>38</v>
      </c>
      <c r="G401" s="651">
        <v>300</v>
      </c>
      <c r="H401" s="61">
        <v>24.37</v>
      </c>
      <c r="I401" s="61">
        <v>23.956</v>
      </c>
      <c r="J401" s="821">
        <v>7311</v>
      </c>
      <c r="K401" s="822">
        <v>4.9000000000000004</v>
      </c>
      <c r="L401" s="822">
        <v>2.2533333333333334</v>
      </c>
      <c r="M401" s="8">
        <v>0.45</v>
      </c>
      <c r="N401" s="823">
        <v>7304.3666666666668</v>
      </c>
      <c r="O401" s="852" t="s">
        <v>143</v>
      </c>
      <c r="P401" s="662"/>
      <c r="Q401" s="823">
        <v>7304.3666666666668</v>
      </c>
      <c r="R401" s="654">
        <v>118.03999999999996</v>
      </c>
      <c r="S401" s="660">
        <v>500</v>
      </c>
      <c r="U401" s="654"/>
      <c r="V401" s="649" t="s">
        <v>1257</v>
      </c>
      <c r="W401" s="657">
        <v>7.6033333333333344</v>
      </c>
      <c r="Y401" s="657"/>
      <c r="Z401" s="654"/>
    </row>
    <row r="402" spans="1:26" s="649" customFormat="1" ht="15.5">
      <c r="A402" s="856" t="s">
        <v>200</v>
      </c>
      <c r="B402" s="740">
        <v>44270</v>
      </c>
      <c r="C402" s="650" t="s">
        <v>280</v>
      </c>
      <c r="D402" s="9">
        <v>108028</v>
      </c>
      <c r="E402" s="651" t="s">
        <v>8</v>
      </c>
      <c r="F402" s="651" t="s">
        <v>146</v>
      </c>
      <c r="G402" s="651">
        <v>500</v>
      </c>
      <c r="H402" s="61">
        <v>23.22</v>
      </c>
      <c r="I402" s="61">
        <v>23.22</v>
      </c>
      <c r="J402" s="821">
        <v>11610</v>
      </c>
      <c r="K402" s="822">
        <v>4.9000000000000004</v>
      </c>
      <c r="L402" s="822">
        <v>2.2533333333333334</v>
      </c>
      <c r="M402" s="8">
        <v>0.45</v>
      </c>
      <c r="N402" s="823">
        <v>11617.263333333332</v>
      </c>
      <c r="O402" s="852" t="s">
        <v>143</v>
      </c>
      <c r="P402" s="662"/>
      <c r="Q402" s="823">
        <v>-11617.263333333332</v>
      </c>
      <c r="R402" s="654"/>
      <c r="S402" s="660">
        <v>0</v>
      </c>
      <c r="U402" s="654"/>
      <c r="V402" s="649" t="s">
        <v>1257</v>
      </c>
      <c r="W402" s="657">
        <v>7.6033333333333344</v>
      </c>
      <c r="Y402" s="657"/>
      <c r="Z402" s="654"/>
    </row>
    <row r="403" spans="1:26" s="649" customFormat="1" ht="15.5">
      <c r="A403" s="861" t="s">
        <v>1263</v>
      </c>
      <c r="B403" s="851">
        <v>44270</v>
      </c>
      <c r="C403" s="650" t="s">
        <v>446</v>
      </c>
      <c r="D403" s="9">
        <v>5013727</v>
      </c>
      <c r="E403" s="651" t="s">
        <v>10</v>
      </c>
      <c r="F403" s="651" t="s">
        <v>89</v>
      </c>
      <c r="G403" s="651">
        <v>500</v>
      </c>
      <c r="H403" s="61">
        <v>12.18</v>
      </c>
      <c r="I403" s="61"/>
      <c r="J403" s="821">
        <v>6090</v>
      </c>
      <c r="K403" s="822"/>
      <c r="L403" s="8">
        <v>1.63</v>
      </c>
      <c r="M403" s="8">
        <v>0.32500000000000001</v>
      </c>
      <c r="N403" s="823">
        <v>6088.3916666666664</v>
      </c>
      <c r="O403" s="852" t="s">
        <v>143</v>
      </c>
      <c r="P403" s="662"/>
      <c r="Q403" s="823">
        <v>6088.3916666666664</v>
      </c>
      <c r="R403" s="654">
        <v>120.69833333333281</v>
      </c>
      <c r="S403" s="660">
        <v>300</v>
      </c>
      <c r="U403" s="654"/>
      <c r="V403" s="649" t="s">
        <v>1257</v>
      </c>
      <c r="W403" s="657">
        <v>1.9549999999999998</v>
      </c>
      <c r="Y403" s="657"/>
      <c r="Z403" s="654"/>
    </row>
    <row r="404" spans="1:26" s="649" customFormat="1" ht="15.5">
      <c r="A404" s="861" t="s">
        <v>1263</v>
      </c>
      <c r="B404" s="851">
        <v>44270</v>
      </c>
      <c r="C404" s="650" t="s">
        <v>280</v>
      </c>
      <c r="D404" s="9">
        <v>5013727</v>
      </c>
      <c r="E404" s="651" t="s">
        <v>8</v>
      </c>
      <c r="F404" s="651" t="s">
        <v>146</v>
      </c>
      <c r="G404" s="651">
        <v>300</v>
      </c>
      <c r="H404" s="61">
        <v>23.26</v>
      </c>
      <c r="I404" s="61"/>
      <c r="J404" s="821">
        <v>6978.0000000000009</v>
      </c>
      <c r="K404" s="822"/>
      <c r="L404" s="8">
        <v>1.63</v>
      </c>
      <c r="M404" s="8">
        <v>0.32500000000000001</v>
      </c>
      <c r="N404" s="823">
        <v>6980.9150000000009</v>
      </c>
      <c r="O404" s="852" t="s">
        <v>143</v>
      </c>
      <c r="P404" s="662"/>
      <c r="Q404" s="823">
        <v>-6980.9150000000009</v>
      </c>
      <c r="R404" s="654"/>
      <c r="S404" s="660">
        <v>300</v>
      </c>
      <c r="U404" s="654"/>
      <c r="V404" s="649" t="s">
        <v>1257</v>
      </c>
      <c r="W404" s="657">
        <v>1.9549999999999998</v>
      </c>
      <c r="Y404" s="657"/>
      <c r="Z404" s="654"/>
    </row>
    <row r="405" spans="1:26" s="649" customFormat="1" ht="15.5">
      <c r="A405" s="861" t="s">
        <v>1263</v>
      </c>
      <c r="B405" s="851">
        <v>44267</v>
      </c>
      <c r="C405" s="650" t="s">
        <v>1265</v>
      </c>
      <c r="D405" s="9">
        <v>4924531</v>
      </c>
      <c r="E405" s="651" t="s">
        <v>8</v>
      </c>
      <c r="F405" s="651" t="s">
        <v>1</v>
      </c>
      <c r="G405" s="651">
        <v>100</v>
      </c>
      <c r="H405" s="61">
        <v>30.02</v>
      </c>
      <c r="I405" s="61">
        <v>33.352000000000004</v>
      </c>
      <c r="J405" s="821">
        <v>3002</v>
      </c>
      <c r="K405" s="822"/>
      <c r="L405" s="8">
        <v>0.75</v>
      </c>
      <c r="M405" s="8">
        <v>0.15</v>
      </c>
      <c r="N405" s="823">
        <v>3003.8971428571431</v>
      </c>
      <c r="O405" s="852" t="s">
        <v>143</v>
      </c>
      <c r="P405" s="662"/>
      <c r="Q405" s="823">
        <v>-3003.8971428571431</v>
      </c>
      <c r="R405" s="654"/>
      <c r="S405" s="660">
        <v>2224</v>
      </c>
      <c r="U405" s="654"/>
      <c r="V405" s="649" t="s">
        <v>1257</v>
      </c>
      <c r="W405" s="657">
        <v>0.9</v>
      </c>
      <c r="Y405" s="657"/>
      <c r="Z405" s="654"/>
    </row>
    <row r="406" spans="1:26" s="649" customFormat="1" ht="15.5">
      <c r="A406" s="856" t="s">
        <v>200</v>
      </c>
      <c r="B406" s="740">
        <v>44267</v>
      </c>
      <c r="C406" s="650" t="s">
        <v>271</v>
      </c>
      <c r="D406" s="9">
        <v>99550</v>
      </c>
      <c r="E406" s="651" t="s">
        <v>8</v>
      </c>
      <c r="F406" s="651" t="s">
        <v>67</v>
      </c>
      <c r="G406" s="651">
        <v>400</v>
      </c>
      <c r="H406" s="61">
        <v>17.75</v>
      </c>
      <c r="I406" s="61">
        <v>24.074554104722676</v>
      </c>
      <c r="J406" s="821">
        <v>7100</v>
      </c>
      <c r="K406" s="822">
        <v>5.8</v>
      </c>
      <c r="L406" s="822">
        <v>24.72</v>
      </c>
      <c r="M406" s="8">
        <v>6.72</v>
      </c>
      <c r="N406" s="823">
        <v>7114.267142857143</v>
      </c>
      <c r="O406" s="852" t="s">
        <v>143</v>
      </c>
      <c r="P406" s="662"/>
      <c r="Q406" s="823">
        <v>-7114.267142857143</v>
      </c>
      <c r="R406" s="654"/>
      <c r="S406" s="660">
        <v>1824</v>
      </c>
      <c r="U406" s="654"/>
      <c r="V406" s="649" t="s">
        <v>1257</v>
      </c>
      <c r="W406" s="657">
        <v>37.24</v>
      </c>
      <c r="Y406" s="657"/>
      <c r="Z406" s="654"/>
    </row>
    <row r="407" spans="1:26" s="649" customFormat="1" ht="15.5">
      <c r="A407" s="856" t="s">
        <v>200</v>
      </c>
      <c r="B407" s="740">
        <v>44266</v>
      </c>
      <c r="C407" s="650" t="s">
        <v>271</v>
      </c>
      <c r="D407" s="9">
        <v>90564</v>
      </c>
      <c r="E407" s="651" t="s">
        <v>10</v>
      </c>
      <c r="F407" s="651" t="s">
        <v>67</v>
      </c>
      <c r="G407" s="651">
        <v>400</v>
      </c>
      <c r="H407" s="61">
        <v>17.68</v>
      </c>
      <c r="I407" s="61">
        <v>25.461517724179387</v>
      </c>
      <c r="J407" s="821">
        <v>7072</v>
      </c>
      <c r="K407" s="822">
        <v>10.7</v>
      </c>
      <c r="L407" s="8">
        <v>4.6500000000000004</v>
      </c>
      <c r="M407" s="8">
        <v>1.1499999999999999</v>
      </c>
      <c r="N407" s="823">
        <v>7059.0328571428581</v>
      </c>
      <c r="O407" s="852" t="s">
        <v>143</v>
      </c>
      <c r="P407" s="662"/>
      <c r="Q407" s="823">
        <v>7059.0328571428581</v>
      </c>
      <c r="R407" s="654">
        <v>-3125.3970896717547</v>
      </c>
      <c r="S407" s="660">
        <v>0</v>
      </c>
      <c r="U407" s="654"/>
      <c r="V407" s="649" t="s">
        <v>1257</v>
      </c>
      <c r="W407" s="657">
        <v>16.5</v>
      </c>
      <c r="Y407" s="657"/>
      <c r="Z407" s="654"/>
    </row>
    <row r="408" spans="1:26" s="649" customFormat="1" ht="15.5">
      <c r="A408" s="861" t="s">
        <v>1263</v>
      </c>
      <c r="B408" s="851">
        <v>44266</v>
      </c>
      <c r="C408" s="650" t="s">
        <v>280</v>
      </c>
      <c r="D408" s="9">
        <v>4835666</v>
      </c>
      <c r="E408" s="651" t="s">
        <v>10</v>
      </c>
      <c r="F408" s="651" t="s">
        <v>146</v>
      </c>
      <c r="G408" s="651">
        <v>200</v>
      </c>
      <c r="H408" s="61">
        <v>22.87</v>
      </c>
      <c r="I408" s="61"/>
      <c r="J408" s="821">
        <v>4574</v>
      </c>
      <c r="K408" s="822"/>
      <c r="L408" s="8">
        <v>1.1399999999999999</v>
      </c>
      <c r="M408" s="8">
        <v>0.22</v>
      </c>
      <c r="N408" s="823">
        <v>4572.6628571428573</v>
      </c>
      <c r="O408" s="852" t="s">
        <v>143</v>
      </c>
      <c r="P408" s="662"/>
      <c r="Q408" s="823">
        <v>4572.6628571428573</v>
      </c>
      <c r="R408" s="654">
        <v>160.57999999999902</v>
      </c>
      <c r="S408" s="660">
        <v>3000</v>
      </c>
      <c r="U408" s="654"/>
      <c r="V408" s="649" t="s">
        <v>1257</v>
      </c>
      <c r="W408" s="657">
        <v>1.3599999999999999</v>
      </c>
      <c r="Y408" s="657"/>
      <c r="Z408" s="654"/>
    </row>
    <row r="409" spans="1:26" s="649" customFormat="1" ht="15.5">
      <c r="A409" s="856" t="s">
        <v>200</v>
      </c>
      <c r="B409" s="740">
        <v>44265</v>
      </c>
      <c r="C409" s="650" t="s">
        <v>276</v>
      </c>
      <c r="D409" s="9">
        <v>80597</v>
      </c>
      <c r="E409" s="651" t="s">
        <v>8</v>
      </c>
      <c r="F409" s="651" t="s">
        <v>128</v>
      </c>
      <c r="G409" s="651">
        <v>300</v>
      </c>
      <c r="H409" s="61">
        <v>26.89</v>
      </c>
      <c r="I409" s="61">
        <v>26.05707676375366</v>
      </c>
      <c r="J409" s="821">
        <v>8067</v>
      </c>
      <c r="K409" s="822">
        <v>10.7</v>
      </c>
      <c r="L409" s="8">
        <v>4.95</v>
      </c>
      <c r="M409" s="8">
        <v>1.21</v>
      </c>
      <c r="N409" s="823">
        <v>8080.6571428571424</v>
      </c>
      <c r="O409" s="852" t="s">
        <v>143</v>
      </c>
      <c r="P409" s="662"/>
      <c r="Q409" s="823">
        <v>-8080.6571428571424</v>
      </c>
      <c r="R409" s="654"/>
      <c r="S409" s="660">
        <v>200</v>
      </c>
      <c r="U409" s="654"/>
      <c r="V409" s="649" t="s">
        <v>1257</v>
      </c>
      <c r="W409" s="657">
        <v>16.86</v>
      </c>
      <c r="Y409" s="657"/>
      <c r="Z409" s="654"/>
    </row>
    <row r="410" spans="1:26" s="649" customFormat="1" ht="15.5">
      <c r="A410" s="861" t="s">
        <v>1263</v>
      </c>
      <c r="B410" s="851">
        <v>44265</v>
      </c>
      <c r="C410" s="650" t="s">
        <v>280</v>
      </c>
      <c r="D410" s="9">
        <v>4747378</v>
      </c>
      <c r="E410" s="651" t="s">
        <v>8</v>
      </c>
      <c r="F410" s="651" t="s">
        <v>146</v>
      </c>
      <c r="G410" s="651">
        <v>200</v>
      </c>
      <c r="H410" s="61">
        <v>22.05</v>
      </c>
      <c r="I410" s="61"/>
      <c r="J410" s="821">
        <v>4410</v>
      </c>
      <c r="K410" s="822"/>
      <c r="L410" s="8">
        <v>1.1000000000000001</v>
      </c>
      <c r="M410" s="8">
        <v>0.22</v>
      </c>
      <c r="N410" s="823">
        <v>4411.9671428571428</v>
      </c>
      <c r="O410" s="852" t="s">
        <v>143</v>
      </c>
      <c r="P410" s="662"/>
      <c r="Q410" s="823">
        <v>-4411.9671428571428</v>
      </c>
      <c r="R410" s="654"/>
      <c r="S410" s="660">
        <v>300</v>
      </c>
      <c r="U410" s="654"/>
      <c r="V410" s="649" t="s">
        <v>1257</v>
      </c>
      <c r="W410" s="657">
        <v>1.32</v>
      </c>
      <c r="Y410" s="657"/>
      <c r="Z410" s="654"/>
    </row>
    <row r="411" spans="1:26" s="649" customFormat="1" ht="15.5">
      <c r="A411" s="856" t="s">
        <v>200</v>
      </c>
      <c r="B411" s="740">
        <v>44264</v>
      </c>
      <c r="C411" s="650" t="s">
        <v>276</v>
      </c>
      <c r="D411" s="9">
        <v>71171</v>
      </c>
      <c r="E411" s="651" t="s">
        <v>10</v>
      </c>
      <c r="F411" s="651" t="s">
        <v>128</v>
      </c>
      <c r="G411" s="651">
        <v>300</v>
      </c>
      <c r="H411" s="61">
        <v>27.8</v>
      </c>
      <c r="I411" s="61">
        <v>25.454995460970316</v>
      </c>
      <c r="J411" s="821">
        <v>8340</v>
      </c>
      <c r="K411" s="822">
        <v>4.9000000000000004</v>
      </c>
      <c r="L411" s="8">
        <v>1.63</v>
      </c>
      <c r="M411" s="8">
        <v>0.32500000000000001</v>
      </c>
      <c r="N411" s="823">
        <v>8333.6578571428563</v>
      </c>
      <c r="O411" s="852" t="s">
        <v>143</v>
      </c>
      <c r="P411" s="662"/>
      <c r="Q411" s="823">
        <v>8333.6578571428563</v>
      </c>
      <c r="R411" s="654">
        <v>696.5163617089047</v>
      </c>
      <c r="S411" s="660">
        <v>500</v>
      </c>
      <c r="U411" s="654"/>
      <c r="V411" s="649" t="s">
        <v>1257</v>
      </c>
      <c r="W411" s="657">
        <v>6.8550000000000004</v>
      </c>
      <c r="Y411" s="657"/>
      <c r="Z411" s="654"/>
    </row>
    <row r="412" spans="1:26" s="649" customFormat="1" ht="15.5">
      <c r="A412" s="856" t="s">
        <v>200</v>
      </c>
      <c r="B412" s="740">
        <v>44264</v>
      </c>
      <c r="C412" s="650" t="s">
        <v>271</v>
      </c>
      <c r="D412" s="9">
        <v>71171</v>
      </c>
      <c r="E412" s="651" t="s">
        <v>10</v>
      </c>
      <c r="F412" s="651" t="s">
        <v>38</v>
      </c>
      <c r="G412" s="651">
        <v>200</v>
      </c>
      <c r="H412" s="61">
        <v>23.63</v>
      </c>
      <c r="I412" s="61">
        <v>23.956</v>
      </c>
      <c r="J412" s="821">
        <v>4726</v>
      </c>
      <c r="K412" s="822">
        <v>4.9000000000000004</v>
      </c>
      <c r="L412" s="8">
        <v>1.63</v>
      </c>
      <c r="M412" s="8">
        <v>0.32500000000000001</v>
      </c>
      <c r="N412" s="823">
        <v>4719.38</v>
      </c>
      <c r="O412" s="852" t="s">
        <v>143</v>
      </c>
      <c r="P412" s="662"/>
      <c r="Q412" s="823">
        <v>4719.38</v>
      </c>
      <c r="R412" s="654">
        <v>-72.184999999999491</v>
      </c>
      <c r="S412" s="660">
        <v>300</v>
      </c>
      <c r="U412" s="654"/>
      <c r="V412" s="649" t="s">
        <v>1257</v>
      </c>
      <c r="W412" s="657">
        <v>6.8550000000000004</v>
      </c>
      <c r="Y412" s="657"/>
      <c r="Z412" s="654"/>
    </row>
    <row r="413" spans="1:26" s="649" customFormat="1" ht="15.5">
      <c r="A413" s="861" t="s">
        <v>1263</v>
      </c>
      <c r="B413" s="851">
        <v>44264</v>
      </c>
      <c r="C413" s="650" t="s">
        <v>280</v>
      </c>
      <c r="D413" s="9">
        <v>4652805</v>
      </c>
      <c r="E413" s="651" t="s">
        <v>10</v>
      </c>
      <c r="F413" s="651" t="s">
        <v>146</v>
      </c>
      <c r="G413" s="651">
        <v>200</v>
      </c>
      <c r="H413" s="61">
        <v>21.91</v>
      </c>
      <c r="I413" s="61">
        <v>22.13</v>
      </c>
      <c r="J413" s="821">
        <v>4382</v>
      </c>
      <c r="K413" s="822"/>
      <c r="L413" s="8">
        <v>1.0900000000000001</v>
      </c>
      <c r="M413" s="8">
        <v>0.21</v>
      </c>
      <c r="N413" s="823">
        <v>4380.3949999999995</v>
      </c>
      <c r="O413" s="852" t="s">
        <v>143</v>
      </c>
      <c r="P413" s="662"/>
      <c r="Q413" s="823">
        <v>4380.3949999999995</v>
      </c>
      <c r="R413" s="654">
        <v>-47.8100000000004</v>
      </c>
      <c r="S413" s="660">
        <v>3300</v>
      </c>
      <c r="U413" s="654"/>
      <c r="V413" s="649" t="s">
        <v>1257</v>
      </c>
      <c r="W413" s="657">
        <v>1.3</v>
      </c>
      <c r="Y413" s="657"/>
      <c r="Z413" s="654"/>
    </row>
    <row r="414" spans="1:26" s="649" customFormat="1" ht="15.5">
      <c r="A414" s="856" t="s">
        <v>200</v>
      </c>
      <c r="B414" s="740">
        <v>44263</v>
      </c>
      <c r="C414" s="650" t="s">
        <v>271</v>
      </c>
      <c r="D414" s="9">
        <v>60157</v>
      </c>
      <c r="E414" s="651" t="s">
        <v>8</v>
      </c>
      <c r="F414" s="651" t="s">
        <v>38</v>
      </c>
      <c r="G414" s="651">
        <v>200</v>
      </c>
      <c r="H414" s="61">
        <v>23.32</v>
      </c>
      <c r="I414" s="61"/>
      <c r="J414" s="821">
        <v>4664</v>
      </c>
      <c r="K414" s="822">
        <v>4.9000000000000004</v>
      </c>
      <c r="L414" s="8">
        <v>1.68</v>
      </c>
      <c r="M414" s="8">
        <v>0.33333333333333331</v>
      </c>
      <c r="N414" s="823">
        <v>4671.2583333333332</v>
      </c>
      <c r="O414" s="852" t="s">
        <v>143</v>
      </c>
      <c r="P414" s="662"/>
      <c r="Q414" s="823">
        <v>-4671.2583333333332</v>
      </c>
      <c r="R414" s="654"/>
      <c r="S414" s="660">
        <v>3000</v>
      </c>
      <c r="U414" s="654"/>
      <c r="V414" s="649" t="s">
        <v>1257</v>
      </c>
      <c r="W414" s="657">
        <v>6.9133333333333331</v>
      </c>
      <c r="Y414" s="657"/>
      <c r="Z414" s="654"/>
    </row>
    <row r="415" spans="1:26" s="649" customFormat="1" ht="15.5">
      <c r="A415" s="856" t="s">
        <v>200</v>
      </c>
      <c r="B415" s="740">
        <v>44263</v>
      </c>
      <c r="C415" s="650" t="s">
        <v>271</v>
      </c>
      <c r="D415" s="9">
        <v>60157</v>
      </c>
      <c r="E415" s="651" t="s">
        <v>8</v>
      </c>
      <c r="F415" s="651" t="s">
        <v>38</v>
      </c>
      <c r="G415" s="651">
        <v>300</v>
      </c>
      <c r="H415" s="61">
        <v>24.38</v>
      </c>
      <c r="I415" s="61"/>
      <c r="J415" s="821">
        <v>7314</v>
      </c>
      <c r="K415" s="822">
        <v>4.9000000000000004</v>
      </c>
      <c r="L415" s="8">
        <v>1.68</v>
      </c>
      <c r="M415" s="8">
        <v>0.33333333333333331</v>
      </c>
      <c r="N415" s="823">
        <v>7321.2583333333332</v>
      </c>
      <c r="O415" s="852" t="s">
        <v>143</v>
      </c>
      <c r="P415" s="662"/>
      <c r="Q415" s="823">
        <v>-7321.2583333333332</v>
      </c>
      <c r="R415" s="654"/>
      <c r="S415" s="660">
        <v>200</v>
      </c>
      <c r="U415" s="654"/>
      <c r="V415" s="649" t="s">
        <v>1257</v>
      </c>
      <c r="W415" s="657">
        <v>6.9133333333333331</v>
      </c>
      <c r="Y415" s="657"/>
      <c r="Z415" s="654"/>
    </row>
    <row r="416" spans="1:26" s="649" customFormat="1" ht="15.5">
      <c r="A416" s="856" t="s">
        <v>200</v>
      </c>
      <c r="B416" s="740">
        <v>44263</v>
      </c>
      <c r="C416" s="650" t="s">
        <v>276</v>
      </c>
      <c r="D416" s="9">
        <v>60157</v>
      </c>
      <c r="E416" s="651" t="s">
        <v>8</v>
      </c>
      <c r="F416" s="651" t="s">
        <v>128</v>
      </c>
      <c r="G416" s="651">
        <v>300</v>
      </c>
      <c r="H416" s="61">
        <v>27.34</v>
      </c>
      <c r="I416" s="61">
        <v>25.454995460970316</v>
      </c>
      <c r="J416" s="821">
        <v>8202</v>
      </c>
      <c r="K416" s="822">
        <v>4.9000000000000004</v>
      </c>
      <c r="L416" s="8">
        <v>1.68</v>
      </c>
      <c r="M416" s="8">
        <v>0.33333333333333331</v>
      </c>
      <c r="N416" s="823">
        <v>8209.1333333333332</v>
      </c>
      <c r="O416" s="852" t="s">
        <v>143</v>
      </c>
      <c r="P416" s="662"/>
      <c r="Q416" s="823">
        <v>-8209.1333333333332</v>
      </c>
      <c r="R416" s="654"/>
      <c r="S416" s="660">
        <v>500</v>
      </c>
      <c r="U416" s="654"/>
      <c r="V416" s="649" t="s">
        <v>1257</v>
      </c>
      <c r="W416" s="657">
        <v>6.9133333333333331</v>
      </c>
      <c r="Y416" s="657"/>
      <c r="Z416" s="654"/>
    </row>
    <row r="417" spans="1:26" s="649" customFormat="1" ht="15.5">
      <c r="A417" s="861" t="s">
        <v>1263</v>
      </c>
      <c r="B417" s="851">
        <v>44263</v>
      </c>
      <c r="C417" s="650" t="s">
        <v>280</v>
      </c>
      <c r="D417" s="9">
        <v>4544571</v>
      </c>
      <c r="E417" s="651" t="s">
        <v>8</v>
      </c>
      <c r="F417" s="651" t="s">
        <v>146</v>
      </c>
      <c r="G417" s="651">
        <v>200</v>
      </c>
      <c r="H417" s="61">
        <v>22.13</v>
      </c>
      <c r="I417" s="61">
        <v>22.13</v>
      </c>
      <c r="J417" s="821">
        <v>4426</v>
      </c>
      <c r="K417" s="822"/>
      <c r="L417" s="8">
        <v>1.1000000000000001</v>
      </c>
      <c r="M417" s="8">
        <v>0.22</v>
      </c>
      <c r="N417" s="823">
        <v>4428.1200000000008</v>
      </c>
      <c r="O417" s="852" t="s">
        <v>143</v>
      </c>
      <c r="P417" s="662"/>
      <c r="Q417" s="823">
        <v>-4428.1200000000008</v>
      </c>
      <c r="R417" s="654"/>
      <c r="S417" s="660">
        <v>0</v>
      </c>
      <c r="U417" s="654"/>
      <c r="V417" s="649" t="s">
        <v>1257</v>
      </c>
      <c r="W417" s="657">
        <v>1.32</v>
      </c>
      <c r="Y417" s="657"/>
      <c r="Z417" s="654"/>
    </row>
    <row r="418" spans="1:26" s="649" customFormat="1" ht="15.5">
      <c r="A418" s="861" t="s">
        <v>1263</v>
      </c>
      <c r="B418" s="851">
        <v>44260</v>
      </c>
      <c r="C418" s="650" t="s">
        <v>446</v>
      </c>
      <c r="D418" s="9">
        <v>4443177</v>
      </c>
      <c r="E418" s="651" t="s">
        <v>8</v>
      </c>
      <c r="F418" s="651" t="s">
        <v>89</v>
      </c>
      <c r="G418" s="651">
        <v>500</v>
      </c>
      <c r="H418" s="61">
        <v>11.93</v>
      </c>
      <c r="I418" s="61">
        <v>11.93</v>
      </c>
      <c r="J418" s="821">
        <v>5965</v>
      </c>
      <c r="K418" s="822"/>
      <c r="L418" s="8">
        <v>1.37</v>
      </c>
      <c r="M418" s="8">
        <v>0.27</v>
      </c>
      <c r="N418" s="823">
        <v>5967.5466666666671</v>
      </c>
      <c r="O418" s="852" t="s">
        <v>143</v>
      </c>
      <c r="P418" s="662"/>
      <c r="Q418" s="823">
        <v>-5967.5466666666671</v>
      </c>
      <c r="R418" s="654"/>
      <c r="S418" s="660" t="s">
        <v>1352</v>
      </c>
      <c r="U418" s="654"/>
      <c r="V418" s="649" t="s">
        <v>1211</v>
      </c>
      <c r="W418" s="657">
        <v>1.6400000000000001</v>
      </c>
      <c r="Y418" s="657"/>
      <c r="Z418" s="654"/>
    </row>
    <row r="419" spans="1:26" s="649" customFormat="1" ht="15.5">
      <c r="A419" s="861" t="s">
        <v>1263</v>
      </c>
      <c r="B419" s="851">
        <v>44260</v>
      </c>
      <c r="C419" s="650" t="s">
        <v>277</v>
      </c>
      <c r="D419" s="9">
        <v>4443177</v>
      </c>
      <c r="E419" s="651" t="s">
        <v>10</v>
      </c>
      <c r="F419" s="651" t="s">
        <v>2</v>
      </c>
      <c r="G419" s="651">
        <v>200</v>
      </c>
      <c r="H419" s="61">
        <v>25</v>
      </c>
      <c r="I419" s="61">
        <v>26.167999999999999</v>
      </c>
      <c r="J419" s="821">
        <v>5000</v>
      </c>
      <c r="K419" s="822"/>
      <c r="L419" s="8">
        <v>1.37</v>
      </c>
      <c r="M419" s="8">
        <v>0.27</v>
      </c>
      <c r="N419" s="823">
        <v>4998.083333333333</v>
      </c>
      <c r="O419" s="852" t="s">
        <v>143</v>
      </c>
      <c r="P419" s="662"/>
      <c r="Q419" s="823">
        <v>4998.083333333333</v>
      </c>
      <c r="R419" s="654">
        <v>-234</v>
      </c>
      <c r="S419" s="660">
        <v>1400</v>
      </c>
      <c r="U419" s="654"/>
      <c r="V419" s="649" t="s">
        <v>1211</v>
      </c>
      <c r="W419" s="657">
        <v>1.6400000000000001</v>
      </c>
      <c r="Y419" s="657"/>
      <c r="Z419" s="654"/>
    </row>
    <row r="420" spans="1:26" s="649" customFormat="1" ht="15.5">
      <c r="A420" s="856" t="s">
        <v>200</v>
      </c>
      <c r="B420" s="740">
        <v>44259</v>
      </c>
      <c r="C420" s="650" t="s">
        <v>276</v>
      </c>
      <c r="D420" s="9">
        <v>40288</v>
      </c>
      <c r="E420" s="651" t="s">
        <v>10</v>
      </c>
      <c r="F420" s="651" t="s">
        <v>128</v>
      </c>
      <c r="G420" s="651">
        <v>300</v>
      </c>
      <c r="H420" s="61">
        <v>27.5</v>
      </c>
      <c r="I420" s="61">
        <v>25.266495007067348</v>
      </c>
      <c r="J420" s="821">
        <v>8250</v>
      </c>
      <c r="K420" s="822">
        <v>13.6</v>
      </c>
      <c r="L420" s="8">
        <v>5.54</v>
      </c>
      <c r="M420" s="8">
        <v>1.37</v>
      </c>
      <c r="N420" s="823">
        <v>8233.3833333333314</v>
      </c>
      <c r="O420" s="852" t="s">
        <v>143</v>
      </c>
      <c r="P420" s="662"/>
      <c r="Q420" s="823">
        <v>8233.3833333333314</v>
      </c>
      <c r="R420" s="654">
        <v>654.17149787979452</v>
      </c>
      <c r="S420" s="660" t="s">
        <v>1352</v>
      </c>
      <c r="U420" s="654"/>
      <c r="V420" s="649" t="s">
        <v>1211</v>
      </c>
      <c r="W420" s="657">
        <v>20.51</v>
      </c>
      <c r="Y420" s="657"/>
      <c r="Z420" s="654"/>
    </row>
    <row r="421" spans="1:26" s="649" customFormat="1" ht="15.5">
      <c r="A421" s="861" t="s">
        <v>1263</v>
      </c>
      <c r="B421" s="740">
        <v>44259</v>
      </c>
      <c r="C421" s="650" t="s">
        <v>276</v>
      </c>
      <c r="D421" s="9">
        <v>4349144</v>
      </c>
      <c r="E421" s="651" t="s">
        <v>10</v>
      </c>
      <c r="F421" s="651" t="s">
        <v>128</v>
      </c>
      <c r="G421" s="651">
        <v>200</v>
      </c>
      <c r="H421" s="61">
        <v>27.3</v>
      </c>
      <c r="I421" s="651">
        <v>29.12458333333333</v>
      </c>
      <c r="J421" s="821">
        <v>5460</v>
      </c>
      <c r="K421" s="822"/>
      <c r="L421" s="8">
        <v>1.36</v>
      </c>
      <c r="M421" s="8">
        <v>0.27</v>
      </c>
      <c r="N421" s="823">
        <v>5458.083333333333</v>
      </c>
      <c r="O421" s="852" t="s">
        <v>143</v>
      </c>
      <c r="P421" s="662"/>
      <c r="Q421" s="823">
        <v>5458.083333333333</v>
      </c>
      <c r="R421" s="654">
        <v>-366.09666666666635</v>
      </c>
      <c r="S421" s="660">
        <v>1400</v>
      </c>
      <c r="U421" s="654"/>
      <c r="V421" s="649" t="s">
        <v>1257</v>
      </c>
      <c r="W421" s="657">
        <v>1.6300000000000001</v>
      </c>
      <c r="Y421" s="657"/>
      <c r="Z421" s="654"/>
    </row>
    <row r="422" spans="1:26" s="649" customFormat="1" ht="15.5">
      <c r="A422" s="856" t="s">
        <v>200</v>
      </c>
      <c r="B422" s="740">
        <v>44258</v>
      </c>
      <c r="C422" s="650" t="s">
        <v>276</v>
      </c>
      <c r="D422" s="9">
        <v>29520</v>
      </c>
      <c r="E422" s="651" t="s">
        <v>10</v>
      </c>
      <c r="F422" s="651" t="s">
        <v>128</v>
      </c>
      <c r="G422" s="651">
        <v>300</v>
      </c>
      <c r="H422" s="61">
        <v>27.69</v>
      </c>
      <c r="I422" s="61"/>
      <c r="J422" s="821">
        <v>8307</v>
      </c>
      <c r="K422" s="822">
        <v>4.9000000000000004</v>
      </c>
      <c r="L422" s="8">
        <v>1.4750000000000001</v>
      </c>
      <c r="M422" s="8">
        <v>0.41</v>
      </c>
      <c r="N422" s="823">
        <v>8300.0433333333331</v>
      </c>
      <c r="O422" s="852" t="s">
        <v>143</v>
      </c>
      <c r="P422" s="662"/>
      <c r="Q422" s="823">
        <v>8300.0433333333331</v>
      </c>
      <c r="R422" s="654">
        <v>172.22000000000116</v>
      </c>
      <c r="S422" s="660">
        <v>800</v>
      </c>
      <c r="U422" s="654"/>
      <c r="V422" s="649" t="s">
        <v>1257</v>
      </c>
      <c r="W422" s="657">
        <v>6.7850000000000001</v>
      </c>
      <c r="Y422" s="657"/>
      <c r="Z422" s="654"/>
    </row>
    <row r="423" spans="1:26" s="649" customFormat="1" ht="15.5">
      <c r="A423" s="856" t="s">
        <v>200</v>
      </c>
      <c r="B423" s="740">
        <v>44258</v>
      </c>
      <c r="C423" s="650" t="s">
        <v>276</v>
      </c>
      <c r="D423" s="9">
        <v>29520</v>
      </c>
      <c r="E423" s="651" t="s">
        <v>8</v>
      </c>
      <c r="F423" s="651" t="s">
        <v>128</v>
      </c>
      <c r="G423" s="651">
        <v>300</v>
      </c>
      <c r="H423" s="61">
        <v>27.06</v>
      </c>
      <c r="I423" s="61"/>
      <c r="J423" s="821">
        <v>8118</v>
      </c>
      <c r="K423" s="822">
        <v>4.9000000000000004</v>
      </c>
      <c r="L423" s="8">
        <v>1.4750000000000001</v>
      </c>
      <c r="M423" s="8">
        <v>0.41</v>
      </c>
      <c r="N423" s="823">
        <v>8125.5866666666661</v>
      </c>
      <c r="O423" s="852" t="s">
        <v>143</v>
      </c>
      <c r="P423" s="662" t="s">
        <v>143</v>
      </c>
      <c r="Q423" s="823">
        <v>-8125.5866666666661</v>
      </c>
      <c r="R423" s="654"/>
      <c r="S423" s="660">
        <v>500</v>
      </c>
      <c r="U423" s="654"/>
      <c r="V423" s="649" t="s">
        <v>1257</v>
      </c>
      <c r="W423" s="657">
        <v>6.7850000000000001</v>
      </c>
      <c r="Y423" s="657"/>
      <c r="Z423" s="654"/>
    </row>
    <row r="424" spans="1:26" s="649" customFormat="1" ht="15.5">
      <c r="A424" s="856" t="s">
        <v>200</v>
      </c>
      <c r="B424" s="740">
        <v>44257</v>
      </c>
      <c r="C424" s="650" t="s">
        <v>276</v>
      </c>
      <c r="D424" s="9">
        <v>17471</v>
      </c>
      <c r="E424" s="651" t="s">
        <v>8</v>
      </c>
      <c r="F424" s="651" t="s">
        <v>128</v>
      </c>
      <c r="G424" s="651">
        <v>300</v>
      </c>
      <c r="H424" s="61">
        <v>26.57</v>
      </c>
      <c r="I424" s="61">
        <v>25.266495007067348</v>
      </c>
      <c r="J424" s="821">
        <v>7971</v>
      </c>
      <c r="K424" s="822">
        <v>4.9000000000000004</v>
      </c>
      <c r="L424" s="8">
        <v>2.14</v>
      </c>
      <c r="M424" s="8">
        <v>0.42499999999999999</v>
      </c>
      <c r="N424" s="823">
        <v>7978.5450000000001</v>
      </c>
      <c r="O424" s="852" t="s">
        <v>143</v>
      </c>
      <c r="P424" s="662"/>
      <c r="Q424" s="823">
        <v>-7978.5450000000001</v>
      </c>
      <c r="R424" s="654"/>
      <c r="S424" s="660">
        <v>3000</v>
      </c>
      <c r="U424" s="654"/>
      <c r="V424" s="649" t="s">
        <v>1257</v>
      </c>
      <c r="W424" s="657">
        <v>7.4650000000000007</v>
      </c>
      <c r="Y424" s="657"/>
      <c r="Z424" s="654"/>
    </row>
    <row r="425" spans="1:26" s="649" customFormat="1" ht="15.5">
      <c r="A425" s="856" t="s">
        <v>200</v>
      </c>
      <c r="B425" s="740">
        <v>44257</v>
      </c>
      <c r="C425" s="650" t="s">
        <v>275</v>
      </c>
      <c r="D425" s="9">
        <v>17471</v>
      </c>
      <c r="E425" s="651" t="s">
        <v>8</v>
      </c>
      <c r="F425" s="651" t="s">
        <v>197</v>
      </c>
      <c r="G425" s="651">
        <v>300</v>
      </c>
      <c r="H425" s="61">
        <v>30.55</v>
      </c>
      <c r="I425" s="61">
        <v>30.435714285714283</v>
      </c>
      <c r="J425" s="821">
        <v>9165</v>
      </c>
      <c r="K425" s="822">
        <v>4.9000000000000004</v>
      </c>
      <c r="L425" s="8">
        <v>2.14</v>
      </c>
      <c r="M425" s="8">
        <v>0.42499999999999999</v>
      </c>
      <c r="N425" s="823">
        <v>9172.5449999999983</v>
      </c>
      <c r="O425" s="852" t="s">
        <v>143</v>
      </c>
      <c r="P425" s="662"/>
      <c r="Q425" s="823">
        <v>-9172.5449999999983</v>
      </c>
      <c r="R425" s="654"/>
      <c r="S425" s="660">
        <v>800</v>
      </c>
      <c r="U425" s="654"/>
      <c r="V425" s="649" t="s">
        <v>1257</v>
      </c>
      <c r="W425" s="657">
        <v>7.4650000000000007</v>
      </c>
      <c r="Y425" s="657"/>
      <c r="Z425" s="654"/>
    </row>
    <row r="426" spans="1:26" s="649" customFormat="1" ht="15.5">
      <c r="A426" s="856" t="s">
        <v>200</v>
      </c>
      <c r="B426" s="740">
        <v>44256</v>
      </c>
      <c r="C426" s="650" t="s">
        <v>275</v>
      </c>
      <c r="D426" s="9">
        <v>5402</v>
      </c>
      <c r="E426" s="651" t="s">
        <v>10</v>
      </c>
      <c r="F426" s="651" t="s">
        <v>197</v>
      </c>
      <c r="G426" s="651">
        <v>300</v>
      </c>
      <c r="H426" s="61">
        <v>32.549999999999997</v>
      </c>
      <c r="I426" s="61">
        <v>30.367142857142859</v>
      </c>
      <c r="J426" s="821">
        <v>9765</v>
      </c>
      <c r="K426" s="822">
        <v>4.9000000000000004</v>
      </c>
      <c r="L426" s="8">
        <v>2.21</v>
      </c>
      <c r="M426" s="8">
        <v>0.44</v>
      </c>
      <c r="N426" s="823">
        <v>9758.07</v>
      </c>
      <c r="O426" s="852" t="s">
        <v>143</v>
      </c>
      <c r="P426" s="662"/>
      <c r="Q426" s="823">
        <v>9758.07</v>
      </c>
      <c r="R426" s="654">
        <v>648.07214285714326</v>
      </c>
      <c r="S426" s="660">
        <v>500</v>
      </c>
      <c r="U426" s="654"/>
      <c r="V426" s="649" t="s">
        <v>1257</v>
      </c>
      <c r="W426" s="657">
        <v>7.5500000000000007</v>
      </c>
      <c r="Y426" s="657"/>
      <c r="Z426" s="654"/>
    </row>
    <row r="427" spans="1:26" s="649" customFormat="1" ht="15.5">
      <c r="A427" s="856" t="s">
        <v>200</v>
      </c>
      <c r="B427" s="740">
        <v>44256</v>
      </c>
      <c r="C427" s="650" t="s">
        <v>276</v>
      </c>
      <c r="D427" s="9">
        <v>5402</v>
      </c>
      <c r="E427" s="651" t="s">
        <v>10</v>
      </c>
      <c r="F427" s="651" t="s">
        <v>128</v>
      </c>
      <c r="G427" s="651">
        <v>300</v>
      </c>
      <c r="H427" s="61">
        <v>26.39</v>
      </c>
      <c r="I427" s="651">
        <v>25.136144507774084</v>
      </c>
      <c r="J427" s="821">
        <v>7917</v>
      </c>
      <c r="K427" s="822">
        <v>4.9000000000000004</v>
      </c>
      <c r="L427" s="8">
        <v>2.21</v>
      </c>
      <c r="M427" s="8">
        <v>0.44</v>
      </c>
      <c r="N427" s="823">
        <v>7910.0700000000006</v>
      </c>
      <c r="O427" s="852" t="s">
        <v>143</v>
      </c>
      <c r="P427" s="662"/>
      <c r="Q427" s="823">
        <v>7910.0700000000006</v>
      </c>
      <c r="R427" s="654">
        <v>369.37164766777551</v>
      </c>
      <c r="S427" s="660">
        <v>0</v>
      </c>
      <c r="U427" s="654"/>
      <c r="V427" s="649" t="s">
        <v>1257</v>
      </c>
      <c r="W427" s="657">
        <v>7.5500000000000007</v>
      </c>
      <c r="Y427" s="657"/>
      <c r="Z427" s="654"/>
    </row>
    <row r="428" spans="1:26" s="649" customFormat="1" ht="15.5">
      <c r="A428" s="856" t="s">
        <v>200</v>
      </c>
      <c r="B428" s="740">
        <v>44253</v>
      </c>
      <c r="C428" s="650" t="s">
        <v>275</v>
      </c>
      <c r="D428" s="9">
        <v>184111</v>
      </c>
      <c r="E428" s="651" t="s">
        <v>8</v>
      </c>
      <c r="F428" s="651" t="s">
        <v>197</v>
      </c>
      <c r="G428" s="651">
        <v>100</v>
      </c>
      <c r="H428" s="61">
        <v>32.549999999999997</v>
      </c>
      <c r="I428" s="61">
        <v>30.367142857142859</v>
      </c>
      <c r="J428" s="821">
        <v>3254.9999999999995</v>
      </c>
      <c r="K428" s="822">
        <v>4.9000000000000004</v>
      </c>
      <c r="L428" s="8">
        <v>1.7366666666666666</v>
      </c>
      <c r="M428" s="8">
        <v>0.34666666666666668</v>
      </c>
      <c r="N428" s="823">
        <v>3262.4666666666667</v>
      </c>
      <c r="O428" s="852" t="s">
        <v>143</v>
      </c>
      <c r="P428" s="662"/>
      <c r="Q428" s="823">
        <v>-3262.4666666666667</v>
      </c>
      <c r="R428" s="654"/>
      <c r="S428" s="660">
        <v>800</v>
      </c>
      <c r="U428" s="654"/>
      <c r="V428" s="649" t="s">
        <v>1257</v>
      </c>
      <c r="W428" s="657">
        <v>6.9833333333333334</v>
      </c>
      <c r="Y428" s="657"/>
      <c r="Z428" s="654"/>
    </row>
    <row r="429" spans="1:26" s="649" customFormat="1" ht="15.5">
      <c r="A429" s="856" t="s">
        <v>200</v>
      </c>
      <c r="B429" s="740">
        <v>44253</v>
      </c>
      <c r="C429" s="650" t="s">
        <v>275</v>
      </c>
      <c r="D429" s="9">
        <v>184111</v>
      </c>
      <c r="E429" s="651" t="s">
        <v>8</v>
      </c>
      <c r="F429" s="651" t="s">
        <v>197</v>
      </c>
      <c r="G429" s="651">
        <v>200</v>
      </c>
      <c r="H429" s="61">
        <v>32.54</v>
      </c>
      <c r="I429" s="61"/>
      <c r="J429" s="821">
        <v>6508</v>
      </c>
      <c r="K429" s="822">
        <v>4.9000000000000004</v>
      </c>
      <c r="L429" s="8">
        <v>1.7366666666666666</v>
      </c>
      <c r="M429" s="8">
        <v>0.34666666666666668</v>
      </c>
      <c r="N429" s="823">
        <v>6515.5516666666663</v>
      </c>
      <c r="O429" s="852" t="s">
        <v>143</v>
      </c>
      <c r="P429" s="662"/>
      <c r="Q429" s="823">
        <v>-6515.5516666666663</v>
      </c>
      <c r="R429" s="654"/>
      <c r="S429" s="660">
        <v>700</v>
      </c>
      <c r="U429" s="654"/>
      <c r="V429" s="649" t="s">
        <v>1257</v>
      </c>
      <c r="W429" s="657">
        <v>6.9833333333333334</v>
      </c>
      <c r="Y429" s="657"/>
      <c r="Z429" s="654"/>
    </row>
    <row r="430" spans="1:26" s="649" customFormat="1" ht="15.5">
      <c r="A430" s="856" t="s">
        <v>200</v>
      </c>
      <c r="B430" s="740">
        <v>44253</v>
      </c>
      <c r="C430" s="650" t="s">
        <v>1265</v>
      </c>
      <c r="D430" s="9">
        <v>184111</v>
      </c>
      <c r="E430" s="651" t="s">
        <v>10</v>
      </c>
      <c r="F430" s="651" t="s">
        <v>1240</v>
      </c>
      <c r="G430" s="651">
        <v>200</v>
      </c>
      <c r="H430" s="61">
        <v>55.47</v>
      </c>
      <c r="I430" s="61"/>
      <c r="J430" s="821">
        <v>11094</v>
      </c>
      <c r="K430" s="822">
        <v>4.9000000000000004</v>
      </c>
      <c r="L430" s="8">
        <v>1.7366666666666666</v>
      </c>
      <c r="M430" s="8">
        <v>0.34666666666666668</v>
      </c>
      <c r="N430" s="823">
        <v>11087.078333333335</v>
      </c>
      <c r="O430" s="852" t="s">
        <v>143</v>
      </c>
      <c r="P430" s="662"/>
      <c r="Q430" s="823">
        <v>11087.078333333335</v>
      </c>
      <c r="R430" s="654"/>
      <c r="S430" s="660">
        <v>300</v>
      </c>
      <c r="U430" s="654"/>
      <c r="V430" s="649" t="s">
        <v>1257</v>
      </c>
      <c r="W430" s="657">
        <v>6.9833333333333334</v>
      </c>
      <c r="Y430" s="657"/>
      <c r="Z430" s="654"/>
    </row>
    <row r="431" spans="1:26" s="649" customFormat="1" ht="15.5">
      <c r="A431" s="856" t="s">
        <v>200</v>
      </c>
      <c r="B431" s="740">
        <v>44252</v>
      </c>
      <c r="C431" s="650" t="s">
        <v>1265</v>
      </c>
      <c r="D431" s="9">
        <v>172196</v>
      </c>
      <c r="E431" s="651" t="s">
        <v>8</v>
      </c>
      <c r="F431" s="651" t="s">
        <v>1240</v>
      </c>
      <c r="G431" s="651">
        <v>200</v>
      </c>
      <c r="H431" s="61">
        <v>55.37</v>
      </c>
      <c r="I431" s="61"/>
      <c r="J431" s="821">
        <v>11074</v>
      </c>
      <c r="K431" s="822">
        <v>4.9000000000000004</v>
      </c>
      <c r="L431" s="8">
        <v>2.76</v>
      </c>
      <c r="M431" s="8">
        <v>0.55000000000000004</v>
      </c>
      <c r="N431" s="823">
        <v>11081.754999999997</v>
      </c>
      <c r="O431" s="852" t="s">
        <v>143</v>
      </c>
      <c r="P431" s="662"/>
      <c r="Q431" s="823">
        <v>-11081.754999999997</v>
      </c>
      <c r="R431" s="654"/>
      <c r="S431" s="660">
        <v>800</v>
      </c>
      <c r="U431" s="654"/>
      <c r="V431" s="649" t="s">
        <v>1257</v>
      </c>
      <c r="W431" s="657">
        <v>8.2100000000000009</v>
      </c>
      <c r="Y431" s="657"/>
      <c r="Z431" s="654"/>
    </row>
    <row r="432" spans="1:26" s="649" customFormat="1" ht="15.5">
      <c r="A432" s="856" t="s">
        <v>200</v>
      </c>
      <c r="B432" s="740">
        <v>44250</v>
      </c>
      <c r="C432" s="650" t="s">
        <v>280</v>
      </c>
      <c r="D432" s="9">
        <v>147759</v>
      </c>
      <c r="E432" s="651" t="s">
        <v>10</v>
      </c>
      <c r="F432" s="651" t="s">
        <v>146</v>
      </c>
      <c r="G432" s="651">
        <v>300</v>
      </c>
      <c r="H432" s="61">
        <v>23.04</v>
      </c>
      <c r="I432" s="61">
        <v>22.08</v>
      </c>
      <c r="J432" s="821">
        <v>6912</v>
      </c>
      <c r="K432" s="822">
        <v>10.7</v>
      </c>
      <c r="L432" s="8">
        <v>2.85</v>
      </c>
      <c r="M432" s="8">
        <v>0.65</v>
      </c>
      <c r="N432" s="823">
        <v>6898.9750000000004</v>
      </c>
      <c r="O432" s="852" t="s">
        <v>143</v>
      </c>
      <c r="P432" s="662"/>
      <c r="Q432" s="823">
        <v>6898.9750000000004</v>
      </c>
      <c r="R432" s="654">
        <v>276.65000000000146</v>
      </c>
      <c r="S432" s="660">
        <v>3300</v>
      </c>
      <c r="U432" s="654"/>
      <c r="V432" s="649" t="s">
        <v>1257</v>
      </c>
      <c r="W432" s="657">
        <v>14.2</v>
      </c>
      <c r="Y432" s="657"/>
      <c r="Z432" s="654"/>
    </row>
    <row r="433" spans="1:26" s="649" customFormat="1" ht="15.5">
      <c r="A433" s="856" t="s">
        <v>200</v>
      </c>
      <c r="B433" s="740">
        <v>44249</v>
      </c>
      <c r="C433" s="650" t="s">
        <v>280</v>
      </c>
      <c r="D433" s="9">
        <v>130436</v>
      </c>
      <c r="E433" s="651" t="s">
        <v>8</v>
      </c>
      <c r="F433" s="651" t="s">
        <v>146</v>
      </c>
      <c r="G433" s="651">
        <v>300</v>
      </c>
      <c r="H433" s="61">
        <v>22.08</v>
      </c>
      <c r="I433" s="61">
        <v>22.08</v>
      </c>
      <c r="J433" s="821">
        <v>6623.9999999999991</v>
      </c>
      <c r="K433" s="822">
        <v>4.8999999999999995</v>
      </c>
      <c r="L433" s="8">
        <v>1.7</v>
      </c>
      <c r="M433" s="8">
        <v>0.39600000000000002</v>
      </c>
      <c r="N433" s="823">
        <v>6631.6009999999987</v>
      </c>
      <c r="O433" s="852" t="s">
        <v>143</v>
      </c>
      <c r="P433" s="662"/>
      <c r="Q433" s="823">
        <v>-6631.6009999999987</v>
      </c>
      <c r="R433" s="654"/>
      <c r="S433" s="660"/>
      <c r="U433" s="654"/>
      <c r="V433" s="649" t="s">
        <v>1211</v>
      </c>
      <c r="W433" s="657">
        <v>6.9959999999999996</v>
      </c>
      <c r="Y433" s="657"/>
      <c r="Z433" s="654"/>
    </row>
    <row r="434" spans="1:26" s="649" customFormat="1" ht="15.5">
      <c r="A434" s="856" t="s">
        <v>200</v>
      </c>
      <c r="B434" s="740">
        <v>44249</v>
      </c>
      <c r="C434" s="650" t="s">
        <v>1265</v>
      </c>
      <c r="D434" s="9">
        <v>130436</v>
      </c>
      <c r="E434" s="651" t="s">
        <v>8</v>
      </c>
      <c r="F434" s="651" t="s">
        <v>90</v>
      </c>
      <c r="G434" s="651">
        <v>300</v>
      </c>
      <c r="H434" s="61">
        <v>26.36</v>
      </c>
      <c r="I434" s="651">
        <v>28.162478354978358</v>
      </c>
      <c r="J434" s="821">
        <v>7908</v>
      </c>
      <c r="K434" s="822">
        <v>4.8999999999999995</v>
      </c>
      <c r="L434" s="8">
        <v>1.7</v>
      </c>
      <c r="M434" s="8">
        <v>0.39600000000000002</v>
      </c>
      <c r="N434" s="823">
        <v>7915.6009999999997</v>
      </c>
      <c r="O434" s="852" t="s">
        <v>143</v>
      </c>
      <c r="P434" s="662"/>
      <c r="Q434" s="823">
        <v>-7915.6009999999997</v>
      </c>
      <c r="R434" s="654"/>
      <c r="S434" s="660"/>
      <c r="U434" s="654"/>
      <c r="V434" s="649" t="s">
        <v>1211</v>
      </c>
      <c r="W434" s="657">
        <v>6.9959999999999996</v>
      </c>
      <c r="Y434" s="657"/>
      <c r="Z434" s="654"/>
    </row>
    <row r="435" spans="1:26" s="649" customFormat="1" ht="15.5">
      <c r="A435" s="856" t="s">
        <v>200</v>
      </c>
      <c r="B435" s="740">
        <v>44249</v>
      </c>
      <c r="C435" s="650" t="s">
        <v>276</v>
      </c>
      <c r="D435" s="9">
        <v>130436</v>
      </c>
      <c r="E435" s="651" t="s">
        <v>10</v>
      </c>
      <c r="F435" s="651" t="s">
        <v>128</v>
      </c>
      <c r="G435" s="651">
        <v>200</v>
      </c>
      <c r="H435" s="61">
        <v>25.75</v>
      </c>
      <c r="I435" s="651">
        <v>25.136144507774084</v>
      </c>
      <c r="J435" s="821">
        <v>5150</v>
      </c>
      <c r="K435" s="822">
        <v>4.8999999999999995</v>
      </c>
      <c r="L435" s="8">
        <v>1.7</v>
      </c>
      <c r="M435" s="8">
        <v>0.39600000000000002</v>
      </c>
      <c r="N435" s="823">
        <v>5142.7490000000007</v>
      </c>
      <c r="O435" s="852" t="s">
        <v>143</v>
      </c>
      <c r="P435" s="662"/>
      <c r="Q435" s="823">
        <v>5142.7490000000007</v>
      </c>
      <c r="R435" s="654">
        <v>116.30509844518383</v>
      </c>
      <c r="S435" s="660"/>
      <c r="U435" s="654"/>
      <c r="V435" s="649" t="s">
        <v>1257</v>
      </c>
      <c r="W435" s="657">
        <v>6.9959999999999996</v>
      </c>
      <c r="Y435" s="657"/>
      <c r="Z435" s="654"/>
    </row>
    <row r="436" spans="1:26" s="649" customFormat="1" ht="15.5">
      <c r="A436" s="856" t="s">
        <v>200</v>
      </c>
      <c r="B436" s="740">
        <v>44249</v>
      </c>
      <c r="C436" s="650" t="s">
        <v>276</v>
      </c>
      <c r="D436" s="9">
        <v>130436</v>
      </c>
      <c r="E436" s="651" t="s">
        <v>10</v>
      </c>
      <c r="F436" s="651" t="s">
        <v>128</v>
      </c>
      <c r="G436" s="651">
        <v>300</v>
      </c>
      <c r="H436" s="61">
        <v>25.75</v>
      </c>
      <c r="I436" s="651">
        <v>25.136144507774084</v>
      </c>
      <c r="J436" s="821">
        <v>7725</v>
      </c>
      <c r="K436" s="822">
        <v>2.8999999999999986</v>
      </c>
      <c r="L436" s="8">
        <v>1.7</v>
      </c>
      <c r="M436" s="8">
        <v>0.39600000000000002</v>
      </c>
      <c r="N436" s="823">
        <v>7719.7490000000007</v>
      </c>
      <c r="O436" s="852" t="s">
        <v>143</v>
      </c>
      <c r="P436" s="662"/>
      <c r="Q436" s="823">
        <v>7719.7490000000007</v>
      </c>
      <c r="R436" s="654">
        <v>-101.98199999999906</v>
      </c>
      <c r="S436" s="660">
        <v>3500</v>
      </c>
      <c r="U436" s="654"/>
      <c r="V436" s="649" t="s">
        <v>1257</v>
      </c>
      <c r="W436" s="657">
        <v>4.9959999999999987</v>
      </c>
      <c r="Y436" s="657"/>
      <c r="Z436" s="654"/>
    </row>
    <row r="437" spans="1:26" s="649" customFormat="1" ht="15.5">
      <c r="A437" s="856" t="s">
        <v>200</v>
      </c>
      <c r="B437" s="740">
        <v>44249</v>
      </c>
      <c r="C437" s="650" t="s">
        <v>276</v>
      </c>
      <c r="D437" s="9">
        <v>130436</v>
      </c>
      <c r="E437" s="651" t="s">
        <v>8</v>
      </c>
      <c r="F437" s="651" t="s">
        <v>128</v>
      </c>
      <c r="G437" s="651">
        <v>300</v>
      </c>
      <c r="H437" s="61">
        <v>26.05</v>
      </c>
      <c r="I437" s="651">
        <v>25.136144507774084</v>
      </c>
      <c r="J437" s="821">
        <v>7815</v>
      </c>
      <c r="K437" s="822">
        <v>4.8999999999999995</v>
      </c>
      <c r="L437" s="8">
        <v>1.7</v>
      </c>
      <c r="M437" s="8">
        <v>0.39600000000000002</v>
      </c>
      <c r="N437" s="823">
        <v>7822.2659999999996</v>
      </c>
      <c r="O437" s="852" t="s">
        <v>143</v>
      </c>
      <c r="P437" s="662"/>
      <c r="Q437" s="823">
        <v>-7822.2659999999996</v>
      </c>
      <c r="R437" s="654"/>
      <c r="S437" s="660">
        <v>0</v>
      </c>
      <c r="U437" s="654"/>
      <c r="V437" s="649" t="s">
        <v>1257</v>
      </c>
      <c r="W437" s="657">
        <v>6.9959999999999996</v>
      </c>
      <c r="Y437" s="657"/>
      <c r="Z437" s="654"/>
    </row>
    <row r="438" spans="1:26" s="649" customFormat="1" ht="15.5">
      <c r="A438" s="856" t="s">
        <v>200</v>
      </c>
      <c r="B438" s="740">
        <v>44246</v>
      </c>
      <c r="C438" s="650" t="s">
        <v>446</v>
      </c>
      <c r="D438" s="9">
        <v>115779</v>
      </c>
      <c r="E438" s="651" t="s">
        <v>8</v>
      </c>
      <c r="F438" s="651" t="s">
        <v>89</v>
      </c>
      <c r="G438" s="651">
        <v>500</v>
      </c>
      <c r="H438" s="61">
        <v>12.98</v>
      </c>
      <c r="I438" s="651">
        <v>14.869219860908942</v>
      </c>
      <c r="J438" s="821">
        <v>6490</v>
      </c>
      <c r="K438" s="822">
        <v>4.8999999999999995</v>
      </c>
      <c r="L438" s="8">
        <v>1.5633333333333335</v>
      </c>
      <c r="M438" s="8">
        <v>0.31</v>
      </c>
      <c r="N438" s="823">
        <v>6497.18</v>
      </c>
      <c r="O438" s="852" t="s">
        <v>144</v>
      </c>
      <c r="P438" s="662"/>
      <c r="Q438" s="823">
        <v>-6497.18</v>
      </c>
      <c r="R438" s="654"/>
      <c r="S438" s="660">
        <v>200</v>
      </c>
      <c r="U438" s="654"/>
      <c r="V438" s="649" t="s">
        <v>1257</v>
      </c>
      <c r="W438" s="657">
        <v>6.7733333333333325</v>
      </c>
      <c r="Y438" s="657"/>
      <c r="Z438" s="654"/>
    </row>
    <row r="439" spans="1:26" s="649" customFormat="1" ht="15.5">
      <c r="A439" s="856" t="s">
        <v>200</v>
      </c>
      <c r="B439" s="740">
        <v>44246</v>
      </c>
      <c r="C439" s="650" t="s">
        <v>276</v>
      </c>
      <c r="D439" s="9">
        <v>115779</v>
      </c>
      <c r="E439" s="651" t="s">
        <v>10</v>
      </c>
      <c r="F439" s="651" t="s">
        <v>128</v>
      </c>
      <c r="G439" s="651">
        <v>200</v>
      </c>
      <c r="H439" s="61">
        <v>26.93</v>
      </c>
      <c r="I439" s="651">
        <v>25.056099751297577</v>
      </c>
      <c r="J439" s="821">
        <v>5386</v>
      </c>
      <c r="K439" s="822">
        <v>4.8999999999999995</v>
      </c>
      <c r="L439" s="8">
        <v>1.5633333333333335</v>
      </c>
      <c r="M439" s="8">
        <v>0.31</v>
      </c>
      <c r="N439" s="823">
        <v>5379.3966666666665</v>
      </c>
      <c r="O439" s="852" t="s">
        <v>143</v>
      </c>
      <c r="P439" s="662"/>
      <c r="Q439" s="823">
        <v>5379.3966666666665</v>
      </c>
      <c r="R439" s="654">
        <v>367.9800497404849</v>
      </c>
      <c r="S439" s="660">
        <v>500</v>
      </c>
      <c r="U439" s="654"/>
      <c r="V439" s="649" t="s">
        <v>1257</v>
      </c>
      <c r="W439" s="657">
        <v>6.7733333333333325</v>
      </c>
      <c r="Y439" s="657"/>
      <c r="Z439" s="654"/>
    </row>
    <row r="440" spans="1:26" s="649" customFormat="1" ht="15.5">
      <c r="A440" s="856" t="s">
        <v>200</v>
      </c>
      <c r="B440" s="740">
        <v>44246</v>
      </c>
      <c r="C440" s="650" t="e">
        <v>#N/A</v>
      </c>
      <c r="D440" s="9">
        <v>115779</v>
      </c>
      <c r="E440" s="651" t="s">
        <v>10</v>
      </c>
      <c r="F440" s="651" t="s">
        <v>195</v>
      </c>
      <c r="G440" s="651">
        <v>200</v>
      </c>
      <c r="H440" s="61">
        <v>34.5</v>
      </c>
      <c r="I440" s="61"/>
      <c r="J440" s="821">
        <v>6900</v>
      </c>
      <c r="K440" s="822">
        <v>4.8999999999999995</v>
      </c>
      <c r="L440" s="8">
        <v>1.5633333333333335</v>
      </c>
      <c r="M440" s="8">
        <v>0.31</v>
      </c>
      <c r="N440" s="823">
        <v>6893.3966666666665</v>
      </c>
      <c r="O440" s="852" t="s">
        <v>143</v>
      </c>
      <c r="P440" s="662"/>
      <c r="Q440" s="823">
        <v>6893.3966666666665</v>
      </c>
      <c r="R440" s="654">
        <v>203.19999999999891</v>
      </c>
      <c r="S440" s="660">
        <v>300</v>
      </c>
      <c r="U440" s="654"/>
      <c r="V440" s="649" t="s">
        <v>1257</v>
      </c>
      <c r="W440" s="657">
        <v>6.7733333333333325</v>
      </c>
      <c r="Y440" s="657"/>
      <c r="Z440" s="654"/>
    </row>
    <row r="441" spans="1:26" s="649" customFormat="1" ht="15.5">
      <c r="A441" s="856" t="s">
        <v>200</v>
      </c>
      <c r="B441" s="740">
        <v>44245</v>
      </c>
      <c r="C441" s="650" t="e">
        <v>#N/A</v>
      </c>
      <c r="D441" s="9">
        <v>105540</v>
      </c>
      <c r="E441" s="651" t="s">
        <v>10</v>
      </c>
      <c r="F441" s="651" t="s">
        <v>195</v>
      </c>
      <c r="G441" s="651">
        <v>100</v>
      </c>
      <c r="H441" s="61">
        <v>34.28</v>
      </c>
      <c r="I441" s="61"/>
      <c r="J441" s="821">
        <v>3428</v>
      </c>
      <c r="K441" s="822">
        <v>44.6</v>
      </c>
      <c r="L441" s="8">
        <v>12.52</v>
      </c>
      <c r="M441" s="8">
        <v>3.32</v>
      </c>
      <c r="N441" s="823">
        <v>3378.6866666666665</v>
      </c>
      <c r="O441" s="852" t="s">
        <v>143</v>
      </c>
      <c r="P441" s="662"/>
      <c r="Q441" s="823">
        <v>3378.6866666666665</v>
      </c>
      <c r="R441" s="654">
        <v>34.429999999999382</v>
      </c>
      <c r="S441" s="660">
        <v>900</v>
      </c>
      <c r="U441" s="654"/>
      <c r="V441" s="649" t="s">
        <v>1257</v>
      </c>
      <c r="W441" s="657">
        <v>60.440000000000005</v>
      </c>
      <c r="Y441" s="657"/>
      <c r="Z441" s="654"/>
    </row>
    <row r="442" spans="1:26" s="649" customFormat="1" ht="15.5">
      <c r="A442" s="856" t="s">
        <v>200</v>
      </c>
      <c r="B442" s="740">
        <v>44239</v>
      </c>
      <c r="C442" s="650" t="s">
        <v>1265</v>
      </c>
      <c r="D442" s="9">
        <v>87910</v>
      </c>
      <c r="E442" s="651" t="s">
        <v>10</v>
      </c>
      <c r="F442" s="651" t="s">
        <v>90</v>
      </c>
      <c r="G442" s="651">
        <v>400</v>
      </c>
      <c r="H442" s="61">
        <v>27.53</v>
      </c>
      <c r="I442" s="61"/>
      <c r="J442" s="821">
        <v>11012</v>
      </c>
      <c r="K442" s="822">
        <v>10.7</v>
      </c>
      <c r="L442" s="8">
        <v>5.5</v>
      </c>
      <c r="M442" s="8">
        <v>1.32</v>
      </c>
      <c r="N442" s="823">
        <v>10998.653749999999</v>
      </c>
      <c r="O442" s="852" t="s">
        <v>143</v>
      </c>
      <c r="P442" s="662"/>
      <c r="Q442" s="823">
        <v>10998.653749999999</v>
      </c>
      <c r="R442" s="654"/>
      <c r="S442" s="660">
        <v>0</v>
      </c>
      <c r="U442" s="654"/>
      <c r="V442" s="649" t="s">
        <v>1257</v>
      </c>
      <c r="W442" s="657">
        <v>17.52</v>
      </c>
      <c r="Y442" s="657"/>
      <c r="Z442" s="654"/>
    </row>
    <row r="443" spans="1:26" s="649" customFormat="1" ht="15.5">
      <c r="A443" s="856" t="s">
        <v>200</v>
      </c>
      <c r="B443" s="740">
        <v>44239</v>
      </c>
      <c r="C443" s="650" t="e">
        <v>#N/A</v>
      </c>
      <c r="D443" s="9">
        <v>87910</v>
      </c>
      <c r="E443" s="651" t="s">
        <v>8</v>
      </c>
      <c r="F443" s="651" t="s">
        <v>195</v>
      </c>
      <c r="G443" s="651">
        <v>300</v>
      </c>
      <c r="H443" s="61">
        <v>33.450000000000003</v>
      </c>
      <c r="I443" s="61"/>
      <c r="J443" s="821">
        <v>10035</v>
      </c>
      <c r="K443" s="822">
        <v>10.7</v>
      </c>
      <c r="L443" s="8">
        <v>5.5</v>
      </c>
      <c r="M443" s="8">
        <v>1.32</v>
      </c>
      <c r="N443" s="823">
        <v>10048.97625</v>
      </c>
      <c r="O443" s="852" t="s">
        <v>143</v>
      </c>
      <c r="P443" s="662"/>
      <c r="Q443" s="823">
        <v>-10048.97625</v>
      </c>
      <c r="R443" s="654"/>
      <c r="S443" s="660">
        <v>300</v>
      </c>
      <c r="U443" s="654"/>
      <c r="V443" s="649" t="s">
        <v>1257</v>
      </c>
      <c r="W443" s="657">
        <v>17.52</v>
      </c>
      <c r="Y443" s="657"/>
      <c r="Z443" s="654"/>
    </row>
    <row r="444" spans="1:26" s="649" customFormat="1" ht="15.5">
      <c r="A444" s="856" t="s">
        <v>200</v>
      </c>
      <c r="B444" s="740">
        <v>44236</v>
      </c>
      <c r="C444" s="650" t="s">
        <v>1265</v>
      </c>
      <c r="D444" s="9">
        <v>60766</v>
      </c>
      <c r="E444" s="651" t="s">
        <v>8</v>
      </c>
      <c r="F444" s="651" t="s">
        <v>90</v>
      </c>
      <c r="G444" s="651">
        <v>400</v>
      </c>
      <c r="H444" s="61">
        <v>27.94</v>
      </c>
      <c r="I444" s="61">
        <v>29.207965367965368</v>
      </c>
      <c r="J444" s="821">
        <v>11176</v>
      </c>
      <c r="K444" s="822">
        <v>4.9000000000000004</v>
      </c>
      <c r="L444" s="8">
        <v>5.95</v>
      </c>
      <c r="M444" s="8">
        <v>1.44</v>
      </c>
      <c r="N444" s="823">
        <v>11184.296249999999</v>
      </c>
      <c r="O444" s="852" t="s">
        <v>143</v>
      </c>
      <c r="P444" s="662"/>
      <c r="Q444" s="823">
        <v>-11184.296249999999</v>
      </c>
      <c r="R444" s="654"/>
      <c r="S444" s="660">
        <v>500</v>
      </c>
      <c r="U444" s="654"/>
      <c r="V444" s="649" t="s">
        <v>1257</v>
      </c>
      <c r="W444" s="657">
        <v>12.290000000000001</v>
      </c>
      <c r="Y444" s="657"/>
      <c r="Z444" s="654"/>
    </row>
    <row r="445" spans="1:26" s="649" customFormat="1" ht="15.5">
      <c r="A445" s="856" t="s">
        <v>200</v>
      </c>
      <c r="B445" s="740">
        <v>44236</v>
      </c>
      <c r="C445" s="650" t="e">
        <v>#N/A</v>
      </c>
      <c r="D445" s="9">
        <v>60766</v>
      </c>
      <c r="E445" s="651" t="s">
        <v>10</v>
      </c>
      <c r="F445" s="651" t="s">
        <v>195</v>
      </c>
      <c r="G445" s="651">
        <v>300</v>
      </c>
      <c r="H445" s="61">
        <v>34.869999999999997</v>
      </c>
      <c r="I445" s="61">
        <v>34.659999999999997</v>
      </c>
      <c r="J445" s="821">
        <v>10461</v>
      </c>
      <c r="K445" s="822">
        <v>4.9000000000000004</v>
      </c>
      <c r="L445" s="8">
        <v>5.95</v>
      </c>
      <c r="M445" s="8">
        <v>1.44</v>
      </c>
      <c r="N445" s="823">
        <v>10453.33375</v>
      </c>
      <c r="O445" s="852" t="s">
        <v>143</v>
      </c>
      <c r="P445" s="662"/>
      <c r="Q445" s="823">
        <v>10453.33375</v>
      </c>
      <c r="R445" s="654">
        <v>55.406000000000859</v>
      </c>
      <c r="S445" s="660">
        <v>500</v>
      </c>
      <c r="U445" s="654"/>
      <c r="V445" s="649" t="s">
        <v>1257</v>
      </c>
      <c r="W445" s="657">
        <v>12.290000000000001</v>
      </c>
      <c r="Y445" s="657"/>
      <c r="Z445" s="654"/>
    </row>
    <row r="446" spans="1:26" s="649" customFormat="1" ht="15.5">
      <c r="A446" s="856" t="s">
        <v>200</v>
      </c>
      <c r="B446" s="740">
        <v>44235</v>
      </c>
      <c r="C446" s="650" t="e">
        <v>#N/A</v>
      </c>
      <c r="D446" s="9">
        <v>51048</v>
      </c>
      <c r="E446" s="651" t="s">
        <v>8</v>
      </c>
      <c r="F446" s="651" t="s">
        <v>195</v>
      </c>
      <c r="G446" s="651">
        <v>300</v>
      </c>
      <c r="H446" s="61">
        <v>34.659999999999997</v>
      </c>
      <c r="I446" s="61"/>
      <c r="J446" s="821">
        <v>10397.999999999998</v>
      </c>
      <c r="K446" s="822">
        <v>4.9000000000000004</v>
      </c>
      <c r="L446" s="8">
        <v>2.65</v>
      </c>
      <c r="M446" s="8">
        <v>0.57750000000000001</v>
      </c>
      <c r="N446" s="823">
        <v>10405.433749999997</v>
      </c>
      <c r="O446" s="852" t="s">
        <v>143</v>
      </c>
      <c r="P446" s="662"/>
      <c r="Q446" s="823">
        <v>-10405.433749999997</v>
      </c>
      <c r="R446" s="654"/>
      <c r="S446" s="660">
        <v>3700</v>
      </c>
      <c r="U446" s="654"/>
      <c r="V446" s="649" t="s">
        <v>1257</v>
      </c>
      <c r="W446" s="657">
        <v>8.1275000000000013</v>
      </c>
      <c r="Y446" s="657"/>
      <c r="Z446" s="654"/>
    </row>
    <row r="447" spans="1:26" s="649" customFormat="1" ht="15.5">
      <c r="A447" s="856" t="s">
        <v>200</v>
      </c>
      <c r="B447" s="740">
        <v>44235</v>
      </c>
      <c r="C447" s="650" t="s">
        <v>275</v>
      </c>
      <c r="D447" s="9">
        <v>51048</v>
      </c>
      <c r="E447" s="651" t="s">
        <v>10</v>
      </c>
      <c r="F447" s="651" t="s">
        <v>197</v>
      </c>
      <c r="G447" s="651">
        <v>200</v>
      </c>
      <c r="H447" s="61">
        <v>29.69</v>
      </c>
      <c r="I447" s="61">
        <v>29.061428571428571</v>
      </c>
      <c r="J447" s="821">
        <v>5938</v>
      </c>
      <c r="K447" s="822">
        <v>4.9000000000000004</v>
      </c>
      <c r="L447" s="8">
        <v>2.65</v>
      </c>
      <c r="M447" s="8">
        <v>0.57750000000000001</v>
      </c>
      <c r="N447" s="823">
        <v>5931.19625</v>
      </c>
      <c r="O447" s="852" t="s">
        <v>143</v>
      </c>
      <c r="P447" s="662"/>
      <c r="Q447" s="823">
        <v>5931.19625</v>
      </c>
      <c r="R447" s="654">
        <v>119.22678571428514</v>
      </c>
      <c r="S447" s="660">
        <v>500</v>
      </c>
      <c r="U447" s="654"/>
      <c r="V447" s="649" t="s">
        <v>1257</v>
      </c>
      <c r="W447" s="657">
        <v>8.1275000000000013</v>
      </c>
      <c r="Y447" s="657"/>
      <c r="Z447" s="654"/>
    </row>
    <row r="448" spans="1:26" s="649" customFormat="1" ht="15.5">
      <c r="A448" s="856" t="s">
        <v>200</v>
      </c>
      <c r="B448" s="740">
        <v>44235</v>
      </c>
      <c r="C448" s="650" t="s">
        <v>1265</v>
      </c>
      <c r="D448" s="9">
        <v>51048</v>
      </c>
      <c r="E448" s="651" t="s">
        <v>10</v>
      </c>
      <c r="F448" s="651" t="s">
        <v>90</v>
      </c>
      <c r="G448" s="651">
        <v>400</v>
      </c>
      <c r="H448" s="61">
        <v>27.89</v>
      </c>
      <c r="I448" s="651">
        <v>30.222337662337662</v>
      </c>
      <c r="J448" s="821">
        <v>11156</v>
      </c>
      <c r="K448" s="822">
        <v>4.9000000000000004</v>
      </c>
      <c r="L448" s="8">
        <v>2.65</v>
      </c>
      <c r="M448" s="8">
        <v>0.57750000000000001</v>
      </c>
      <c r="N448" s="823">
        <v>11149.196250000001</v>
      </c>
      <c r="O448" s="852" t="s">
        <v>143</v>
      </c>
      <c r="P448" s="662"/>
      <c r="Q448" s="823">
        <v>11149.196250000001</v>
      </c>
      <c r="R448" s="654">
        <v>-940.18256493506487</v>
      </c>
      <c r="S448" s="660"/>
      <c r="U448" s="654"/>
      <c r="V448" s="649" t="s">
        <v>1257</v>
      </c>
      <c r="W448" s="657">
        <v>8.1275000000000013</v>
      </c>
      <c r="Y448" s="657"/>
      <c r="Z448" s="654"/>
    </row>
    <row r="449" spans="1:26" s="649" customFormat="1" ht="15.5">
      <c r="A449" s="856" t="s">
        <v>200</v>
      </c>
      <c r="B449" s="740">
        <v>44235</v>
      </c>
      <c r="C449" s="650" t="s">
        <v>276</v>
      </c>
      <c r="D449" s="9">
        <v>51048</v>
      </c>
      <c r="E449" s="651" t="s">
        <v>8</v>
      </c>
      <c r="F449" s="651" t="s">
        <v>128</v>
      </c>
      <c r="G449" s="651">
        <v>200</v>
      </c>
      <c r="H449" s="61">
        <v>25.56</v>
      </c>
      <c r="I449" s="651">
        <v>25.056099751297577</v>
      </c>
      <c r="J449" s="821">
        <v>5112</v>
      </c>
      <c r="K449" s="822">
        <v>4.9000000000000004</v>
      </c>
      <c r="L449" s="8">
        <v>2.65</v>
      </c>
      <c r="M449" s="8">
        <v>0.57750000000000001</v>
      </c>
      <c r="N449" s="823">
        <v>5119.4337500000001</v>
      </c>
      <c r="O449" s="852" t="s">
        <v>143</v>
      </c>
      <c r="P449" s="662"/>
      <c r="Q449" s="823">
        <v>-5119.4337500000001</v>
      </c>
      <c r="R449" s="654"/>
      <c r="S449" s="660"/>
      <c r="U449" s="654"/>
      <c r="V449" s="649" t="s">
        <v>1257</v>
      </c>
      <c r="W449" s="657">
        <v>8.1275000000000013</v>
      </c>
      <c r="Y449" s="657"/>
      <c r="Z449" s="654"/>
    </row>
    <row r="450" spans="1:26" s="649" customFormat="1" ht="15.5">
      <c r="A450" s="856" t="s">
        <v>200</v>
      </c>
      <c r="B450" s="740">
        <v>44232</v>
      </c>
      <c r="C450" s="650" t="s">
        <v>276</v>
      </c>
      <c r="D450" s="9">
        <v>41435</v>
      </c>
      <c r="E450" s="651" t="s">
        <v>10</v>
      </c>
      <c r="F450" s="651" t="s">
        <v>128</v>
      </c>
      <c r="G450" s="651">
        <v>200</v>
      </c>
      <c r="H450" s="61">
        <v>25.15</v>
      </c>
      <c r="I450" s="651">
        <v>25.056099751297577</v>
      </c>
      <c r="J450" s="821">
        <v>5030</v>
      </c>
      <c r="K450" s="822">
        <v>4.9000000000000004</v>
      </c>
      <c r="L450" s="8">
        <v>0.93</v>
      </c>
      <c r="M450" s="8">
        <v>0.18</v>
      </c>
      <c r="N450" s="823">
        <v>5023.62</v>
      </c>
      <c r="O450" s="852" t="s">
        <v>143</v>
      </c>
      <c r="P450" s="662"/>
      <c r="Q450" s="823">
        <v>5023.62</v>
      </c>
      <c r="R450" s="654">
        <v>12.365049740485119</v>
      </c>
      <c r="S450" s="660"/>
      <c r="U450" s="654"/>
      <c r="V450" s="649" t="s">
        <v>1257</v>
      </c>
      <c r="W450" s="657">
        <v>6.01</v>
      </c>
      <c r="Y450" s="657"/>
      <c r="Z450" s="654"/>
    </row>
    <row r="451" spans="1:26" s="472" customFormat="1" ht="15.5">
      <c r="A451" s="861" t="s">
        <v>1263</v>
      </c>
      <c r="B451" s="740">
        <v>44231</v>
      </c>
      <c r="C451" s="650" t="s">
        <v>446</v>
      </c>
      <c r="D451" s="9">
        <v>2410404</v>
      </c>
      <c r="E451" s="651" t="s">
        <v>10</v>
      </c>
      <c r="F451" s="651" t="s">
        <v>89</v>
      </c>
      <c r="G451" s="651">
        <v>200</v>
      </c>
      <c r="H451" s="61">
        <v>14.42</v>
      </c>
      <c r="I451" s="61">
        <v>13.97</v>
      </c>
      <c r="J451" s="821">
        <v>2884</v>
      </c>
      <c r="K451" s="822"/>
      <c r="L451" s="8">
        <v>0.72</v>
      </c>
      <c r="M451" s="8">
        <v>0.14000000000000001</v>
      </c>
      <c r="N451" s="823">
        <v>2882.56</v>
      </c>
      <c r="O451" s="852" t="s">
        <v>143</v>
      </c>
      <c r="P451" s="662"/>
      <c r="Q451" s="823">
        <v>2882.56</v>
      </c>
      <c r="R451" s="654">
        <v>88.525000000000091</v>
      </c>
      <c r="S451" s="236"/>
      <c r="U451" s="482"/>
      <c r="V451" s="472" t="s">
        <v>1211</v>
      </c>
      <c r="W451" s="657">
        <v>0.86</v>
      </c>
      <c r="Y451" s="51"/>
      <c r="Z451" s="482"/>
    </row>
    <row r="452" spans="1:26" s="649" customFormat="1" ht="15.5">
      <c r="A452" s="856" t="s">
        <v>200</v>
      </c>
      <c r="B452" s="850">
        <v>44231</v>
      </c>
      <c r="C452" s="650" t="s">
        <v>275</v>
      </c>
      <c r="D452" s="89">
        <v>32307</v>
      </c>
      <c r="E452" s="234" t="s">
        <v>8</v>
      </c>
      <c r="F452" s="234" t="s">
        <v>197</v>
      </c>
      <c r="G452" s="234">
        <v>200</v>
      </c>
      <c r="H452" s="818">
        <v>29.52</v>
      </c>
      <c r="I452" s="818">
        <v>29.061428571428571</v>
      </c>
      <c r="J452" s="819">
        <v>5904</v>
      </c>
      <c r="K452" s="820">
        <v>4.9000000000000004</v>
      </c>
      <c r="L452" s="90">
        <v>0.93</v>
      </c>
      <c r="M452" s="90">
        <v>0.18</v>
      </c>
      <c r="N452" s="823">
        <v>5911.4470000000001</v>
      </c>
      <c r="O452" s="852" t="s">
        <v>143</v>
      </c>
      <c r="P452" s="662"/>
      <c r="Q452" s="823">
        <v>-5911.4470000000001</v>
      </c>
      <c r="R452" s="482"/>
      <c r="S452" s="660">
        <v>700</v>
      </c>
      <c r="U452" s="654"/>
      <c r="V452" s="649" t="s">
        <v>1257</v>
      </c>
      <c r="W452" s="657">
        <v>6.01</v>
      </c>
      <c r="Y452" s="657"/>
      <c r="Z452" s="654"/>
    </row>
    <row r="453" spans="1:26" s="649" customFormat="1" ht="15.5">
      <c r="A453" s="856" t="s">
        <v>200</v>
      </c>
      <c r="B453" s="740">
        <v>44229</v>
      </c>
      <c r="C453" s="650" t="e">
        <v>#N/A</v>
      </c>
      <c r="D453" s="9">
        <v>13390</v>
      </c>
      <c r="E453" s="651" t="s">
        <v>8</v>
      </c>
      <c r="F453" s="651" t="s">
        <v>1260</v>
      </c>
      <c r="G453" s="651">
        <v>500</v>
      </c>
      <c r="H453" s="61">
        <v>7.5</v>
      </c>
      <c r="I453" s="61">
        <v>13.033271751231032</v>
      </c>
      <c r="J453" s="821">
        <v>3750</v>
      </c>
      <c r="K453" s="822">
        <v>4.9000000000000004</v>
      </c>
      <c r="L453" s="8">
        <v>0.93</v>
      </c>
      <c r="M453" s="8">
        <v>0.18</v>
      </c>
      <c r="N453" s="823">
        <v>3757.4470000000001</v>
      </c>
      <c r="O453" s="852" t="s">
        <v>143</v>
      </c>
      <c r="P453" s="662"/>
      <c r="Q453" s="823">
        <v>-3757.4470000000001</v>
      </c>
      <c r="R453" s="654"/>
      <c r="S453" s="660"/>
      <c r="U453" s="654"/>
      <c r="V453" s="649" t="s">
        <v>1257</v>
      </c>
      <c r="W453" s="657">
        <v>6.01</v>
      </c>
      <c r="Y453" s="657"/>
      <c r="Z453" s="654"/>
    </row>
    <row r="454" spans="1:26" s="649" customFormat="1" ht="15.5">
      <c r="A454" s="861" t="s">
        <v>1263</v>
      </c>
      <c r="B454" s="740">
        <v>44228</v>
      </c>
      <c r="C454" s="650" t="s">
        <v>446</v>
      </c>
      <c r="D454" s="9">
        <v>2117857</v>
      </c>
      <c r="E454" s="651" t="s">
        <v>10</v>
      </c>
      <c r="F454" s="651" t="s">
        <v>89</v>
      </c>
      <c r="G454" s="651">
        <v>200</v>
      </c>
      <c r="H454" s="61">
        <v>13.77</v>
      </c>
      <c r="I454" s="61"/>
      <c r="J454" s="821">
        <v>2754</v>
      </c>
      <c r="K454" s="822"/>
      <c r="L454" s="8">
        <v>0.67</v>
      </c>
      <c r="M454" s="8">
        <v>8.5000000000000006E-2</v>
      </c>
      <c r="N454" s="823">
        <v>2752.1779999999999</v>
      </c>
      <c r="O454" s="852" t="s">
        <v>143</v>
      </c>
      <c r="P454" s="662"/>
      <c r="Q454" s="823">
        <v>2752.1779999999999</v>
      </c>
      <c r="R454" s="654">
        <v>-16.745000000000346</v>
      </c>
      <c r="S454" s="660"/>
      <c r="U454" s="654"/>
      <c r="V454" s="649" t="s">
        <v>1257</v>
      </c>
      <c r="W454" s="657">
        <v>0.755</v>
      </c>
      <c r="Y454" s="657"/>
      <c r="Z454" s="654"/>
    </row>
    <row r="455" spans="1:26" s="649" customFormat="1" ht="15.5">
      <c r="A455" s="861" t="s">
        <v>1263</v>
      </c>
      <c r="B455" s="740">
        <v>44228</v>
      </c>
      <c r="C455" s="650" t="s">
        <v>446</v>
      </c>
      <c r="D455" s="9">
        <v>2117857</v>
      </c>
      <c r="E455" s="651" t="s">
        <v>8</v>
      </c>
      <c r="F455" s="651" t="s">
        <v>89</v>
      </c>
      <c r="G455" s="651">
        <v>200</v>
      </c>
      <c r="H455" s="61">
        <v>13.83</v>
      </c>
      <c r="I455" s="61"/>
      <c r="J455" s="821">
        <v>2766</v>
      </c>
      <c r="K455" s="822"/>
      <c r="L455" s="8">
        <v>0.67</v>
      </c>
      <c r="M455" s="8">
        <v>8.5000000000000006E-2</v>
      </c>
      <c r="N455" s="823">
        <v>2768.4520000000002</v>
      </c>
      <c r="O455" s="852" t="s">
        <v>143</v>
      </c>
      <c r="P455" s="662"/>
      <c r="Q455" s="823">
        <v>-2768.4520000000002</v>
      </c>
      <c r="R455" s="654"/>
      <c r="S455" s="660"/>
      <c r="U455" s="654"/>
      <c r="V455" s="649" t="s">
        <v>1257</v>
      </c>
      <c r="W455" s="657">
        <v>0.755</v>
      </c>
      <c r="Y455" s="657"/>
      <c r="Z455" s="654"/>
    </row>
    <row r="456" spans="1:26" s="649" customFormat="1" ht="15.5">
      <c r="A456" s="861" t="s">
        <v>1263</v>
      </c>
      <c r="B456" s="740">
        <v>44228</v>
      </c>
      <c r="C456" s="650" t="s">
        <v>446</v>
      </c>
      <c r="D456" s="9">
        <v>2117857</v>
      </c>
      <c r="E456" s="651" t="s">
        <v>10</v>
      </c>
      <c r="F456" s="651" t="s">
        <v>89</v>
      </c>
      <c r="G456" s="651">
        <v>200</v>
      </c>
      <c r="H456" s="61">
        <v>13.77</v>
      </c>
      <c r="I456" s="61">
        <v>13.97</v>
      </c>
      <c r="J456" s="821">
        <v>2754</v>
      </c>
      <c r="K456" s="822"/>
      <c r="L456" s="8">
        <v>0.67</v>
      </c>
      <c r="M456" s="8">
        <v>8.5000000000000006E-2</v>
      </c>
      <c r="N456" s="823">
        <v>2752.1779999999999</v>
      </c>
      <c r="O456" s="852" t="s">
        <v>143</v>
      </c>
      <c r="P456" s="662"/>
      <c r="Q456" s="823">
        <v>2752.1779999999999</v>
      </c>
      <c r="R456" s="654">
        <v>-42.695000000000164</v>
      </c>
      <c r="S456" s="660">
        <v>300</v>
      </c>
      <c r="U456" s="654"/>
      <c r="V456" s="649" t="s">
        <v>1257</v>
      </c>
      <c r="W456" s="657">
        <v>0.755</v>
      </c>
      <c r="Y456" s="657"/>
      <c r="Z456" s="654"/>
    </row>
    <row r="457" spans="1:26" s="649" customFormat="1" ht="15.5">
      <c r="A457" s="861" t="s">
        <v>1263</v>
      </c>
      <c r="B457" s="740">
        <v>44228</v>
      </c>
      <c r="C457" s="650" t="s">
        <v>275</v>
      </c>
      <c r="D457" s="9">
        <v>2117857</v>
      </c>
      <c r="E457" s="651" t="s">
        <v>8</v>
      </c>
      <c r="F457" s="234" t="s">
        <v>197</v>
      </c>
      <c r="G457" s="651">
        <v>100</v>
      </c>
      <c r="H457" s="61">
        <v>30.04</v>
      </c>
      <c r="I457" s="61">
        <v>29.53</v>
      </c>
      <c r="J457" s="821">
        <v>3004</v>
      </c>
      <c r="K457" s="822"/>
      <c r="L457" s="8">
        <v>0.67</v>
      </c>
      <c r="M457" s="8">
        <v>8.5000000000000006E-2</v>
      </c>
      <c r="N457" s="823">
        <v>3006.4520000000002</v>
      </c>
      <c r="O457" s="852" t="s">
        <v>143</v>
      </c>
      <c r="P457" s="662"/>
      <c r="Q457" s="823">
        <v>-3006.4520000000002</v>
      </c>
      <c r="R457" s="654"/>
      <c r="S457" s="660">
        <v>300</v>
      </c>
      <c r="U457" s="654"/>
      <c r="V457" s="649" t="s">
        <v>1257</v>
      </c>
      <c r="W457" s="657">
        <v>0.755</v>
      </c>
      <c r="Y457" s="657"/>
      <c r="Z457" s="654"/>
    </row>
    <row r="458" spans="1:26" s="649" customFormat="1" ht="15.5">
      <c r="A458" s="861" t="s">
        <v>1263</v>
      </c>
      <c r="B458" s="740">
        <v>44225</v>
      </c>
      <c r="C458" s="650" t="s">
        <v>446</v>
      </c>
      <c r="D458" s="9">
        <v>2020958</v>
      </c>
      <c r="E458" s="651" t="s">
        <v>8</v>
      </c>
      <c r="F458" s="651" t="s">
        <v>89</v>
      </c>
      <c r="G458" s="651">
        <v>400</v>
      </c>
      <c r="H458" s="61">
        <v>13.97</v>
      </c>
      <c r="I458" s="61"/>
      <c r="J458" s="821">
        <v>5588</v>
      </c>
      <c r="K458" s="822"/>
      <c r="L458" s="8">
        <v>1.53</v>
      </c>
      <c r="M458" s="8">
        <v>0.17</v>
      </c>
      <c r="N458" s="823">
        <v>5590.5370000000003</v>
      </c>
      <c r="O458" s="852" t="s">
        <v>143</v>
      </c>
      <c r="P458" s="662"/>
      <c r="Q458" s="823">
        <v>-5590.5370000000003</v>
      </c>
      <c r="R458" s="654"/>
      <c r="S458" s="660"/>
      <c r="U458" s="654"/>
      <c r="V458" s="649" t="s">
        <v>1257</v>
      </c>
      <c r="W458" s="657">
        <v>1.7</v>
      </c>
      <c r="Y458" s="657"/>
      <c r="Z458" s="654"/>
    </row>
    <row r="459" spans="1:26" s="649" customFormat="1" ht="15.5">
      <c r="A459" s="861" t="s">
        <v>1263</v>
      </c>
      <c r="B459" s="740">
        <v>44224</v>
      </c>
      <c r="C459" s="650" t="s">
        <v>1265</v>
      </c>
      <c r="D459" s="9">
        <v>1923025</v>
      </c>
      <c r="E459" s="651" t="s">
        <v>10</v>
      </c>
      <c r="F459" s="651" t="s">
        <v>1</v>
      </c>
      <c r="G459" s="651">
        <v>300</v>
      </c>
      <c r="H459" s="61">
        <v>34.590000000000003</v>
      </c>
      <c r="I459" s="61">
        <v>35.018000000000001</v>
      </c>
      <c r="J459" s="821">
        <v>10377.000000000002</v>
      </c>
      <c r="K459" s="822"/>
      <c r="L459" s="8">
        <v>2.23</v>
      </c>
      <c r="M459" s="8">
        <v>0.25</v>
      </c>
      <c r="N459" s="823">
        <v>10375.013000000003</v>
      </c>
      <c r="O459" s="852" t="s">
        <v>143</v>
      </c>
      <c r="P459" s="662"/>
      <c r="Q459" s="823">
        <v>10375.013000000003</v>
      </c>
      <c r="R459" s="654">
        <v>-128.64999999999782</v>
      </c>
      <c r="S459" s="660">
        <v>200</v>
      </c>
      <c r="U459" s="654"/>
      <c r="V459" s="649" t="s">
        <v>1257</v>
      </c>
      <c r="W459" s="657">
        <v>2.48</v>
      </c>
      <c r="Y459" s="657"/>
      <c r="Z459" s="654"/>
    </row>
    <row r="460" spans="1:26" s="649" customFormat="1" ht="15.5">
      <c r="A460" s="861" t="s">
        <v>1263</v>
      </c>
      <c r="B460" s="863">
        <v>44224</v>
      </c>
      <c r="C460" s="650" t="s">
        <v>275</v>
      </c>
      <c r="D460" s="864">
        <v>1923025</v>
      </c>
      <c r="E460" s="865" t="s">
        <v>8</v>
      </c>
      <c r="F460" s="865" t="s">
        <v>197</v>
      </c>
      <c r="G460" s="865">
        <v>200</v>
      </c>
      <c r="H460" s="866">
        <v>29.27</v>
      </c>
      <c r="I460" s="866"/>
      <c r="J460" s="867">
        <v>5854</v>
      </c>
      <c r="K460" s="868"/>
      <c r="L460" s="869">
        <v>2.23</v>
      </c>
      <c r="M460" s="869">
        <v>0.25</v>
      </c>
      <c r="N460" s="823">
        <v>5856.6170000000002</v>
      </c>
      <c r="O460" s="852" t="s">
        <v>143</v>
      </c>
      <c r="P460" s="662"/>
      <c r="Q460" s="823">
        <v>-5856.6170000000002</v>
      </c>
      <c r="R460" s="870"/>
      <c r="S460" s="871">
        <v>200</v>
      </c>
      <c r="U460" s="654"/>
      <c r="V460" s="649" t="s">
        <v>1257</v>
      </c>
      <c r="W460" s="657">
        <v>2.48</v>
      </c>
      <c r="Y460" s="657"/>
      <c r="Z460" s="654"/>
    </row>
    <row r="461" spans="1:26" s="649" customFormat="1" ht="15.5">
      <c r="A461" s="856" t="s">
        <v>200</v>
      </c>
      <c r="B461" s="740">
        <v>44222</v>
      </c>
      <c r="C461" s="650" t="s">
        <v>446</v>
      </c>
      <c r="D461" s="9">
        <v>156556</v>
      </c>
      <c r="E461" s="651" t="s">
        <v>10</v>
      </c>
      <c r="F461" s="651" t="s">
        <v>89</v>
      </c>
      <c r="G461" s="651">
        <v>500</v>
      </c>
      <c r="H461" s="61">
        <v>13.86</v>
      </c>
      <c r="I461" s="61">
        <v>15.34152482613618</v>
      </c>
      <c r="J461" s="821">
        <v>6930</v>
      </c>
      <c r="K461" s="822">
        <v>4.9000000000000004</v>
      </c>
      <c r="L461" s="8">
        <v>1.3925000000000001</v>
      </c>
      <c r="M461" s="8">
        <v>0.17749999999999999</v>
      </c>
      <c r="N461" s="823">
        <v>6923.1855000000005</v>
      </c>
      <c r="O461" s="852" t="s">
        <v>143</v>
      </c>
      <c r="P461" s="662"/>
      <c r="Q461" s="823">
        <v>6923.1855000000005</v>
      </c>
      <c r="R461" s="654">
        <v>-745.83991306808912</v>
      </c>
      <c r="S461" s="660"/>
      <c r="U461" s="654"/>
      <c r="V461" s="649" t="s">
        <v>1211</v>
      </c>
      <c r="W461" s="657">
        <v>6.4700000000000006</v>
      </c>
      <c r="Y461" s="657"/>
      <c r="Z461" s="654"/>
    </row>
    <row r="462" spans="1:26" s="649" customFormat="1" ht="15.5">
      <c r="A462" s="856" t="s">
        <v>200</v>
      </c>
      <c r="B462" s="740">
        <v>44222</v>
      </c>
      <c r="C462" s="650" t="s">
        <v>275</v>
      </c>
      <c r="D462" s="9">
        <v>156556</v>
      </c>
      <c r="E462" s="651" t="s">
        <v>8</v>
      </c>
      <c r="F462" s="651" t="s">
        <v>197</v>
      </c>
      <c r="G462" s="651">
        <v>200</v>
      </c>
      <c r="H462" s="61">
        <v>26.58</v>
      </c>
      <c r="I462" s="61">
        <v>28.878</v>
      </c>
      <c r="J462" s="821">
        <v>5316</v>
      </c>
      <c r="K462" s="822">
        <v>4.9000000000000004</v>
      </c>
      <c r="L462" s="8">
        <v>1.3925000000000001</v>
      </c>
      <c r="M462" s="8">
        <v>0.17749999999999999</v>
      </c>
      <c r="N462" s="823">
        <v>5324.8774999999996</v>
      </c>
      <c r="O462" s="852" t="s">
        <v>143</v>
      </c>
      <c r="P462" s="662"/>
      <c r="Q462" s="823">
        <v>-5324.8774999999996</v>
      </c>
      <c r="R462" s="873">
        <v>500</v>
      </c>
      <c r="S462" s="660">
        <v>500</v>
      </c>
      <c r="U462" s="654"/>
      <c r="V462" s="649" t="s">
        <v>1257</v>
      </c>
      <c r="W462" s="657">
        <v>6.4700000000000006</v>
      </c>
      <c r="Y462" s="657"/>
      <c r="Z462" s="654"/>
    </row>
    <row r="463" spans="1:26" s="649" customFormat="1" ht="15.5">
      <c r="A463" s="856" t="s">
        <v>200</v>
      </c>
      <c r="B463" s="740">
        <v>44222</v>
      </c>
      <c r="C463" s="650" t="s">
        <v>275</v>
      </c>
      <c r="D463" s="9">
        <v>156556</v>
      </c>
      <c r="E463" s="651" t="s">
        <v>10</v>
      </c>
      <c r="F463" s="651" t="s">
        <v>197</v>
      </c>
      <c r="G463" s="651">
        <v>200</v>
      </c>
      <c r="H463" s="61">
        <v>28.11</v>
      </c>
      <c r="I463" s="61"/>
      <c r="J463" s="821">
        <v>5622</v>
      </c>
      <c r="K463" s="822">
        <v>4.9000000000000004</v>
      </c>
      <c r="L463" s="8">
        <v>1.3925000000000001</v>
      </c>
      <c r="M463" s="8">
        <v>0.17749999999999999</v>
      </c>
      <c r="N463" s="823">
        <v>5613.7525000000005</v>
      </c>
      <c r="O463" s="852" t="s">
        <v>143</v>
      </c>
      <c r="P463" s="662"/>
      <c r="Q463" s="823">
        <v>5613.7525000000005</v>
      </c>
      <c r="R463" s="654">
        <v>138.39928571428663</v>
      </c>
      <c r="S463" s="862" t="s">
        <v>51</v>
      </c>
      <c r="U463" s="654"/>
      <c r="V463" s="649" t="s">
        <v>1211</v>
      </c>
      <c r="W463" s="657">
        <v>6.4700000000000006</v>
      </c>
      <c r="Y463" s="657"/>
      <c r="Z463" s="654"/>
    </row>
    <row r="464" spans="1:26" s="649" customFormat="1" ht="15.5">
      <c r="A464" s="856" t="s">
        <v>200</v>
      </c>
      <c r="B464" s="740">
        <v>44222</v>
      </c>
      <c r="C464" s="650" t="s">
        <v>275</v>
      </c>
      <c r="D464" s="9">
        <v>156556</v>
      </c>
      <c r="E464" s="651" t="s">
        <v>8</v>
      </c>
      <c r="F464" s="651" t="s">
        <v>197</v>
      </c>
      <c r="G464" s="651">
        <v>200</v>
      </c>
      <c r="H464" s="61">
        <v>27.35</v>
      </c>
      <c r="I464" s="61"/>
      <c r="J464" s="821">
        <v>5470</v>
      </c>
      <c r="K464" s="822">
        <v>4.9000000000000004</v>
      </c>
      <c r="L464" s="8">
        <v>1.3925000000000001</v>
      </c>
      <c r="M464" s="8">
        <v>0.17749999999999999</v>
      </c>
      <c r="N464" s="823">
        <v>5477.7834999999995</v>
      </c>
      <c r="O464" s="852" t="s">
        <v>143</v>
      </c>
      <c r="P464" s="662"/>
      <c r="Q464" s="823">
        <v>-5477.7834999999995</v>
      </c>
      <c r="R464" s="654"/>
      <c r="S464" s="862" t="s">
        <v>51</v>
      </c>
      <c r="U464" s="654"/>
      <c r="V464" s="649" t="s">
        <v>1211</v>
      </c>
      <c r="W464" s="657">
        <v>6.4700000000000006</v>
      </c>
      <c r="Y464" s="657"/>
      <c r="Z464" s="654"/>
    </row>
    <row r="465" spans="1:26" s="649" customFormat="1" ht="15.5">
      <c r="A465" s="856" t="s">
        <v>200</v>
      </c>
      <c r="B465" s="740">
        <v>44218</v>
      </c>
      <c r="C465" s="650" t="s">
        <v>275</v>
      </c>
      <c r="D465" s="9">
        <v>145958</v>
      </c>
      <c r="E465" s="651" t="s">
        <v>8</v>
      </c>
      <c r="F465" s="651" t="s">
        <v>197</v>
      </c>
      <c r="G465" s="651">
        <v>300</v>
      </c>
      <c r="H465" s="61">
        <v>30.41</v>
      </c>
      <c r="I465" s="61"/>
      <c r="J465" s="821">
        <v>9123</v>
      </c>
      <c r="K465" s="822">
        <v>4.9000000000000004</v>
      </c>
      <c r="L465" s="8">
        <v>1.6466666666666667</v>
      </c>
      <c r="M465" s="8">
        <v>0.21666666666666667</v>
      </c>
      <c r="N465" s="823">
        <v>9130.8226666666651</v>
      </c>
      <c r="O465" s="852" t="s">
        <v>143</v>
      </c>
      <c r="P465" s="662"/>
      <c r="Q465" s="823">
        <v>-9130.8226666666651</v>
      </c>
      <c r="R465" s="654"/>
      <c r="S465" s="660">
        <v>300</v>
      </c>
      <c r="U465" s="654"/>
      <c r="V465" s="649" t="s">
        <v>1257</v>
      </c>
      <c r="W465" s="657">
        <v>6.7633333333333336</v>
      </c>
      <c r="Y465" s="657"/>
      <c r="Z465" s="654"/>
    </row>
    <row r="466" spans="1:26" s="649" customFormat="1" ht="15.5">
      <c r="A466" s="856" t="s">
        <v>200</v>
      </c>
      <c r="B466" s="740">
        <v>44218</v>
      </c>
      <c r="C466" s="650" t="s">
        <v>275</v>
      </c>
      <c r="D466" s="9">
        <v>145958</v>
      </c>
      <c r="E466" s="651" t="s">
        <v>10</v>
      </c>
      <c r="F466" s="651" t="s">
        <v>197</v>
      </c>
      <c r="G466" s="651">
        <v>200</v>
      </c>
      <c r="H466" s="61">
        <v>30.7</v>
      </c>
      <c r="I466" s="61"/>
      <c r="J466" s="821">
        <v>6140</v>
      </c>
      <c r="K466" s="822">
        <v>4.9000000000000004</v>
      </c>
      <c r="L466" s="8">
        <v>1.6466666666666667</v>
      </c>
      <c r="M466" s="8">
        <v>0.21666666666666667</v>
      </c>
      <c r="N466" s="823">
        <v>6132.8073333333341</v>
      </c>
      <c r="O466" s="852" t="s">
        <v>143</v>
      </c>
      <c r="P466" s="662"/>
      <c r="Q466" s="823">
        <v>6132.8073333333341</v>
      </c>
      <c r="R466" s="654">
        <v>59.625238095240093</v>
      </c>
      <c r="S466" s="862" t="s">
        <v>51</v>
      </c>
      <c r="U466" s="654"/>
      <c r="V466" s="649" t="s">
        <v>1211</v>
      </c>
      <c r="W466" s="657">
        <v>6.7633333333333336</v>
      </c>
      <c r="Y466" s="657"/>
      <c r="Z466" s="654"/>
    </row>
    <row r="467" spans="1:26" s="649" customFormat="1" ht="15.5">
      <c r="A467" s="856" t="s">
        <v>200</v>
      </c>
      <c r="B467" s="740">
        <v>44218</v>
      </c>
      <c r="C467" s="650" t="s">
        <v>275</v>
      </c>
      <c r="D467" s="9">
        <v>145958</v>
      </c>
      <c r="E467" s="651" t="s">
        <v>8</v>
      </c>
      <c r="F467" s="651" t="s">
        <v>197</v>
      </c>
      <c r="G467" s="651">
        <v>200</v>
      </c>
      <c r="H467" s="61">
        <v>30.33</v>
      </c>
      <c r="I467" s="61"/>
      <c r="J467" s="821">
        <v>6066</v>
      </c>
      <c r="K467" s="822">
        <v>4.9000000000000004</v>
      </c>
      <c r="L467" s="8">
        <v>1.6466666666666667</v>
      </c>
      <c r="M467" s="8">
        <v>0.21666666666666667</v>
      </c>
      <c r="N467" s="823">
        <v>6073.822666666666</v>
      </c>
      <c r="O467" s="852" t="s">
        <v>143</v>
      </c>
      <c r="P467" s="662"/>
      <c r="Q467" s="823">
        <v>-6073.822666666666</v>
      </c>
      <c r="R467" s="654"/>
      <c r="S467" s="862" t="s">
        <v>51</v>
      </c>
      <c r="U467" s="654"/>
      <c r="V467" s="649" t="s">
        <v>1211</v>
      </c>
      <c r="W467" s="657">
        <v>6.7633333333333336</v>
      </c>
      <c r="Y467" s="657"/>
      <c r="Z467" s="654"/>
    </row>
    <row r="468" spans="1:26" s="649" customFormat="1" ht="15.5">
      <c r="A468" s="856" t="s">
        <v>200</v>
      </c>
      <c r="B468" s="740">
        <v>44217</v>
      </c>
      <c r="C468" s="650" t="s">
        <v>446</v>
      </c>
      <c r="D468" s="9">
        <v>135667</v>
      </c>
      <c r="E468" s="651" t="s">
        <v>8</v>
      </c>
      <c r="F468" s="651" t="s">
        <v>89</v>
      </c>
      <c r="G468" s="651">
        <v>500</v>
      </c>
      <c r="H468" s="61">
        <v>13.88</v>
      </c>
      <c r="I468" s="61">
        <v>15.34152482613618</v>
      </c>
      <c r="J468" s="821">
        <v>6940</v>
      </c>
      <c r="K468" s="822">
        <v>4.9000000000000004</v>
      </c>
      <c r="L468" s="8">
        <v>1.9</v>
      </c>
      <c r="M468" s="8">
        <v>0.21</v>
      </c>
      <c r="N468" s="823">
        <v>6947.8159999999998</v>
      </c>
      <c r="O468" s="852" t="s">
        <v>144</v>
      </c>
      <c r="P468" s="662"/>
      <c r="Q468" s="823">
        <v>-6947.8159999999998</v>
      </c>
      <c r="R468" s="654"/>
      <c r="S468" s="660">
        <v>300</v>
      </c>
      <c r="U468" s="654"/>
      <c r="V468" s="649" t="s">
        <v>1211</v>
      </c>
      <c r="W468" s="657">
        <v>7.0100000000000007</v>
      </c>
      <c r="Y468" s="657"/>
      <c r="Z468" s="654"/>
    </row>
    <row r="469" spans="1:26" s="649" customFormat="1" ht="15.5">
      <c r="A469" s="856" t="s">
        <v>200</v>
      </c>
      <c r="B469" s="740">
        <v>44216</v>
      </c>
      <c r="C469" s="650" t="s">
        <v>271</v>
      </c>
      <c r="D469" s="9">
        <v>126178</v>
      </c>
      <c r="E469" s="651" t="s">
        <v>8</v>
      </c>
      <c r="F469" s="651" t="s">
        <v>67</v>
      </c>
      <c r="G469" s="651">
        <v>200</v>
      </c>
      <c r="H469" s="61">
        <v>19.66</v>
      </c>
      <c r="I469" s="61">
        <v>25.461517724179387</v>
      </c>
      <c r="J469" s="821">
        <v>3932</v>
      </c>
      <c r="K469" s="822">
        <v>4.9000000000000004</v>
      </c>
      <c r="L469" s="8">
        <v>1.08</v>
      </c>
      <c r="M469" s="8">
        <v>0.12</v>
      </c>
      <c r="N469" s="823">
        <v>3940.34</v>
      </c>
      <c r="O469" s="852" t="s">
        <v>143</v>
      </c>
      <c r="P469" s="662"/>
      <c r="Q469" s="823">
        <v>-3940.34</v>
      </c>
      <c r="R469" s="654"/>
      <c r="S469" s="660">
        <v>500</v>
      </c>
      <c r="U469" s="654"/>
      <c r="V469" s="649" t="s">
        <v>1257</v>
      </c>
      <c r="W469" s="657">
        <v>6.1000000000000005</v>
      </c>
      <c r="Y469" s="657"/>
      <c r="Z469" s="654"/>
    </row>
    <row r="470" spans="1:26" s="649" customFormat="1" ht="15.5">
      <c r="A470" s="861" t="s">
        <v>1263</v>
      </c>
      <c r="B470" s="740">
        <v>44222</v>
      </c>
      <c r="C470" s="650" t="s">
        <v>277</v>
      </c>
      <c r="D470" s="9">
        <v>1716033</v>
      </c>
      <c r="E470" s="816" t="s">
        <v>10</v>
      </c>
      <c r="F470" s="816" t="s">
        <v>2</v>
      </c>
      <c r="G470" s="816">
        <v>100</v>
      </c>
      <c r="H470" s="829">
        <v>25.05</v>
      </c>
      <c r="I470" s="61">
        <v>26.167999999999999</v>
      </c>
      <c r="J470" s="821">
        <v>2505</v>
      </c>
      <c r="K470" s="822"/>
      <c r="L470" s="8">
        <v>0.75</v>
      </c>
      <c r="M470" s="8">
        <v>0.10375</v>
      </c>
      <c r="N470" s="823">
        <v>2502.2062499999997</v>
      </c>
      <c r="O470" s="852" t="s">
        <v>143</v>
      </c>
      <c r="P470" s="662"/>
      <c r="Q470" s="823">
        <v>2502.2062499999997</v>
      </c>
      <c r="R470" s="654">
        <v>-115.18375000000015</v>
      </c>
      <c r="S470" s="660">
        <v>700</v>
      </c>
      <c r="U470" s="654"/>
      <c r="V470" s="649" t="s">
        <v>1211</v>
      </c>
      <c r="W470" s="657">
        <v>0.85375000000000001</v>
      </c>
      <c r="Y470" s="657"/>
      <c r="Z470" s="654"/>
    </row>
    <row r="471" spans="1:26" s="649" customFormat="1" ht="15.5">
      <c r="A471" s="861" t="s">
        <v>1263</v>
      </c>
      <c r="B471" s="740">
        <v>44222</v>
      </c>
      <c r="C471" s="650" t="s">
        <v>277</v>
      </c>
      <c r="D471" s="9">
        <v>1716033</v>
      </c>
      <c r="E471" s="651" t="s">
        <v>10</v>
      </c>
      <c r="F471" s="651" t="s">
        <v>2</v>
      </c>
      <c r="G471" s="651">
        <v>200</v>
      </c>
      <c r="H471" s="61">
        <v>24.59</v>
      </c>
      <c r="I471" s="61"/>
      <c r="J471" s="821">
        <v>4918</v>
      </c>
      <c r="K471" s="822"/>
      <c r="L471" s="8">
        <v>0.75</v>
      </c>
      <c r="M471" s="8">
        <v>0.10375</v>
      </c>
      <c r="N471" s="823">
        <v>4914.8862499999996</v>
      </c>
      <c r="O471" s="852" t="s">
        <v>143</v>
      </c>
      <c r="P471" s="662"/>
      <c r="Q471" s="823">
        <v>4914.8862499999996</v>
      </c>
      <c r="R471" s="654">
        <v>-105.65321428571497</v>
      </c>
      <c r="S471" s="660">
        <v>800</v>
      </c>
      <c r="U471" s="654"/>
      <c r="V471" s="649" t="s">
        <v>1211</v>
      </c>
      <c r="W471" s="657">
        <v>0.85375000000000001</v>
      </c>
      <c r="Y471" s="657"/>
      <c r="Z471" s="654"/>
    </row>
    <row r="472" spans="1:26" s="649" customFormat="1" ht="15.5">
      <c r="A472" s="861" t="s">
        <v>1263</v>
      </c>
      <c r="B472" s="740">
        <v>44222</v>
      </c>
      <c r="C472" s="650" t="s">
        <v>277</v>
      </c>
      <c r="D472" s="9">
        <v>1716033</v>
      </c>
      <c r="E472" s="651" t="s">
        <v>10</v>
      </c>
      <c r="F472" s="651" t="s">
        <v>2</v>
      </c>
      <c r="G472" s="651">
        <v>200</v>
      </c>
      <c r="H472" s="61">
        <v>24.55</v>
      </c>
      <c r="I472" s="61">
        <v>26.167999999999999</v>
      </c>
      <c r="J472" s="821">
        <v>4910</v>
      </c>
      <c r="K472" s="822"/>
      <c r="L472" s="8">
        <v>0.75</v>
      </c>
      <c r="M472" s="8">
        <v>0.10375</v>
      </c>
      <c r="N472" s="823">
        <v>4906.8862499999996</v>
      </c>
      <c r="O472" s="852" t="s">
        <v>143</v>
      </c>
      <c r="P472" s="662"/>
      <c r="Q472" s="823">
        <v>4906.8862499999996</v>
      </c>
      <c r="R472" s="654">
        <v>-325.45946428571369</v>
      </c>
      <c r="S472" s="660">
        <v>900</v>
      </c>
      <c r="U472" s="654"/>
      <c r="V472" s="649" t="s">
        <v>1211</v>
      </c>
      <c r="W472" s="657">
        <v>0.85375000000000001</v>
      </c>
      <c r="Y472" s="657"/>
      <c r="Z472" s="654"/>
    </row>
    <row r="473" spans="1:26" s="649" customFormat="1" ht="15.5">
      <c r="A473" s="861" t="s">
        <v>1263</v>
      </c>
      <c r="B473" s="740">
        <v>44222</v>
      </c>
      <c r="C473" s="650" t="s">
        <v>277</v>
      </c>
      <c r="D473" s="9">
        <v>1716033</v>
      </c>
      <c r="E473" s="651" t="s">
        <v>10</v>
      </c>
      <c r="F473" s="651" t="s">
        <v>2</v>
      </c>
      <c r="G473" s="651">
        <v>100</v>
      </c>
      <c r="H473" s="61">
        <v>25.05</v>
      </c>
      <c r="I473" s="61"/>
      <c r="J473" s="821">
        <v>2505</v>
      </c>
      <c r="K473" s="822"/>
      <c r="L473" s="8">
        <v>0.75</v>
      </c>
      <c r="M473" s="8">
        <v>0.10375</v>
      </c>
      <c r="N473" s="823">
        <v>2501.8862499999996</v>
      </c>
      <c r="O473" s="852" t="s">
        <v>143</v>
      </c>
      <c r="P473" s="662"/>
      <c r="Q473" s="823">
        <v>2501.8862499999996</v>
      </c>
      <c r="R473" s="654">
        <v>36.651071428570503</v>
      </c>
      <c r="S473" s="660">
        <v>800</v>
      </c>
      <c r="U473" s="654"/>
      <c r="V473" s="649" t="s">
        <v>1211</v>
      </c>
      <c r="W473" s="657">
        <v>0.85375000000000001</v>
      </c>
      <c r="Y473" s="657"/>
      <c r="Z473" s="654"/>
    </row>
    <row r="474" spans="1:26" s="649" customFormat="1" ht="15.5">
      <c r="A474" s="861" t="s">
        <v>1263</v>
      </c>
      <c r="B474" s="740">
        <v>44222</v>
      </c>
      <c r="C474" s="650" t="s">
        <v>277</v>
      </c>
      <c r="D474" s="9">
        <v>1716033</v>
      </c>
      <c r="E474" s="651" t="s">
        <v>10</v>
      </c>
      <c r="F474" s="651" t="s">
        <v>2</v>
      </c>
      <c r="G474" s="651">
        <v>100</v>
      </c>
      <c r="H474" s="61">
        <v>25.05</v>
      </c>
      <c r="I474" s="61"/>
      <c r="J474" s="821">
        <v>2505</v>
      </c>
      <c r="K474" s="822"/>
      <c r="L474" s="8">
        <v>0.75</v>
      </c>
      <c r="M474" s="8">
        <v>0.10375</v>
      </c>
      <c r="N474" s="823">
        <v>2501.8862499999996</v>
      </c>
      <c r="O474" s="852" t="s">
        <v>143</v>
      </c>
      <c r="P474" s="662"/>
      <c r="Q474" s="823">
        <v>2501.8862499999996</v>
      </c>
      <c r="R474" s="654">
        <v>36.651071428570503</v>
      </c>
      <c r="S474" s="660">
        <v>600</v>
      </c>
      <c r="U474" s="654"/>
      <c r="V474" s="649" t="s">
        <v>1211</v>
      </c>
      <c r="W474" s="657">
        <v>0.85375000000000001</v>
      </c>
      <c r="Y474" s="657"/>
      <c r="Z474" s="654"/>
    </row>
    <row r="475" spans="1:26" s="649" customFormat="1" ht="15.5">
      <c r="A475" s="861" t="s">
        <v>1263</v>
      </c>
      <c r="B475" s="740">
        <v>44222</v>
      </c>
      <c r="C475" s="650" t="s">
        <v>277</v>
      </c>
      <c r="D475" s="9">
        <v>1716033</v>
      </c>
      <c r="E475" s="651" t="s">
        <v>8</v>
      </c>
      <c r="F475" s="651" t="s">
        <v>2</v>
      </c>
      <c r="G475" s="651">
        <v>100</v>
      </c>
      <c r="H475" s="61">
        <v>24.64</v>
      </c>
      <c r="I475" s="61"/>
      <c r="J475" s="821">
        <v>2464</v>
      </c>
      <c r="K475" s="822"/>
      <c r="L475" s="8">
        <v>0.75</v>
      </c>
      <c r="M475" s="8">
        <v>0.10375</v>
      </c>
      <c r="N475" s="823">
        <v>2467.7437500000005</v>
      </c>
      <c r="O475" s="852" t="s">
        <v>143</v>
      </c>
      <c r="P475" s="662"/>
      <c r="Q475" s="823">
        <v>-2467.7437500000005</v>
      </c>
      <c r="R475" s="654"/>
      <c r="S475" s="660">
        <v>500</v>
      </c>
      <c r="U475" s="654"/>
      <c r="V475" s="649" t="s">
        <v>1257</v>
      </c>
      <c r="W475" s="657">
        <v>0.85375000000000001</v>
      </c>
      <c r="Y475" s="657"/>
      <c r="Z475" s="654"/>
    </row>
    <row r="476" spans="1:26" s="649" customFormat="1" ht="15.5">
      <c r="A476" s="861" t="s">
        <v>1263</v>
      </c>
      <c r="B476" s="740">
        <v>44222</v>
      </c>
      <c r="C476" s="650" t="s">
        <v>277</v>
      </c>
      <c r="D476" s="9">
        <v>1716033</v>
      </c>
      <c r="E476" s="651" t="s">
        <v>8</v>
      </c>
      <c r="F476" s="651" t="s">
        <v>2</v>
      </c>
      <c r="G476" s="651">
        <v>200</v>
      </c>
      <c r="H476" s="61">
        <v>25.1</v>
      </c>
      <c r="I476" s="61"/>
      <c r="J476" s="821">
        <v>5020</v>
      </c>
      <c r="K476" s="822"/>
      <c r="L476" s="8">
        <v>0.75</v>
      </c>
      <c r="M476" s="8">
        <v>0.10375</v>
      </c>
      <c r="N476" s="823">
        <v>5023.7437500000005</v>
      </c>
      <c r="O476" s="852" t="s">
        <v>143</v>
      </c>
      <c r="P476" s="662"/>
      <c r="Q476" s="823">
        <v>-5023.7437500000005</v>
      </c>
      <c r="R476" s="654"/>
      <c r="S476" s="660">
        <v>500</v>
      </c>
      <c r="U476" s="654"/>
      <c r="V476" s="649" t="s">
        <v>1257</v>
      </c>
      <c r="W476" s="657">
        <v>0.85375000000000001</v>
      </c>
      <c r="Y476" s="657"/>
      <c r="Z476" s="654"/>
    </row>
    <row r="477" spans="1:26" s="649" customFormat="1" ht="15.5">
      <c r="A477" s="861" t="s">
        <v>1263</v>
      </c>
      <c r="B477" s="740">
        <v>44222</v>
      </c>
      <c r="C477" s="650" t="s">
        <v>277</v>
      </c>
      <c r="D477" s="9">
        <v>1716033</v>
      </c>
      <c r="E477" s="651" t="s">
        <v>8</v>
      </c>
      <c r="F477" s="651" t="s">
        <v>2</v>
      </c>
      <c r="G477" s="651">
        <v>100</v>
      </c>
      <c r="H477" s="61">
        <v>24.64</v>
      </c>
      <c r="I477" s="61"/>
      <c r="J477" s="821">
        <v>2464</v>
      </c>
      <c r="K477" s="822"/>
      <c r="L477" s="8">
        <v>0.75</v>
      </c>
      <c r="M477" s="8">
        <v>0.10375</v>
      </c>
      <c r="N477" s="823">
        <v>2467.7437500000005</v>
      </c>
      <c r="O477" s="852" t="s">
        <v>143</v>
      </c>
      <c r="P477" s="662"/>
      <c r="Q477" s="823">
        <v>-2467.7437500000005</v>
      </c>
      <c r="R477" s="654"/>
      <c r="S477" s="660">
        <v>400</v>
      </c>
      <c r="U477" s="654"/>
      <c r="V477" s="649" t="s">
        <v>1257</v>
      </c>
      <c r="W477" s="657">
        <v>0.85375000000000001</v>
      </c>
      <c r="Y477" s="657"/>
      <c r="Z477" s="654"/>
    </row>
    <row r="478" spans="1:26" s="649" customFormat="1" ht="15.5">
      <c r="A478" s="861" t="s">
        <v>1263</v>
      </c>
      <c r="B478" s="740">
        <v>44216</v>
      </c>
      <c r="C478" s="650" t="s">
        <v>277</v>
      </c>
      <c r="D478" s="9">
        <v>1384609</v>
      </c>
      <c r="E478" s="651" t="s">
        <v>8</v>
      </c>
      <c r="F478" s="651" t="s">
        <v>2</v>
      </c>
      <c r="G478" s="651">
        <v>100</v>
      </c>
      <c r="H478" s="61">
        <v>25.96</v>
      </c>
      <c r="I478" s="61">
        <v>26.167999999999999</v>
      </c>
      <c r="J478" s="821">
        <v>2596</v>
      </c>
      <c r="K478" s="822"/>
      <c r="L478" s="8">
        <v>2.04</v>
      </c>
      <c r="M478" s="8">
        <v>0.2</v>
      </c>
      <c r="N478" s="823">
        <v>2598.61</v>
      </c>
      <c r="O478" s="852" t="s">
        <v>143</v>
      </c>
      <c r="P478" s="662"/>
      <c r="Q478" s="823">
        <v>-2598.61</v>
      </c>
      <c r="R478" s="654"/>
      <c r="S478" s="660">
        <v>400</v>
      </c>
      <c r="U478" s="654"/>
      <c r="V478" s="649" t="s">
        <v>1211</v>
      </c>
      <c r="W478" s="657">
        <v>2.2400000000000002</v>
      </c>
      <c r="Y478" s="657"/>
      <c r="Z478" s="654"/>
    </row>
    <row r="479" spans="1:26" s="649" customFormat="1" ht="15.5">
      <c r="A479" s="861" t="s">
        <v>1263</v>
      </c>
      <c r="B479" s="740">
        <v>44216</v>
      </c>
      <c r="C479" s="650" t="s">
        <v>1265</v>
      </c>
      <c r="D479" s="9">
        <v>1384609</v>
      </c>
      <c r="E479" s="651" t="s">
        <v>8</v>
      </c>
      <c r="F479" s="651" t="s">
        <v>1</v>
      </c>
      <c r="G479" s="651">
        <v>100</v>
      </c>
      <c r="H479" s="61">
        <v>34.57</v>
      </c>
      <c r="I479" s="61">
        <v>35.018000000000001</v>
      </c>
      <c r="J479" s="821">
        <v>3457</v>
      </c>
      <c r="K479" s="822"/>
      <c r="L479" s="8">
        <v>2.04</v>
      </c>
      <c r="M479" s="8">
        <v>0.35</v>
      </c>
      <c r="N479" s="823">
        <v>3459.76</v>
      </c>
      <c r="O479" s="852" t="s">
        <v>143</v>
      </c>
      <c r="P479" s="662"/>
      <c r="Q479" s="823">
        <v>-3459.76</v>
      </c>
      <c r="R479" s="654"/>
      <c r="S479" s="660"/>
      <c r="U479" s="654"/>
      <c r="V479" s="649" t="s">
        <v>1211</v>
      </c>
      <c r="W479" s="657">
        <v>2.39</v>
      </c>
      <c r="Y479" s="657"/>
      <c r="Z479" s="654"/>
    </row>
    <row r="480" spans="1:26" s="649" customFormat="1" ht="15.5">
      <c r="A480" s="861" t="s">
        <v>1263</v>
      </c>
      <c r="B480" s="740">
        <v>44215</v>
      </c>
      <c r="C480" s="650" t="s">
        <v>1265</v>
      </c>
      <c r="D480" s="9">
        <v>1277308</v>
      </c>
      <c r="E480" s="651" t="s">
        <v>8</v>
      </c>
      <c r="F480" s="651" t="s">
        <v>1</v>
      </c>
      <c r="G480" s="651">
        <v>400</v>
      </c>
      <c r="H480" s="61">
        <v>35.130000000000003</v>
      </c>
      <c r="I480" s="61">
        <v>35.130000000000003</v>
      </c>
      <c r="J480" s="821">
        <v>14052.000000000002</v>
      </c>
      <c r="K480" s="822"/>
      <c r="L480" s="8">
        <v>3.37</v>
      </c>
      <c r="M480" s="8">
        <v>0.375</v>
      </c>
      <c r="N480" s="823">
        <v>14054.785000000002</v>
      </c>
      <c r="O480" s="852" t="s">
        <v>143</v>
      </c>
      <c r="P480" s="662"/>
      <c r="Q480" s="823">
        <v>-14054.785000000002</v>
      </c>
      <c r="R480" s="654"/>
      <c r="S480" s="660">
        <v>0</v>
      </c>
      <c r="U480" s="654"/>
      <c r="V480" s="649" t="s">
        <v>1211</v>
      </c>
      <c r="W480" s="657">
        <v>3.7450000000000001</v>
      </c>
      <c r="Y480" s="657"/>
      <c r="Z480" s="654"/>
    </row>
    <row r="481" spans="1:26" s="649" customFormat="1" ht="15.5">
      <c r="A481" s="861" t="s">
        <v>1263</v>
      </c>
      <c r="B481" s="740">
        <v>44215</v>
      </c>
      <c r="C481" s="650" t="s">
        <v>277</v>
      </c>
      <c r="D481" s="9">
        <v>1277308</v>
      </c>
      <c r="E481" s="651" t="s">
        <v>8</v>
      </c>
      <c r="F481" s="651" t="s">
        <v>2</v>
      </c>
      <c r="G481" s="651">
        <v>400</v>
      </c>
      <c r="H481" s="61">
        <v>26.22</v>
      </c>
      <c r="I481" s="61">
        <v>26.22</v>
      </c>
      <c r="J481" s="821">
        <v>10488</v>
      </c>
      <c r="K481" s="822"/>
      <c r="L481" s="8">
        <v>3.37</v>
      </c>
      <c r="M481" s="8">
        <v>0.375</v>
      </c>
      <c r="N481" s="823">
        <v>10490.984999999999</v>
      </c>
      <c r="O481" s="852" t="s">
        <v>143</v>
      </c>
      <c r="P481" s="662"/>
      <c r="Q481" s="823">
        <v>-10490.984999999999</v>
      </c>
      <c r="R481" s="654"/>
      <c r="S481" s="660">
        <v>900</v>
      </c>
      <c r="U481" s="654"/>
      <c r="V481" s="649" t="s">
        <v>1257</v>
      </c>
      <c r="W481" s="657">
        <v>3.7450000000000001</v>
      </c>
      <c r="Y481" s="657"/>
      <c r="Z481" s="654"/>
    </row>
    <row r="482" spans="1:26" s="649" customFormat="1" ht="15.5">
      <c r="A482" s="856" t="s">
        <v>200</v>
      </c>
      <c r="B482" s="740">
        <v>44215</v>
      </c>
      <c r="C482" s="650" t="s">
        <v>1265</v>
      </c>
      <c r="D482" s="89">
        <v>116641</v>
      </c>
      <c r="E482" s="234" t="s">
        <v>10</v>
      </c>
      <c r="F482" s="234" t="s">
        <v>1</v>
      </c>
      <c r="G482" s="234">
        <v>400</v>
      </c>
      <c r="H482" s="818">
        <v>35.08</v>
      </c>
      <c r="I482" s="154"/>
      <c r="J482" s="819">
        <v>14032</v>
      </c>
      <c r="K482" s="820">
        <v>3.4</v>
      </c>
      <c r="L482" s="90">
        <v>1.88</v>
      </c>
      <c r="M482" s="90">
        <v>0.27500000000000002</v>
      </c>
      <c r="N482" s="823">
        <v>14026.385</v>
      </c>
      <c r="O482" s="852" t="s">
        <v>143</v>
      </c>
      <c r="P482" s="662"/>
      <c r="Q482" s="823">
        <v>14026.385</v>
      </c>
      <c r="R482" s="654">
        <v>-380.59750000000167</v>
      </c>
      <c r="S482" s="660">
        <v>400</v>
      </c>
      <c r="U482" s="654"/>
      <c r="V482" s="649" t="s">
        <v>1211</v>
      </c>
      <c r="W482" s="657">
        <v>5.5549999999999997</v>
      </c>
      <c r="Y482" s="657"/>
      <c r="Z482" s="654"/>
    </row>
    <row r="483" spans="1:26" s="649" customFormat="1" ht="15.5">
      <c r="A483" s="856" t="s">
        <v>200</v>
      </c>
      <c r="B483" s="740">
        <v>44215</v>
      </c>
      <c r="C483" s="650" t="s">
        <v>277</v>
      </c>
      <c r="D483" s="89">
        <v>116641</v>
      </c>
      <c r="E483" s="234" t="s">
        <v>10</v>
      </c>
      <c r="F483" s="234" t="s">
        <v>2</v>
      </c>
      <c r="G483" s="234">
        <v>400</v>
      </c>
      <c r="H483" s="818">
        <v>26.34</v>
      </c>
      <c r="I483" s="154">
        <v>26.35</v>
      </c>
      <c r="J483" s="819">
        <v>10536</v>
      </c>
      <c r="K483" s="820">
        <v>3.4</v>
      </c>
      <c r="L483" s="90">
        <v>1.88</v>
      </c>
      <c r="M483" s="90">
        <v>0.27500000000000002</v>
      </c>
      <c r="N483" s="823">
        <v>10530.755000000001</v>
      </c>
      <c r="O483" s="852" t="s">
        <v>143</v>
      </c>
      <c r="P483" s="662"/>
      <c r="Q483" s="823">
        <v>10530.755000000001</v>
      </c>
      <c r="R483" s="654">
        <v>-24.984999999998763</v>
      </c>
      <c r="S483" s="660">
        <v>400</v>
      </c>
      <c r="U483" s="654"/>
      <c r="V483" s="649" t="s">
        <v>1211</v>
      </c>
      <c r="W483" s="657">
        <v>5.5549999999999997</v>
      </c>
      <c r="Y483" s="657"/>
      <c r="Z483" s="654"/>
    </row>
    <row r="484" spans="1:26" s="649" customFormat="1" ht="15.5">
      <c r="A484" s="856" t="s">
        <v>200</v>
      </c>
      <c r="B484" s="740">
        <v>44215</v>
      </c>
      <c r="C484" s="650" t="s">
        <v>1265</v>
      </c>
      <c r="D484" s="9">
        <v>116641</v>
      </c>
      <c r="E484" s="651" t="s">
        <v>8</v>
      </c>
      <c r="F484" s="651" t="s">
        <v>90</v>
      </c>
      <c r="G484" s="651">
        <v>100</v>
      </c>
      <c r="H484" s="61">
        <v>30.63</v>
      </c>
      <c r="I484" s="651">
        <v>30.222337662337662</v>
      </c>
      <c r="J484" s="742">
        <v>3063</v>
      </c>
      <c r="K484" s="820">
        <v>3.4</v>
      </c>
      <c r="L484" s="90">
        <v>1.88</v>
      </c>
      <c r="M484" s="90">
        <v>0.27500000000000002</v>
      </c>
      <c r="N484" s="823">
        <v>3068.8950000000004</v>
      </c>
      <c r="O484" s="852" t="s">
        <v>143</v>
      </c>
      <c r="P484" s="662"/>
      <c r="Q484" s="823">
        <v>-3068.8950000000004</v>
      </c>
      <c r="R484" s="654"/>
      <c r="S484" s="660">
        <v>200</v>
      </c>
      <c r="U484" s="654"/>
      <c r="V484" s="649" t="s">
        <v>1211</v>
      </c>
      <c r="W484" s="657">
        <v>5.5549999999999997</v>
      </c>
      <c r="Y484" s="657"/>
      <c r="Z484" s="654"/>
    </row>
    <row r="485" spans="1:26" s="649" customFormat="1" ht="15.5">
      <c r="A485" s="856" t="s">
        <v>200</v>
      </c>
      <c r="B485" s="740">
        <v>44215</v>
      </c>
      <c r="C485" s="650" t="s">
        <v>1265</v>
      </c>
      <c r="D485" s="9">
        <v>116641</v>
      </c>
      <c r="E485" s="651" t="s">
        <v>8</v>
      </c>
      <c r="F485" s="234" t="s">
        <v>1</v>
      </c>
      <c r="G485" s="651">
        <v>100</v>
      </c>
      <c r="H485" s="61">
        <v>35.1</v>
      </c>
      <c r="I485" s="648">
        <v>36</v>
      </c>
      <c r="J485" s="742">
        <v>3510</v>
      </c>
      <c r="K485" s="820">
        <v>3.4</v>
      </c>
      <c r="L485" s="90">
        <v>1.88</v>
      </c>
      <c r="M485" s="90">
        <v>0.27500000000000002</v>
      </c>
      <c r="N485" s="823">
        <v>3515.8950000000004</v>
      </c>
      <c r="O485" s="852" t="s">
        <v>143</v>
      </c>
      <c r="P485" s="662"/>
      <c r="Q485" s="823">
        <v>-3515.8950000000004</v>
      </c>
      <c r="R485" s="654"/>
      <c r="S485" s="660">
        <v>300</v>
      </c>
      <c r="U485" s="654"/>
      <c r="V485" s="649" t="s">
        <v>1211</v>
      </c>
      <c r="W485" s="657">
        <v>5.5549999999999997</v>
      </c>
      <c r="Y485" s="657"/>
      <c r="Z485" s="654"/>
    </row>
    <row r="486" spans="1:26" s="649" customFormat="1" ht="15.5">
      <c r="A486" s="856" t="s">
        <v>200</v>
      </c>
      <c r="B486" s="740">
        <v>44215</v>
      </c>
      <c r="C486" s="650" t="s">
        <v>277</v>
      </c>
      <c r="D486" s="9">
        <v>116641</v>
      </c>
      <c r="E486" s="651" t="s">
        <v>8</v>
      </c>
      <c r="F486" s="651" t="s">
        <v>2</v>
      </c>
      <c r="G486" s="651">
        <v>200</v>
      </c>
      <c r="H486" s="61">
        <v>26.31</v>
      </c>
      <c r="I486" s="648">
        <v>26.35</v>
      </c>
      <c r="J486" s="742">
        <v>5262</v>
      </c>
      <c r="K486" s="820">
        <v>3.4</v>
      </c>
      <c r="L486" s="90">
        <v>1.88</v>
      </c>
      <c r="M486" s="90">
        <v>0.27500000000000002</v>
      </c>
      <c r="N486" s="823">
        <v>5267.8949999999995</v>
      </c>
      <c r="O486" s="852" t="s">
        <v>143</v>
      </c>
      <c r="P486" s="662"/>
      <c r="Q486" s="823">
        <v>-5267.8949999999995</v>
      </c>
      <c r="R486" s="654"/>
      <c r="S486" s="817">
        <v>2024</v>
      </c>
      <c r="U486" s="654"/>
      <c r="V486" s="649" t="s">
        <v>1257</v>
      </c>
      <c r="W486" s="657">
        <v>5.5549999999999997</v>
      </c>
      <c r="Y486" s="657"/>
      <c r="Z486" s="654"/>
    </row>
    <row r="487" spans="1:26" s="649" customFormat="1" ht="15.5">
      <c r="A487" s="856" t="s">
        <v>200</v>
      </c>
      <c r="B487" s="740">
        <v>44215</v>
      </c>
      <c r="C487" s="650" t="s">
        <v>277</v>
      </c>
      <c r="D487" s="9">
        <v>116641</v>
      </c>
      <c r="E487" s="651" t="s">
        <v>8</v>
      </c>
      <c r="F487" s="651" t="s">
        <v>2</v>
      </c>
      <c r="G487" s="651">
        <v>200</v>
      </c>
      <c r="H487" s="61">
        <v>26.41</v>
      </c>
      <c r="I487" s="61">
        <v>26.41</v>
      </c>
      <c r="J487" s="742">
        <v>5282</v>
      </c>
      <c r="K487" s="820">
        <v>3.4</v>
      </c>
      <c r="L487" s="90">
        <v>1.88</v>
      </c>
      <c r="M487" s="90">
        <v>0.27500000000000002</v>
      </c>
      <c r="N487" s="823">
        <v>5287.8949999999995</v>
      </c>
      <c r="O487" s="852" t="s">
        <v>143</v>
      </c>
      <c r="P487" s="662"/>
      <c r="Q487" s="823">
        <v>-5287.8949999999995</v>
      </c>
      <c r="R487" s="654"/>
      <c r="S487" s="660"/>
      <c r="U487" s="654"/>
      <c r="V487" s="649" t="s">
        <v>1211</v>
      </c>
      <c r="W487" s="657">
        <v>5.5549999999999997</v>
      </c>
      <c r="Y487" s="657"/>
      <c r="Z487" s="654"/>
    </row>
    <row r="488" spans="1:26" s="649" customFormat="1" ht="15.5">
      <c r="A488" s="856" t="s">
        <v>200</v>
      </c>
      <c r="B488" s="740">
        <v>44215</v>
      </c>
      <c r="C488" s="650" t="s">
        <v>1265</v>
      </c>
      <c r="D488" s="9">
        <v>116641</v>
      </c>
      <c r="E488" s="651" t="s">
        <v>8</v>
      </c>
      <c r="F488" s="234" t="s">
        <v>1</v>
      </c>
      <c r="G488" s="651">
        <v>100</v>
      </c>
      <c r="H488" s="61">
        <v>35.25</v>
      </c>
      <c r="I488" s="61">
        <v>36.527333333333331</v>
      </c>
      <c r="J488" s="742">
        <v>3525</v>
      </c>
      <c r="K488" s="820">
        <v>3.4</v>
      </c>
      <c r="L488" s="90">
        <v>1.88</v>
      </c>
      <c r="M488" s="90">
        <v>0.27500000000000002</v>
      </c>
      <c r="N488" s="823">
        <v>3530.6883333333335</v>
      </c>
      <c r="O488" s="852" t="s">
        <v>143</v>
      </c>
      <c r="P488" s="662"/>
      <c r="Q488" s="823">
        <v>-3530.6883333333335</v>
      </c>
      <c r="R488" s="654"/>
      <c r="S488" s="660"/>
      <c r="U488" s="654"/>
      <c r="V488" s="649" t="s">
        <v>1211</v>
      </c>
      <c r="W488" s="657">
        <v>5.5549999999999997</v>
      </c>
      <c r="Y488" s="657"/>
      <c r="Z488" s="654"/>
    </row>
    <row r="489" spans="1:26" s="649" customFormat="1" ht="15.5">
      <c r="A489" s="856" t="s">
        <v>200</v>
      </c>
      <c r="B489" s="740">
        <v>44215</v>
      </c>
      <c r="C489" s="650" t="s">
        <v>271</v>
      </c>
      <c r="D489" s="9">
        <v>116641</v>
      </c>
      <c r="E489" s="651" t="s">
        <v>8</v>
      </c>
      <c r="F489" s="651" t="s">
        <v>67</v>
      </c>
      <c r="G489" s="651">
        <v>200</v>
      </c>
      <c r="H489" s="61">
        <v>20.02</v>
      </c>
      <c r="I489" s="648"/>
      <c r="J489" s="742">
        <v>4004</v>
      </c>
      <c r="K489" s="820">
        <v>3.4</v>
      </c>
      <c r="L489" s="90">
        <v>1.88</v>
      </c>
      <c r="M489" s="90">
        <v>0.27500000000000002</v>
      </c>
      <c r="N489" s="823">
        <v>4009.6883333333335</v>
      </c>
      <c r="O489" s="852" t="s">
        <v>143</v>
      </c>
      <c r="P489" s="662"/>
      <c r="Q489" s="823">
        <v>-4009.6883333333335</v>
      </c>
      <c r="R489" s="654"/>
      <c r="S489" s="660"/>
      <c r="U489" s="654"/>
      <c r="V489" s="649" t="s">
        <v>1211</v>
      </c>
      <c r="W489" s="657">
        <v>5.5549999999999997</v>
      </c>
      <c r="Y489" s="657"/>
      <c r="Z489" s="654"/>
    </row>
    <row r="490" spans="1:26" s="649" customFormat="1" ht="15.5">
      <c r="A490" s="856" t="s">
        <v>200</v>
      </c>
      <c r="B490" s="740">
        <v>44215</v>
      </c>
      <c r="C490" s="650" t="s">
        <v>446</v>
      </c>
      <c r="D490" s="9">
        <v>116641</v>
      </c>
      <c r="E490" s="651" t="s">
        <v>8</v>
      </c>
      <c r="F490" s="651" t="s">
        <v>89</v>
      </c>
      <c r="G490" s="651">
        <v>500</v>
      </c>
      <c r="H490" s="61">
        <v>14.25</v>
      </c>
      <c r="I490" s="648"/>
      <c r="J490" s="742">
        <v>7125</v>
      </c>
      <c r="K490" s="820">
        <v>3.4</v>
      </c>
      <c r="L490" s="90">
        <v>1.88</v>
      </c>
      <c r="M490" s="90">
        <v>0.27500000000000002</v>
      </c>
      <c r="N490" s="823">
        <v>7130.6883333333326</v>
      </c>
      <c r="O490" s="852" t="s">
        <v>143</v>
      </c>
      <c r="P490" s="662"/>
      <c r="Q490" s="823">
        <v>-7130.6883333333326</v>
      </c>
      <c r="R490" s="654"/>
      <c r="S490" s="660"/>
      <c r="U490" s="654"/>
      <c r="V490" s="649" t="s">
        <v>1211</v>
      </c>
      <c r="W490" s="657">
        <v>5.5549999999999997</v>
      </c>
      <c r="Y490" s="657"/>
      <c r="Z490" s="654"/>
    </row>
    <row r="491" spans="1:26" s="649" customFormat="1" ht="15.5">
      <c r="A491" s="856" t="s">
        <v>200</v>
      </c>
      <c r="B491" s="740">
        <v>44215</v>
      </c>
      <c r="C491" s="650" t="s">
        <v>446</v>
      </c>
      <c r="D491" s="9">
        <v>116641</v>
      </c>
      <c r="E491" s="651" t="s">
        <v>8</v>
      </c>
      <c r="F491" s="651" t="s">
        <v>89</v>
      </c>
      <c r="G491" s="651">
        <v>1000</v>
      </c>
      <c r="H491" s="651">
        <v>14.28</v>
      </c>
      <c r="I491" s="648"/>
      <c r="J491" s="742">
        <v>14280</v>
      </c>
      <c r="K491" s="820">
        <v>3.4</v>
      </c>
      <c r="L491" s="90">
        <v>1.88</v>
      </c>
      <c r="M491" s="90">
        <v>0.27500000000000002</v>
      </c>
      <c r="N491" s="823">
        <v>14284.994999999999</v>
      </c>
      <c r="O491" s="852" t="s">
        <v>143</v>
      </c>
      <c r="P491" s="662"/>
      <c r="Q491" s="823">
        <v>-14284.994999999999</v>
      </c>
      <c r="R491" s="654"/>
      <c r="S491" s="660">
        <v>2000</v>
      </c>
      <c r="U491" s="654"/>
      <c r="V491" s="649" t="s">
        <v>1257</v>
      </c>
      <c r="W491" s="657">
        <v>5.5549999999999997</v>
      </c>
      <c r="Y491" s="657"/>
      <c r="Z491" s="654"/>
    </row>
    <row r="492" spans="1:26" s="649" customFormat="1" ht="15.5">
      <c r="A492" s="856" t="s">
        <v>200</v>
      </c>
      <c r="B492" s="740">
        <v>44215</v>
      </c>
      <c r="C492" s="650" t="s">
        <v>446</v>
      </c>
      <c r="D492" s="9">
        <v>116641</v>
      </c>
      <c r="E492" s="651" t="s">
        <v>8</v>
      </c>
      <c r="F492" s="651" t="s">
        <v>89</v>
      </c>
      <c r="G492" s="651">
        <v>1000</v>
      </c>
      <c r="H492" s="651">
        <v>14.29</v>
      </c>
      <c r="I492" s="648"/>
      <c r="J492" s="742">
        <v>14290</v>
      </c>
      <c r="K492" s="820">
        <v>3.4</v>
      </c>
      <c r="L492" s="90">
        <v>1.88</v>
      </c>
      <c r="M492" s="90">
        <v>0.27500000000000002</v>
      </c>
      <c r="N492" s="823">
        <v>14294.944999999998</v>
      </c>
      <c r="O492" s="852" t="s">
        <v>143</v>
      </c>
      <c r="P492" s="662"/>
      <c r="Q492" s="823">
        <v>-14294.944999999998</v>
      </c>
      <c r="R492" s="654"/>
      <c r="S492" s="660">
        <v>800</v>
      </c>
      <c r="U492" s="654"/>
      <c r="V492" s="649" t="s">
        <v>1257</v>
      </c>
      <c r="W492" s="657">
        <v>5.5549999999999997</v>
      </c>
      <c r="Y492" s="657"/>
      <c r="Z492" s="654"/>
    </row>
    <row r="493" spans="1:26" s="649" customFormat="1" ht="15.5">
      <c r="A493" s="856" t="s">
        <v>200</v>
      </c>
      <c r="B493" s="740">
        <v>44215</v>
      </c>
      <c r="C493" s="650" t="s">
        <v>446</v>
      </c>
      <c r="D493" s="9">
        <v>116641</v>
      </c>
      <c r="E493" s="651" t="s">
        <v>10</v>
      </c>
      <c r="F493" s="651" t="s">
        <v>89</v>
      </c>
      <c r="G493" s="816">
        <v>2500</v>
      </c>
      <c r="H493" s="61">
        <v>14.49</v>
      </c>
      <c r="I493" s="651"/>
      <c r="J493" s="742">
        <v>36225</v>
      </c>
      <c r="K493" s="820">
        <v>3.4</v>
      </c>
      <c r="L493" s="90">
        <v>1.88</v>
      </c>
      <c r="M493" s="90">
        <v>0.27500000000000002</v>
      </c>
      <c r="N493" s="823">
        <v>36220.751666666663</v>
      </c>
      <c r="O493" s="852" t="s">
        <v>143</v>
      </c>
      <c r="P493" s="662"/>
      <c r="Q493" s="823">
        <v>36220.751666666663</v>
      </c>
      <c r="R493" s="654">
        <v>509.20333333333383</v>
      </c>
      <c r="S493" s="660">
        <v>200</v>
      </c>
      <c r="U493" s="654"/>
      <c r="V493" s="744" t="s">
        <v>1211</v>
      </c>
      <c r="W493" s="657">
        <v>5.5549999999999997</v>
      </c>
      <c r="Y493" s="657"/>
      <c r="Z493" s="654"/>
    </row>
    <row r="494" spans="1:26" s="649" customFormat="1" ht="15.5">
      <c r="A494" s="856" t="s">
        <v>200</v>
      </c>
      <c r="B494" s="740">
        <v>44215</v>
      </c>
      <c r="C494" s="650" t="s">
        <v>446</v>
      </c>
      <c r="D494" s="9">
        <v>116641</v>
      </c>
      <c r="E494" s="651" t="s">
        <v>10</v>
      </c>
      <c r="F494" s="651" t="s">
        <v>89</v>
      </c>
      <c r="G494" s="651">
        <v>61</v>
      </c>
      <c r="H494" s="61">
        <v>14.51</v>
      </c>
      <c r="I494" s="651">
        <v>15.706906032670226</v>
      </c>
      <c r="J494" s="742">
        <v>885.11</v>
      </c>
      <c r="K494" s="820">
        <v>3.4</v>
      </c>
      <c r="L494" s="90">
        <v>1.88</v>
      </c>
      <c r="M494" s="90">
        <v>0.27500000000000002</v>
      </c>
      <c r="N494" s="823">
        <v>880.86166666666668</v>
      </c>
      <c r="O494" s="852" t="s">
        <v>143</v>
      </c>
      <c r="P494" s="662"/>
      <c r="Q494" s="823">
        <v>880.86166666666668</v>
      </c>
      <c r="R494" s="654">
        <v>-77.892934659550406</v>
      </c>
      <c r="S494" s="660">
        <v>400</v>
      </c>
      <c r="U494" s="654"/>
      <c r="V494" s="744" t="s">
        <v>1211</v>
      </c>
      <c r="W494" s="657">
        <v>5.5549999999999997</v>
      </c>
      <c r="Y494" s="657"/>
      <c r="Z494" s="654"/>
    </row>
    <row r="495" spans="1:26" s="649" customFormat="1" ht="15.5">
      <c r="A495" s="856" t="s">
        <v>200</v>
      </c>
      <c r="B495" s="740">
        <v>44215</v>
      </c>
      <c r="C495" s="650" t="s">
        <v>1265</v>
      </c>
      <c r="D495" s="9">
        <v>116641</v>
      </c>
      <c r="E495" s="651" t="s">
        <v>8</v>
      </c>
      <c r="F495" s="651" t="s">
        <v>90</v>
      </c>
      <c r="G495" s="651">
        <v>200</v>
      </c>
      <c r="H495" s="61">
        <v>30.9</v>
      </c>
      <c r="I495" s="648"/>
      <c r="J495" s="742">
        <v>6180</v>
      </c>
      <c r="K495" s="820">
        <v>3.4</v>
      </c>
      <c r="L495" s="90">
        <v>1.88</v>
      </c>
      <c r="M495" s="90">
        <v>0.27500000000000002</v>
      </c>
      <c r="N495" s="823">
        <v>6184.8783333333331</v>
      </c>
      <c r="O495" s="852" t="s">
        <v>143</v>
      </c>
      <c r="P495" s="662"/>
      <c r="Q495" s="823">
        <v>-6184.8783333333331</v>
      </c>
      <c r="R495" s="654"/>
      <c r="S495" s="660"/>
      <c r="U495" s="654"/>
      <c r="V495" s="744" t="s">
        <v>1211</v>
      </c>
      <c r="W495" s="657">
        <v>5.5549999999999997</v>
      </c>
      <c r="Y495" s="657"/>
      <c r="Z495" s="654"/>
    </row>
    <row r="496" spans="1:26" s="649" customFormat="1" ht="15.5">
      <c r="A496" s="856" t="s">
        <v>200</v>
      </c>
      <c r="B496" s="740">
        <v>44215</v>
      </c>
      <c r="C496" s="650" t="s">
        <v>1265</v>
      </c>
      <c r="D496" s="9">
        <v>116641</v>
      </c>
      <c r="E496" s="651" t="s">
        <v>10</v>
      </c>
      <c r="F496" s="651" t="s">
        <v>1</v>
      </c>
      <c r="G496" s="651">
        <v>200</v>
      </c>
      <c r="H496" s="61">
        <v>36.04</v>
      </c>
      <c r="I496" s="648"/>
      <c r="J496" s="742">
        <v>7208</v>
      </c>
      <c r="K496" s="820">
        <v>3.4</v>
      </c>
      <c r="L496" s="90">
        <v>1.88</v>
      </c>
      <c r="M496" s="90">
        <v>0.27500000000000002</v>
      </c>
      <c r="N496" s="823">
        <v>7203.6750000000011</v>
      </c>
      <c r="O496" s="852" t="s">
        <v>143</v>
      </c>
      <c r="P496" s="662"/>
      <c r="Q496" s="823">
        <v>7203.6750000000011</v>
      </c>
      <c r="R496" s="654"/>
      <c r="S496" s="660">
        <v>200</v>
      </c>
      <c r="U496" s="654"/>
      <c r="V496" s="744" t="s">
        <v>1257</v>
      </c>
      <c r="W496" s="657">
        <v>5.5549999999999997</v>
      </c>
      <c r="Y496" s="657"/>
      <c r="Z496" s="654"/>
    </row>
    <row r="497" spans="1:26" s="649" customFormat="1" ht="15.5">
      <c r="A497" s="856" t="s">
        <v>200</v>
      </c>
      <c r="B497" s="740">
        <v>44215</v>
      </c>
      <c r="C497" s="650" t="s">
        <v>1265</v>
      </c>
      <c r="D497" s="9">
        <v>116641</v>
      </c>
      <c r="E497" s="651" t="s">
        <v>8</v>
      </c>
      <c r="F497" s="651" t="s">
        <v>1</v>
      </c>
      <c r="G497" s="651">
        <v>200</v>
      </c>
      <c r="H497" s="61">
        <v>35.68</v>
      </c>
      <c r="I497" s="648"/>
      <c r="J497" s="742">
        <v>7136</v>
      </c>
      <c r="K497" s="820">
        <v>3.4</v>
      </c>
      <c r="L497" s="90">
        <v>1.88</v>
      </c>
      <c r="M497" s="90">
        <v>0.27500000000000002</v>
      </c>
      <c r="N497" s="823">
        <v>7141.8649999999998</v>
      </c>
      <c r="O497" s="852" t="s">
        <v>143</v>
      </c>
      <c r="P497" s="662"/>
      <c r="Q497" s="823">
        <v>-7141.8649999999998</v>
      </c>
      <c r="R497" s="654"/>
      <c r="S497" s="660"/>
      <c r="U497" s="654"/>
      <c r="V497" s="744" t="s">
        <v>1211</v>
      </c>
      <c r="W497" s="657">
        <v>5.5549999999999997</v>
      </c>
      <c r="Y497" s="657"/>
      <c r="Z497" s="654"/>
    </row>
    <row r="498" spans="1:26" s="649" customFormat="1" ht="15.5">
      <c r="A498" s="856" t="s">
        <v>200</v>
      </c>
      <c r="B498" s="740">
        <v>44214</v>
      </c>
      <c r="C498" s="650" t="s">
        <v>1265</v>
      </c>
      <c r="D498" s="663">
        <v>107330</v>
      </c>
      <c r="E498" s="741" t="s">
        <v>8</v>
      </c>
      <c r="F498" s="745" t="s">
        <v>1</v>
      </c>
      <c r="G498" s="741">
        <v>200</v>
      </c>
      <c r="H498" s="811">
        <v>36.01</v>
      </c>
      <c r="I498" s="651"/>
      <c r="J498" s="742">
        <v>7202</v>
      </c>
      <c r="K498" s="739">
        <v>4.9000000000000004</v>
      </c>
      <c r="L498" s="648">
        <v>1.6955555555555555</v>
      </c>
      <c r="M498" s="648">
        <v>0.21111111111111111</v>
      </c>
      <c r="N498" s="823">
        <v>7209.5211111111103</v>
      </c>
      <c r="O498" s="852" t="s">
        <v>143</v>
      </c>
      <c r="P498" s="662"/>
      <c r="Q498" s="823">
        <v>-7209.5211111111103</v>
      </c>
      <c r="R498" s="654"/>
      <c r="S498" s="660">
        <v>0</v>
      </c>
      <c r="U498" s="654"/>
      <c r="V498" s="744" t="s">
        <v>1257</v>
      </c>
      <c r="W498" s="657">
        <v>6.8066666666666675</v>
      </c>
      <c r="Y498" s="657"/>
      <c r="Z498" s="654"/>
    </row>
    <row r="499" spans="1:26" s="649" customFormat="1" ht="15.5">
      <c r="A499" s="856" t="s">
        <v>200</v>
      </c>
      <c r="B499" s="740">
        <v>44214</v>
      </c>
      <c r="C499" s="650" t="s">
        <v>1265</v>
      </c>
      <c r="D499" s="663">
        <v>107330</v>
      </c>
      <c r="E499" s="741" t="s">
        <v>10</v>
      </c>
      <c r="F499" s="741" t="s">
        <v>1</v>
      </c>
      <c r="G499" s="741">
        <v>300</v>
      </c>
      <c r="H499" s="811">
        <v>36.799999999999997</v>
      </c>
      <c r="I499" s="651">
        <v>37.165999999999997</v>
      </c>
      <c r="J499" s="742">
        <v>11040</v>
      </c>
      <c r="K499" s="739">
        <v>4.9000000000000004</v>
      </c>
      <c r="L499" s="648">
        <v>1.6955555555555555</v>
      </c>
      <c r="M499" s="648">
        <v>0.21111111111111111</v>
      </c>
      <c r="N499" s="823">
        <v>11032.918888888889</v>
      </c>
      <c r="O499" s="852" t="s">
        <v>143</v>
      </c>
      <c r="P499" s="662"/>
      <c r="Q499" s="823">
        <v>11032.918888888889</v>
      </c>
      <c r="R499" s="654">
        <v>-117.52861111111088</v>
      </c>
      <c r="S499" s="660"/>
      <c r="U499" s="654"/>
      <c r="V499" s="744" t="s">
        <v>1211</v>
      </c>
      <c r="W499" s="657">
        <v>6.8066666666666675</v>
      </c>
      <c r="Y499" s="657"/>
      <c r="Z499" s="654"/>
    </row>
    <row r="500" spans="1:26" s="649" customFormat="1" ht="15.5">
      <c r="A500" s="856" t="s">
        <v>200</v>
      </c>
      <c r="B500" s="740">
        <v>44214</v>
      </c>
      <c r="C500" s="650" t="s">
        <v>1265</v>
      </c>
      <c r="D500" s="663">
        <v>107330</v>
      </c>
      <c r="E500" s="741" t="s">
        <v>10</v>
      </c>
      <c r="F500" s="741" t="s">
        <v>1</v>
      </c>
      <c r="G500" s="741">
        <v>200</v>
      </c>
      <c r="H500" s="811">
        <v>36.75</v>
      </c>
      <c r="I500" s="651"/>
      <c r="J500" s="742">
        <v>7350</v>
      </c>
      <c r="K500" s="739">
        <v>4.9000000000000004</v>
      </c>
      <c r="L500" s="648">
        <v>1.6955555555555555</v>
      </c>
      <c r="M500" s="648">
        <v>0.21111111111111111</v>
      </c>
      <c r="N500" s="823">
        <v>7341.4688888888895</v>
      </c>
      <c r="O500" s="852" t="s">
        <v>143</v>
      </c>
      <c r="P500" s="662"/>
      <c r="Q500" s="823">
        <v>7341.4688888888895</v>
      </c>
      <c r="R500" s="654">
        <v>132.28027777777879</v>
      </c>
      <c r="S500" s="660"/>
      <c r="U500" s="654"/>
      <c r="V500" s="744" t="s">
        <v>1211</v>
      </c>
      <c r="W500" s="657">
        <v>6.8066666666666675</v>
      </c>
      <c r="Y500" s="657"/>
      <c r="Z500" s="654"/>
    </row>
    <row r="501" spans="1:26" s="649" customFormat="1" ht="15.5">
      <c r="A501" s="856" t="s">
        <v>200</v>
      </c>
      <c r="B501" s="740">
        <v>44214</v>
      </c>
      <c r="C501" s="650" t="s">
        <v>277</v>
      </c>
      <c r="D501" s="663">
        <v>107330</v>
      </c>
      <c r="E501" s="741" t="s">
        <v>10</v>
      </c>
      <c r="F501" s="741" t="s">
        <v>2</v>
      </c>
      <c r="G501" s="741">
        <v>300</v>
      </c>
      <c r="H501" s="811">
        <v>26.88</v>
      </c>
      <c r="I501" s="811">
        <v>27.12</v>
      </c>
      <c r="J501" s="742">
        <v>8064</v>
      </c>
      <c r="K501" s="739">
        <v>4.9000000000000004</v>
      </c>
      <c r="L501" s="648">
        <v>1.6955555555555555</v>
      </c>
      <c r="M501" s="648">
        <v>0.21111111111111111</v>
      </c>
      <c r="N501" s="823">
        <v>8057.8038888888896</v>
      </c>
      <c r="O501" s="852" t="s">
        <v>143</v>
      </c>
      <c r="P501" s="662"/>
      <c r="Q501" s="823">
        <v>8057.8038888888896</v>
      </c>
      <c r="R501" s="654">
        <v>-86.75861111111044</v>
      </c>
      <c r="S501" s="660">
        <v>1824</v>
      </c>
      <c r="U501" s="654"/>
      <c r="V501" s="744" t="s">
        <v>1257</v>
      </c>
      <c r="W501" s="657">
        <v>6.8066666666666675</v>
      </c>
      <c r="Y501" s="657"/>
      <c r="Z501" s="654"/>
    </row>
    <row r="502" spans="1:26" s="649" customFormat="1" ht="15.5">
      <c r="A502" s="856" t="s">
        <v>200</v>
      </c>
      <c r="B502" s="740">
        <v>44214</v>
      </c>
      <c r="C502" s="650" t="s">
        <v>271</v>
      </c>
      <c r="D502" s="663">
        <v>107330</v>
      </c>
      <c r="E502" s="741" t="s">
        <v>8</v>
      </c>
      <c r="F502" s="741" t="s">
        <v>67</v>
      </c>
      <c r="G502" s="741">
        <v>200</v>
      </c>
      <c r="H502" s="811">
        <v>20.71</v>
      </c>
      <c r="I502" s="651">
        <v>26.034790226568656</v>
      </c>
      <c r="J502" s="742">
        <v>4142</v>
      </c>
      <c r="K502" s="739">
        <v>4.9000000000000004</v>
      </c>
      <c r="L502" s="648">
        <v>1.6955555555555555</v>
      </c>
      <c r="M502" s="648">
        <v>0.21111111111111111</v>
      </c>
      <c r="N502" s="823">
        <v>4148.8261111111105</v>
      </c>
      <c r="O502" s="852" t="s">
        <v>143</v>
      </c>
      <c r="P502" s="662"/>
      <c r="Q502" s="823">
        <v>-4148.8261111111105</v>
      </c>
      <c r="R502" s="654">
        <v>-18.753055555554965</v>
      </c>
      <c r="S502" s="660">
        <v>600</v>
      </c>
      <c r="U502" s="654"/>
      <c r="V502" s="744" t="s">
        <v>1257</v>
      </c>
      <c r="W502" s="657">
        <v>6.8066666666666675</v>
      </c>
      <c r="Y502" s="657"/>
      <c r="Z502" s="654"/>
    </row>
    <row r="503" spans="1:26" s="649" customFormat="1" ht="15.5">
      <c r="A503" s="856" t="s">
        <v>200</v>
      </c>
      <c r="B503" s="740">
        <v>44214</v>
      </c>
      <c r="C503" s="650" t="s">
        <v>271</v>
      </c>
      <c r="D503" s="663">
        <v>107330</v>
      </c>
      <c r="E503" s="741" t="s">
        <v>10</v>
      </c>
      <c r="F503" s="741" t="s">
        <v>67</v>
      </c>
      <c r="G503" s="741">
        <v>200</v>
      </c>
      <c r="H503" s="811">
        <v>20.69</v>
      </c>
      <c r="I503" s="651"/>
      <c r="J503" s="742">
        <v>4138</v>
      </c>
      <c r="K503" s="739">
        <v>4.9000000000000004</v>
      </c>
      <c r="L503" s="648">
        <v>1.6955555555555555</v>
      </c>
      <c r="M503" s="648">
        <v>0.21111111111111111</v>
      </c>
      <c r="N503" s="823">
        <v>4131.5988888888896</v>
      </c>
      <c r="O503" s="852" t="s">
        <v>143</v>
      </c>
      <c r="P503" s="662"/>
      <c r="Q503" s="823">
        <v>4131.5988888888896</v>
      </c>
      <c r="R503" s="654"/>
      <c r="S503" s="660">
        <v>800</v>
      </c>
      <c r="U503" s="654"/>
      <c r="V503" s="744" t="s">
        <v>1257</v>
      </c>
      <c r="W503" s="657">
        <v>6.8066666666666675</v>
      </c>
      <c r="Y503" s="657"/>
      <c r="Z503" s="654"/>
    </row>
    <row r="504" spans="1:26" s="649" customFormat="1" ht="15.5">
      <c r="A504" s="856" t="s">
        <v>200</v>
      </c>
      <c r="B504" s="740">
        <v>44214</v>
      </c>
      <c r="C504" s="650" t="s">
        <v>271</v>
      </c>
      <c r="D504" s="663">
        <v>107330</v>
      </c>
      <c r="E504" s="741" t="s">
        <v>10</v>
      </c>
      <c r="F504" s="741" t="s">
        <v>67</v>
      </c>
      <c r="G504" s="741">
        <v>500</v>
      </c>
      <c r="H504" s="811">
        <v>20.68</v>
      </c>
      <c r="I504" s="651">
        <v>26.618648804043289</v>
      </c>
      <c r="J504" s="742">
        <v>10340</v>
      </c>
      <c r="K504" s="739">
        <v>4.9000000000000004</v>
      </c>
      <c r="L504" s="648">
        <v>1.6955555555555555</v>
      </c>
      <c r="M504" s="648">
        <v>0.21111111111111111</v>
      </c>
      <c r="N504" s="823">
        <v>10333.598888888888</v>
      </c>
      <c r="O504" s="852" t="s">
        <v>143</v>
      </c>
      <c r="P504" s="662"/>
      <c r="Q504" s="823">
        <v>10333.598888888888</v>
      </c>
      <c r="R504" s="654">
        <v>-2975.7188464660885</v>
      </c>
      <c r="S504" s="660">
        <v>500</v>
      </c>
      <c r="U504" s="654"/>
      <c r="V504" s="744" t="s">
        <v>1257</v>
      </c>
      <c r="W504" s="657">
        <v>6.8066666666666675</v>
      </c>
      <c r="Y504" s="657"/>
      <c r="Z504" s="654"/>
    </row>
    <row r="505" spans="1:26" s="649" customFormat="1" ht="15.5">
      <c r="A505" s="856" t="s">
        <v>200</v>
      </c>
      <c r="B505" s="740">
        <v>44214</v>
      </c>
      <c r="C505" s="650" t="s">
        <v>1265</v>
      </c>
      <c r="D505" s="663">
        <v>107330</v>
      </c>
      <c r="E505" s="741" t="s">
        <v>10</v>
      </c>
      <c r="F505" s="741" t="s">
        <v>90</v>
      </c>
      <c r="G505" s="741">
        <v>200</v>
      </c>
      <c r="H505" s="811">
        <v>31.6</v>
      </c>
      <c r="I505" s="651">
        <v>30.222337662337662</v>
      </c>
      <c r="J505" s="742">
        <v>6320</v>
      </c>
      <c r="K505" s="739">
        <v>4.9000000000000004</v>
      </c>
      <c r="L505" s="648">
        <v>1.6955555555555555</v>
      </c>
      <c r="M505" s="648">
        <v>0.21111111111111111</v>
      </c>
      <c r="N505" s="823">
        <v>6313.5988888888896</v>
      </c>
      <c r="O505" s="852" t="s">
        <v>143</v>
      </c>
      <c r="P505" s="662"/>
      <c r="Q505" s="823">
        <v>6313.5988888888896</v>
      </c>
      <c r="R505" s="654">
        <v>269.13802308802315</v>
      </c>
      <c r="S505" s="660">
        <v>300</v>
      </c>
      <c r="U505" s="654"/>
      <c r="V505" s="744" t="s">
        <v>1257</v>
      </c>
      <c r="W505" s="657">
        <v>6.8066666666666675</v>
      </c>
      <c r="Y505" s="657"/>
      <c r="Z505" s="654"/>
    </row>
    <row r="506" spans="1:26" s="649" customFormat="1" ht="15.5">
      <c r="A506" s="856" t="s">
        <v>200</v>
      </c>
      <c r="B506" s="740">
        <v>44214</v>
      </c>
      <c r="C506" s="650" t="s">
        <v>1265</v>
      </c>
      <c r="D506" s="663">
        <v>107330</v>
      </c>
      <c r="E506" s="741" t="s">
        <v>10</v>
      </c>
      <c r="F506" s="741" t="s">
        <v>90</v>
      </c>
      <c r="G506" s="741">
        <v>100</v>
      </c>
      <c r="H506" s="811">
        <v>31.67</v>
      </c>
      <c r="I506" s="651">
        <v>30.222337662337662</v>
      </c>
      <c r="J506" s="742">
        <v>3167</v>
      </c>
      <c r="K506" s="739">
        <v>4.9000000000000004</v>
      </c>
      <c r="L506" s="648">
        <v>1.6955555555555555</v>
      </c>
      <c r="M506" s="648">
        <v>0.21111111111111111</v>
      </c>
      <c r="N506" s="823">
        <v>3160.7238888888887</v>
      </c>
      <c r="O506" s="852" t="s">
        <v>143</v>
      </c>
      <c r="P506" s="662"/>
      <c r="Q506" s="823">
        <v>3160.7238888888887</v>
      </c>
      <c r="R506" s="654">
        <v>138.37178932178904</v>
      </c>
      <c r="S506" s="660">
        <v>300</v>
      </c>
      <c r="U506" s="654"/>
      <c r="V506" s="744" t="s">
        <v>1257</v>
      </c>
      <c r="W506" s="657">
        <v>6.8066666666666675</v>
      </c>
      <c r="Y506" s="657"/>
      <c r="Z506" s="654"/>
    </row>
    <row r="507" spans="1:26" s="649" customFormat="1" ht="15.5">
      <c r="A507" s="856" t="s">
        <v>200</v>
      </c>
      <c r="B507" s="740">
        <v>44211</v>
      </c>
      <c r="C507" s="650" t="s">
        <v>1265</v>
      </c>
      <c r="D507" s="663">
        <v>97829</v>
      </c>
      <c r="E507" s="741" t="s">
        <v>8</v>
      </c>
      <c r="F507" s="741" t="s">
        <v>1</v>
      </c>
      <c r="G507" s="741">
        <v>200</v>
      </c>
      <c r="H507" s="811">
        <v>36.770000000000003</v>
      </c>
      <c r="I507" s="651">
        <v>37.165999999999997</v>
      </c>
      <c r="J507" s="742">
        <v>7354.0000000000009</v>
      </c>
      <c r="K507" s="739">
        <v>4.9000000000000004</v>
      </c>
      <c r="L507" s="648">
        <v>1.7666666666666666</v>
      </c>
      <c r="M507" s="648">
        <v>0.21666666666666667</v>
      </c>
      <c r="N507" s="823">
        <v>7360.9116666666669</v>
      </c>
      <c r="O507" s="852" t="s">
        <v>143</v>
      </c>
      <c r="P507" s="662"/>
      <c r="Q507" s="823">
        <v>-7360.9116666666669</v>
      </c>
      <c r="R507" s="654"/>
      <c r="S507" s="660"/>
      <c r="U507" s="654"/>
      <c r="V507" s="744" t="s">
        <v>1211</v>
      </c>
      <c r="W507" s="657">
        <v>6.8833333333333337</v>
      </c>
      <c r="Y507" s="657"/>
      <c r="Z507" s="654"/>
    </row>
    <row r="508" spans="1:26" s="649" customFormat="1" ht="15.5">
      <c r="A508" s="856" t="s">
        <v>200</v>
      </c>
      <c r="B508" s="740">
        <v>44211</v>
      </c>
      <c r="C508" s="650" t="s">
        <v>1265</v>
      </c>
      <c r="D508" s="663">
        <v>97829</v>
      </c>
      <c r="E508" s="741" t="s">
        <v>8</v>
      </c>
      <c r="F508" s="741" t="s">
        <v>1</v>
      </c>
      <c r="G508" s="741">
        <v>300</v>
      </c>
      <c r="H508" s="811">
        <v>37.43</v>
      </c>
      <c r="I508" s="651"/>
      <c r="J508" s="742">
        <v>11229</v>
      </c>
      <c r="K508" s="739">
        <v>4.9000000000000004</v>
      </c>
      <c r="L508" s="648">
        <v>1.7666666666666666</v>
      </c>
      <c r="M508" s="648">
        <v>0.21666666666666667</v>
      </c>
      <c r="N508" s="823">
        <v>11235.544166666667</v>
      </c>
      <c r="O508" s="852" t="s">
        <v>143</v>
      </c>
      <c r="P508" s="662"/>
      <c r="Q508" s="823">
        <v>-11235.544166666667</v>
      </c>
      <c r="R508" s="654"/>
      <c r="S508" s="660"/>
      <c r="U508" s="654"/>
      <c r="V508" s="744" t="s">
        <v>1211</v>
      </c>
      <c r="W508" s="657">
        <v>6.8833333333333337</v>
      </c>
      <c r="Y508" s="657"/>
      <c r="Z508" s="654"/>
    </row>
    <row r="509" spans="1:26" s="649" customFormat="1" ht="15.5">
      <c r="A509" s="856" t="s">
        <v>200</v>
      </c>
      <c r="B509" s="740">
        <v>44211</v>
      </c>
      <c r="C509" s="650" t="s">
        <v>277</v>
      </c>
      <c r="D509" s="663">
        <v>97829</v>
      </c>
      <c r="E509" s="741" t="s">
        <v>8</v>
      </c>
      <c r="F509" s="741" t="s">
        <v>2</v>
      </c>
      <c r="G509" s="741">
        <v>300</v>
      </c>
      <c r="H509" s="811">
        <v>27.12</v>
      </c>
      <c r="I509" s="811">
        <v>27.12</v>
      </c>
      <c r="J509" s="742">
        <v>8136</v>
      </c>
      <c r="K509" s="739">
        <v>4.9000000000000004</v>
      </c>
      <c r="L509" s="648">
        <v>1.7666666666666666</v>
      </c>
      <c r="M509" s="648">
        <v>0.21666666666666667</v>
      </c>
      <c r="N509" s="823">
        <v>8142.5441666666657</v>
      </c>
      <c r="O509" s="852" t="s">
        <v>143</v>
      </c>
      <c r="P509" s="662"/>
      <c r="Q509" s="823">
        <v>-8142.5441666666657</v>
      </c>
      <c r="R509" s="654"/>
      <c r="S509" s="660"/>
      <c r="U509" s="654"/>
      <c r="V509" s="744" t="s">
        <v>1211</v>
      </c>
      <c r="W509" s="657">
        <v>6.8833333333333337</v>
      </c>
      <c r="Y509" s="657"/>
      <c r="Z509" s="654"/>
    </row>
    <row r="510" spans="1:26" s="649" customFormat="1" ht="15.5">
      <c r="A510" s="856" t="s">
        <v>200</v>
      </c>
      <c r="B510" s="740">
        <v>44211</v>
      </c>
      <c r="C510" s="650" t="s">
        <v>271</v>
      </c>
      <c r="D510" s="663">
        <v>97829</v>
      </c>
      <c r="E510" s="741" t="s">
        <v>8</v>
      </c>
      <c r="F510" s="741" t="s">
        <v>67</v>
      </c>
      <c r="G510" s="741">
        <v>100</v>
      </c>
      <c r="H510" s="811">
        <v>19.73</v>
      </c>
      <c r="I510" s="651"/>
      <c r="J510" s="742">
        <v>1973</v>
      </c>
      <c r="K510" s="739">
        <v>4.9000000000000004</v>
      </c>
      <c r="L510" s="648">
        <v>1.7666666666666666</v>
      </c>
      <c r="M510" s="648">
        <v>0.21666666666666667</v>
      </c>
      <c r="N510" s="823">
        <v>1979.5441666666668</v>
      </c>
      <c r="O510" s="852" t="s">
        <v>143</v>
      </c>
      <c r="P510" s="662"/>
      <c r="Q510" s="823">
        <v>-1979.5441666666668</v>
      </c>
      <c r="R510" s="654"/>
      <c r="S510" s="660"/>
      <c r="U510" s="654"/>
      <c r="V510" s="744" t="s">
        <v>1211</v>
      </c>
      <c r="W510" s="657">
        <v>6.8833333333333337</v>
      </c>
      <c r="Y510" s="657"/>
      <c r="Z510" s="654"/>
    </row>
    <row r="511" spans="1:26" s="649" customFormat="1" ht="15.5">
      <c r="A511" s="856" t="s">
        <v>200</v>
      </c>
      <c r="B511" s="740">
        <v>44211</v>
      </c>
      <c r="C511" s="650" t="s">
        <v>271</v>
      </c>
      <c r="D511" s="663">
        <v>97829</v>
      </c>
      <c r="E511" s="741" t="s">
        <v>8</v>
      </c>
      <c r="F511" s="741" t="s">
        <v>67</v>
      </c>
      <c r="G511" s="741">
        <v>400</v>
      </c>
      <c r="H511" s="811">
        <v>19.73</v>
      </c>
      <c r="I511" s="651"/>
      <c r="J511" s="742">
        <v>7892</v>
      </c>
      <c r="K511" s="739">
        <v>4.9000000000000004</v>
      </c>
      <c r="L511" s="648">
        <v>1.7666666666666666</v>
      </c>
      <c r="M511" s="648">
        <v>0.21666666666666667</v>
      </c>
      <c r="N511" s="823">
        <v>7898.5441666666657</v>
      </c>
      <c r="O511" s="852" t="s">
        <v>143</v>
      </c>
      <c r="P511" s="662"/>
      <c r="Q511" s="823">
        <v>-7898.5441666666657</v>
      </c>
      <c r="R511" s="654"/>
      <c r="S511" s="660">
        <v>900</v>
      </c>
      <c r="U511" s="654"/>
      <c r="V511" s="744" t="s">
        <v>1257</v>
      </c>
      <c r="W511" s="657">
        <v>6.8833333333333337</v>
      </c>
      <c r="Y511" s="657"/>
      <c r="Z511" s="654"/>
    </row>
    <row r="512" spans="1:26" s="649" customFormat="1" ht="15.5">
      <c r="A512" s="856" t="s">
        <v>200</v>
      </c>
      <c r="B512" s="740">
        <v>44211</v>
      </c>
      <c r="C512" s="650" t="s">
        <v>271</v>
      </c>
      <c r="D512" s="663">
        <v>97829</v>
      </c>
      <c r="E512" s="741" t="s">
        <v>8</v>
      </c>
      <c r="F512" s="741" t="s">
        <v>67</v>
      </c>
      <c r="G512" s="741">
        <v>200</v>
      </c>
      <c r="H512" s="811">
        <v>19.760000000000002</v>
      </c>
      <c r="I512" s="651">
        <v>26.618648804043289</v>
      </c>
      <c r="J512" s="742">
        <v>3952.0000000000005</v>
      </c>
      <c r="K512" s="739">
        <v>4.9000000000000004</v>
      </c>
      <c r="L512" s="648">
        <v>1.7666666666666666</v>
      </c>
      <c r="M512" s="648">
        <v>0.21666666666666667</v>
      </c>
      <c r="N512" s="823">
        <v>3961.0866666666675</v>
      </c>
      <c r="O512" s="852" t="s">
        <v>143</v>
      </c>
      <c r="P512" s="662"/>
      <c r="Q512" s="823">
        <v>-3961.0866666666675</v>
      </c>
      <c r="R512" s="654"/>
      <c r="S512" s="660">
        <v>700</v>
      </c>
      <c r="U512" s="654"/>
      <c r="V512" s="744" t="s">
        <v>1257</v>
      </c>
      <c r="W512" s="657">
        <v>6.8833333333333337</v>
      </c>
      <c r="Y512" s="657"/>
      <c r="Z512" s="654"/>
    </row>
    <row r="513" spans="1:24" ht="15.5">
      <c r="A513" s="856" t="s">
        <v>200</v>
      </c>
      <c r="B513" s="740">
        <v>44211</v>
      </c>
      <c r="C513" s="650" t="s">
        <v>271</v>
      </c>
      <c r="D513" s="663">
        <v>97829</v>
      </c>
      <c r="E513" s="741" t="s">
        <v>10</v>
      </c>
      <c r="F513" s="741" t="s">
        <v>67</v>
      </c>
      <c r="G513" s="741">
        <v>500</v>
      </c>
      <c r="H513" s="811">
        <v>19.71</v>
      </c>
      <c r="I513" s="651"/>
      <c r="J513" s="742">
        <v>9855</v>
      </c>
      <c r="K513" s="739">
        <v>4.9000000000000004</v>
      </c>
      <c r="L513" s="648">
        <v>1.7666666666666666</v>
      </c>
      <c r="M513" s="648">
        <v>0.21666666666666667</v>
      </c>
      <c r="N513" s="823">
        <v>9848.5133333333324</v>
      </c>
      <c r="O513" s="852" t="s">
        <v>143</v>
      </c>
      <c r="P513" s="662"/>
      <c r="Q513" s="823">
        <v>9848.5133333333324</v>
      </c>
      <c r="R513" s="654"/>
      <c r="S513" s="660">
        <v>500</v>
      </c>
      <c r="V513" s="744" t="s">
        <v>1211</v>
      </c>
      <c r="W513" s="657">
        <v>6.8833333333333337</v>
      </c>
      <c r="X513" s="744">
        <v>-1000</v>
      </c>
    </row>
    <row r="514" spans="1:24" ht="15.5">
      <c r="A514" s="856" t="s">
        <v>200</v>
      </c>
      <c r="B514" s="740">
        <v>44211</v>
      </c>
      <c r="C514" s="650" t="s">
        <v>1265</v>
      </c>
      <c r="D514" s="663">
        <v>97829</v>
      </c>
      <c r="E514" s="741" t="s">
        <v>8</v>
      </c>
      <c r="F514" s="741" t="s">
        <v>90</v>
      </c>
      <c r="G514" s="741">
        <v>200</v>
      </c>
      <c r="H514" s="811">
        <v>31.89</v>
      </c>
      <c r="I514" s="651"/>
      <c r="J514" s="742">
        <v>6378</v>
      </c>
      <c r="K514" s="739">
        <v>4.9000000000000004</v>
      </c>
      <c r="L514" s="648">
        <v>1.7666666666666666</v>
      </c>
      <c r="M514" s="648">
        <v>0.21666666666666667</v>
      </c>
      <c r="N514" s="823">
        <v>6385.1166666666659</v>
      </c>
      <c r="O514" s="852" t="s">
        <v>143</v>
      </c>
      <c r="P514" s="662"/>
      <c r="Q514" s="823">
        <v>-6385.1166666666659</v>
      </c>
      <c r="R514" s="654"/>
      <c r="S514" s="660">
        <v>800</v>
      </c>
      <c r="V514" s="744" t="s">
        <v>1211</v>
      </c>
      <c r="W514" s="657">
        <v>6.8833333333333337</v>
      </c>
      <c r="X514" s="744">
        <v>-1000</v>
      </c>
    </row>
    <row r="515" spans="1:24" ht="15.5">
      <c r="A515" s="856" t="s">
        <v>200</v>
      </c>
      <c r="B515" s="740">
        <v>44211</v>
      </c>
      <c r="C515" s="650" t="s">
        <v>1265</v>
      </c>
      <c r="D515" s="663">
        <v>97829</v>
      </c>
      <c r="E515" s="741" t="s">
        <v>8</v>
      </c>
      <c r="F515" s="741" t="s">
        <v>90</v>
      </c>
      <c r="G515" s="741">
        <v>200</v>
      </c>
      <c r="H515" s="811">
        <v>32.26</v>
      </c>
      <c r="I515" s="651"/>
      <c r="J515" s="742">
        <v>6452</v>
      </c>
      <c r="K515" s="739">
        <v>4.9000000000000004</v>
      </c>
      <c r="L515" s="648">
        <v>1.7666666666666666</v>
      </c>
      <c r="M515" s="648">
        <v>0.21666666666666667</v>
      </c>
      <c r="N515" s="823">
        <v>6459.1166666666659</v>
      </c>
      <c r="O515" s="852" t="s">
        <v>143</v>
      </c>
      <c r="P515" s="662"/>
      <c r="Q515" s="823">
        <v>-6459.1166666666659</v>
      </c>
      <c r="R515" s="654"/>
      <c r="S515" s="660">
        <v>0</v>
      </c>
      <c r="V515" s="744" t="s">
        <v>1257</v>
      </c>
      <c r="W515" s="657">
        <v>6.8833333333333337</v>
      </c>
      <c r="X515" s="744">
        <v>-1000</v>
      </c>
    </row>
    <row r="516" spans="1:24" ht="15.5">
      <c r="A516" s="856" t="s">
        <v>200</v>
      </c>
      <c r="B516" s="740">
        <v>44210</v>
      </c>
      <c r="C516" s="650" t="s">
        <v>1265</v>
      </c>
      <c r="D516" s="663">
        <v>88396</v>
      </c>
      <c r="E516" s="741" t="s">
        <v>10</v>
      </c>
      <c r="F516" s="741" t="s">
        <v>90</v>
      </c>
      <c r="G516" s="741">
        <v>300</v>
      </c>
      <c r="H516" s="811">
        <v>32.61</v>
      </c>
      <c r="I516" s="651"/>
      <c r="J516" s="742">
        <v>9783</v>
      </c>
      <c r="K516" s="739">
        <v>4.9000000000000004</v>
      </c>
      <c r="L516" s="648">
        <v>1.8159999999999998</v>
      </c>
      <c r="M516" s="648">
        <v>0.2573333333333333</v>
      </c>
      <c r="N516" s="823">
        <v>9775.9826666666668</v>
      </c>
      <c r="O516" s="852" t="s">
        <v>143</v>
      </c>
      <c r="Q516" s="823">
        <v>9775.9826666666668</v>
      </c>
      <c r="R516" s="654">
        <v>103.82104761904884</v>
      </c>
      <c r="S516" s="660">
        <v>0</v>
      </c>
      <c r="V516" s="744" t="s">
        <v>1257</v>
      </c>
      <c r="W516" s="657">
        <v>6.9733333333333336</v>
      </c>
      <c r="X516" s="744">
        <v>-1000</v>
      </c>
    </row>
    <row r="517" spans="1:24" ht="15.5">
      <c r="A517" s="856" t="s">
        <v>200</v>
      </c>
      <c r="B517" s="740">
        <v>44210</v>
      </c>
      <c r="C517" s="650" t="s">
        <v>1265</v>
      </c>
      <c r="D517" s="663">
        <v>88396</v>
      </c>
      <c r="E517" s="741" t="s">
        <v>8</v>
      </c>
      <c r="F517" s="741" t="s">
        <v>90</v>
      </c>
      <c r="G517" s="741">
        <v>300</v>
      </c>
      <c r="H517" s="811">
        <v>32.22</v>
      </c>
      <c r="I517" s="651"/>
      <c r="J517" s="742">
        <v>9666</v>
      </c>
      <c r="K517" s="739">
        <v>4.9000000000000004</v>
      </c>
      <c r="L517" s="648">
        <v>1.8159999999999998</v>
      </c>
      <c r="M517" s="648">
        <v>0.2573333333333333</v>
      </c>
      <c r="N517" s="823">
        <v>9673.6473333333324</v>
      </c>
      <c r="O517" s="852" t="s">
        <v>143</v>
      </c>
      <c r="Q517" s="823">
        <v>-9673.6473333333324</v>
      </c>
      <c r="R517" s="654"/>
      <c r="S517" s="660">
        <v>300</v>
      </c>
      <c r="V517" s="744" t="s">
        <v>1211</v>
      </c>
      <c r="W517" s="657">
        <v>6.9733333333333336</v>
      </c>
      <c r="X517" s="744">
        <v>-1000</v>
      </c>
    </row>
    <row r="518" spans="1:24" ht="15.5">
      <c r="A518" s="856" t="s">
        <v>200</v>
      </c>
      <c r="B518" s="740">
        <v>44210</v>
      </c>
      <c r="C518" s="650" t="s">
        <v>277</v>
      </c>
      <c r="D518" s="663">
        <v>88396</v>
      </c>
      <c r="E518" s="741" t="s">
        <v>10</v>
      </c>
      <c r="F518" s="741" t="s">
        <v>2</v>
      </c>
      <c r="G518" s="741">
        <v>200</v>
      </c>
      <c r="H518" s="811">
        <v>27.44</v>
      </c>
      <c r="I518" s="651">
        <v>26.36</v>
      </c>
      <c r="J518" s="742">
        <v>5488</v>
      </c>
      <c r="K518" s="739">
        <v>4.9000000000000004</v>
      </c>
      <c r="L518" s="648">
        <v>1.8159999999999998</v>
      </c>
      <c r="M518" s="648">
        <v>0.2573333333333333</v>
      </c>
      <c r="N518" s="823">
        <v>5480.9826666666677</v>
      </c>
      <c r="O518" s="852" t="s">
        <v>143</v>
      </c>
      <c r="Q518" s="823">
        <v>5480.9826666666677</v>
      </c>
      <c r="R518" s="654">
        <v>209.72552380952493</v>
      </c>
      <c r="S518" s="660">
        <v>600</v>
      </c>
      <c r="V518" s="744" t="s">
        <v>1211</v>
      </c>
      <c r="W518" s="657">
        <v>6.9733333333333336</v>
      </c>
      <c r="X518" s="744">
        <v>-1000</v>
      </c>
    </row>
    <row r="519" spans="1:24" ht="15.5">
      <c r="A519" s="856" t="s">
        <v>200</v>
      </c>
      <c r="B519" s="740">
        <v>44210</v>
      </c>
      <c r="C519" s="650" t="s">
        <v>1265</v>
      </c>
      <c r="D519" s="663">
        <v>88396</v>
      </c>
      <c r="E519" s="741" t="s">
        <v>10</v>
      </c>
      <c r="F519" s="741" t="s">
        <v>1</v>
      </c>
      <c r="G519" s="741">
        <v>300</v>
      </c>
      <c r="H519" s="811">
        <v>37.79</v>
      </c>
      <c r="I519" s="651">
        <v>37.6</v>
      </c>
      <c r="J519" s="742">
        <v>11337</v>
      </c>
      <c r="K519" s="739">
        <v>4.9000000000000004</v>
      </c>
      <c r="L519" s="648">
        <v>1.8159999999999998</v>
      </c>
      <c r="M519" s="648">
        <v>0.2573333333333333</v>
      </c>
      <c r="N519" s="823">
        <v>11329.272666666668</v>
      </c>
      <c r="O519" s="852" t="s">
        <v>143</v>
      </c>
      <c r="Q519" s="823">
        <v>11329.272666666668</v>
      </c>
      <c r="R519" s="654">
        <v>50.447666666666919</v>
      </c>
      <c r="S519" s="660">
        <v>200</v>
      </c>
      <c r="V519" s="744" t="s">
        <v>1211</v>
      </c>
      <c r="W519" s="657">
        <v>6.9733333333333336</v>
      </c>
      <c r="X519" s="744">
        <v>-1000</v>
      </c>
    </row>
    <row r="520" spans="1:24" ht="15.5">
      <c r="A520" s="856" t="s">
        <v>200</v>
      </c>
      <c r="B520" s="740">
        <v>44210</v>
      </c>
      <c r="C520" s="650" t="s">
        <v>1265</v>
      </c>
      <c r="D520" s="663">
        <v>88396</v>
      </c>
      <c r="E520" s="741" t="s">
        <v>10</v>
      </c>
      <c r="F520" s="741" t="s">
        <v>1</v>
      </c>
      <c r="G520" s="741">
        <v>300</v>
      </c>
      <c r="H520" s="811">
        <v>37.130000000000003</v>
      </c>
      <c r="I520" s="651"/>
      <c r="J520" s="742">
        <v>11139</v>
      </c>
      <c r="K520" s="739">
        <v>4.9000000000000004</v>
      </c>
      <c r="L520" s="648">
        <v>1.8159999999999998</v>
      </c>
      <c r="M520" s="648">
        <v>0.2573333333333333</v>
      </c>
      <c r="N520" s="823">
        <v>11130.842666666667</v>
      </c>
      <c r="O520" s="852" t="s">
        <v>143</v>
      </c>
      <c r="Q520" s="823">
        <v>11130.842666666667</v>
      </c>
      <c r="R520" s="654">
        <v>-55.734666666667181</v>
      </c>
      <c r="S520" s="660">
        <v>400</v>
      </c>
      <c r="V520" s="744" t="s">
        <v>1211</v>
      </c>
      <c r="W520" s="657">
        <v>6.9733333333333336</v>
      </c>
      <c r="X520" s="744">
        <v>-1000</v>
      </c>
    </row>
    <row r="521" spans="1:24" ht="15.5">
      <c r="A521" s="856" t="s">
        <v>200</v>
      </c>
      <c r="B521" s="740">
        <v>44210</v>
      </c>
      <c r="C521" s="650" t="s">
        <v>1265</v>
      </c>
      <c r="D521" s="663">
        <v>88396</v>
      </c>
      <c r="E521" s="741" t="s">
        <v>8</v>
      </c>
      <c r="F521" s="741" t="s">
        <v>1</v>
      </c>
      <c r="G521" s="741">
        <v>300</v>
      </c>
      <c r="H521" s="811">
        <v>37.270000000000003</v>
      </c>
      <c r="I521" s="651"/>
      <c r="J521" s="742">
        <v>11181.000000000002</v>
      </c>
      <c r="K521" s="739">
        <v>4.9000000000000004</v>
      </c>
      <c r="L521" s="648">
        <v>1.8159999999999998</v>
      </c>
      <c r="M521" s="648">
        <v>0.2573333333333333</v>
      </c>
      <c r="N521" s="823">
        <v>11189.787333333334</v>
      </c>
      <c r="O521" s="852" t="s">
        <v>143</v>
      </c>
      <c r="Q521" s="823">
        <v>-11189.787333333334</v>
      </c>
      <c r="R521" s="654"/>
      <c r="S521" s="660"/>
      <c r="V521" s="744" t="s">
        <v>1211</v>
      </c>
      <c r="W521" s="657">
        <v>6.9733333333333336</v>
      </c>
      <c r="X521" s="744">
        <v>-1000</v>
      </c>
    </row>
    <row r="522" spans="1:24" ht="15.5">
      <c r="A522" s="856" t="s">
        <v>200</v>
      </c>
      <c r="B522" s="740">
        <v>44210</v>
      </c>
      <c r="C522" s="650" t="s">
        <v>277</v>
      </c>
      <c r="D522" s="663">
        <v>88396</v>
      </c>
      <c r="E522" s="741" t="s">
        <v>10</v>
      </c>
      <c r="F522" s="741" t="s">
        <v>2</v>
      </c>
      <c r="G522" s="741">
        <v>200</v>
      </c>
      <c r="H522" s="811">
        <v>26.83</v>
      </c>
      <c r="I522" s="651"/>
      <c r="J522" s="742">
        <v>5366</v>
      </c>
      <c r="K522" s="739">
        <v>4.9000000000000004</v>
      </c>
      <c r="L522" s="648">
        <v>1.8159999999999998</v>
      </c>
      <c r="M522" s="648">
        <v>0.2573333333333333</v>
      </c>
      <c r="N522" s="823">
        <v>5357.8426666666674</v>
      </c>
      <c r="O522" s="852" t="s">
        <v>143</v>
      </c>
      <c r="Q522" s="823">
        <v>5357.8426666666674</v>
      </c>
      <c r="R522" s="654">
        <v>-49.609666666666271</v>
      </c>
      <c r="S522" s="660"/>
      <c r="V522" s="744" t="s">
        <v>1211</v>
      </c>
      <c r="W522" s="657">
        <v>6.9733333333333336</v>
      </c>
      <c r="X522" s="744">
        <v>-1000</v>
      </c>
    </row>
    <row r="523" spans="1:24" ht="15.5">
      <c r="A523" s="856" t="s">
        <v>200</v>
      </c>
      <c r="B523" s="740">
        <v>44210</v>
      </c>
      <c r="C523" s="650" t="s">
        <v>277</v>
      </c>
      <c r="D523" s="663">
        <v>88396</v>
      </c>
      <c r="E523" s="741" t="s">
        <v>8</v>
      </c>
      <c r="F523" s="741" t="s">
        <v>2</v>
      </c>
      <c r="G523" s="741">
        <v>200</v>
      </c>
      <c r="H523" s="741">
        <v>27.01</v>
      </c>
      <c r="I523" s="651"/>
      <c r="J523" s="742">
        <v>5402</v>
      </c>
      <c r="K523" s="739">
        <v>4.9000000000000004</v>
      </c>
      <c r="L523" s="648">
        <v>1.8159999999999998</v>
      </c>
      <c r="M523" s="648">
        <v>0.2573333333333333</v>
      </c>
      <c r="N523" s="823">
        <v>5410.7873333333328</v>
      </c>
      <c r="O523" s="852" t="s">
        <v>143</v>
      </c>
      <c r="Q523" s="823">
        <v>-5410.7873333333328</v>
      </c>
      <c r="R523" s="654"/>
      <c r="S523" s="660">
        <v>300</v>
      </c>
      <c r="V523" s="744" t="s">
        <v>1211</v>
      </c>
      <c r="W523" s="657">
        <v>6.9733333333333336</v>
      </c>
      <c r="X523" s="744">
        <v>-1000</v>
      </c>
    </row>
    <row r="524" spans="1:24" ht="15.5">
      <c r="A524" s="856" t="s">
        <v>200</v>
      </c>
      <c r="B524" s="740">
        <v>44210</v>
      </c>
      <c r="C524" s="650" t="s">
        <v>271</v>
      </c>
      <c r="D524" s="663">
        <v>88396</v>
      </c>
      <c r="E524" s="741" t="s">
        <v>10</v>
      </c>
      <c r="F524" s="741" t="s">
        <v>67</v>
      </c>
      <c r="G524" s="741">
        <v>500</v>
      </c>
      <c r="H524" s="741">
        <v>19.73</v>
      </c>
      <c r="I524" s="651"/>
      <c r="J524" s="742">
        <v>9865</v>
      </c>
      <c r="K524" s="739">
        <v>4.9000000000000004</v>
      </c>
      <c r="L524" s="648">
        <v>1.8159999999999998</v>
      </c>
      <c r="M524" s="648">
        <v>0.2573333333333333</v>
      </c>
      <c r="N524" s="823">
        <v>9856.8426666666674</v>
      </c>
      <c r="O524" s="852" t="s">
        <v>143</v>
      </c>
      <c r="Q524" s="823">
        <v>9856.8426666666674</v>
      </c>
      <c r="R524" s="654">
        <v>-23.861333333332368</v>
      </c>
      <c r="S524" s="660">
        <v>600</v>
      </c>
      <c r="V524" s="744" t="s">
        <v>1211</v>
      </c>
      <c r="W524" s="657">
        <v>6.9733333333333336</v>
      </c>
      <c r="X524" s="744">
        <v>-1000</v>
      </c>
    </row>
    <row r="525" spans="1:24" ht="15.5">
      <c r="A525" s="856" t="s">
        <v>200</v>
      </c>
      <c r="B525" s="740">
        <v>44210</v>
      </c>
      <c r="C525" s="650" t="s">
        <v>271</v>
      </c>
      <c r="D525" s="663">
        <v>88396</v>
      </c>
      <c r="E525" s="741" t="s">
        <v>8</v>
      </c>
      <c r="F525" s="741" t="s">
        <v>67</v>
      </c>
      <c r="G525" s="741">
        <v>500</v>
      </c>
      <c r="H525" s="741">
        <v>19.75</v>
      </c>
      <c r="I525" s="651"/>
      <c r="J525" s="742">
        <v>9875</v>
      </c>
      <c r="K525" s="739">
        <v>4.9000000000000004</v>
      </c>
      <c r="L525" s="648">
        <v>1.8159999999999998</v>
      </c>
      <c r="M525" s="648">
        <v>0.2573333333333333</v>
      </c>
      <c r="N525" s="823">
        <v>9883.7873333333318</v>
      </c>
      <c r="O525" s="852" t="s">
        <v>143</v>
      </c>
      <c r="Q525" s="823">
        <v>-9883.7873333333318</v>
      </c>
      <c r="R525" s="654"/>
      <c r="S525" s="660">
        <v>500</v>
      </c>
      <c r="V525" s="744" t="s">
        <v>1211</v>
      </c>
      <c r="W525" s="657">
        <v>6.9733333333333336</v>
      </c>
      <c r="X525" s="744">
        <v>-1000</v>
      </c>
    </row>
    <row r="526" spans="1:24" ht="15.5">
      <c r="A526" s="856" t="s">
        <v>200</v>
      </c>
      <c r="B526" s="740">
        <v>44210</v>
      </c>
      <c r="C526" s="650" t="s">
        <v>1265</v>
      </c>
      <c r="D526" s="663">
        <v>88396</v>
      </c>
      <c r="E526" s="741" t="s">
        <v>10</v>
      </c>
      <c r="F526" s="741" t="s">
        <v>1</v>
      </c>
      <c r="G526" s="741">
        <v>300</v>
      </c>
      <c r="H526" s="741">
        <v>37.799999999999997</v>
      </c>
      <c r="I526" s="651"/>
      <c r="J526" s="742">
        <v>11340</v>
      </c>
      <c r="K526" s="739">
        <v>4.9000000000000004</v>
      </c>
      <c r="L526" s="648">
        <v>1.8159999999999998</v>
      </c>
      <c r="M526" s="648">
        <v>0.2573333333333333</v>
      </c>
      <c r="N526" s="823">
        <v>11334.032666666668</v>
      </c>
      <c r="O526" s="852" t="s">
        <v>143</v>
      </c>
      <c r="Q526" s="823">
        <v>11334.032666666668</v>
      </c>
      <c r="R526" s="654">
        <v>208.32800000000043</v>
      </c>
      <c r="S526" s="660">
        <v>2061</v>
      </c>
      <c r="V526" s="744" t="s">
        <v>1257</v>
      </c>
      <c r="W526" s="657">
        <v>6.9733333333333336</v>
      </c>
      <c r="X526" s="744">
        <v>-1000</v>
      </c>
    </row>
    <row r="527" spans="1:24" ht="15.5">
      <c r="A527" s="856" t="s">
        <v>200</v>
      </c>
      <c r="B527" s="740">
        <v>44210</v>
      </c>
      <c r="C527" s="650" t="s">
        <v>1265</v>
      </c>
      <c r="D527" s="663">
        <v>88396</v>
      </c>
      <c r="E527" s="741" t="s">
        <v>8</v>
      </c>
      <c r="F527" s="741" t="s">
        <v>1</v>
      </c>
      <c r="G527" s="741">
        <v>100</v>
      </c>
      <c r="H527" s="741">
        <v>36.96</v>
      </c>
      <c r="I527" s="651"/>
      <c r="J527" s="742">
        <v>3696</v>
      </c>
      <c r="K527" s="739">
        <v>4.9000000000000004</v>
      </c>
      <c r="L527" s="648">
        <v>1.8159999999999998</v>
      </c>
      <c r="M527" s="648">
        <v>0.2573333333333333</v>
      </c>
      <c r="N527" s="823">
        <v>3703.4473333333335</v>
      </c>
      <c r="O527" s="852" t="s">
        <v>143</v>
      </c>
      <c r="Q527" s="823">
        <v>-3703.4473333333335</v>
      </c>
      <c r="R527" s="654"/>
      <c r="S527" s="660"/>
      <c r="V527" s="744" t="s">
        <v>1257</v>
      </c>
      <c r="W527" s="657">
        <v>6.9733333333333336</v>
      </c>
      <c r="X527" s="744">
        <v>-1000</v>
      </c>
    </row>
    <row r="528" spans="1:24" ht="15.5">
      <c r="A528" s="856" t="s">
        <v>200</v>
      </c>
      <c r="B528" s="740">
        <v>44210</v>
      </c>
      <c r="C528" s="650" t="s">
        <v>1265</v>
      </c>
      <c r="D528" s="663">
        <v>88396</v>
      </c>
      <c r="E528" s="741" t="s">
        <v>8</v>
      </c>
      <c r="F528" s="741" t="s">
        <v>1</v>
      </c>
      <c r="G528" s="741">
        <v>200</v>
      </c>
      <c r="H528" s="741">
        <v>37.07</v>
      </c>
      <c r="I528" s="651"/>
      <c r="J528" s="742">
        <v>7414</v>
      </c>
      <c r="K528" s="739">
        <v>4.9000000000000004</v>
      </c>
      <c r="L528" s="648">
        <v>1.8159999999999998</v>
      </c>
      <c r="M528" s="648">
        <v>0.2573333333333333</v>
      </c>
      <c r="N528" s="823">
        <v>7421.4473333333326</v>
      </c>
      <c r="O528" s="852" t="s">
        <v>143</v>
      </c>
      <c r="Q528" s="823">
        <v>-7421.4473333333326</v>
      </c>
      <c r="R528" s="654"/>
      <c r="S528" s="660">
        <v>300</v>
      </c>
      <c r="V528" s="744" t="s">
        <v>1257</v>
      </c>
      <c r="W528" s="657">
        <v>6.9733333333333336</v>
      </c>
      <c r="X528" s="744">
        <v>-1000</v>
      </c>
    </row>
    <row r="529" spans="1:24" ht="15.5">
      <c r="A529" s="856" t="s">
        <v>200</v>
      </c>
      <c r="B529" s="740">
        <v>44210</v>
      </c>
      <c r="C529" s="650" t="s">
        <v>446</v>
      </c>
      <c r="D529" s="663">
        <v>88396</v>
      </c>
      <c r="E529" s="741" t="s">
        <v>8</v>
      </c>
      <c r="F529" s="741" t="s">
        <v>89</v>
      </c>
      <c r="G529" s="741">
        <v>500</v>
      </c>
      <c r="H529" s="741">
        <v>15</v>
      </c>
      <c r="I529" s="651">
        <v>15.706906032670226</v>
      </c>
      <c r="J529" s="742">
        <v>7500</v>
      </c>
      <c r="K529" s="739">
        <v>4.9000000000000004</v>
      </c>
      <c r="L529" s="648">
        <v>1.8159999999999998</v>
      </c>
      <c r="M529" s="648">
        <v>0.2573333333333333</v>
      </c>
      <c r="N529" s="823">
        <v>7507.9873333333326</v>
      </c>
      <c r="O529" s="852" t="s">
        <v>144</v>
      </c>
      <c r="Q529" s="823">
        <v>-7507.9873333333326</v>
      </c>
      <c r="R529" s="654"/>
      <c r="S529" s="660">
        <v>100</v>
      </c>
      <c r="V529" s="744" t="s">
        <v>1257</v>
      </c>
      <c r="W529" s="657">
        <v>6.9733333333333336</v>
      </c>
      <c r="X529" s="744">
        <v>-1000</v>
      </c>
    </row>
    <row r="530" spans="1:24" ht="15.5">
      <c r="A530" s="856" t="s">
        <v>200</v>
      </c>
      <c r="B530" s="740">
        <v>44210</v>
      </c>
      <c r="C530" s="650" t="s">
        <v>271</v>
      </c>
      <c r="D530" s="663">
        <v>88396</v>
      </c>
      <c r="E530" s="741" t="s">
        <v>8</v>
      </c>
      <c r="F530" s="741" t="s">
        <v>67</v>
      </c>
      <c r="G530" s="741">
        <v>300</v>
      </c>
      <c r="H530" s="741">
        <v>19.64</v>
      </c>
      <c r="I530" s="651">
        <v>27.264472608567139</v>
      </c>
      <c r="J530" s="742">
        <v>5892</v>
      </c>
      <c r="K530" s="739">
        <v>4.9000000000000004</v>
      </c>
      <c r="L530" s="648">
        <v>1.8159999999999998</v>
      </c>
      <c r="M530" s="648">
        <v>0.2573333333333333</v>
      </c>
      <c r="N530" s="823">
        <v>5897.7873333333328</v>
      </c>
      <c r="O530" s="852" t="s">
        <v>143</v>
      </c>
      <c r="Q530" s="823">
        <v>-5897.7873333333328</v>
      </c>
      <c r="R530" s="654"/>
      <c r="S530" s="660"/>
      <c r="V530" s="744" t="s">
        <v>1257</v>
      </c>
      <c r="W530" s="657">
        <v>6.9733333333333336</v>
      </c>
      <c r="X530" s="744">
        <v>-1000</v>
      </c>
    </row>
    <row r="531" spans="1:24" ht="15.5">
      <c r="A531" s="856" t="s">
        <v>200</v>
      </c>
      <c r="B531" s="740">
        <v>44209</v>
      </c>
      <c r="C531" s="650" t="s">
        <v>1265</v>
      </c>
      <c r="D531" s="663">
        <v>78793</v>
      </c>
      <c r="E531" s="741" t="s">
        <v>8</v>
      </c>
      <c r="F531" s="741" t="s">
        <v>1</v>
      </c>
      <c r="G531" s="741">
        <v>200</v>
      </c>
      <c r="H531" s="741">
        <v>37.61</v>
      </c>
      <c r="I531" s="651">
        <v>37.6</v>
      </c>
      <c r="J531" s="742">
        <v>7522</v>
      </c>
      <c r="K531" s="739">
        <v>4.9000000000000004</v>
      </c>
      <c r="L531" s="648">
        <v>1.6525000000000001</v>
      </c>
      <c r="M531" s="648">
        <v>0.185</v>
      </c>
      <c r="N531" s="823">
        <v>7530.8435714285715</v>
      </c>
      <c r="O531" s="852" t="s">
        <v>143</v>
      </c>
      <c r="Q531" s="823">
        <v>-7530.8435714285715</v>
      </c>
      <c r="R531" s="654"/>
      <c r="S531" s="660">
        <v>200</v>
      </c>
      <c r="V531" s="744" t="s">
        <v>1257</v>
      </c>
      <c r="W531" s="657">
        <v>6.7374999999999998</v>
      </c>
      <c r="X531" s="744">
        <v>-1000</v>
      </c>
    </row>
    <row r="532" spans="1:24" ht="15.5">
      <c r="A532" s="856" t="s">
        <v>200</v>
      </c>
      <c r="B532" s="740">
        <v>44209</v>
      </c>
      <c r="C532" s="650" t="s">
        <v>1265</v>
      </c>
      <c r="D532" s="663">
        <v>78793</v>
      </c>
      <c r="E532" s="741" t="s">
        <v>8</v>
      </c>
      <c r="F532" s="741" t="s">
        <v>1</v>
      </c>
      <c r="G532" s="741">
        <v>100</v>
      </c>
      <c r="H532" s="741">
        <v>37.56</v>
      </c>
      <c r="I532" s="651"/>
      <c r="J532" s="742">
        <v>3756</v>
      </c>
      <c r="K532" s="739">
        <v>4.9000000000000004</v>
      </c>
      <c r="L532" s="648">
        <v>1.6525000000000001</v>
      </c>
      <c r="M532" s="648">
        <v>0.185</v>
      </c>
      <c r="N532" s="823">
        <v>3764.8435714285715</v>
      </c>
      <c r="O532" s="852" t="s">
        <v>143</v>
      </c>
      <c r="Q532" s="823">
        <v>-3764.8435714285715</v>
      </c>
      <c r="R532" s="654"/>
      <c r="S532" s="660">
        <v>0</v>
      </c>
      <c r="V532" s="744" t="s">
        <v>1257</v>
      </c>
      <c r="W532" s="657">
        <v>6.7374999999999998</v>
      </c>
      <c r="X532" s="744">
        <v>-1000</v>
      </c>
    </row>
    <row r="533" spans="1:24" ht="15.5">
      <c r="A533" s="856" t="s">
        <v>200</v>
      </c>
      <c r="B533" s="740">
        <v>44209</v>
      </c>
      <c r="C533" s="650" t="s">
        <v>276</v>
      </c>
      <c r="D533" s="663">
        <v>78793</v>
      </c>
      <c r="E533" s="741" t="s">
        <v>8</v>
      </c>
      <c r="F533" s="741" t="s">
        <v>128</v>
      </c>
      <c r="G533" s="741">
        <v>300</v>
      </c>
      <c r="H533" s="741">
        <v>25.05</v>
      </c>
      <c r="I533" s="651">
        <v>25.056099751297577</v>
      </c>
      <c r="J533" s="742">
        <v>7515</v>
      </c>
      <c r="K533" s="739">
        <v>4.9000000000000004</v>
      </c>
      <c r="L533" s="648">
        <v>1.6525000000000001</v>
      </c>
      <c r="M533" s="648">
        <v>0.185</v>
      </c>
      <c r="N533" s="823">
        <v>7523.8435714285715</v>
      </c>
      <c r="O533" s="852" t="s">
        <v>143</v>
      </c>
      <c r="Q533" s="823">
        <v>-7523.8435714285715</v>
      </c>
      <c r="R533" s="654"/>
      <c r="S533" s="660">
        <v>0</v>
      </c>
      <c r="V533" s="744" t="s">
        <v>1257</v>
      </c>
      <c r="W533" s="657">
        <v>6.7374999999999998</v>
      </c>
      <c r="X533" s="744">
        <v>-1000</v>
      </c>
    </row>
    <row r="534" spans="1:24" ht="15.5">
      <c r="A534" s="856" t="s">
        <v>200</v>
      </c>
      <c r="B534" s="740">
        <v>44209</v>
      </c>
      <c r="C534" s="650" t="s">
        <v>277</v>
      </c>
      <c r="D534" s="663">
        <v>78793</v>
      </c>
      <c r="E534" s="741" t="s">
        <v>8</v>
      </c>
      <c r="F534" s="741" t="s">
        <v>2</v>
      </c>
      <c r="G534" s="741">
        <v>200</v>
      </c>
      <c r="H534" s="741">
        <v>26.36</v>
      </c>
      <c r="I534" s="651">
        <v>26.36</v>
      </c>
      <c r="J534" s="742">
        <v>5272</v>
      </c>
      <c r="K534" s="739">
        <v>4.9000000000000004</v>
      </c>
      <c r="L534" s="648">
        <v>1.6525000000000001</v>
      </c>
      <c r="M534" s="648">
        <v>0.185</v>
      </c>
      <c r="N534" s="823">
        <v>5280.8435714285715</v>
      </c>
      <c r="O534" s="852" t="s">
        <v>143</v>
      </c>
      <c r="Q534" s="823">
        <v>-5280.8435714285715</v>
      </c>
      <c r="R534" s="654"/>
      <c r="S534" s="660">
        <v>500</v>
      </c>
      <c r="V534" s="744" t="s">
        <v>1257</v>
      </c>
      <c r="W534" s="657">
        <v>6.7374999999999998</v>
      </c>
      <c r="X534" s="744">
        <v>-1000</v>
      </c>
    </row>
    <row r="535" spans="1:24" ht="15.5">
      <c r="A535" s="856" t="s">
        <v>200</v>
      </c>
      <c r="B535" s="740">
        <v>44208</v>
      </c>
      <c r="C535" s="650" t="s">
        <v>1265</v>
      </c>
      <c r="D535" s="663">
        <v>68552</v>
      </c>
      <c r="E535" s="741" t="s">
        <v>10</v>
      </c>
      <c r="F535" s="741" t="s">
        <v>1</v>
      </c>
      <c r="G535" s="741">
        <v>200</v>
      </c>
      <c r="H535" s="741">
        <v>39.119999999999997</v>
      </c>
      <c r="I535" s="651">
        <v>36.168863271256029</v>
      </c>
      <c r="J535" s="742">
        <v>7823.9999999999991</v>
      </c>
      <c r="K535" s="739">
        <v>4.9000000000000004</v>
      </c>
      <c r="L535" s="648">
        <v>1.9424999999999999</v>
      </c>
      <c r="M535" s="648">
        <v>0.2175</v>
      </c>
      <c r="N535" s="823">
        <v>7815.7539285714283</v>
      </c>
      <c r="O535" s="852" t="s">
        <v>143</v>
      </c>
      <c r="Q535" s="823">
        <v>7815.7539285714283</v>
      </c>
      <c r="R535" s="654">
        <v>583.73734574879381</v>
      </c>
      <c r="S535" s="660">
        <v>700</v>
      </c>
      <c r="V535" s="744" t="s">
        <v>1257</v>
      </c>
      <c r="W535" s="657">
        <v>7.0600000000000005</v>
      </c>
      <c r="X535" s="744">
        <v>-1000</v>
      </c>
    </row>
    <row r="536" spans="1:24" ht="15.5">
      <c r="A536" s="856" t="s">
        <v>200</v>
      </c>
      <c r="B536" s="740">
        <v>44208</v>
      </c>
      <c r="C536" s="650" t="s">
        <v>277</v>
      </c>
      <c r="D536" s="663">
        <v>68552</v>
      </c>
      <c r="E536" s="741" t="s">
        <v>10</v>
      </c>
      <c r="F536" s="741" t="s">
        <v>2</v>
      </c>
      <c r="G536" s="741">
        <v>400</v>
      </c>
      <c r="H536" s="741">
        <v>27.01</v>
      </c>
      <c r="I536" s="651">
        <v>25.672175925925924</v>
      </c>
      <c r="J536" s="742">
        <v>10804</v>
      </c>
      <c r="K536" s="739">
        <v>4.9000000000000004</v>
      </c>
      <c r="L536" s="648">
        <v>1.9424999999999999</v>
      </c>
      <c r="M536" s="648">
        <v>0.2175</v>
      </c>
      <c r="N536" s="823">
        <v>10795.753928571428</v>
      </c>
      <c r="O536" s="852" t="s">
        <v>143</v>
      </c>
      <c r="Q536" s="823">
        <v>10795.753928571428</v>
      </c>
      <c r="R536" s="654">
        <v>528.6396296296316</v>
      </c>
      <c r="S536" s="25">
        <v>200</v>
      </c>
      <c r="V536" s="744" t="s">
        <v>1211</v>
      </c>
      <c r="W536" s="657">
        <v>7.0600000000000005</v>
      </c>
      <c r="X536" s="744">
        <v>-1000</v>
      </c>
    </row>
    <row r="537" spans="1:24" ht="15.5">
      <c r="A537" s="856" t="s">
        <v>200</v>
      </c>
      <c r="B537" s="740">
        <v>44208</v>
      </c>
      <c r="C537" s="650" t="s">
        <v>1265</v>
      </c>
      <c r="D537" s="663">
        <v>68552</v>
      </c>
      <c r="E537" s="741" t="s">
        <v>10</v>
      </c>
      <c r="F537" s="741" t="s">
        <v>90</v>
      </c>
      <c r="G537" s="741">
        <v>200</v>
      </c>
      <c r="H537" s="741">
        <v>32.200000000000003</v>
      </c>
      <c r="I537" s="651">
        <v>30.222337662337662</v>
      </c>
      <c r="J537" s="742">
        <v>6440.0000000000009</v>
      </c>
      <c r="K537" s="739">
        <v>4.9000000000000004</v>
      </c>
      <c r="L537" s="648">
        <v>1.9424999999999999</v>
      </c>
      <c r="M537" s="648">
        <v>0.2175</v>
      </c>
      <c r="N537" s="823">
        <v>6431.7539285714302</v>
      </c>
      <c r="O537" s="852" t="s">
        <v>143</v>
      </c>
      <c r="Q537" s="823">
        <v>6431.7539285714302</v>
      </c>
      <c r="R537" s="654">
        <v>388.73996753246865</v>
      </c>
      <c r="S537" s="25">
        <v>0</v>
      </c>
      <c r="V537" s="744" t="s">
        <v>1257</v>
      </c>
      <c r="W537" s="657">
        <v>7.0600000000000005</v>
      </c>
      <c r="X537" s="744">
        <v>-1000</v>
      </c>
    </row>
    <row r="538" spans="1:24" ht="15.5">
      <c r="A538" s="856" t="s">
        <v>200</v>
      </c>
      <c r="B538" s="740">
        <v>44208</v>
      </c>
      <c r="C538" s="650" t="s">
        <v>1265</v>
      </c>
      <c r="D538" s="663">
        <v>68552</v>
      </c>
      <c r="E538" s="741" t="s">
        <v>10</v>
      </c>
      <c r="F538" s="741" t="s">
        <v>90</v>
      </c>
      <c r="G538" s="741">
        <v>100</v>
      </c>
      <c r="H538" s="741">
        <v>32.200000000000003</v>
      </c>
      <c r="I538" s="651">
        <v>30.222337662337662</v>
      </c>
      <c r="J538" s="742">
        <v>3220.0000000000005</v>
      </c>
      <c r="K538" s="739">
        <v>4.9000000000000004</v>
      </c>
      <c r="L538" s="648">
        <v>1.9424999999999999</v>
      </c>
      <c r="M538" s="648">
        <v>0.2175</v>
      </c>
      <c r="N538" s="823">
        <v>3212</v>
      </c>
      <c r="O538" s="852" t="s">
        <v>143</v>
      </c>
      <c r="Q538" s="823">
        <v>3212</v>
      </c>
      <c r="R538" s="654">
        <v>190.97373376623364</v>
      </c>
      <c r="S538" s="25">
        <v>200</v>
      </c>
      <c r="V538" s="744" t="s">
        <v>1257</v>
      </c>
      <c r="W538" s="657">
        <v>7.0600000000000005</v>
      </c>
      <c r="X538" s="744">
        <v>-1000</v>
      </c>
    </row>
    <row r="539" spans="1:24" ht="15.5">
      <c r="A539" s="856" t="s">
        <v>200</v>
      </c>
      <c r="B539" s="740">
        <v>44207</v>
      </c>
      <c r="C539" s="650" t="s">
        <v>1265</v>
      </c>
      <c r="D539" s="663">
        <v>58522</v>
      </c>
      <c r="E539" s="741" t="s">
        <v>8</v>
      </c>
      <c r="F539" s="741" t="s">
        <v>1</v>
      </c>
      <c r="G539" s="741">
        <v>200</v>
      </c>
      <c r="H539" s="741">
        <v>39.380000000000003</v>
      </c>
      <c r="I539" s="651"/>
      <c r="J539" s="742">
        <v>7876.0000000000009</v>
      </c>
      <c r="K539" s="739">
        <v>4.9000000000000004</v>
      </c>
      <c r="L539" s="648">
        <v>2.2136363636363638</v>
      </c>
      <c r="M539" s="648">
        <v>0.29454545454545455</v>
      </c>
      <c r="N539" s="823">
        <v>7884.7070454545456</v>
      </c>
      <c r="O539" s="852" t="s">
        <v>143</v>
      </c>
      <c r="Q539" s="823">
        <v>-7884.7070454545456</v>
      </c>
      <c r="R539" s="654"/>
      <c r="S539" s="25">
        <v>400</v>
      </c>
      <c r="V539" s="744" t="s">
        <v>1211</v>
      </c>
      <c r="W539" s="657">
        <v>7.4081818181818191</v>
      </c>
      <c r="X539" s="744">
        <v>-1000</v>
      </c>
    </row>
    <row r="540" spans="1:24" ht="15.5">
      <c r="A540" s="856" t="s">
        <v>200</v>
      </c>
      <c r="B540" s="740">
        <v>44207</v>
      </c>
      <c r="C540" s="650" t="s">
        <v>1265</v>
      </c>
      <c r="D540" s="663">
        <v>58522</v>
      </c>
      <c r="E540" s="741" t="s">
        <v>10</v>
      </c>
      <c r="F540" s="741" t="s">
        <v>1</v>
      </c>
      <c r="G540" s="741">
        <v>200</v>
      </c>
      <c r="H540" s="741">
        <v>38.99</v>
      </c>
      <c r="I540" s="651">
        <v>36.168863271256029</v>
      </c>
      <c r="J540" s="742">
        <v>7798</v>
      </c>
      <c r="K540" s="739">
        <v>4.9000000000000004</v>
      </c>
      <c r="L540" s="648">
        <v>2.2136363636363638</v>
      </c>
      <c r="M540" s="648">
        <v>0.29454545454545455</v>
      </c>
      <c r="N540" s="823">
        <v>7789.9229545454555</v>
      </c>
      <c r="O540" s="852" t="s">
        <v>143</v>
      </c>
      <c r="Q540" s="823">
        <v>7789.9229545454555</v>
      </c>
      <c r="R540" s="654">
        <v>557.65234574879469</v>
      </c>
      <c r="S540" s="25">
        <v>400</v>
      </c>
      <c r="V540" s="744" t="s">
        <v>1211</v>
      </c>
      <c r="W540" s="657">
        <v>7.4081818181818191</v>
      </c>
      <c r="X540" s="744">
        <v>-1000</v>
      </c>
    </row>
    <row r="541" spans="1:24" ht="15.5">
      <c r="A541" s="856" t="s">
        <v>200</v>
      </c>
      <c r="B541" s="740">
        <v>44207</v>
      </c>
      <c r="C541" s="650" t="s">
        <v>1265</v>
      </c>
      <c r="D541" s="663">
        <v>58522</v>
      </c>
      <c r="E541" s="741" t="s">
        <v>10</v>
      </c>
      <c r="F541" s="741" t="s">
        <v>1</v>
      </c>
      <c r="G541" s="741">
        <v>200</v>
      </c>
      <c r="H541" s="741">
        <v>39.32</v>
      </c>
      <c r="I541" s="651">
        <v>36.168863271256029</v>
      </c>
      <c r="J541" s="742">
        <v>7864</v>
      </c>
      <c r="K541" s="739">
        <v>4.9000000000000004</v>
      </c>
      <c r="L541" s="648">
        <v>2.2136363636363638</v>
      </c>
      <c r="M541" s="648">
        <v>0.29454545454545455</v>
      </c>
      <c r="N541" s="823">
        <v>7855.9229545454555</v>
      </c>
      <c r="O541" s="852" t="s">
        <v>143</v>
      </c>
      <c r="Q541" s="823">
        <v>7855.9229545454555</v>
      </c>
      <c r="R541" s="654">
        <v>623.65234574879469</v>
      </c>
      <c r="S541" s="25">
        <v>0</v>
      </c>
      <c r="V541" s="744" t="s">
        <v>1211</v>
      </c>
      <c r="W541" s="657">
        <v>7.4081818181818191</v>
      </c>
      <c r="X541" s="744">
        <v>-1000</v>
      </c>
    </row>
    <row r="542" spans="1:24" ht="15.5">
      <c r="A542" s="856" t="s">
        <v>200</v>
      </c>
      <c r="B542" s="740">
        <v>44207</v>
      </c>
      <c r="C542" s="650" t="s">
        <v>1265</v>
      </c>
      <c r="D542" s="663">
        <v>58522</v>
      </c>
      <c r="E542" s="741" t="s">
        <v>10</v>
      </c>
      <c r="F542" s="741" t="s">
        <v>1</v>
      </c>
      <c r="G542" s="741">
        <v>200</v>
      </c>
      <c r="H542" s="741">
        <v>39.450000000000003</v>
      </c>
      <c r="I542" s="651"/>
      <c r="J542" s="742">
        <v>7890.0000000000009</v>
      </c>
      <c r="K542" s="739">
        <v>4.9000000000000004</v>
      </c>
      <c r="L542" s="648">
        <v>2.2136363636363638</v>
      </c>
      <c r="M542" s="648">
        <v>0.29454545454545455</v>
      </c>
      <c r="N542" s="823">
        <v>7882.6614545454559</v>
      </c>
      <c r="O542" s="852" t="s">
        <v>143</v>
      </c>
      <c r="Q542" s="823">
        <v>7882.6614545454559</v>
      </c>
      <c r="R542" s="654">
        <v>0.22000000000025466</v>
      </c>
      <c r="S542" s="25">
        <v>-400</v>
      </c>
      <c r="V542" s="744" t="s">
        <v>1257</v>
      </c>
      <c r="W542" s="657">
        <v>7.4081818181818191</v>
      </c>
      <c r="X542" s="744">
        <v>-1000</v>
      </c>
    </row>
    <row r="543" spans="1:24" ht="15.5">
      <c r="A543" s="856" t="s">
        <v>200</v>
      </c>
      <c r="B543" s="740">
        <v>44207</v>
      </c>
      <c r="C543" s="650" t="s">
        <v>277</v>
      </c>
      <c r="D543" s="663">
        <v>58522</v>
      </c>
      <c r="E543" s="741" t="s">
        <v>8</v>
      </c>
      <c r="F543" s="741" t="s">
        <v>2</v>
      </c>
      <c r="G543" s="741">
        <v>400</v>
      </c>
      <c r="H543" s="741">
        <v>27.17</v>
      </c>
      <c r="I543" s="651"/>
      <c r="J543" s="742">
        <v>10868</v>
      </c>
      <c r="K543" s="739">
        <v>4.9000000000000004</v>
      </c>
      <c r="L543" s="648">
        <v>2.2136363636363638</v>
      </c>
      <c r="M543" s="648">
        <v>0.29454545454545455</v>
      </c>
      <c r="N543" s="823">
        <v>10875.968545454545</v>
      </c>
      <c r="O543" s="852" t="s">
        <v>143</v>
      </c>
      <c r="Q543" s="823">
        <v>-10875.968545454545</v>
      </c>
      <c r="R543" s="654"/>
      <c r="S543" s="25">
        <v>0</v>
      </c>
      <c r="V543" s="744" t="s">
        <v>1211</v>
      </c>
      <c r="W543" s="657">
        <v>7.4081818181818191</v>
      </c>
      <c r="X543" s="744">
        <v>-1000</v>
      </c>
    </row>
    <row r="544" spans="1:24" ht="15.5">
      <c r="A544" s="856" t="s">
        <v>200</v>
      </c>
      <c r="B544" s="740">
        <v>44207</v>
      </c>
      <c r="C544" s="650" t="s">
        <v>277</v>
      </c>
      <c r="D544" s="663">
        <v>58522</v>
      </c>
      <c r="E544" s="741" t="s">
        <v>8</v>
      </c>
      <c r="F544" s="741" t="s">
        <v>2</v>
      </c>
      <c r="G544" s="741">
        <v>400</v>
      </c>
      <c r="H544" s="741">
        <v>27.11</v>
      </c>
      <c r="I544" s="651"/>
      <c r="J544" s="742">
        <v>10844</v>
      </c>
      <c r="K544" s="739">
        <v>4.9000000000000004</v>
      </c>
      <c r="L544" s="648">
        <v>2.2136363636363638</v>
      </c>
      <c r="M544" s="648">
        <v>0.29454545454545455</v>
      </c>
      <c r="N544" s="823">
        <v>10851.968545454545</v>
      </c>
      <c r="O544" s="852" t="s">
        <v>143</v>
      </c>
      <c r="Q544" s="823">
        <v>-10851.968545454545</v>
      </c>
      <c r="R544" s="654"/>
      <c r="S544" s="25">
        <v>400</v>
      </c>
      <c r="V544" s="744" t="s">
        <v>1211</v>
      </c>
      <c r="W544" s="657">
        <v>7.4081818181818191</v>
      </c>
      <c r="X544" s="744">
        <v>-1000</v>
      </c>
    </row>
    <row r="545" spans="1:26" ht="15.5">
      <c r="A545" s="856" t="s">
        <v>200</v>
      </c>
      <c r="B545" s="740">
        <v>44207</v>
      </c>
      <c r="C545" s="650" t="s">
        <v>277</v>
      </c>
      <c r="D545" s="663">
        <v>58522</v>
      </c>
      <c r="E545" s="741" t="s">
        <v>10</v>
      </c>
      <c r="F545" s="741" t="s">
        <v>2</v>
      </c>
      <c r="G545" s="741">
        <v>400</v>
      </c>
      <c r="H545" s="741">
        <v>27.01</v>
      </c>
      <c r="I545" s="651">
        <v>25.672175925925924</v>
      </c>
      <c r="J545" s="742">
        <v>10804</v>
      </c>
      <c r="K545" s="739">
        <v>4.9000000000000004</v>
      </c>
      <c r="L545" s="648">
        <v>2.2136363636363638</v>
      </c>
      <c r="M545" s="648">
        <v>0.29454545454545455</v>
      </c>
      <c r="N545" s="823">
        <v>10796.661454545454</v>
      </c>
      <c r="O545" s="852" t="s">
        <v>143</v>
      </c>
      <c r="Q545" s="823">
        <v>10796.661454545454</v>
      </c>
      <c r="R545" s="654">
        <v>528.8896296296316</v>
      </c>
      <c r="S545" s="25"/>
      <c r="V545" s="744" t="s">
        <v>1257</v>
      </c>
      <c r="W545" s="657">
        <v>7.4081818181818191</v>
      </c>
      <c r="X545" s="744">
        <v>-1000</v>
      </c>
    </row>
    <row r="546" spans="1:26" ht="15.5">
      <c r="A546" s="856" t="s">
        <v>200</v>
      </c>
      <c r="B546" s="740">
        <v>44207</v>
      </c>
      <c r="C546" s="650" t="s">
        <v>277</v>
      </c>
      <c r="D546" s="663">
        <v>58522</v>
      </c>
      <c r="E546" s="741" t="s">
        <v>10</v>
      </c>
      <c r="F546" s="741" t="s">
        <v>2</v>
      </c>
      <c r="G546" s="741">
        <v>400</v>
      </c>
      <c r="H546" s="741">
        <v>27.04</v>
      </c>
      <c r="I546" s="651"/>
      <c r="J546" s="742">
        <v>10816</v>
      </c>
      <c r="K546" s="739">
        <v>4.9000000000000004</v>
      </c>
      <c r="L546" s="648">
        <v>2.2136363636363638</v>
      </c>
      <c r="M546" s="648">
        <v>0.29454545454545455</v>
      </c>
      <c r="N546" s="823">
        <v>10808.661454545454</v>
      </c>
      <c r="O546" s="852" t="s">
        <v>143</v>
      </c>
      <c r="Q546" s="823">
        <v>10808.661454545454</v>
      </c>
      <c r="R546" s="654">
        <v>-65.724999999998545</v>
      </c>
      <c r="S546" s="25">
        <v>800</v>
      </c>
      <c r="V546" s="744" t="s">
        <v>1257</v>
      </c>
      <c r="W546" s="657">
        <v>7.4081818181818191</v>
      </c>
      <c r="X546" s="744">
        <v>-1000</v>
      </c>
    </row>
    <row r="547" spans="1:26" s="649" customFormat="1" ht="15.5" customHeight="1">
      <c r="A547" s="856" t="s">
        <v>200</v>
      </c>
      <c r="B547" s="740">
        <v>44207</v>
      </c>
      <c r="C547" s="650" t="s">
        <v>277</v>
      </c>
      <c r="D547" s="663">
        <v>58522</v>
      </c>
      <c r="E547" s="741" t="s">
        <v>10</v>
      </c>
      <c r="F547" s="741" t="s">
        <v>2</v>
      </c>
      <c r="G547" s="741">
        <v>400</v>
      </c>
      <c r="H547" s="741">
        <v>27.08</v>
      </c>
      <c r="I547" s="651"/>
      <c r="J547" s="742">
        <v>10832</v>
      </c>
      <c r="K547" s="739">
        <v>4.9000000000000004</v>
      </c>
      <c r="L547" s="648">
        <v>2.2136363636363638</v>
      </c>
      <c r="M547" s="648">
        <v>0.29454545454545455</v>
      </c>
      <c r="N547" s="823">
        <v>10824.295454545454</v>
      </c>
      <c r="O547" s="852" t="s">
        <v>143</v>
      </c>
      <c r="P547" s="12"/>
      <c r="Q547" s="823">
        <v>10824.295454545454</v>
      </c>
      <c r="R547" s="654">
        <v>-25.77833333333183</v>
      </c>
      <c r="S547" s="133"/>
      <c r="T547" s="744"/>
      <c r="U547" s="737"/>
      <c r="V547" s="744" t="s">
        <v>1257</v>
      </c>
      <c r="W547" s="657">
        <v>7.4081818181818191</v>
      </c>
      <c r="X547" s="744">
        <v>-1000</v>
      </c>
      <c r="Y547" s="743"/>
      <c r="Z547" s="737"/>
    </row>
    <row r="548" spans="1:26" s="649" customFormat="1" ht="15.5" customHeight="1">
      <c r="A548" s="856" t="s">
        <v>200</v>
      </c>
      <c r="B548" s="740">
        <v>44207</v>
      </c>
      <c r="C548" s="650" t="s">
        <v>271</v>
      </c>
      <c r="D548" s="663">
        <v>58522</v>
      </c>
      <c r="E548" s="741" t="s">
        <v>10</v>
      </c>
      <c r="F548" s="741" t="s">
        <v>67</v>
      </c>
      <c r="G548" s="741">
        <v>500</v>
      </c>
      <c r="H548" s="741">
        <v>19.02</v>
      </c>
      <c r="I548" s="651">
        <v>28.518497708660419</v>
      </c>
      <c r="J548" s="742">
        <v>9510</v>
      </c>
      <c r="K548" s="739">
        <v>4.9000000000000004</v>
      </c>
      <c r="L548" s="648">
        <v>2.2136363636363638</v>
      </c>
      <c r="M548" s="648">
        <v>0.29454545454545455</v>
      </c>
      <c r="N548" s="823">
        <v>9502.295454545454</v>
      </c>
      <c r="O548" s="852" t="s">
        <v>143</v>
      </c>
      <c r="P548" s="12"/>
      <c r="Q548" s="823">
        <v>9502.295454545454</v>
      </c>
      <c r="R548" s="654">
        <v>-4755.5421876635428</v>
      </c>
      <c r="S548" s="133">
        <v>800</v>
      </c>
      <c r="T548" s="744"/>
      <c r="U548" s="737"/>
      <c r="V548" s="744" t="s">
        <v>1257</v>
      </c>
      <c r="W548" s="657">
        <v>7.4081818181818191</v>
      </c>
      <c r="X548" s="744">
        <v>-1000</v>
      </c>
      <c r="Y548" s="743"/>
      <c r="Z548" s="737"/>
    </row>
    <row r="549" spans="1:26" s="649" customFormat="1" ht="15.5" customHeight="1">
      <c r="A549" s="856" t="s">
        <v>200</v>
      </c>
      <c r="B549" s="740">
        <v>44207</v>
      </c>
      <c r="C549" s="650" t="s">
        <v>1265</v>
      </c>
      <c r="D549" s="663">
        <v>58522</v>
      </c>
      <c r="E549" s="741" t="s">
        <v>10</v>
      </c>
      <c r="F549" s="741" t="s">
        <v>90</v>
      </c>
      <c r="G549" s="741">
        <v>300</v>
      </c>
      <c r="H549" s="741">
        <v>32.01</v>
      </c>
      <c r="I549" s="651">
        <v>30.222337662337662</v>
      </c>
      <c r="J549" s="742">
        <v>9603</v>
      </c>
      <c r="K549" s="739">
        <v>4.9000000000000004</v>
      </c>
      <c r="L549" s="648">
        <v>2.2136363636363638</v>
      </c>
      <c r="M549" s="648">
        <v>0.29454545454545455</v>
      </c>
      <c r="N549" s="823">
        <v>9595.295454545454</v>
      </c>
      <c r="O549" s="852"/>
      <c r="P549" s="12"/>
      <c r="Q549" s="823">
        <v>9595.295454545454</v>
      </c>
      <c r="R549" s="654">
        <v>530.00536796536835</v>
      </c>
      <c r="S549" s="133">
        <v>600</v>
      </c>
      <c r="T549" s="744"/>
      <c r="U549" s="737"/>
      <c r="V549" s="744" t="s">
        <v>1257</v>
      </c>
      <c r="W549" s="657">
        <v>7.4081818181818191</v>
      </c>
      <c r="X549" s="744">
        <v>-1000</v>
      </c>
      <c r="Y549" s="743"/>
      <c r="Z549" s="737"/>
    </row>
    <row r="550" spans="1:26" s="649" customFormat="1" ht="15.5" customHeight="1">
      <c r="A550" s="856" t="s">
        <v>200</v>
      </c>
      <c r="B550" s="740">
        <v>44203</v>
      </c>
      <c r="C550" s="650" t="s">
        <v>271</v>
      </c>
      <c r="D550" s="663">
        <v>37292</v>
      </c>
      <c r="E550" s="741" t="s">
        <v>8</v>
      </c>
      <c r="F550" s="741" t="s">
        <v>1234</v>
      </c>
      <c r="G550" s="741">
        <v>200</v>
      </c>
      <c r="H550" s="741">
        <v>15.75</v>
      </c>
      <c r="I550" s="651">
        <v>18.14223641975309</v>
      </c>
      <c r="J550" s="742">
        <v>3150</v>
      </c>
      <c r="K550" s="739">
        <v>4.9000000000000004</v>
      </c>
      <c r="L550" s="739">
        <v>1.2</v>
      </c>
      <c r="M550" s="739">
        <v>0.13</v>
      </c>
      <c r="N550" s="823">
        <v>3158.1700000000005</v>
      </c>
      <c r="O550" s="852" t="s">
        <v>144</v>
      </c>
      <c r="P550" s="884"/>
      <c r="Q550" s="823">
        <v>-3158.1700000000005</v>
      </c>
      <c r="R550" s="654"/>
      <c r="S550" s="133"/>
      <c r="T550" s="744"/>
      <c r="U550" s="737"/>
      <c r="V550" s="744" t="s">
        <v>1257</v>
      </c>
      <c r="W550" s="657">
        <v>6.23</v>
      </c>
      <c r="X550" s="744">
        <v>-1000</v>
      </c>
      <c r="Y550" s="743"/>
      <c r="Z550" s="737"/>
    </row>
    <row r="551" spans="1:26" s="649" customFormat="1" ht="15.5" customHeight="1">
      <c r="A551" s="856" t="s">
        <v>200</v>
      </c>
      <c r="B551" s="740">
        <v>44203</v>
      </c>
      <c r="C551" s="650" t="s">
        <v>277</v>
      </c>
      <c r="D551" s="663">
        <v>37292</v>
      </c>
      <c r="E551" s="741" t="s">
        <v>8</v>
      </c>
      <c r="F551" s="741" t="s">
        <v>2</v>
      </c>
      <c r="G551" s="741">
        <v>200</v>
      </c>
      <c r="H551" s="741">
        <v>27.93</v>
      </c>
      <c r="I551" s="651">
        <v>25.672175925925924</v>
      </c>
      <c r="J551" s="742">
        <v>5586</v>
      </c>
      <c r="K551" s="739">
        <v>4.9000000000000004</v>
      </c>
      <c r="L551" s="739">
        <v>1.2</v>
      </c>
      <c r="M551" s="739">
        <v>0.13</v>
      </c>
      <c r="N551" s="823">
        <v>5594.17</v>
      </c>
      <c r="O551" s="852" t="s">
        <v>143</v>
      </c>
      <c r="P551" s="884"/>
      <c r="Q551" s="823">
        <v>-5594.17</v>
      </c>
      <c r="R551" s="654"/>
      <c r="S551" s="133">
        <v>800</v>
      </c>
      <c r="T551" s="744"/>
      <c r="U551" s="737"/>
      <c r="V551" s="744" t="s">
        <v>1257</v>
      </c>
      <c r="W551" s="657">
        <v>6.23</v>
      </c>
      <c r="X551" s="744"/>
      <c r="Y551" s="743"/>
      <c r="Z551" s="737"/>
    </row>
    <row r="552" spans="1:26" s="649" customFormat="1" ht="15.5" customHeight="1">
      <c r="A552" s="856" t="s">
        <v>200</v>
      </c>
      <c r="B552" s="740">
        <v>44202</v>
      </c>
      <c r="C552" s="650" t="s">
        <v>277</v>
      </c>
      <c r="D552" s="663">
        <v>25959</v>
      </c>
      <c r="E552" s="741" t="s">
        <v>10</v>
      </c>
      <c r="F552" s="741" t="s">
        <v>2</v>
      </c>
      <c r="G552" s="741">
        <v>200</v>
      </c>
      <c r="H552" s="741">
        <v>27.19</v>
      </c>
      <c r="I552" s="651">
        <v>25.672175925925924</v>
      </c>
      <c r="J552" s="742">
        <v>5438</v>
      </c>
      <c r="K552" s="739">
        <v>4.9000000000000004</v>
      </c>
      <c r="L552" s="739">
        <v>1.18</v>
      </c>
      <c r="M552" s="739">
        <v>0.13</v>
      </c>
      <c r="N552" s="823">
        <v>5430.46</v>
      </c>
      <c r="O552" s="852" t="s">
        <v>143</v>
      </c>
      <c r="P552" s="884"/>
      <c r="Q552" s="823">
        <v>5430.46</v>
      </c>
      <c r="R552" s="654">
        <v>272.78750000000036</v>
      </c>
      <c r="S552" s="133">
        <v>600</v>
      </c>
      <c r="T552" s="744"/>
      <c r="U552" s="737"/>
      <c r="V552" s="744" t="s">
        <v>1257</v>
      </c>
      <c r="W552" s="657">
        <v>6.21</v>
      </c>
      <c r="X552" s="744"/>
      <c r="Y552" s="743"/>
      <c r="Z552" s="737"/>
    </row>
    <row r="553" spans="1:26" s="649" customFormat="1" ht="15.5" customHeight="1">
      <c r="A553" s="856" t="s">
        <v>200</v>
      </c>
      <c r="B553" s="740">
        <v>44202</v>
      </c>
      <c r="C553" s="650" t="e">
        <v>#N/A</v>
      </c>
      <c r="D553" s="663">
        <v>25959</v>
      </c>
      <c r="E553" s="741" t="s">
        <v>10</v>
      </c>
      <c r="F553" s="741" t="s">
        <v>1329</v>
      </c>
      <c r="G553" s="741">
        <v>324</v>
      </c>
      <c r="H553" s="741">
        <v>9.73</v>
      </c>
      <c r="I553" s="651">
        <v>0</v>
      </c>
      <c r="J553" s="742">
        <v>3152.52</v>
      </c>
      <c r="K553" s="739">
        <v>4.9000000000000004</v>
      </c>
      <c r="L553" s="739">
        <v>1.18</v>
      </c>
      <c r="M553" s="739">
        <v>0.13</v>
      </c>
      <c r="N553" s="823">
        <v>3144.9799999999996</v>
      </c>
      <c r="O553" s="852" t="s">
        <v>143</v>
      </c>
      <c r="P553" s="884"/>
      <c r="Q553" s="823">
        <v>3144.9799999999996</v>
      </c>
      <c r="R553" s="654">
        <v>3146.2937499999998</v>
      </c>
      <c r="S553" s="133">
        <v>400</v>
      </c>
      <c r="T553" s="744"/>
      <c r="U553" s="737"/>
      <c r="V553" s="744" t="s">
        <v>1211</v>
      </c>
      <c r="W553" s="657">
        <v>6.21</v>
      </c>
      <c r="X553" s="744"/>
      <c r="Y553" s="743"/>
      <c r="Z553" s="737"/>
    </row>
    <row r="554" spans="1:26" s="649" customFormat="1" ht="15.5" customHeight="1">
      <c r="A554" s="856" t="s">
        <v>200</v>
      </c>
      <c r="B554" s="740">
        <v>44201</v>
      </c>
      <c r="C554" s="650" t="s">
        <v>277</v>
      </c>
      <c r="D554" s="663">
        <v>15214</v>
      </c>
      <c r="E554" s="741" t="s">
        <v>8</v>
      </c>
      <c r="F554" s="741" t="s">
        <v>2</v>
      </c>
      <c r="G554" s="741">
        <v>200</v>
      </c>
      <c r="H554" s="741">
        <v>25.76</v>
      </c>
      <c r="I554" s="651">
        <v>25.672175925925924</v>
      </c>
      <c r="J554" s="742">
        <v>5152</v>
      </c>
      <c r="K554" s="739">
        <v>4.9000000000000004</v>
      </c>
      <c r="L554" s="739"/>
      <c r="M554" s="739"/>
      <c r="N554" s="823">
        <v>5162.03</v>
      </c>
      <c r="O554" s="852" t="s">
        <v>143</v>
      </c>
      <c r="P554" s="884"/>
      <c r="Q554" s="823">
        <v>-5162.03</v>
      </c>
      <c r="R554" s="654"/>
      <c r="S554" s="133">
        <v>200</v>
      </c>
      <c r="T554" s="744"/>
      <c r="U554" s="737"/>
      <c r="V554" s="744" t="s">
        <v>1211</v>
      </c>
      <c r="W554" s="657">
        <v>4.9000000000000004</v>
      </c>
      <c r="X554" s="744"/>
      <c r="Y554" s="743"/>
      <c r="Z554" s="737"/>
    </row>
    <row r="555" spans="1:26" s="649" customFormat="1" ht="15.5" customHeight="1">
      <c r="A555" s="856" t="s">
        <v>200</v>
      </c>
      <c r="B555" s="740">
        <v>44186</v>
      </c>
      <c r="C555" s="650" t="s">
        <v>1265</v>
      </c>
      <c r="D555" s="663">
        <v>140083</v>
      </c>
      <c r="E555" s="741" t="s">
        <v>8</v>
      </c>
      <c r="F555" s="741" t="s">
        <v>1</v>
      </c>
      <c r="G555" s="741">
        <v>200</v>
      </c>
      <c r="H555" s="741">
        <v>38.4</v>
      </c>
      <c r="I555" s="651">
        <v>36.168863271256029</v>
      </c>
      <c r="J555" s="742">
        <v>7680</v>
      </c>
      <c r="K555" s="739">
        <v>4.9000000000000004</v>
      </c>
      <c r="L555" s="739">
        <v>1.7233333333333334</v>
      </c>
      <c r="M555" s="739">
        <v>0.22999999999999998</v>
      </c>
      <c r="N555" s="823">
        <v>7690.2599999999993</v>
      </c>
      <c r="O555" s="852" t="s">
        <v>143</v>
      </c>
      <c r="P555" s="884"/>
      <c r="Q555" s="823">
        <v>-7690.2599999999993</v>
      </c>
      <c r="R555" s="654"/>
      <c r="S555" s="133">
        <v>400</v>
      </c>
      <c r="T555" s="744"/>
      <c r="U555" s="737"/>
      <c r="V555" s="744" t="s">
        <v>1211</v>
      </c>
      <c r="W555" s="657">
        <v>6.8533333333333335</v>
      </c>
      <c r="X555" s="744"/>
      <c r="Y555" s="743"/>
      <c r="Z555" s="737"/>
    </row>
    <row r="556" spans="1:26" s="649" customFormat="1" ht="15.5" customHeight="1">
      <c r="A556" s="856" t="s">
        <v>200</v>
      </c>
      <c r="B556" s="740">
        <v>44186</v>
      </c>
      <c r="C556" s="650" t="s">
        <v>1265</v>
      </c>
      <c r="D556" s="663">
        <v>140083</v>
      </c>
      <c r="E556" s="741" t="s">
        <v>8</v>
      </c>
      <c r="F556" s="741" t="s">
        <v>1</v>
      </c>
      <c r="G556" s="741">
        <v>200</v>
      </c>
      <c r="H556" s="741">
        <v>38.14</v>
      </c>
      <c r="I556" s="651"/>
      <c r="J556" s="742">
        <v>7628</v>
      </c>
      <c r="K556" s="739">
        <v>4.9000000000000004</v>
      </c>
      <c r="L556" s="739">
        <v>1.7233333333333334</v>
      </c>
      <c r="M556" s="739">
        <v>0.22999999999999998</v>
      </c>
      <c r="N556" s="823">
        <v>7638.2599999999993</v>
      </c>
      <c r="O556" s="852" t="s">
        <v>143</v>
      </c>
      <c r="P556" s="884"/>
      <c r="Q556" s="823">
        <v>-7638.2599999999993</v>
      </c>
      <c r="R556" s="654"/>
      <c r="S556" s="133">
        <v>200</v>
      </c>
      <c r="T556" s="744"/>
      <c r="U556" s="737"/>
      <c r="V556" s="744" t="s">
        <v>1211</v>
      </c>
      <c r="W556" s="657">
        <v>6.8533333333333335</v>
      </c>
      <c r="X556" s="744"/>
      <c r="Y556" s="743"/>
      <c r="Z556" s="737"/>
    </row>
    <row r="557" spans="1:26" s="649" customFormat="1" ht="15.5" customHeight="1">
      <c r="A557" s="856" t="s">
        <v>200</v>
      </c>
      <c r="B557" s="740">
        <v>44186</v>
      </c>
      <c r="C557" s="650" t="s">
        <v>1265</v>
      </c>
      <c r="D557" s="663">
        <v>140083</v>
      </c>
      <c r="E557" s="741" t="s">
        <v>10</v>
      </c>
      <c r="F557" s="741" t="s">
        <v>1</v>
      </c>
      <c r="G557" s="741">
        <v>200</v>
      </c>
      <c r="H557" s="741">
        <v>38.36</v>
      </c>
      <c r="I557" s="651"/>
      <c r="J557" s="742">
        <v>7672</v>
      </c>
      <c r="K557" s="739">
        <v>4.9000000000000004</v>
      </c>
      <c r="L557" s="739">
        <v>1.7233333333333334</v>
      </c>
      <c r="M557" s="739">
        <v>0.22999999999999998</v>
      </c>
      <c r="N557" s="823">
        <v>7664.9700000000012</v>
      </c>
      <c r="O557" s="852" t="s">
        <v>143</v>
      </c>
      <c r="P557" s="884"/>
      <c r="Q557" s="823">
        <v>7664.9700000000012</v>
      </c>
      <c r="R557" s="654"/>
      <c r="S557" s="133">
        <v>400</v>
      </c>
      <c r="T557" s="744"/>
      <c r="U557" s="737"/>
      <c r="V557" s="744" t="s">
        <v>1257</v>
      </c>
      <c r="W557" s="657">
        <v>6.8533333333333335</v>
      </c>
      <c r="X557" s="744"/>
      <c r="Y557" s="743"/>
      <c r="Z557" s="737"/>
    </row>
    <row r="558" spans="1:26" s="649" customFormat="1" ht="15.5" customHeight="1">
      <c r="A558" s="856" t="s">
        <v>200</v>
      </c>
      <c r="B558" s="740">
        <v>44182</v>
      </c>
      <c r="C558" s="650" t="s">
        <v>1265</v>
      </c>
      <c r="D558" s="663">
        <v>121044</v>
      </c>
      <c r="E558" s="741" t="s">
        <v>8</v>
      </c>
      <c r="F558" s="741" t="s">
        <v>1</v>
      </c>
      <c r="G558" s="741">
        <v>200</v>
      </c>
      <c r="H558" s="741">
        <v>39.15</v>
      </c>
      <c r="I558" s="651"/>
      <c r="J558" s="742">
        <v>7830</v>
      </c>
      <c r="K558" s="739">
        <v>4.9000000000000004</v>
      </c>
      <c r="L558" s="739">
        <v>1.6833333333333333</v>
      </c>
      <c r="M558" s="739">
        <v>0.68</v>
      </c>
      <c r="N558" s="823">
        <v>7838.11</v>
      </c>
      <c r="O558" s="852" t="s">
        <v>143</v>
      </c>
      <c r="P558" s="884"/>
      <c r="Q558" s="823">
        <v>-7838.11</v>
      </c>
      <c r="R558" s="654"/>
      <c r="S558" s="133">
        <v>400</v>
      </c>
      <c r="T558" s="744"/>
      <c r="U558" s="737"/>
      <c r="V558" s="744" t="s">
        <v>1211</v>
      </c>
      <c r="W558" s="657">
        <v>7.2633333333333336</v>
      </c>
      <c r="X558" s="744"/>
      <c r="Y558" s="743"/>
      <c r="Z558" s="737"/>
    </row>
    <row r="559" spans="1:26" s="649" customFormat="1" ht="15.5" customHeight="1">
      <c r="A559" s="856" t="s">
        <v>200</v>
      </c>
      <c r="B559" s="740">
        <v>44182</v>
      </c>
      <c r="C559" s="650" t="s">
        <v>1265</v>
      </c>
      <c r="D559" s="663">
        <v>121044</v>
      </c>
      <c r="E559" s="741" t="s">
        <v>10</v>
      </c>
      <c r="F559" s="741" t="s">
        <v>1</v>
      </c>
      <c r="G559" s="741">
        <v>200</v>
      </c>
      <c r="H559" s="741">
        <v>39.049999999999997</v>
      </c>
      <c r="I559" s="651"/>
      <c r="J559" s="742">
        <v>7809.9999999999991</v>
      </c>
      <c r="K559" s="739">
        <v>4.9000000000000004</v>
      </c>
      <c r="L559" s="739">
        <v>1.6833333333333333</v>
      </c>
      <c r="M559" s="739">
        <v>0.68</v>
      </c>
      <c r="N559" s="823">
        <v>7802.5199999999995</v>
      </c>
      <c r="O559" s="852" t="s">
        <v>143</v>
      </c>
      <c r="P559" s="884"/>
      <c r="Q559" s="823">
        <v>7802.5199999999995</v>
      </c>
      <c r="R559" s="654">
        <v>-34.442500000001019</v>
      </c>
      <c r="S559" s="133">
        <v>200</v>
      </c>
      <c r="T559" s="744"/>
      <c r="U559" s="737"/>
      <c r="V559" s="744" t="s">
        <v>1211</v>
      </c>
      <c r="W559" s="657">
        <v>7.2633333333333336</v>
      </c>
      <c r="X559" s="744"/>
      <c r="Y559" s="743"/>
      <c r="Z559" s="737"/>
    </row>
    <row r="560" spans="1:26" s="649" customFormat="1" ht="15.5" customHeight="1">
      <c r="A560" s="856" t="s">
        <v>200</v>
      </c>
      <c r="B560" s="740">
        <v>44182</v>
      </c>
      <c r="C560" s="650" t="s">
        <v>276</v>
      </c>
      <c r="D560" s="663">
        <v>121044</v>
      </c>
      <c r="E560" s="741" t="s">
        <v>8</v>
      </c>
      <c r="F560" s="741" t="s">
        <v>128</v>
      </c>
      <c r="G560" s="741">
        <v>300</v>
      </c>
      <c r="H560" s="741">
        <v>23.41</v>
      </c>
      <c r="I560" s="651"/>
      <c r="J560" s="742">
        <v>7023</v>
      </c>
      <c r="K560" s="739">
        <v>4.9000000000000004</v>
      </c>
      <c r="L560" s="739">
        <v>1.6833333333333333</v>
      </c>
      <c r="M560" s="739">
        <v>0.68</v>
      </c>
      <c r="N560" s="823">
        <v>7031.11</v>
      </c>
      <c r="O560" s="852" t="s">
        <v>143</v>
      </c>
      <c r="P560" s="884"/>
      <c r="Q560" s="823">
        <v>-7031.11</v>
      </c>
      <c r="R560" s="654"/>
      <c r="S560" s="133">
        <v>0</v>
      </c>
      <c r="T560" s="744"/>
      <c r="U560" s="737"/>
      <c r="V560" s="744" t="s">
        <v>1211</v>
      </c>
      <c r="W560" s="657">
        <v>7.2633333333333336</v>
      </c>
      <c r="X560" s="744"/>
      <c r="Y560" s="743"/>
      <c r="Z560" s="737"/>
    </row>
    <row r="561" spans="1:26" s="649" customFormat="1" ht="15.5" customHeight="1">
      <c r="A561" s="856" t="s">
        <v>200</v>
      </c>
      <c r="B561" s="740">
        <v>44181</v>
      </c>
      <c r="C561" s="650" t="s">
        <v>1265</v>
      </c>
      <c r="D561" s="663">
        <v>112389</v>
      </c>
      <c r="E561" s="741" t="s">
        <v>8</v>
      </c>
      <c r="F561" s="741" t="s">
        <v>1</v>
      </c>
      <c r="G561" s="741">
        <v>200</v>
      </c>
      <c r="H561" s="739">
        <v>39.28</v>
      </c>
      <c r="I561" s="651"/>
      <c r="J561" s="742">
        <v>7856</v>
      </c>
      <c r="K561" s="739">
        <v>4.9000000000000004</v>
      </c>
      <c r="L561" s="739">
        <v>1.6420000000000001</v>
      </c>
      <c r="M561" s="739">
        <v>0.22999999999999998</v>
      </c>
      <c r="N561" s="823">
        <v>7863.6599999999989</v>
      </c>
      <c r="O561" s="852" t="s">
        <v>143</v>
      </c>
      <c r="P561" s="884"/>
      <c r="Q561" s="823">
        <v>-7863.6599999999989</v>
      </c>
      <c r="R561" s="654"/>
      <c r="S561" s="133">
        <v>200</v>
      </c>
      <c r="T561" s="744"/>
      <c r="U561" s="737"/>
      <c r="V561" s="744" t="s">
        <v>1211</v>
      </c>
      <c r="W561" s="657">
        <v>6.7720000000000002</v>
      </c>
      <c r="X561" s="744"/>
      <c r="Y561" s="743"/>
      <c r="Z561" s="737"/>
    </row>
    <row r="562" spans="1:26" s="649" customFormat="1" ht="15.5" customHeight="1">
      <c r="A562" s="856" t="s">
        <v>200</v>
      </c>
      <c r="B562" s="740">
        <v>44181</v>
      </c>
      <c r="C562" s="650" t="s">
        <v>1265</v>
      </c>
      <c r="D562" s="663">
        <v>112389</v>
      </c>
      <c r="E562" s="741" t="s">
        <v>8</v>
      </c>
      <c r="F562" s="741" t="s">
        <v>1</v>
      </c>
      <c r="G562" s="741">
        <v>200</v>
      </c>
      <c r="H562" s="739">
        <v>39.31</v>
      </c>
      <c r="I562" s="651"/>
      <c r="J562" s="742">
        <v>7862</v>
      </c>
      <c r="K562" s="739">
        <v>4.9000000000000004</v>
      </c>
      <c r="L562" s="739">
        <v>1.6420000000000001</v>
      </c>
      <c r="M562" s="739">
        <v>0.22999999999999998</v>
      </c>
      <c r="N562" s="823">
        <v>7869.6599999999989</v>
      </c>
      <c r="O562" s="852" t="s">
        <v>143</v>
      </c>
      <c r="P562" s="884"/>
      <c r="Q562" s="823">
        <v>-7869.6599999999989</v>
      </c>
      <c r="R562" s="654"/>
      <c r="S562" s="133">
        <v>200</v>
      </c>
      <c r="T562" s="744"/>
      <c r="U562" s="737"/>
      <c r="V562" s="744" t="s">
        <v>1211</v>
      </c>
      <c r="W562" s="657">
        <v>6.7720000000000002</v>
      </c>
      <c r="X562" s="744"/>
      <c r="Y562" s="743"/>
      <c r="Z562" s="737"/>
    </row>
    <row r="563" spans="1:26" s="649" customFormat="1" ht="15.5" customHeight="1">
      <c r="A563" s="856" t="s">
        <v>200</v>
      </c>
      <c r="B563" s="740">
        <v>44181</v>
      </c>
      <c r="C563" s="650" t="s">
        <v>1265</v>
      </c>
      <c r="D563" s="663">
        <v>112389</v>
      </c>
      <c r="E563" s="741" t="s">
        <v>10</v>
      </c>
      <c r="F563" s="741" t="s">
        <v>1</v>
      </c>
      <c r="G563" s="741">
        <v>200</v>
      </c>
      <c r="H563" s="739">
        <v>39.32</v>
      </c>
      <c r="I563" s="651"/>
      <c r="J563" s="742">
        <v>7864</v>
      </c>
      <c r="K563" s="739">
        <v>4.9000000000000004</v>
      </c>
      <c r="L563" s="739">
        <v>1.6420000000000001</v>
      </c>
      <c r="M563" s="739">
        <v>0.22999999999999998</v>
      </c>
      <c r="N563" s="823">
        <v>7856.9700000000012</v>
      </c>
      <c r="O563" s="852" t="s">
        <v>143</v>
      </c>
      <c r="P563" s="884"/>
      <c r="Q563" s="823">
        <v>7856.9700000000012</v>
      </c>
      <c r="R563" s="654">
        <v>-6.1849999999985812</v>
      </c>
      <c r="S563" s="133">
        <v>400</v>
      </c>
      <c r="T563" s="744"/>
      <c r="U563" s="737"/>
      <c r="V563" s="744" t="s">
        <v>1211</v>
      </c>
      <c r="W563" s="657">
        <v>6.7720000000000002</v>
      </c>
      <c r="X563" s="744"/>
      <c r="Y563" s="743"/>
      <c r="Z563" s="737"/>
    </row>
    <row r="564" spans="1:26" s="649" customFormat="1" ht="15.5" customHeight="1">
      <c r="A564" s="856" t="s">
        <v>200</v>
      </c>
      <c r="B564" s="740">
        <v>44181</v>
      </c>
      <c r="C564" s="650" t="s">
        <v>1265</v>
      </c>
      <c r="D564" s="663">
        <v>112389</v>
      </c>
      <c r="E564" s="741" t="s">
        <v>10</v>
      </c>
      <c r="F564" s="741" t="s">
        <v>1</v>
      </c>
      <c r="G564" s="741">
        <v>200</v>
      </c>
      <c r="H564" s="739">
        <v>39.33</v>
      </c>
      <c r="I564" s="651"/>
      <c r="J564" s="742">
        <v>7866</v>
      </c>
      <c r="K564" s="739">
        <v>4.9000000000000004</v>
      </c>
      <c r="L564" s="739">
        <v>1.6420000000000001</v>
      </c>
      <c r="M564" s="739">
        <v>0.22999999999999998</v>
      </c>
      <c r="N564" s="823">
        <v>7858.0400000000009</v>
      </c>
      <c r="O564" s="852" t="s">
        <v>143</v>
      </c>
      <c r="P564" s="884"/>
      <c r="Q564" s="823">
        <v>7858.0400000000009</v>
      </c>
      <c r="R564" s="654">
        <v>-10.184999999998581</v>
      </c>
      <c r="S564" s="133">
        <v>200</v>
      </c>
      <c r="T564" s="744"/>
      <c r="U564" s="737"/>
      <c r="V564" s="744" t="s">
        <v>1211</v>
      </c>
      <c r="W564" s="657">
        <v>6.7720000000000002</v>
      </c>
      <c r="X564" s="744"/>
      <c r="Y564" s="743"/>
      <c r="Z564" s="737"/>
    </row>
    <row r="565" spans="1:26" s="649" customFormat="1" ht="15.5" customHeight="1">
      <c r="A565" s="856" t="s">
        <v>200</v>
      </c>
      <c r="B565" s="740">
        <v>44181</v>
      </c>
      <c r="C565" s="650" t="s">
        <v>276</v>
      </c>
      <c r="D565" s="663">
        <v>112389</v>
      </c>
      <c r="E565" s="741" t="s">
        <v>10</v>
      </c>
      <c r="F565" s="741" t="s">
        <v>128</v>
      </c>
      <c r="G565" s="741">
        <v>300</v>
      </c>
      <c r="H565" s="739">
        <v>23.41</v>
      </c>
      <c r="I565" s="651">
        <v>25.056099751297577</v>
      </c>
      <c r="J565" s="742">
        <v>7023</v>
      </c>
      <c r="K565" s="739">
        <v>4.9000000000000004</v>
      </c>
      <c r="L565" s="739">
        <v>1.6420000000000001</v>
      </c>
      <c r="M565" s="739">
        <v>0.22999999999999998</v>
      </c>
      <c r="N565" s="823">
        <v>7015.35</v>
      </c>
      <c r="O565" s="852" t="s">
        <v>143</v>
      </c>
      <c r="P565" s="884"/>
      <c r="Q565" s="823">
        <v>7015.35</v>
      </c>
      <c r="R565" s="654">
        <v>-500.35325872260546</v>
      </c>
      <c r="S565" s="133">
        <v>0</v>
      </c>
      <c r="T565" s="744"/>
      <c r="U565" s="737"/>
      <c r="V565" s="744" t="s">
        <v>1211</v>
      </c>
      <c r="W565" s="657">
        <v>6.7720000000000002</v>
      </c>
      <c r="X565" s="744"/>
      <c r="Y565" s="743"/>
      <c r="Z565" s="737"/>
    </row>
    <row r="566" spans="1:26" s="649" customFormat="1" ht="15.5" customHeight="1">
      <c r="A566" s="856" t="s">
        <v>200</v>
      </c>
      <c r="B566" s="740">
        <v>44180</v>
      </c>
      <c r="C566" s="650" t="s">
        <v>1265</v>
      </c>
      <c r="D566" s="663">
        <v>103997</v>
      </c>
      <c r="E566" s="741" t="s">
        <v>8</v>
      </c>
      <c r="F566" s="741" t="s">
        <v>1</v>
      </c>
      <c r="G566" s="741">
        <v>200</v>
      </c>
      <c r="H566" s="739">
        <v>39.31</v>
      </c>
      <c r="I566" s="651"/>
      <c r="J566" s="742">
        <v>7862</v>
      </c>
      <c r="K566" s="739">
        <v>4.9000000000000004</v>
      </c>
      <c r="L566" s="739">
        <v>1.6542857142857144</v>
      </c>
      <c r="M566" s="739">
        <v>0.23571428571428571</v>
      </c>
      <c r="N566" s="823">
        <v>7870.2857142857147</v>
      </c>
      <c r="O566" s="852" t="s">
        <v>143</v>
      </c>
      <c r="P566" s="884"/>
      <c r="Q566" s="823">
        <v>-7870.2857142857147</v>
      </c>
      <c r="R566" s="654"/>
      <c r="S566" s="133">
        <v>-200</v>
      </c>
      <c r="T566" s="744"/>
      <c r="U566" s="737"/>
      <c r="V566" s="744" t="s">
        <v>1257</v>
      </c>
      <c r="W566" s="657">
        <v>6.7900000000000009</v>
      </c>
      <c r="X566" s="744"/>
      <c r="Y566" s="743"/>
      <c r="Z566" s="737"/>
    </row>
    <row r="567" spans="1:26" s="649" customFormat="1" ht="15.5" customHeight="1">
      <c r="A567" s="856" t="s">
        <v>200</v>
      </c>
      <c r="B567" s="740">
        <v>44180</v>
      </c>
      <c r="C567" s="650" t="s">
        <v>1265</v>
      </c>
      <c r="D567" s="663">
        <v>103997</v>
      </c>
      <c r="E567" s="741" t="s">
        <v>8</v>
      </c>
      <c r="F567" s="741" t="s">
        <v>1</v>
      </c>
      <c r="G567" s="741">
        <v>200</v>
      </c>
      <c r="H567" s="739">
        <v>39.33</v>
      </c>
      <c r="I567" s="651"/>
      <c r="J567" s="742">
        <v>7866</v>
      </c>
      <c r="K567" s="739">
        <v>4.9000000000000004</v>
      </c>
      <c r="L567" s="739">
        <v>1.6542857142857144</v>
      </c>
      <c r="M567" s="739">
        <v>0.23571428571428571</v>
      </c>
      <c r="N567" s="823">
        <v>7874.2857142857147</v>
      </c>
      <c r="O567" s="852" t="s">
        <v>143</v>
      </c>
      <c r="P567" s="884"/>
      <c r="Q567" s="823">
        <v>-7874.2857142857147</v>
      </c>
      <c r="R567" s="654"/>
      <c r="S567" s="133">
        <v>0</v>
      </c>
      <c r="T567" s="744"/>
      <c r="U567" s="737"/>
      <c r="V567" s="744" t="s">
        <v>1211</v>
      </c>
      <c r="W567" s="657">
        <v>6.7900000000000009</v>
      </c>
      <c r="X567" s="744"/>
      <c r="Y567" s="743"/>
      <c r="Z567" s="737"/>
    </row>
    <row r="568" spans="1:26" s="649" customFormat="1" ht="15.5" customHeight="1">
      <c r="A568" s="856" t="s">
        <v>200</v>
      </c>
      <c r="B568" s="740">
        <v>44180</v>
      </c>
      <c r="C568" s="650" t="s">
        <v>1265</v>
      </c>
      <c r="D568" s="663">
        <v>103997</v>
      </c>
      <c r="E568" s="741" t="s">
        <v>8</v>
      </c>
      <c r="F568" s="741" t="s">
        <v>1</v>
      </c>
      <c r="G568" s="741">
        <v>200</v>
      </c>
      <c r="H568" s="739">
        <v>39.35</v>
      </c>
      <c r="I568" s="651"/>
      <c r="J568" s="742">
        <v>7870</v>
      </c>
      <c r="K568" s="739">
        <v>4.9000000000000004</v>
      </c>
      <c r="L568" s="739">
        <v>1.6542857142857144</v>
      </c>
      <c r="M568" s="739">
        <v>0.23571428571428571</v>
      </c>
      <c r="N568" s="823">
        <v>7878.2857142857147</v>
      </c>
      <c r="O568" s="852" t="s">
        <v>143</v>
      </c>
      <c r="P568" s="884"/>
      <c r="Q568" s="823">
        <v>-7878.2857142857147</v>
      </c>
      <c r="R568" s="654"/>
      <c r="S568" s="133">
        <v>200</v>
      </c>
      <c r="T568" s="744"/>
      <c r="U568" s="737"/>
      <c r="V568" s="744" t="s">
        <v>1211</v>
      </c>
      <c r="W568" s="657">
        <v>6.7900000000000009</v>
      </c>
      <c r="X568" s="744"/>
      <c r="Y568" s="743"/>
      <c r="Z568" s="737"/>
    </row>
    <row r="569" spans="1:26" s="649" customFormat="1" ht="15.5" customHeight="1">
      <c r="A569" s="856" t="s">
        <v>200</v>
      </c>
      <c r="B569" s="740">
        <v>44180</v>
      </c>
      <c r="C569" s="650" t="s">
        <v>1265</v>
      </c>
      <c r="D569" s="663">
        <v>103997</v>
      </c>
      <c r="E569" s="741" t="s">
        <v>10</v>
      </c>
      <c r="F569" s="741" t="s">
        <v>1</v>
      </c>
      <c r="G569" s="741">
        <v>200</v>
      </c>
      <c r="H569" s="739">
        <v>39.28</v>
      </c>
      <c r="I569" s="651">
        <v>35.053294906884034</v>
      </c>
      <c r="J569" s="742">
        <v>7856</v>
      </c>
      <c r="K569" s="739">
        <v>4.9000000000000004</v>
      </c>
      <c r="L569" s="739">
        <v>1.6542857142857144</v>
      </c>
      <c r="M569" s="739">
        <v>0.23571428571428571</v>
      </c>
      <c r="N569" s="823">
        <v>7848.3442857142854</v>
      </c>
      <c r="O569" s="852" t="s">
        <v>143</v>
      </c>
      <c r="P569" s="884"/>
      <c r="Q569" s="823">
        <v>7848.3442857142854</v>
      </c>
      <c r="R569" s="654">
        <v>838.87905433747892</v>
      </c>
      <c r="S569" s="824">
        <v>400</v>
      </c>
      <c r="T569" s="744"/>
      <c r="U569" s="737"/>
      <c r="V569" s="744" t="s">
        <v>1211</v>
      </c>
      <c r="W569" s="657">
        <v>6.7900000000000009</v>
      </c>
      <c r="X569" s="744"/>
      <c r="Y569" s="743"/>
      <c r="Z569" s="737"/>
    </row>
    <row r="570" spans="1:26" s="649" customFormat="1" ht="15.5" customHeight="1">
      <c r="A570" s="856" t="s">
        <v>200</v>
      </c>
      <c r="B570" s="740">
        <v>44180</v>
      </c>
      <c r="C570" s="650" t="s">
        <v>1265</v>
      </c>
      <c r="D570" s="663">
        <v>103997</v>
      </c>
      <c r="E570" s="741" t="s">
        <v>10</v>
      </c>
      <c r="F570" s="741" t="s">
        <v>1</v>
      </c>
      <c r="G570" s="741">
        <v>200</v>
      </c>
      <c r="H570" s="739">
        <v>39.130000000000003</v>
      </c>
      <c r="I570" s="651"/>
      <c r="J570" s="742">
        <v>7826.0000000000009</v>
      </c>
      <c r="K570" s="739">
        <v>4.9000000000000004</v>
      </c>
      <c r="L570" s="739">
        <v>1.6542857142857144</v>
      </c>
      <c r="M570" s="739">
        <v>0.23571428571428571</v>
      </c>
      <c r="N570" s="823">
        <v>7818.0342857142869</v>
      </c>
      <c r="O570" s="852" t="s">
        <v>143</v>
      </c>
      <c r="P570" s="884"/>
      <c r="Q570" s="823">
        <v>7818.0342857142869</v>
      </c>
      <c r="R570" s="654">
        <v>-49.621011904760962</v>
      </c>
      <c r="S570" s="824">
        <v>600</v>
      </c>
      <c r="T570" s="744"/>
      <c r="U570" s="737"/>
      <c r="V570" s="744" t="s">
        <v>1211</v>
      </c>
      <c r="W570" s="657">
        <v>6.7900000000000009</v>
      </c>
      <c r="X570" s="744">
        <v>-1000</v>
      </c>
      <c r="Y570" s="743"/>
      <c r="Z570" s="737"/>
    </row>
    <row r="571" spans="1:26" s="649" customFormat="1" ht="15.5" customHeight="1">
      <c r="A571" s="856" t="s">
        <v>200</v>
      </c>
      <c r="B571" s="740">
        <v>44180</v>
      </c>
      <c r="C571" s="650" t="s">
        <v>1265</v>
      </c>
      <c r="D571" s="663">
        <v>103997</v>
      </c>
      <c r="E571" s="741" t="s">
        <v>10</v>
      </c>
      <c r="F571" s="741" t="s">
        <v>1</v>
      </c>
      <c r="G571" s="741">
        <v>200</v>
      </c>
      <c r="H571" s="739">
        <v>39.29</v>
      </c>
      <c r="I571" s="651"/>
      <c r="J571" s="742">
        <v>7858</v>
      </c>
      <c r="K571" s="739">
        <v>4.9000000000000004</v>
      </c>
      <c r="L571" s="739">
        <v>1.6542857142857144</v>
      </c>
      <c r="M571" s="739">
        <v>0.23571428571428571</v>
      </c>
      <c r="N571" s="823">
        <v>7850.0342857142859</v>
      </c>
      <c r="O571" s="852" t="s">
        <v>143</v>
      </c>
      <c r="P571" s="884"/>
      <c r="Q571" s="823">
        <v>7850.0342857142859</v>
      </c>
      <c r="R571" s="654">
        <v>-21.621011904761872</v>
      </c>
      <c r="S571" s="824">
        <v>800</v>
      </c>
      <c r="T571" s="744"/>
      <c r="U571" s="737"/>
      <c r="V571" s="744" t="s">
        <v>1211</v>
      </c>
      <c r="W571" s="657">
        <v>6.7900000000000009</v>
      </c>
      <c r="X571" s="744">
        <v>-1000</v>
      </c>
      <c r="Y571" s="743"/>
      <c r="Z571" s="737"/>
    </row>
    <row r="572" spans="1:26" s="649" customFormat="1" ht="15.5" customHeight="1">
      <c r="A572" s="856" t="s">
        <v>200</v>
      </c>
      <c r="B572" s="740">
        <v>44180</v>
      </c>
      <c r="C572" s="650" t="s">
        <v>1265</v>
      </c>
      <c r="D572" s="663">
        <v>103997</v>
      </c>
      <c r="E572" s="741" t="s">
        <v>10</v>
      </c>
      <c r="F572" s="741" t="s">
        <v>1</v>
      </c>
      <c r="G572" s="741">
        <v>200</v>
      </c>
      <c r="H572" s="739">
        <v>39.33</v>
      </c>
      <c r="I572" s="651"/>
      <c r="J572" s="742">
        <v>7866</v>
      </c>
      <c r="K572" s="739">
        <v>4.9000000000000004</v>
      </c>
      <c r="L572" s="739">
        <v>1.6542857142857144</v>
      </c>
      <c r="M572" s="739">
        <v>0.23571428571428571</v>
      </c>
      <c r="N572" s="823">
        <v>7858.0342857142859</v>
      </c>
      <c r="O572" s="852" t="s">
        <v>143</v>
      </c>
      <c r="P572" s="884"/>
      <c r="Q572" s="823">
        <v>7858.0342857142859</v>
      </c>
      <c r="R572" s="654">
        <v>-17.621011904761872</v>
      </c>
      <c r="S572" s="824">
        <v>1000</v>
      </c>
      <c r="T572" s="744"/>
      <c r="U572" s="737"/>
      <c r="V572" s="744" t="s">
        <v>1211</v>
      </c>
      <c r="W572" s="657">
        <v>6.7900000000000009</v>
      </c>
      <c r="X572" s="744">
        <v>-1000</v>
      </c>
      <c r="Y572" s="743"/>
      <c r="Z572" s="737"/>
    </row>
    <row r="573" spans="1:26" s="649" customFormat="1" ht="15.5">
      <c r="A573" s="856" t="s">
        <v>200</v>
      </c>
      <c r="B573" s="740">
        <v>44176</v>
      </c>
      <c r="C573" s="650" t="s">
        <v>1265</v>
      </c>
      <c r="D573" s="663">
        <v>85476</v>
      </c>
      <c r="E573" s="741" t="s">
        <v>10</v>
      </c>
      <c r="F573" s="741" t="s">
        <v>1</v>
      </c>
      <c r="G573" s="741">
        <v>200</v>
      </c>
      <c r="H573" s="741">
        <v>37.74</v>
      </c>
      <c r="I573" s="651">
        <v>35.053294906884034</v>
      </c>
      <c r="J573" s="742">
        <v>7548</v>
      </c>
      <c r="K573" s="739">
        <v>4.9000000000000004</v>
      </c>
      <c r="L573" s="739">
        <v>1.6866666666666665</v>
      </c>
      <c r="M573" s="739">
        <v>0.22333333333333336</v>
      </c>
      <c r="N573" s="823">
        <v>7540.0466666666671</v>
      </c>
      <c r="O573" s="852" t="s">
        <v>143</v>
      </c>
      <c r="P573" s="884"/>
      <c r="Q573" s="823">
        <v>7540.0466666666671</v>
      </c>
      <c r="R573" s="654">
        <v>530.89143528986006</v>
      </c>
      <c r="S573" s="824">
        <v>600</v>
      </c>
      <c r="T573" s="744"/>
      <c r="U573" s="737"/>
      <c r="V573" s="744" t="s">
        <v>1257</v>
      </c>
      <c r="W573" s="657">
        <v>6.8100000000000005</v>
      </c>
      <c r="X573" s="744">
        <v>-1000</v>
      </c>
      <c r="Y573" s="743"/>
      <c r="Z573" s="737"/>
    </row>
    <row r="574" spans="1:26" s="649" customFormat="1" ht="15.5">
      <c r="A574" s="856" t="s">
        <v>200</v>
      </c>
      <c r="B574" s="740">
        <v>44175</v>
      </c>
      <c r="C574" s="650" t="s">
        <v>1265</v>
      </c>
      <c r="D574" s="663">
        <v>75205</v>
      </c>
      <c r="E574" s="741" t="s">
        <v>10</v>
      </c>
      <c r="F574" s="741" t="s">
        <v>1</v>
      </c>
      <c r="G574" s="741">
        <v>200</v>
      </c>
      <c r="H574" s="741">
        <v>36.49</v>
      </c>
      <c r="I574" s="651"/>
      <c r="J574" s="742">
        <v>7298</v>
      </c>
      <c r="K574" s="739">
        <v>4.9000000000000004</v>
      </c>
      <c r="L574" s="739">
        <v>1.6866666666666665</v>
      </c>
      <c r="M574" s="739">
        <v>0.22333333333333336</v>
      </c>
      <c r="N574" s="823">
        <v>7290.0466666666671</v>
      </c>
      <c r="O574" s="852" t="s">
        <v>143</v>
      </c>
      <c r="P574" s="884"/>
      <c r="Q574" s="823">
        <v>7290.0466666666671</v>
      </c>
      <c r="R574" s="654">
        <v>-47.529166666665333</v>
      </c>
      <c r="S574" s="133">
        <v>800</v>
      </c>
      <c r="T574" s="744"/>
      <c r="U574" s="737"/>
      <c r="V574" s="744" t="s">
        <v>1257</v>
      </c>
      <c r="W574" s="657">
        <v>6.8100000000000005</v>
      </c>
      <c r="X574" s="744">
        <v>-1000</v>
      </c>
      <c r="Y574" s="743"/>
      <c r="Z574" s="737"/>
    </row>
    <row r="575" spans="1:26" s="649" customFormat="1" ht="15.5">
      <c r="A575" s="856" t="s">
        <v>200</v>
      </c>
      <c r="B575" s="740">
        <v>44175</v>
      </c>
      <c r="C575" s="650" t="s">
        <v>1265</v>
      </c>
      <c r="D575" s="663">
        <v>75205</v>
      </c>
      <c r="E575" s="741" t="s">
        <v>8</v>
      </c>
      <c r="F575" s="741" t="s">
        <v>1</v>
      </c>
      <c r="G575" s="741">
        <v>200</v>
      </c>
      <c r="H575" s="741">
        <v>36.659999999999997</v>
      </c>
      <c r="I575" s="651"/>
      <c r="J575" s="742">
        <v>7331.9999999999991</v>
      </c>
      <c r="K575" s="739">
        <v>4.9000000000000004</v>
      </c>
      <c r="L575" s="739">
        <v>1.6866666666666665</v>
      </c>
      <c r="M575" s="739">
        <v>0.22333333333333336</v>
      </c>
      <c r="N575" s="823">
        <v>7340.5833333333321</v>
      </c>
      <c r="O575" s="852" t="s">
        <v>143</v>
      </c>
      <c r="P575" s="884"/>
      <c r="Q575" s="823">
        <v>-7340.5833333333321</v>
      </c>
      <c r="R575" s="654"/>
      <c r="S575" s="133">
        <v>300</v>
      </c>
      <c r="T575" s="744"/>
      <c r="U575" s="737"/>
      <c r="V575" s="744" t="s">
        <v>1257</v>
      </c>
      <c r="W575" s="657">
        <v>6.8100000000000005</v>
      </c>
      <c r="X575" s="744">
        <v>-1000</v>
      </c>
      <c r="Y575" s="743"/>
      <c r="Z575" s="737"/>
    </row>
    <row r="576" spans="1:26" s="649" customFormat="1" ht="15.5">
      <c r="A576" s="856" t="s">
        <v>200</v>
      </c>
      <c r="B576" s="740">
        <v>44175</v>
      </c>
      <c r="C576" s="650" t="s">
        <v>277</v>
      </c>
      <c r="D576" s="663">
        <v>75205</v>
      </c>
      <c r="E576" s="741" t="s">
        <v>8</v>
      </c>
      <c r="F576" s="741" t="s">
        <v>2</v>
      </c>
      <c r="G576" s="741">
        <v>300</v>
      </c>
      <c r="H576" s="741">
        <v>26.03</v>
      </c>
      <c r="I576" s="651">
        <v>25.672175925925924</v>
      </c>
      <c r="J576" s="742">
        <v>7809</v>
      </c>
      <c r="K576" s="739">
        <v>4.9000000000000004</v>
      </c>
      <c r="L576" s="739">
        <v>1.6866666666666665</v>
      </c>
      <c r="M576" s="739">
        <v>0.22333333333333336</v>
      </c>
      <c r="N576" s="823">
        <v>7817.583333333333</v>
      </c>
      <c r="O576" s="852" t="s">
        <v>143</v>
      </c>
      <c r="P576" s="884"/>
      <c r="Q576" s="823">
        <v>-7817.583333333333</v>
      </c>
      <c r="R576" s="654"/>
      <c r="S576" s="133">
        <v>600</v>
      </c>
      <c r="T576" s="744"/>
      <c r="U576" s="737"/>
      <c r="V576" s="744" t="s">
        <v>1257</v>
      </c>
      <c r="W576" s="657">
        <v>6.8100000000000005</v>
      </c>
      <c r="X576" s="744">
        <v>-1000</v>
      </c>
      <c r="Y576" s="743"/>
      <c r="Z576" s="737"/>
    </row>
    <row r="577" spans="1:26" s="649" customFormat="1" ht="15.5">
      <c r="A577" s="856" t="s">
        <v>200</v>
      </c>
      <c r="B577" s="740">
        <v>44174</v>
      </c>
      <c r="C577" s="650" t="s">
        <v>1265</v>
      </c>
      <c r="D577" s="663">
        <v>65465</v>
      </c>
      <c r="E577" s="741" t="s">
        <v>8</v>
      </c>
      <c r="F577" s="741" t="s">
        <v>1</v>
      </c>
      <c r="G577" s="811">
        <v>200</v>
      </c>
      <c r="H577" s="741">
        <v>36.06</v>
      </c>
      <c r="I577" s="651">
        <v>35.053294906884034</v>
      </c>
      <c r="J577" s="742">
        <v>7212</v>
      </c>
      <c r="K577" s="739">
        <v>4.9000000000000004</v>
      </c>
      <c r="L577" s="739">
        <v>2.0550000000000002</v>
      </c>
      <c r="M577" s="739">
        <v>0.22500000000000001</v>
      </c>
      <c r="N577" s="823">
        <v>7220.585</v>
      </c>
      <c r="O577" s="852" t="s">
        <v>143</v>
      </c>
      <c r="P577" s="884"/>
      <c r="Q577" s="823">
        <v>-7220.585</v>
      </c>
      <c r="R577" s="654"/>
      <c r="S577" s="133">
        <v>600</v>
      </c>
      <c r="T577" s="744"/>
      <c r="U577" s="737"/>
      <c r="V577" s="744" t="s">
        <v>1257</v>
      </c>
      <c r="W577" s="657">
        <v>7.18</v>
      </c>
      <c r="X577" s="744">
        <v>-1000</v>
      </c>
      <c r="Y577" s="743"/>
      <c r="Z577" s="737"/>
    </row>
    <row r="578" spans="1:26" s="649" customFormat="1" ht="15.5">
      <c r="A578" s="856" t="s">
        <v>200</v>
      </c>
      <c r="B578" s="740">
        <v>44174</v>
      </c>
      <c r="C578" s="650" t="s">
        <v>277</v>
      </c>
      <c r="D578" s="663">
        <v>65465</v>
      </c>
      <c r="E578" s="741" t="s">
        <v>10</v>
      </c>
      <c r="F578" s="741" t="s">
        <v>2</v>
      </c>
      <c r="G578" s="741">
        <v>300</v>
      </c>
      <c r="H578" s="741">
        <v>25.79</v>
      </c>
      <c r="I578" s="651">
        <v>25.314351851851853</v>
      </c>
      <c r="J578" s="742">
        <v>7737</v>
      </c>
      <c r="K578" s="739">
        <v>4.9000000000000004</v>
      </c>
      <c r="L578" s="739">
        <v>2.0550000000000002</v>
      </c>
      <c r="M578" s="739">
        <v>0.22500000000000001</v>
      </c>
      <c r="N578" s="823">
        <v>7729.0450000000001</v>
      </c>
      <c r="O578" s="852" t="s">
        <v>143</v>
      </c>
      <c r="P578" s="884"/>
      <c r="Q578" s="823">
        <v>7729.0450000000001</v>
      </c>
      <c r="R578" s="654">
        <v>136.26944444444416</v>
      </c>
      <c r="S578" s="133">
        <v>300</v>
      </c>
      <c r="T578" s="744"/>
      <c r="U578" s="737"/>
      <c r="V578" s="744" t="s">
        <v>1257</v>
      </c>
      <c r="W578" s="657">
        <v>7.18</v>
      </c>
      <c r="X578" s="744">
        <v>-1000</v>
      </c>
      <c r="Y578" s="743"/>
      <c r="Z578" s="737"/>
    </row>
    <row r="579" spans="1:26" s="649" customFormat="1" ht="15.5">
      <c r="A579" s="856" t="s">
        <v>200</v>
      </c>
      <c r="B579" s="740">
        <v>44173</v>
      </c>
      <c r="C579" s="650" t="s">
        <v>277</v>
      </c>
      <c r="D579" s="663">
        <v>56493</v>
      </c>
      <c r="E579" s="741" t="s">
        <v>8</v>
      </c>
      <c r="F579" s="741" t="s">
        <v>2</v>
      </c>
      <c r="G579" s="741">
        <v>300</v>
      </c>
      <c r="H579" s="741">
        <v>26.16</v>
      </c>
      <c r="I579" s="651">
        <v>25.314351851851853</v>
      </c>
      <c r="J579" s="742">
        <v>7848</v>
      </c>
      <c r="K579" s="739">
        <v>4.9000000000000004</v>
      </c>
      <c r="L579" s="739">
        <v>2.15</v>
      </c>
      <c r="M579" s="739">
        <v>0.23</v>
      </c>
      <c r="N579" s="823">
        <v>7856.5899999999992</v>
      </c>
      <c r="O579" s="852" t="s">
        <v>143</v>
      </c>
      <c r="P579" s="884"/>
      <c r="Q579" s="823">
        <v>-7856.5899999999992</v>
      </c>
      <c r="R579" s="654"/>
      <c r="S579" s="133">
        <v>500</v>
      </c>
      <c r="T579" s="744"/>
      <c r="U579" s="737"/>
      <c r="V579" s="744" t="s">
        <v>1257</v>
      </c>
      <c r="W579" s="657">
        <v>7.2800000000000011</v>
      </c>
      <c r="X579" s="744">
        <v>-1000</v>
      </c>
      <c r="Y579" s="743"/>
      <c r="Z579" s="737"/>
    </row>
    <row r="580" spans="1:26" s="649" customFormat="1" ht="15.5">
      <c r="A580" s="856" t="s">
        <v>200</v>
      </c>
      <c r="B580" s="740">
        <v>44172</v>
      </c>
      <c r="C580" s="650" t="s">
        <v>1265</v>
      </c>
      <c r="D580" s="663">
        <v>46598</v>
      </c>
      <c r="E580" s="741" t="s">
        <v>10</v>
      </c>
      <c r="F580" s="741" t="s">
        <v>1</v>
      </c>
      <c r="G580" s="741">
        <v>200</v>
      </c>
      <c r="H580" s="741">
        <v>36.369999999999997</v>
      </c>
      <c r="I580" s="651">
        <v>34.717726542512047</v>
      </c>
      <c r="J580" s="742">
        <v>7273.9999999999991</v>
      </c>
      <c r="K580" s="739">
        <v>4.9000000000000004</v>
      </c>
      <c r="L580" s="739">
        <v>2.0699999999999998</v>
      </c>
      <c r="M580" s="739">
        <v>0.38</v>
      </c>
      <c r="N580" s="823">
        <v>7265.8899999999994</v>
      </c>
      <c r="O580" s="852" t="s">
        <v>143</v>
      </c>
      <c r="P580" s="884"/>
      <c r="Q580" s="823">
        <v>7265.8899999999994</v>
      </c>
      <c r="R580" s="654">
        <v>323.43769149759009</v>
      </c>
      <c r="S580" s="133">
        <v>600</v>
      </c>
      <c r="T580" s="744"/>
      <c r="U580" s="737"/>
      <c r="V580" s="744" t="s">
        <v>1257</v>
      </c>
      <c r="W580" s="657">
        <v>7.3500000000000005</v>
      </c>
      <c r="X580" s="744">
        <v>-1000</v>
      </c>
      <c r="Y580" s="743"/>
      <c r="Z580" s="737"/>
    </row>
    <row r="581" spans="1:26" s="649" customFormat="1" ht="15.5">
      <c r="A581" s="856" t="s">
        <v>200</v>
      </c>
      <c r="B581" s="740">
        <v>44172</v>
      </c>
      <c r="C581" s="650" t="s">
        <v>277</v>
      </c>
      <c r="D581" s="663">
        <v>46598</v>
      </c>
      <c r="E581" s="741" t="s">
        <v>10</v>
      </c>
      <c r="F581" s="741" t="s">
        <v>2</v>
      </c>
      <c r="G581" s="741">
        <v>300</v>
      </c>
      <c r="H581" s="741">
        <v>25.97</v>
      </c>
      <c r="I581" s="651">
        <v>24.468703703703703</v>
      </c>
      <c r="J581" s="742">
        <v>7791</v>
      </c>
      <c r="K581" s="739">
        <v>4.9000000000000004</v>
      </c>
      <c r="L581" s="739">
        <v>2.0699999999999998</v>
      </c>
      <c r="M581" s="739">
        <v>0.38</v>
      </c>
      <c r="N581" s="823">
        <v>7782.89</v>
      </c>
      <c r="O581" s="852" t="s">
        <v>143</v>
      </c>
      <c r="P581" s="884"/>
      <c r="Q581" s="823">
        <v>7782.89</v>
      </c>
      <c r="R581" s="654">
        <v>443.37188888888886</v>
      </c>
      <c r="S581" s="133">
        <v>500</v>
      </c>
      <c r="T581" s="744"/>
      <c r="U581" s="737"/>
      <c r="V581" s="744" t="s">
        <v>1257</v>
      </c>
      <c r="W581" s="657">
        <v>7.3500000000000005</v>
      </c>
      <c r="X581" s="744">
        <v>-1000</v>
      </c>
      <c r="Y581" s="743"/>
      <c r="Z581" s="737"/>
    </row>
    <row r="582" spans="1:26" s="649" customFormat="1" ht="15.5">
      <c r="A582" s="856" t="s">
        <v>200</v>
      </c>
      <c r="B582" s="740">
        <v>44168</v>
      </c>
      <c r="C582" s="650" t="s">
        <v>276</v>
      </c>
      <c r="D582" s="663">
        <v>26142</v>
      </c>
      <c r="E582" s="741" t="s">
        <v>8</v>
      </c>
      <c r="F582" s="741" t="s">
        <v>128</v>
      </c>
      <c r="G582" s="741">
        <v>300</v>
      </c>
      <c r="H582" s="741">
        <v>23.11</v>
      </c>
      <c r="I582" s="651">
        <v>25.056099751297577</v>
      </c>
      <c r="J582" s="742">
        <v>6933</v>
      </c>
      <c r="K582" s="739">
        <v>4.9000000000000004</v>
      </c>
      <c r="L582" s="739">
        <v>1.9</v>
      </c>
      <c r="M582" s="739">
        <v>0.2</v>
      </c>
      <c r="N582" s="823">
        <v>6940.3533333333326</v>
      </c>
      <c r="O582" s="852" t="s">
        <v>143</v>
      </c>
      <c r="P582" s="884"/>
      <c r="Q582" s="823">
        <v>-6940.3533333333326</v>
      </c>
      <c r="R582" s="654"/>
      <c r="S582" s="133">
        <v>700</v>
      </c>
      <c r="T582" s="744"/>
      <c r="U582" s="737"/>
      <c r="V582" s="744" t="s">
        <v>1211</v>
      </c>
      <c r="W582" s="657">
        <v>7.0000000000000009</v>
      </c>
      <c r="X582" s="744">
        <v>-1000</v>
      </c>
      <c r="Y582" s="743"/>
      <c r="Z582" s="737"/>
    </row>
    <row r="583" spans="1:26" s="649" customFormat="1" ht="15.5">
      <c r="A583" s="856" t="s">
        <v>200</v>
      </c>
      <c r="B583" s="740">
        <v>44166</v>
      </c>
      <c r="C583" s="650" t="s">
        <v>277</v>
      </c>
      <c r="D583" s="663">
        <v>5036</v>
      </c>
      <c r="E583" s="741" t="s">
        <v>10</v>
      </c>
      <c r="F583" s="741" t="s">
        <v>2</v>
      </c>
      <c r="G583" s="741">
        <v>300</v>
      </c>
      <c r="H583" s="741">
        <v>24.85</v>
      </c>
      <c r="I583" s="651">
        <v>24.468703703703703</v>
      </c>
      <c r="J583" s="742">
        <v>7455</v>
      </c>
      <c r="K583" s="739">
        <v>4.9000000000000004</v>
      </c>
      <c r="L583" s="739">
        <v>1.4616666666666667</v>
      </c>
      <c r="M583" s="739">
        <v>0.19166666666666665</v>
      </c>
      <c r="N583" s="823">
        <v>7448.2850000000008</v>
      </c>
      <c r="O583" s="852" t="s">
        <v>143</v>
      </c>
      <c r="P583" s="884"/>
      <c r="Q583" s="823">
        <v>7448.2850000000008</v>
      </c>
      <c r="R583" s="654">
        <v>107.56022222222236</v>
      </c>
      <c r="S583" s="133">
        <v>500</v>
      </c>
      <c r="T583" s="744"/>
      <c r="U583" s="737"/>
      <c r="V583" s="744" t="s">
        <v>1211</v>
      </c>
      <c r="W583" s="657">
        <v>6.5533333333333337</v>
      </c>
      <c r="X583" s="744">
        <v>-1000</v>
      </c>
      <c r="Y583" s="743"/>
      <c r="Z583" s="737"/>
    </row>
    <row r="584" spans="1:26" s="649" customFormat="1" ht="15.5">
      <c r="A584" s="856" t="s">
        <v>200</v>
      </c>
      <c r="B584" s="740">
        <v>44166</v>
      </c>
      <c r="C584" s="650" t="s">
        <v>276</v>
      </c>
      <c r="D584" s="663">
        <v>5036</v>
      </c>
      <c r="E584" s="741" t="s">
        <v>10</v>
      </c>
      <c r="F584" s="741" t="s">
        <v>128</v>
      </c>
      <c r="G584" s="741">
        <v>300</v>
      </c>
      <c r="H584" s="741">
        <v>23.65</v>
      </c>
      <c r="I584" s="651">
        <v>25.244431985294113</v>
      </c>
      <c r="J584" s="742">
        <v>7095</v>
      </c>
      <c r="K584" s="739">
        <v>4.9000000000000004</v>
      </c>
      <c r="L584" s="739">
        <v>1.4616666666666667</v>
      </c>
      <c r="M584" s="739">
        <v>0.19166666666666665</v>
      </c>
      <c r="N584" s="823">
        <v>7088.2850000000008</v>
      </c>
      <c r="O584" s="852" t="s">
        <v>143</v>
      </c>
      <c r="P584" s="884"/>
      <c r="Q584" s="823">
        <v>7088.2850000000008</v>
      </c>
      <c r="R584" s="654">
        <v>-485.15826225490036</v>
      </c>
      <c r="S584" s="133">
        <v>700</v>
      </c>
      <c r="T584" s="744"/>
      <c r="U584" s="737"/>
      <c r="V584" s="744" t="s">
        <v>1257</v>
      </c>
      <c r="W584" s="657">
        <v>6.5533333333333337</v>
      </c>
      <c r="X584" s="744">
        <v>-1000</v>
      </c>
      <c r="Y584" s="743"/>
      <c r="Z584" s="737"/>
    </row>
    <row r="585" spans="1:26" s="649" customFormat="1" ht="15.5">
      <c r="A585" s="856" t="s">
        <v>200</v>
      </c>
      <c r="B585" s="740">
        <v>44166</v>
      </c>
      <c r="C585" s="650" t="s">
        <v>276</v>
      </c>
      <c r="D585" s="663">
        <v>5036</v>
      </c>
      <c r="E585" s="741" t="s">
        <v>10</v>
      </c>
      <c r="F585" s="741" t="s">
        <v>128</v>
      </c>
      <c r="G585" s="741">
        <v>300</v>
      </c>
      <c r="H585" s="741">
        <v>23.87</v>
      </c>
      <c r="I585" s="651"/>
      <c r="J585" s="742">
        <v>7161</v>
      </c>
      <c r="K585" s="739">
        <v>4.9000000000000004</v>
      </c>
      <c r="L585" s="739">
        <v>1.4616666666666667</v>
      </c>
      <c r="M585" s="739">
        <v>0.19166666666666665</v>
      </c>
      <c r="N585" s="823">
        <v>7153.0583333333334</v>
      </c>
      <c r="O585" s="852" t="s">
        <v>143</v>
      </c>
      <c r="P585" s="884"/>
      <c r="Q585" s="823">
        <v>7153.0583333333334</v>
      </c>
      <c r="R585" s="654">
        <v>-2.2873333333318442</v>
      </c>
      <c r="S585" s="133">
        <v>500</v>
      </c>
      <c r="T585" s="744"/>
      <c r="U585" s="737"/>
      <c r="V585" s="744" t="s">
        <v>1257</v>
      </c>
      <c r="W585" s="657">
        <v>6.5533333333333337</v>
      </c>
      <c r="X585" s="744">
        <v>-1000</v>
      </c>
      <c r="Y585" s="743"/>
      <c r="Z585" s="737"/>
    </row>
    <row r="586" spans="1:26" s="649" customFormat="1" ht="15.5">
      <c r="A586" s="856" t="s">
        <v>200</v>
      </c>
      <c r="B586" s="740">
        <v>44166</v>
      </c>
      <c r="C586" s="650" t="s">
        <v>276</v>
      </c>
      <c r="D586" s="663">
        <v>5036</v>
      </c>
      <c r="E586" s="741" t="s">
        <v>8</v>
      </c>
      <c r="F586" s="741" t="s">
        <v>128</v>
      </c>
      <c r="G586" s="741">
        <v>300</v>
      </c>
      <c r="H586" s="741">
        <v>23.83</v>
      </c>
      <c r="I586" s="651"/>
      <c r="J586" s="742">
        <v>7148.9999999999991</v>
      </c>
      <c r="K586" s="739">
        <v>4.9000000000000004</v>
      </c>
      <c r="L586" s="739">
        <v>1.4616666666666667</v>
      </c>
      <c r="M586" s="739">
        <v>0.19166666666666665</v>
      </c>
      <c r="N586" s="823">
        <v>7157.5716666666658</v>
      </c>
      <c r="O586" s="852" t="s">
        <v>143</v>
      </c>
      <c r="P586" s="884"/>
      <c r="Q586" s="823">
        <v>-7157.5716666666658</v>
      </c>
      <c r="R586" s="654"/>
      <c r="S586" s="133">
        <v>900</v>
      </c>
      <c r="T586" s="744"/>
      <c r="U586" s="737"/>
      <c r="V586" s="744" t="s">
        <v>1257</v>
      </c>
      <c r="W586" s="657">
        <v>6.5533333333333337</v>
      </c>
      <c r="X586" s="744">
        <v>-1000</v>
      </c>
      <c r="Y586" s="743"/>
      <c r="Z586" s="737"/>
    </row>
    <row r="587" spans="1:26" s="649" customFormat="1" ht="15.5">
      <c r="A587" s="856" t="s">
        <v>200</v>
      </c>
      <c r="B587" s="740">
        <v>44166</v>
      </c>
      <c r="C587" s="650" t="s">
        <v>271</v>
      </c>
      <c r="D587" s="663">
        <v>5036</v>
      </c>
      <c r="E587" s="741" t="s">
        <v>8</v>
      </c>
      <c r="F587" s="741" t="s">
        <v>1234</v>
      </c>
      <c r="G587" s="741">
        <v>200</v>
      </c>
      <c r="H587" s="741">
        <v>17.420000000000002</v>
      </c>
      <c r="I587" s="651">
        <v>18.333615333333334</v>
      </c>
      <c r="J587" s="742">
        <v>3484.0000000000005</v>
      </c>
      <c r="K587" s="739">
        <v>4.9000000000000004</v>
      </c>
      <c r="L587" s="739">
        <v>1.4616666666666667</v>
      </c>
      <c r="M587" s="739">
        <v>0.19166666666666665</v>
      </c>
      <c r="N587" s="823">
        <v>3492.5716666666672</v>
      </c>
      <c r="O587" s="852" t="s">
        <v>144</v>
      </c>
      <c r="P587" s="884"/>
      <c r="Q587" s="823">
        <v>-3492.5716666666672</v>
      </c>
      <c r="R587" s="654"/>
      <c r="S587" s="133">
        <v>500</v>
      </c>
      <c r="T587" s="744"/>
      <c r="U587" s="737"/>
      <c r="V587" s="744" t="s">
        <v>1257</v>
      </c>
      <c r="W587" s="657">
        <v>6.5533333333333337</v>
      </c>
      <c r="X587" s="744">
        <v>-1000</v>
      </c>
      <c r="Y587" s="743"/>
      <c r="Z587" s="737"/>
    </row>
    <row r="588" spans="1:26" s="649" customFormat="1" ht="15.5">
      <c r="A588" s="856" t="s">
        <v>200</v>
      </c>
      <c r="B588" s="740">
        <v>44166</v>
      </c>
      <c r="C588" s="650" t="s">
        <v>271</v>
      </c>
      <c r="D588" s="663">
        <v>5036</v>
      </c>
      <c r="E588" s="741" t="s">
        <v>8</v>
      </c>
      <c r="F588" s="741" t="s">
        <v>1234</v>
      </c>
      <c r="G588" s="741">
        <v>200</v>
      </c>
      <c r="H588" s="741">
        <v>17.39</v>
      </c>
      <c r="I588" s="651"/>
      <c r="J588" s="742">
        <v>3478</v>
      </c>
      <c r="K588" s="739">
        <v>4.9000000000000004</v>
      </c>
      <c r="L588" s="739">
        <v>1.4616666666666667</v>
      </c>
      <c r="M588" s="739">
        <v>0.19166666666666665</v>
      </c>
      <c r="N588" s="823">
        <v>3486.5716666666667</v>
      </c>
      <c r="O588" s="852" t="s">
        <v>144</v>
      </c>
      <c r="P588" s="884"/>
      <c r="Q588" s="823">
        <v>-3486.5716666666667</v>
      </c>
      <c r="R588" s="654"/>
      <c r="S588" s="133">
        <v>700</v>
      </c>
      <c r="T588" s="744"/>
      <c r="U588" s="737"/>
      <c r="V588" s="744" t="s">
        <v>1257</v>
      </c>
      <c r="W588" s="657">
        <v>6.5533333333333337</v>
      </c>
      <c r="X588" s="744">
        <v>-1000</v>
      </c>
      <c r="Y588" s="743"/>
      <c r="Z588" s="737"/>
    </row>
    <row r="589" spans="1:26" s="649" customFormat="1" ht="15.5">
      <c r="A589" s="856" t="s">
        <v>200</v>
      </c>
      <c r="B589" s="740">
        <v>44165</v>
      </c>
      <c r="C589" s="650" t="s">
        <v>277</v>
      </c>
      <c r="D589" s="663">
        <v>174095</v>
      </c>
      <c r="E589" s="741" t="s">
        <v>8</v>
      </c>
      <c r="F589" s="741" t="s">
        <v>2</v>
      </c>
      <c r="G589" s="741">
        <v>300</v>
      </c>
      <c r="H589" s="741">
        <v>24.49</v>
      </c>
      <c r="I589" s="651">
        <v>24.468703703703703</v>
      </c>
      <c r="J589" s="742">
        <v>7346.9999999999991</v>
      </c>
      <c r="K589" s="739">
        <v>4.9000000000000004</v>
      </c>
      <c r="L589" s="739">
        <v>1.95</v>
      </c>
      <c r="M589" s="739">
        <v>0.23</v>
      </c>
      <c r="N589" s="823">
        <v>7355.6099999999988</v>
      </c>
      <c r="O589" s="852" t="s">
        <v>143</v>
      </c>
      <c r="P589" s="884"/>
      <c r="Q589" s="823">
        <v>-7355.6099999999988</v>
      </c>
      <c r="R589" s="654"/>
      <c r="S589" s="133">
        <v>800</v>
      </c>
      <c r="T589" s="744"/>
      <c r="U589" s="737"/>
      <c r="V589" s="744" t="s">
        <v>1257</v>
      </c>
      <c r="W589" s="657">
        <v>7.080000000000001</v>
      </c>
      <c r="X589" s="744">
        <v>-1000</v>
      </c>
      <c r="Y589" s="743"/>
      <c r="Z589" s="737"/>
    </row>
    <row r="590" spans="1:26" s="649" customFormat="1" ht="15.5">
      <c r="A590" s="856" t="s">
        <v>200</v>
      </c>
      <c r="B590" s="740">
        <v>44165</v>
      </c>
      <c r="C590" s="650" t="e">
        <v>#N/A</v>
      </c>
      <c r="D590" s="663">
        <v>174095</v>
      </c>
      <c r="E590" s="741" t="s">
        <v>8</v>
      </c>
      <c r="F590" s="741" t="s">
        <v>1260</v>
      </c>
      <c r="G590" s="741">
        <v>1000</v>
      </c>
      <c r="H590" s="741">
        <v>6.86</v>
      </c>
      <c r="I590" s="651">
        <v>13.605245262832337</v>
      </c>
      <c r="J590" s="742">
        <v>6860</v>
      </c>
      <c r="K590" s="739">
        <v>4.9000000000000004</v>
      </c>
      <c r="L590" s="739">
        <v>1.95</v>
      </c>
      <c r="M590" s="739">
        <v>0.23</v>
      </c>
      <c r="N590" s="823">
        <v>6868.61</v>
      </c>
      <c r="O590" s="852" t="s">
        <v>143</v>
      </c>
      <c r="P590" s="884"/>
      <c r="Q590" s="823">
        <v>-6868.61</v>
      </c>
      <c r="R590" s="654"/>
      <c r="S590" s="133">
        <v>700</v>
      </c>
      <c r="T590" s="744"/>
      <c r="U590" s="737"/>
      <c r="V590" s="744" t="s">
        <v>1257</v>
      </c>
      <c r="W590" s="657">
        <v>7.080000000000001</v>
      </c>
      <c r="X590" s="744">
        <v>-1000</v>
      </c>
      <c r="Y590" s="743"/>
      <c r="Z590" s="737"/>
    </row>
    <row r="591" spans="1:26" s="649" customFormat="1" ht="15.5">
      <c r="A591" s="861" t="s">
        <v>1263</v>
      </c>
      <c r="B591" s="740">
        <v>44162</v>
      </c>
      <c r="C591" s="650" t="e">
        <v>#N/A</v>
      </c>
      <c r="D591" s="663">
        <v>22681248</v>
      </c>
      <c r="E591" s="741" t="s">
        <v>8</v>
      </c>
      <c r="F591" s="741" t="s">
        <v>1289</v>
      </c>
      <c r="G591" s="741">
        <v>400</v>
      </c>
      <c r="H591" s="741">
        <v>4.9400000000000004</v>
      </c>
      <c r="I591" s="651">
        <v>6.371666666666667</v>
      </c>
      <c r="J591" s="742">
        <v>1976.0000000000002</v>
      </c>
      <c r="K591" s="739"/>
      <c r="L591" s="739">
        <v>0.54</v>
      </c>
      <c r="M591" s="739">
        <v>0.06</v>
      </c>
      <c r="N591" s="823">
        <v>1979.761666666667</v>
      </c>
      <c r="O591" s="852" t="s">
        <v>144</v>
      </c>
      <c r="P591" s="884"/>
      <c r="Q591" s="823">
        <v>-1979.761666666667</v>
      </c>
      <c r="R591" s="654"/>
      <c r="S591" s="133">
        <v>600</v>
      </c>
      <c r="T591" s="744"/>
      <c r="U591" s="737"/>
      <c r="V591" s="744" t="s">
        <v>1257</v>
      </c>
      <c r="W591" s="657">
        <v>0.60000000000000009</v>
      </c>
      <c r="X591" s="744">
        <v>-1000</v>
      </c>
      <c r="Y591" s="743"/>
      <c r="Z591" s="737"/>
    </row>
    <row r="592" spans="1:26" s="649" customFormat="1" ht="15.5">
      <c r="A592" s="856" t="s">
        <v>200</v>
      </c>
      <c r="B592" s="740">
        <v>44160</v>
      </c>
      <c r="C592" s="650" t="s">
        <v>1265</v>
      </c>
      <c r="D592" s="663">
        <v>147082</v>
      </c>
      <c r="E592" s="741" t="s">
        <v>8</v>
      </c>
      <c r="F592" s="741" t="s">
        <v>1</v>
      </c>
      <c r="G592" s="741">
        <v>100</v>
      </c>
      <c r="H592" s="741">
        <v>35.08</v>
      </c>
      <c r="I592" s="651">
        <v>34.763010724698042</v>
      </c>
      <c r="J592" s="742">
        <v>3508</v>
      </c>
      <c r="K592" s="739">
        <v>4.9000000000000004</v>
      </c>
      <c r="L592" s="739">
        <v>1.3866666666666667</v>
      </c>
      <c r="M592" s="739">
        <v>0.16333333333333333</v>
      </c>
      <c r="N592" s="823">
        <v>3516.7650000000003</v>
      </c>
      <c r="O592" s="852" t="s">
        <v>143</v>
      </c>
      <c r="P592" s="884"/>
      <c r="Q592" s="823">
        <v>-3516.7650000000003</v>
      </c>
      <c r="R592" s="654"/>
      <c r="S592" s="133">
        <v>600</v>
      </c>
      <c r="T592" s="744"/>
      <c r="U592" s="737"/>
      <c r="V592" s="744" t="s">
        <v>1257</v>
      </c>
      <c r="W592" s="657">
        <v>6.45</v>
      </c>
      <c r="X592" s="744">
        <v>-1000</v>
      </c>
      <c r="Y592" s="743"/>
      <c r="Z592" s="737"/>
    </row>
    <row r="593" spans="1:26" s="649" customFormat="1" ht="15.5">
      <c r="A593" s="856" t="s">
        <v>200</v>
      </c>
      <c r="B593" s="740">
        <v>44160</v>
      </c>
      <c r="C593" s="650" t="s">
        <v>1265</v>
      </c>
      <c r="D593" s="663">
        <v>147082</v>
      </c>
      <c r="E593" s="741" t="s">
        <v>8</v>
      </c>
      <c r="F593" s="741" t="s">
        <v>1</v>
      </c>
      <c r="G593" s="741">
        <v>100</v>
      </c>
      <c r="H593" s="741">
        <v>35.21</v>
      </c>
      <c r="I593" s="651">
        <v>34.717726542512047</v>
      </c>
      <c r="J593" s="742">
        <v>3521</v>
      </c>
      <c r="K593" s="739">
        <v>4.9000000000000004</v>
      </c>
      <c r="L593" s="739">
        <v>1.3866666666666667</v>
      </c>
      <c r="M593" s="739">
        <v>0.16333333333333333</v>
      </c>
      <c r="N593" s="823">
        <v>3529.7650000000003</v>
      </c>
      <c r="O593" s="852" t="s">
        <v>143</v>
      </c>
      <c r="P593" s="884"/>
      <c r="Q593" s="823">
        <v>-3529.7650000000003</v>
      </c>
      <c r="R593" s="654"/>
      <c r="S593" s="133">
        <v>400</v>
      </c>
      <c r="T593" s="744"/>
      <c r="U593" s="737"/>
      <c r="V593" s="744" t="s">
        <v>1257</v>
      </c>
      <c r="W593" s="657">
        <v>6.45</v>
      </c>
      <c r="X593" s="744">
        <v>-1000</v>
      </c>
      <c r="Y593" s="743"/>
      <c r="Z593" s="737"/>
    </row>
    <row r="594" spans="1:26" s="649" customFormat="1" ht="15.5">
      <c r="A594" s="856" t="s">
        <v>200</v>
      </c>
      <c r="B594" s="740">
        <v>44160</v>
      </c>
      <c r="C594" s="650" t="s">
        <v>1265</v>
      </c>
      <c r="D594" s="663">
        <v>147082</v>
      </c>
      <c r="E594" s="741" t="s">
        <v>8</v>
      </c>
      <c r="F594" s="741" t="s">
        <v>1</v>
      </c>
      <c r="G594" s="741">
        <v>300</v>
      </c>
      <c r="H594" s="741">
        <v>35.39</v>
      </c>
      <c r="I594" s="651">
        <v>34.635680966264054</v>
      </c>
      <c r="J594" s="742">
        <v>10617</v>
      </c>
      <c r="K594" s="739">
        <v>4.9000000000000004</v>
      </c>
      <c r="L594" s="739">
        <v>1.3866666666666667</v>
      </c>
      <c r="M594" s="739">
        <v>0.16333333333333333</v>
      </c>
      <c r="N594" s="823">
        <v>10625.764999999999</v>
      </c>
      <c r="O594" s="852" t="s">
        <v>143</v>
      </c>
      <c r="P594" s="884"/>
      <c r="Q594" s="823">
        <v>-10625.764999999999</v>
      </c>
      <c r="R594" s="654"/>
      <c r="S594" s="133">
        <v>300</v>
      </c>
      <c r="T594" s="744"/>
      <c r="U594" s="737"/>
      <c r="V594" s="744" t="s">
        <v>1257</v>
      </c>
      <c r="W594" s="657">
        <v>6.45</v>
      </c>
      <c r="X594" s="744">
        <v>-1000</v>
      </c>
      <c r="Y594" s="743"/>
      <c r="Z594" s="737"/>
    </row>
    <row r="595" spans="1:26" s="649" customFormat="1" ht="15.5">
      <c r="A595" s="856" t="s">
        <v>200</v>
      </c>
      <c r="B595" s="740">
        <v>44160</v>
      </c>
      <c r="C595" s="650" t="s">
        <v>277</v>
      </c>
      <c r="D595" s="663">
        <v>147082</v>
      </c>
      <c r="E595" s="741" t="s">
        <v>8</v>
      </c>
      <c r="F595" s="741" t="s">
        <v>2</v>
      </c>
      <c r="G595" s="741">
        <v>200</v>
      </c>
      <c r="H595" s="741">
        <v>25.24</v>
      </c>
      <c r="I595" s="651">
        <v>24.458055555555553</v>
      </c>
      <c r="J595" s="742">
        <v>5048</v>
      </c>
      <c r="K595" s="739">
        <v>4.9000000000000004</v>
      </c>
      <c r="L595" s="739">
        <v>1.3866666666666667</v>
      </c>
      <c r="M595" s="739">
        <v>0.16333333333333333</v>
      </c>
      <c r="N595" s="823">
        <v>5056.7649999999994</v>
      </c>
      <c r="O595" s="852" t="s">
        <v>143</v>
      </c>
      <c r="P595" s="884"/>
      <c r="Q595" s="823">
        <v>-5056.7649999999994</v>
      </c>
      <c r="R595" s="654"/>
      <c r="S595" s="133">
        <v>300</v>
      </c>
      <c r="T595" s="744"/>
      <c r="U595" s="737"/>
      <c r="V595" s="744" t="s">
        <v>1211</v>
      </c>
      <c r="W595" s="657">
        <v>6.45</v>
      </c>
      <c r="X595" s="744">
        <v>-1000</v>
      </c>
      <c r="Y595" s="743"/>
      <c r="Z595" s="737"/>
    </row>
    <row r="596" spans="1:26" s="649" customFormat="1" ht="15.5">
      <c r="A596" s="856" t="s">
        <v>200</v>
      </c>
      <c r="B596" s="740">
        <v>44160</v>
      </c>
      <c r="C596" s="650" t="s">
        <v>277</v>
      </c>
      <c r="D596" s="663">
        <v>147082</v>
      </c>
      <c r="E596" s="741" t="s">
        <v>8</v>
      </c>
      <c r="F596" s="741" t="s">
        <v>2</v>
      </c>
      <c r="G596" s="741">
        <v>200</v>
      </c>
      <c r="H596" s="741">
        <v>25.38</v>
      </c>
      <c r="I596" s="651">
        <v>24.067083333333329</v>
      </c>
      <c r="J596" s="742">
        <v>5076</v>
      </c>
      <c r="K596" s="739">
        <v>4.9000000000000004</v>
      </c>
      <c r="L596" s="739">
        <v>1.3866666666666667</v>
      </c>
      <c r="M596" s="739">
        <v>0.16333333333333333</v>
      </c>
      <c r="N596" s="823">
        <v>5084.7649999999994</v>
      </c>
      <c r="O596" s="852" t="s">
        <v>143</v>
      </c>
      <c r="P596" s="884"/>
      <c r="Q596" s="823">
        <v>-5084.7649999999994</v>
      </c>
      <c r="R596" s="654"/>
      <c r="S596" s="133">
        <v>500</v>
      </c>
      <c r="T596" s="744"/>
      <c r="U596" s="737"/>
      <c r="V596" s="744" t="s">
        <v>1211</v>
      </c>
      <c r="W596" s="657">
        <v>6.45</v>
      </c>
      <c r="X596" s="744">
        <v>-1000</v>
      </c>
      <c r="Y596" s="743"/>
      <c r="Z596" s="737"/>
    </row>
    <row r="597" spans="1:26" s="649" customFormat="1" ht="15.5">
      <c r="A597" s="856" t="s">
        <v>200</v>
      </c>
      <c r="B597" s="740">
        <v>44160</v>
      </c>
      <c r="C597" s="650" t="e">
        <v>#N/A</v>
      </c>
      <c r="D597" s="663">
        <v>147082</v>
      </c>
      <c r="E597" s="741" t="s">
        <v>8</v>
      </c>
      <c r="F597" s="741" t="s">
        <v>1289</v>
      </c>
      <c r="G597" s="741">
        <v>500</v>
      </c>
      <c r="H597" s="741">
        <v>4.99</v>
      </c>
      <c r="I597" s="651">
        <v>6.7823076923076924</v>
      </c>
      <c r="J597" s="742">
        <v>2495</v>
      </c>
      <c r="K597" s="739">
        <v>4.9000000000000004</v>
      </c>
      <c r="L597" s="739">
        <v>1.3866666666666667</v>
      </c>
      <c r="M597" s="739">
        <v>0.16333333333333333</v>
      </c>
      <c r="N597" s="823">
        <v>2502.586666666667</v>
      </c>
      <c r="O597" s="852" t="s">
        <v>144</v>
      </c>
      <c r="P597" s="884"/>
      <c r="Q597" s="823">
        <v>-2502.586666666667</v>
      </c>
      <c r="R597" s="654"/>
      <c r="S597" s="133">
        <v>700</v>
      </c>
      <c r="T597" s="744"/>
      <c r="U597" s="737"/>
      <c r="V597" s="744" t="s">
        <v>1211</v>
      </c>
      <c r="W597" s="657">
        <v>6.45</v>
      </c>
      <c r="X597" s="744">
        <v>-1000</v>
      </c>
      <c r="Y597" s="743"/>
      <c r="Z597" s="737"/>
    </row>
    <row r="598" spans="1:26" s="649" customFormat="1" ht="15.5">
      <c r="A598" s="856" t="s">
        <v>200</v>
      </c>
      <c r="B598" s="740">
        <v>44159</v>
      </c>
      <c r="C598" s="650" t="s">
        <v>1265</v>
      </c>
      <c r="D598" s="663">
        <v>136874</v>
      </c>
      <c r="E598" s="741" t="s">
        <v>10</v>
      </c>
      <c r="F598" s="741" t="s">
        <v>1</v>
      </c>
      <c r="G598" s="741">
        <v>200</v>
      </c>
      <c r="H598" s="741">
        <v>34.99</v>
      </c>
      <c r="I598" s="651"/>
      <c r="J598" s="742">
        <v>6998</v>
      </c>
      <c r="K598" s="739">
        <v>4.9000000000000004</v>
      </c>
      <c r="L598" s="739">
        <v>1.5277777777777777</v>
      </c>
      <c r="M598" s="739">
        <v>0.20666666666666667</v>
      </c>
      <c r="N598" s="823">
        <v>6991</v>
      </c>
      <c r="O598" s="852" t="s">
        <v>143</v>
      </c>
      <c r="P598" s="884"/>
      <c r="Q598" s="823">
        <v>6991</v>
      </c>
      <c r="R598" s="654">
        <v>-100.86333333333278</v>
      </c>
      <c r="S598" s="133">
        <v>500</v>
      </c>
      <c r="T598" s="744"/>
      <c r="U598" s="737"/>
      <c r="V598" s="744" t="s">
        <v>1211</v>
      </c>
      <c r="W598" s="657">
        <v>6.634444444444445</v>
      </c>
      <c r="X598" s="744">
        <v>-1000</v>
      </c>
      <c r="Y598" s="743"/>
      <c r="Z598" s="737"/>
    </row>
    <row r="599" spans="1:26" s="649" customFormat="1" ht="15.5">
      <c r="A599" s="856" t="s">
        <v>200</v>
      </c>
      <c r="B599" s="740">
        <v>44159</v>
      </c>
      <c r="C599" s="650" t="s">
        <v>1265</v>
      </c>
      <c r="D599" s="663">
        <v>136874</v>
      </c>
      <c r="E599" s="741" t="s">
        <v>10</v>
      </c>
      <c r="F599" s="741" t="s">
        <v>1</v>
      </c>
      <c r="G599" s="741">
        <v>200</v>
      </c>
      <c r="H599" s="741">
        <v>35.58</v>
      </c>
      <c r="I599" s="651"/>
      <c r="J599" s="742">
        <v>7116</v>
      </c>
      <c r="K599" s="739">
        <v>4.9000000000000004</v>
      </c>
      <c r="L599" s="739">
        <v>1.5277777777777777</v>
      </c>
      <c r="M599" s="739">
        <v>0.20666666666666667</v>
      </c>
      <c r="N599" s="823">
        <v>7109</v>
      </c>
      <c r="O599" s="852" t="s">
        <v>143</v>
      </c>
      <c r="P599" s="884"/>
      <c r="Q599" s="823">
        <v>7109</v>
      </c>
      <c r="R599" s="654">
        <v>29.136666666666315</v>
      </c>
      <c r="S599" s="133">
        <v>300</v>
      </c>
      <c r="T599" s="744"/>
      <c r="U599" s="737"/>
      <c r="V599" s="744" t="s">
        <v>1257</v>
      </c>
      <c r="W599" s="657">
        <v>6.634444444444445</v>
      </c>
      <c r="X599" s="744">
        <v>-1000</v>
      </c>
      <c r="Y599" s="743"/>
      <c r="Z599" s="737"/>
    </row>
    <row r="600" spans="1:26" s="649" customFormat="1" ht="15.5">
      <c r="A600" s="856" t="s">
        <v>200</v>
      </c>
      <c r="B600" s="740">
        <v>44159</v>
      </c>
      <c r="C600" s="650" t="s">
        <v>1265</v>
      </c>
      <c r="D600" s="663">
        <v>136874</v>
      </c>
      <c r="E600" s="741" t="s">
        <v>8</v>
      </c>
      <c r="F600" s="741" t="s">
        <v>1</v>
      </c>
      <c r="G600" s="741">
        <v>200</v>
      </c>
      <c r="H600" s="741">
        <v>35.409999999999997</v>
      </c>
      <c r="I600" s="651"/>
      <c r="J600" s="742">
        <v>7081.9999999999991</v>
      </c>
      <c r="K600" s="739">
        <v>4.9000000000000004</v>
      </c>
      <c r="L600" s="739">
        <v>1.5277777777777777</v>
      </c>
      <c r="M600" s="739">
        <v>0.20666666666666667</v>
      </c>
      <c r="N600" s="823">
        <v>7090.0926666666655</v>
      </c>
      <c r="O600" s="852" t="s">
        <v>143</v>
      </c>
      <c r="P600" s="884"/>
      <c r="Q600" s="823">
        <v>-7090.0926666666655</v>
      </c>
      <c r="R600" s="654"/>
      <c r="S600" s="133">
        <v>500</v>
      </c>
      <c r="T600" s="744"/>
      <c r="U600" s="737"/>
      <c r="V600" s="744" t="s">
        <v>1257</v>
      </c>
      <c r="W600" s="657">
        <v>6.634444444444445</v>
      </c>
      <c r="X600" s="744">
        <v>-1000</v>
      </c>
      <c r="Y600" s="743"/>
      <c r="Z600" s="737"/>
    </row>
    <row r="601" spans="1:26" s="649" customFormat="1" ht="15.5">
      <c r="A601" s="856" t="s">
        <v>200</v>
      </c>
      <c r="B601" s="740">
        <v>44159</v>
      </c>
      <c r="C601" s="650" t="s">
        <v>1265</v>
      </c>
      <c r="D601" s="663">
        <v>136874</v>
      </c>
      <c r="E601" s="741" t="s">
        <v>8</v>
      </c>
      <c r="F601" s="741" t="s">
        <v>1</v>
      </c>
      <c r="G601" s="741">
        <v>200</v>
      </c>
      <c r="H601" s="741">
        <v>35.35</v>
      </c>
      <c r="I601" s="651"/>
      <c r="J601" s="742">
        <v>7070</v>
      </c>
      <c r="K601" s="739">
        <v>4.9000000000000004</v>
      </c>
      <c r="L601" s="739">
        <v>1.5277777777777777</v>
      </c>
      <c r="M601" s="739">
        <v>0.20666666666666667</v>
      </c>
      <c r="N601" s="823">
        <v>7078.0926666666664</v>
      </c>
      <c r="O601" s="852" t="s">
        <v>143</v>
      </c>
      <c r="P601" s="884"/>
      <c r="Q601" s="823">
        <v>-7078.0926666666664</v>
      </c>
      <c r="R601" s="654"/>
      <c r="S601" s="133">
        <v>200</v>
      </c>
      <c r="T601" s="744"/>
      <c r="U601" s="737"/>
      <c r="V601" s="744" t="s">
        <v>1257</v>
      </c>
      <c r="W601" s="657">
        <v>6.634444444444445</v>
      </c>
      <c r="X601" s="744">
        <v>-1000</v>
      </c>
      <c r="Y601" s="743"/>
      <c r="Z601" s="737"/>
    </row>
    <row r="602" spans="1:26" s="649" customFormat="1" ht="15.5">
      <c r="A602" s="856" t="s">
        <v>200</v>
      </c>
      <c r="B602" s="740">
        <v>44159</v>
      </c>
      <c r="C602" s="650" t="s">
        <v>1265</v>
      </c>
      <c r="D602" s="663">
        <v>136874</v>
      </c>
      <c r="E602" s="741" t="s">
        <v>10</v>
      </c>
      <c r="F602" s="741" t="s">
        <v>1</v>
      </c>
      <c r="G602" s="741">
        <v>200</v>
      </c>
      <c r="H602" s="741">
        <v>35.92</v>
      </c>
      <c r="I602" s="651">
        <v>33.881361932528115</v>
      </c>
      <c r="J602" s="742">
        <v>7184</v>
      </c>
      <c r="K602" s="739">
        <v>4.9000000000000004</v>
      </c>
      <c r="L602" s="739">
        <v>1.5277777777777777</v>
      </c>
      <c r="M602" s="739">
        <v>0.20666666666666667</v>
      </c>
      <c r="N602" s="823">
        <v>7176.5373333333337</v>
      </c>
      <c r="O602" s="852" t="s">
        <v>143</v>
      </c>
      <c r="P602" s="884"/>
      <c r="Q602" s="823">
        <v>7176.5373333333337</v>
      </c>
      <c r="R602" s="654">
        <v>399.61094682770999</v>
      </c>
      <c r="S602" s="133">
        <v>400</v>
      </c>
      <c r="T602" s="744"/>
      <c r="U602" s="737"/>
      <c r="V602" s="744" t="s">
        <v>1257</v>
      </c>
      <c r="W602" s="657">
        <v>6.634444444444445</v>
      </c>
      <c r="X602" s="744">
        <v>-1000</v>
      </c>
      <c r="Y602" s="743"/>
      <c r="Z602" s="737"/>
    </row>
    <row r="603" spans="1:26" s="649" customFormat="1" ht="15.5">
      <c r="A603" s="856" t="s">
        <v>200</v>
      </c>
      <c r="B603" s="740">
        <v>44159</v>
      </c>
      <c r="C603" s="650" t="s">
        <v>1265</v>
      </c>
      <c r="D603" s="663">
        <v>136874</v>
      </c>
      <c r="E603" s="741" t="s">
        <v>10</v>
      </c>
      <c r="F603" s="741" t="s">
        <v>1</v>
      </c>
      <c r="G603" s="741">
        <v>200</v>
      </c>
      <c r="H603" s="741">
        <v>35.29</v>
      </c>
      <c r="I603" s="651">
        <v>33.881361932528115</v>
      </c>
      <c r="J603" s="742">
        <v>7058</v>
      </c>
      <c r="K603" s="739">
        <v>4.9000000000000004</v>
      </c>
      <c r="L603" s="739">
        <v>1.5277777777777777</v>
      </c>
      <c r="M603" s="739">
        <v>0.20666666666666667</v>
      </c>
      <c r="N603" s="823">
        <v>7050.5373333333337</v>
      </c>
      <c r="O603" s="852" t="s">
        <v>143</v>
      </c>
      <c r="P603" s="884"/>
      <c r="Q603" s="823">
        <v>7050.5373333333337</v>
      </c>
      <c r="R603" s="654">
        <v>273.61094682770999</v>
      </c>
      <c r="S603" s="133">
        <v>600</v>
      </c>
      <c r="T603" s="744"/>
      <c r="U603" s="737"/>
      <c r="V603" s="744" t="s">
        <v>1257</v>
      </c>
      <c r="W603" s="657">
        <v>6.634444444444445</v>
      </c>
      <c r="X603" s="744">
        <v>-1000</v>
      </c>
      <c r="Y603" s="743"/>
      <c r="Z603" s="737"/>
    </row>
    <row r="604" spans="1:26" s="649" customFormat="1" ht="15.5">
      <c r="A604" s="856" t="s">
        <v>200</v>
      </c>
      <c r="B604" s="740">
        <v>44159</v>
      </c>
      <c r="C604" s="650" t="s">
        <v>277</v>
      </c>
      <c r="D604" s="663">
        <v>136874</v>
      </c>
      <c r="E604" s="741" t="s">
        <v>10</v>
      </c>
      <c r="F604" s="741" t="s">
        <v>2</v>
      </c>
      <c r="G604" s="741">
        <v>200</v>
      </c>
      <c r="H604" s="741">
        <v>25.02</v>
      </c>
      <c r="I604" s="651">
        <v>22.754166666666666</v>
      </c>
      <c r="J604" s="742">
        <v>5004</v>
      </c>
      <c r="K604" s="739">
        <v>4.9000000000000004</v>
      </c>
      <c r="L604" s="739">
        <v>1.5277777777777777</v>
      </c>
      <c r="M604" s="739">
        <v>0.20666666666666667</v>
      </c>
      <c r="N604" s="823">
        <v>4996.5373333333337</v>
      </c>
      <c r="O604" s="852" t="s">
        <v>143</v>
      </c>
      <c r="P604" s="884"/>
      <c r="Q604" s="823">
        <v>4996.5373333333337</v>
      </c>
      <c r="R604" s="654">
        <v>445.05000000000018</v>
      </c>
      <c r="S604" s="133">
        <v>1100</v>
      </c>
      <c r="T604" s="744"/>
      <c r="U604" s="737"/>
      <c r="V604" s="744" t="s">
        <v>1257</v>
      </c>
      <c r="W604" s="657">
        <v>6.634444444444445</v>
      </c>
      <c r="X604" s="744">
        <v>-1000</v>
      </c>
      <c r="Y604" s="743"/>
      <c r="Z604" s="737"/>
    </row>
    <row r="605" spans="1:26" s="649" customFormat="1" ht="15.5">
      <c r="A605" s="856" t="s">
        <v>200</v>
      </c>
      <c r="B605" s="740">
        <v>44159</v>
      </c>
      <c r="C605" s="650" t="s">
        <v>277</v>
      </c>
      <c r="D605" s="663">
        <v>136874</v>
      </c>
      <c r="E605" s="741" t="s">
        <v>10</v>
      </c>
      <c r="F605" s="741" t="s">
        <v>2</v>
      </c>
      <c r="G605" s="741">
        <v>200</v>
      </c>
      <c r="H605" s="741">
        <v>25.24</v>
      </c>
      <c r="I605" s="651">
        <v>22.754166666666666</v>
      </c>
      <c r="J605" s="742">
        <v>5048</v>
      </c>
      <c r="K605" s="739">
        <v>4.9000000000000004</v>
      </c>
      <c r="L605" s="739">
        <v>1.5277777777777777</v>
      </c>
      <c r="M605" s="739">
        <v>0.20666666666666667</v>
      </c>
      <c r="N605" s="823">
        <v>5040.3033333333333</v>
      </c>
      <c r="O605" s="852" t="s">
        <v>143</v>
      </c>
      <c r="P605" s="884"/>
      <c r="Q605" s="823">
        <v>5040.3033333333333</v>
      </c>
      <c r="R605" s="654">
        <v>490.28000000000065</v>
      </c>
      <c r="S605" s="133">
        <v>700</v>
      </c>
      <c r="T605" s="744"/>
      <c r="U605" s="737"/>
      <c r="V605" s="744" t="s">
        <v>1257</v>
      </c>
      <c r="W605" s="657">
        <v>6.634444444444445</v>
      </c>
      <c r="X605" s="744">
        <v>-1000</v>
      </c>
      <c r="Y605" s="743"/>
      <c r="Z605" s="737"/>
    </row>
    <row r="606" spans="1:26" s="649" customFormat="1" ht="15.5">
      <c r="A606" s="856" t="s">
        <v>200</v>
      </c>
      <c r="B606" s="740">
        <v>44159</v>
      </c>
      <c r="C606" s="650" t="s">
        <v>277</v>
      </c>
      <c r="D606" s="663">
        <v>136874</v>
      </c>
      <c r="E606" s="741" t="s">
        <v>10</v>
      </c>
      <c r="F606" s="741" t="s">
        <v>2</v>
      </c>
      <c r="G606" s="741">
        <v>200</v>
      </c>
      <c r="H606" s="741">
        <v>25.84</v>
      </c>
      <c r="I606" s="651">
        <v>22.754166666666666</v>
      </c>
      <c r="J606" s="742">
        <v>5168</v>
      </c>
      <c r="K606" s="739">
        <v>4.9000000000000004</v>
      </c>
      <c r="L606" s="739">
        <v>1.5277777777777777</v>
      </c>
      <c r="M606" s="739">
        <v>0.20666666666666667</v>
      </c>
      <c r="N606" s="823">
        <v>5160.3033333333333</v>
      </c>
      <c r="O606" s="852" t="s">
        <v>143</v>
      </c>
      <c r="P606" s="884"/>
      <c r="Q606" s="823">
        <v>5160.3033333333333</v>
      </c>
      <c r="R606" s="654">
        <v>610.28000000000065</v>
      </c>
      <c r="S606" s="133">
        <v>800</v>
      </c>
      <c r="T606" s="744"/>
      <c r="U606" s="737"/>
      <c r="V606" s="744" t="s">
        <v>1257</v>
      </c>
      <c r="W606" s="657">
        <v>6.634444444444445</v>
      </c>
      <c r="X606" s="744">
        <v>-1000</v>
      </c>
      <c r="Y606" s="743"/>
      <c r="Z606" s="737"/>
    </row>
    <row r="607" spans="1:26" s="649" customFormat="1" ht="15.5">
      <c r="A607" s="856" t="s">
        <v>200</v>
      </c>
      <c r="B607" s="740">
        <v>44158</v>
      </c>
      <c r="C607" s="650" t="s">
        <v>1265</v>
      </c>
      <c r="D607" s="663">
        <v>126932</v>
      </c>
      <c r="E607" s="741" t="s">
        <v>8</v>
      </c>
      <c r="F607" s="741" t="s">
        <v>90</v>
      </c>
      <c r="G607" s="741">
        <v>300</v>
      </c>
      <c r="H607" s="741">
        <v>29</v>
      </c>
      <c r="I607" s="651">
        <v>30.222337662337662</v>
      </c>
      <c r="J607" s="742">
        <v>8700</v>
      </c>
      <c r="K607" s="739">
        <v>4.9000000000000004</v>
      </c>
      <c r="L607" s="739">
        <v>2.39</v>
      </c>
      <c r="M607" s="739">
        <v>0.28000000000000003</v>
      </c>
      <c r="N607" s="823">
        <v>8708.4</v>
      </c>
      <c r="O607" s="852" t="s">
        <v>143</v>
      </c>
      <c r="P607" s="884"/>
      <c r="Q607" s="823">
        <v>-8708.4</v>
      </c>
      <c r="R607" s="654"/>
      <c r="S607" s="133">
        <v>600</v>
      </c>
      <c r="T607" s="744"/>
      <c r="U607" s="737"/>
      <c r="V607" s="744" t="s">
        <v>1211</v>
      </c>
      <c r="W607" s="657">
        <v>7.5700000000000012</v>
      </c>
      <c r="X607" s="744">
        <v>-1000</v>
      </c>
      <c r="Y607" s="743"/>
      <c r="Z607" s="737"/>
    </row>
    <row r="608" spans="1:26" s="649" customFormat="1" ht="15.5">
      <c r="A608" s="856" t="s">
        <v>200</v>
      </c>
      <c r="B608" s="740">
        <v>44155</v>
      </c>
      <c r="C608" s="650" t="s">
        <v>1265</v>
      </c>
      <c r="D608" s="663">
        <v>118712</v>
      </c>
      <c r="E608" s="741" t="s">
        <v>8</v>
      </c>
      <c r="F608" s="741" t="s">
        <v>1</v>
      </c>
      <c r="G608" s="741">
        <v>200</v>
      </c>
      <c r="H608" s="741">
        <v>34.6</v>
      </c>
      <c r="I608" s="651">
        <v>33.881361932528115</v>
      </c>
      <c r="J608" s="742">
        <v>6920</v>
      </c>
      <c r="K608" s="739">
        <v>4.9000000000000004</v>
      </c>
      <c r="L608" s="739">
        <v>1.2266666666666668</v>
      </c>
      <c r="M608" s="739">
        <v>0.17500000000000002</v>
      </c>
      <c r="N608" s="823">
        <v>6928.2950000000001</v>
      </c>
      <c r="O608" s="852" t="s">
        <v>143</v>
      </c>
      <c r="P608" s="884"/>
      <c r="Q608" s="823">
        <v>-6928.2950000000001</v>
      </c>
      <c r="R608" s="654"/>
      <c r="S608" s="133">
        <v>800</v>
      </c>
      <c r="T608" s="744"/>
      <c r="U608" s="737"/>
      <c r="V608" s="744" t="s">
        <v>1211</v>
      </c>
      <c r="W608" s="657">
        <v>6.3016666666666667</v>
      </c>
      <c r="X608" s="744">
        <v>-1000</v>
      </c>
      <c r="Y608" s="743"/>
      <c r="Z608" s="737"/>
    </row>
    <row r="609" spans="1:26" s="649" customFormat="1" ht="15.5">
      <c r="A609" s="856" t="s">
        <v>200</v>
      </c>
      <c r="B609" s="740">
        <v>44155</v>
      </c>
      <c r="C609" s="650" t="s">
        <v>277</v>
      </c>
      <c r="D609" s="663">
        <v>118712</v>
      </c>
      <c r="E609" s="741" t="s">
        <v>8</v>
      </c>
      <c r="F609" s="741" t="s">
        <v>2</v>
      </c>
      <c r="G609" s="741">
        <v>200</v>
      </c>
      <c r="H609" s="741">
        <v>24.63</v>
      </c>
      <c r="I609" s="651">
        <v>22.754166666666666</v>
      </c>
      <c r="J609" s="742">
        <v>4926</v>
      </c>
      <c r="K609" s="739">
        <v>4.9000000000000004</v>
      </c>
      <c r="L609" s="739">
        <v>1.2266666666666668</v>
      </c>
      <c r="M609" s="739">
        <v>0.17500000000000002</v>
      </c>
      <c r="N609" s="823">
        <v>4934.2950000000001</v>
      </c>
      <c r="O609" s="852" t="s">
        <v>143</v>
      </c>
      <c r="P609" s="884"/>
      <c r="Q609" s="823">
        <v>-4934.2950000000001</v>
      </c>
      <c r="R609" s="654"/>
      <c r="S609" s="133">
        <v>600</v>
      </c>
      <c r="T609" s="744"/>
      <c r="U609" s="737"/>
      <c r="V609" s="744" t="s">
        <v>1211</v>
      </c>
      <c r="W609" s="657">
        <v>6.3016666666666667</v>
      </c>
      <c r="X609" s="744">
        <v>-1000</v>
      </c>
      <c r="Y609" s="743"/>
      <c r="Z609" s="737"/>
    </row>
    <row r="610" spans="1:26" s="649" customFormat="1" ht="15.5">
      <c r="A610" s="856" t="s">
        <v>200</v>
      </c>
      <c r="B610" s="740">
        <v>44155</v>
      </c>
      <c r="C610" s="650" t="s">
        <v>277</v>
      </c>
      <c r="D610" s="663">
        <v>118712</v>
      </c>
      <c r="E610" s="741" t="s">
        <v>10</v>
      </c>
      <c r="F610" s="741" t="s">
        <v>2</v>
      </c>
      <c r="G610" s="741">
        <v>200</v>
      </c>
      <c r="H610" s="741">
        <v>24.63</v>
      </c>
      <c r="I610" s="651"/>
      <c r="J610" s="742">
        <v>4926</v>
      </c>
      <c r="K610" s="739">
        <v>4.9000000000000004</v>
      </c>
      <c r="L610" s="739">
        <v>1.2266666666666668</v>
      </c>
      <c r="M610" s="739">
        <v>0.17500000000000002</v>
      </c>
      <c r="N610" s="823">
        <v>4918.335</v>
      </c>
      <c r="O610" s="852" t="s">
        <v>143</v>
      </c>
      <c r="P610" s="884"/>
      <c r="Q610" s="823">
        <v>4918.335</v>
      </c>
      <c r="R610" s="654">
        <v>-30.289999999999054</v>
      </c>
      <c r="S610" s="133">
        <v>400</v>
      </c>
      <c r="T610" s="744"/>
      <c r="U610" s="737"/>
      <c r="V610" s="744" t="s">
        <v>1211</v>
      </c>
      <c r="W610" s="657">
        <v>6.3016666666666667</v>
      </c>
      <c r="X610" s="744">
        <v>-1000</v>
      </c>
      <c r="Y610" s="743"/>
      <c r="Z610" s="737"/>
    </row>
    <row r="611" spans="1:26" s="649" customFormat="1" ht="15.5">
      <c r="A611" s="856" t="s">
        <v>200</v>
      </c>
      <c r="B611" s="740">
        <v>44155</v>
      </c>
      <c r="C611" s="650" t="s">
        <v>277</v>
      </c>
      <c r="D611" s="663">
        <v>118712</v>
      </c>
      <c r="E611" s="741" t="s">
        <v>8</v>
      </c>
      <c r="F611" s="741" t="s">
        <v>2</v>
      </c>
      <c r="G611" s="741">
        <v>200</v>
      </c>
      <c r="H611" s="741">
        <v>24.71</v>
      </c>
      <c r="I611" s="651"/>
      <c r="J611" s="742">
        <v>4942</v>
      </c>
      <c r="K611" s="739">
        <v>4.9000000000000004</v>
      </c>
      <c r="L611" s="739">
        <v>1.2266666666666668</v>
      </c>
      <c r="M611" s="739">
        <v>0.17500000000000002</v>
      </c>
      <c r="N611" s="823">
        <v>4950.2950000000001</v>
      </c>
      <c r="O611" s="852" t="s">
        <v>143</v>
      </c>
      <c r="P611" s="884"/>
      <c r="Q611" s="823">
        <v>-4950.2950000000001</v>
      </c>
      <c r="R611" s="654"/>
      <c r="S611" s="824">
        <v>500</v>
      </c>
      <c r="T611" s="744"/>
      <c r="U611" s="737"/>
      <c r="V611" s="744" t="s">
        <v>1257</v>
      </c>
      <c r="W611" s="657">
        <v>6.3016666666666667</v>
      </c>
      <c r="X611" s="744">
        <v>-1000</v>
      </c>
      <c r="Y611" s="743"/>
      <c r="Z611" s="737"/>
    </row>
    <row r="612" spans="1:26" s="649" customFormat="1" ht="15.5">
      <c r="A612" s="856" t="s">
        <v>200</v>
      </c>
      <c r="B612" s="740">
        <v>44155</v>
      </c>
      <c r="C612" s="650" t="s">
        <v>271</v>
      </c>
      <c r="D612" s="663">
        <v>118712</v>
      </c>
      <c r="E612" s="741" t="s">
        <v>10</v>
      </c>
      <c r="F612" s="741" t="s">
        <v>1234</v>
      </c>
      <c r="G612" s="741">
        <v>300</v>
      </c>
      <c r="H612" s="741">
        <v>18.010000000000002</v>
      </c>
      <c r="I612" s="651"/>
      <c r="J612" s="742">
        <v>5403.0000000000009</v>
      </c>
      <c r="K612" s="739">
        <v>4.9000000000000004</v>
      </c>
      <c r="L612" s="739">
        <v>1.2266666666666668</v>
      </c>
      <c r="M612" s="739">
        <v>0.17500000000000002</v>
      </c>
      <c r="N612" s="823">
        <v>5395.3350000000009</v>
      </c>
      <c r="O612" s="852" t="s">
        <v>143</v>
      </c>
      <c r="P612" s="884"/>
      <c r="Q612" s="823">
        <v>5395.3350000000009</v>
      </c>
      <c r="R612" s="654">
        <v>-10.959999999999127</v>
      </c>
      <c r="S612" s="133">
        <v>600</v>
      </c>
      <c r="T612" s="744"/>
      <c r="U612" s="737"/>
      <c r="V612" s="744" t="s">
        <v>1257</v>
      </c>
      <c r="W612" s="657">
        <v>6.3016666666666667</v>
      </c>
      <c r="X612" s="744">
        <v>-1000</v>
      </c>
      <c r="Y612" s="743"/>
      <c r="Z612" s="737"/>
    </row>
    <row r="613" spans="1:26" s="649" customFormat="1" ht="15.5">
      <c r="A613" s="856" t="s">
        <v>200</v>
      </c>
      <c r="B613" s="740">
        <v>44155</v>
      </c>
      <c r="C613" s="650" t="s">
        <v>271</v>
      </c>
      <c r="D613" s="663">
        <v>118712</v>
      </c>
      <c r="E613" s="741" t="s">
        <v>8</v>
      </c>
      <c r="F613" s="741" t="s">
        <v>1234</v>
      </c>
      <c r="G613" s="741">
        <v>300</v>
      </c>
      <c r="H613" s="741">
        <v>18</v>
      </c>
      <c r="I613" s="651"/>
      <c r="J613" s="742">
        <v>5400</v>
      </c>
      <c r="K613" s="739">
        <v>4.9000000000000004</v>
      </c>
      <c r="L613" s="739">
        <v>1.2266666666666668</v>
      </c>
      <c r="M613" s="739">
        <v>0.17500000000000002</v>
      </c>
      <c r="N613" s="823">
        <v>5408.2950000000001</v>
      </c>
      <c r="O613" s="852" t="s">
        <v>143</v>
      </c>
      <c r="P613" s="884"/>
      <c r="Q613" s="823">
        <v>-5408.2950000000001</v>
      </c>
      <c r="R613" s="654"/>
      <c r="S613" s="133">
        <v>900</v>
      </c>
      <c r="T613" s="744"/>
      <c r="U613" s="737"/>
      <c r="V613" s="744" t="s">
        <v>1257</v>
      </c>
      <c r="W613" s="657">
        <v>6.3016666666666667</v>
      </c>
      <c r="X613" s="744">
        <v>-1000</v>
      </c>
      <c r="Y613" s="743"/>
      <c r="Z613" s="737"/>
    </row>
    <row r="614" spans="1:26" s="649" customFormat="1" ht="15.5">
      <c r="A614" s="856" t="s">
        <v>200</v>
      </c>
      <c r="B614" s="740">
        <v>44154</v>
      </c>
      <c r="C614" s="650" t="s">
        <v>1265</v>
      </c>
      <c r="D614" s="663">
        <v>111134</v>
      </c>
      <c r="E614" s="741" t="s">
        <v>10</v>
      </c>
      <c r="F614" s="741" t="s">
        <v>1</v>
      </c>
      <c r="G614" s="741">
        <v>200</v>
      </c>
      <c r="H614" s="741">
        <v>34.42</v>
      </c>
      <c r="I614" s="651">
        <v>33.593906705539361</v>
      </c>
      <c r="J614" s="742">
        <v>6884</v>
      </c>
      <c r="K614" s="739">
        <v>4.9000000000000004</v>
      </c>
      <c r="L614" s="739">
        <v>1.63</v>
      </c>
      <c r="M614" s="739">
        <v>0.18999999999999997</v>
      </c>
      <c r="N614" s="823">
        <v>6876.7200000000012</v>
      </c>
      <c r="O614" s="852" t="s">
        <v>143</v>
      </c>
      <c r="P614" s="884"/>
      <c r="Q614" s="823">
        <v>6876.7200000000012</v>
      </c>
      <c r="R614" s="654">
        <v>158.5386588921283</v>
      </c>
      <c r="S614" s="133">
        <v>1200</v>
      </c>
      <c r="T614" s="744"/>
      <c r="U614" s="737"/>
      <c r="V614" s="744" t="s">
        <v>1257</v>
      </c>
      <c r="W614" s="657">
        <v>6.7200000000000006</v>
      </c>
      <c r="X614" s="744">
        <v>-1000</v>
      </c>
      <c r="Y614" s="743"/>
      <c r="Z614" s="737"/>
    </row>
    <row r="615" spans="1:26" s="649" customFormat="1" ht="15.5">
      <c r="A615" s="856" t="s">
        <v>200</v>
      </c>
      <c r="B615" s="740">
        <v>44154</v>
      </c>
      <c r="C615" s="650" t="s">
        <v>277</v>
      </c>
      <c r="D615" s="663">
        <v>111134</v>
      </c>
      <c r="E615" s="741" t="s">
        <v>10</v>
      </c>
      <c r="F615" s="741" t="s">
        <v>2</v>
      </c>
      <c r="G615" s="741">
        <v>300</v>
      </c>
      <c r="H615" s="741">
        <v>24.77</v>
      </c>
      <c r="I615" s="651">
        <v>22.128888888888888</v>
      </c>
      <c r="J615" s="742">
        <v>7431</v>
      </c>
      <c r="K615" s="739">
        <v>4.9000000000000004</v>
      </c>
      <c r="L615" s="739">
        <v>1.63</v>
      </c>
      <c r="M615" s="739">
        <v>0.18999999999999997</v>
      </c>
      <c r="N615" s="823">
        <v>7423.7200000000012</v>
      </c>
      <c r="O615" s="852" t="s">
        <v>143</v>
      </c>
      <c r="P615" s="884"/>
      <c r="Q615" s="823">
        <v>7423.7200000000012</v>
      </c>
      <c r="R615" s="654">
        <v>785.65333333333456</v>
      </c>
      <c r="S615" s="133">
        <v>1100</v>
      </c>
      <c r="T615" s="744"/>
      <c r="U615" s="737"/>
      <c r="V615" s="744" t="s">
        <v>1257</v>
      </c>
      <c r="W615" s="657">
        <v>6.7200000000000006</v>
      </c>
      <c r="X615" s="744">
        <v>-1000</v>
      </c>
      <c r="Y615" s="743"/>
      <c r="Z615" s="737"/>
    </row>
    <row r="616" spans="1:26" s="649" customFormat="1" ht="15.5">
      <c r="A616" s="856" t="s">
        <v>200</v>
      </c>
      <c r="B616" s="740">
        <v>44154</v>
      </c>
      <c r="C616" s="650" t="s">
        <v>271</v>
      </c>
      <c r="D616" s="663">
        <v>111134</v>
      </c>
      <c r="E616" s="741" t="s">
        <v>8</v>
      </c>
      <c r="F616" s="741" t="s">
        <v>1234</v>
      </c>
      <c r="G616" s="741">
        <v>200</v>
      </c>
      <c r="H616" s="741">
        <v>17.420000000000002</v>
      </c>
      <c r="I616" s="651">
        <v>18.510494444444447</v>
      </c>
      <c r="J616" s="742">
        <v>3484.0000000000005</v>
      </c>
      <c r="K616" s="739">
        <v>4.9000000000000004</v>
      </c>
      <c r="L616" s="739">
        <v>1.63</v>
      </c>
      <c r="M616" s="739">
        <v>0.18999999999999997</v>
      </c>
      <c r="N616" s="823">
        <v>3491.4050000000007</v>
      </c>
      <c r="O616" s="852" t="s">
        <v>144</v>
      </c>
      <c r="P616" s="884"/>
      <c r="Q616" s="823">
        <v>-3491.4050000000007</v>
      </c>
      <c r="R616" s="654"/>
      <c r="S616" s="133">
        <v>700</v>
      </c>
      <c r="T616" s="744"/>
      <c r="U616" s="737"/>
      <c r="V616" s="744" t="s">
        <v>1257</v>
      </c>
      <c r="W616" s="657">
        <v>6.7200000000000006</v>
      </c>
      <c r="X616" s="744">
        <v>-1000</v>
      </c>
      <c r="Y616" s="743"/>
      <c r="Z616" s="737"/>
    </row>
    <row r="617" spans="1:26" s="649" customFormat="1" ht="15.5">
      <c r="A617" s="856" t="s">
        <v>200</v>
      </c>
      <c r="B617" s="740">
        <v>44146</v>
      </c>
      <c r="C617" s="650" t="s">
        <v>271</v>
      </c>
      <c r="D617" s="663">
        <v>66911</v>
      </c>
      <c r="E617" s="741" t="s">
        <v>8</v>
      </c>
      <c r="F617" s="741" t="s">
        <v>1234</v>
      </c>
      <c r="G617" s="741">
        <v>300</v>
      </c>
      <c r="H617" s="741">
        <v>18.86</v>
      </c>
      <c r="I617" s="651">
        <v>18.625283333333336</v>
      </c>
      <c r="J617" s="742">
        <v>5658</v>
      </c>
      <c r="K617" s="739">
        <v>4.9000000000000004</v>
      </c>
      <c r="L617" s="739">
        <v>1.55</v>
      </c>
      <c r="M617" s="739">
        <v>0.18</v>
      </c>
      <c r="N617" s="823">
        <v>5665.3950000000004</v>
      </c>
      <c r="O617" s="852" t="s">
        <v>144</v>
      </c>
      <c r="P617" s="884"/>
      <c r="Q617" s="823">
        <v>-5665.3950000000004</v>
      </c>
      <c r="R617" s="654"/>
      <c r="S617" s="133">
        <v>500</v>
      </c>
      <c r="T617" s="744"/>
      <c r="U617" s="737"/>
      <c r="V617" s="744" t="s">
        <v>1257</v>
      </c>
      <c r="W617" s="657">
        <v>6.63</v>
      </c>
      <c r="X617" s="744">
        <v>-1000</v>
      </c>
      <c r="Y617" s="743"/>
      <c r="Z617" s="737">
        <v>1220.6699999999983</v>
      </c>
    </row>
    <row r="618" spans="1:26" s="649" customFormat="1" ht="15.5">
      <c r="A618" s="856" t="s">
        <v>200</v>
      </c>
      <c r="B618" s="740">
        <v>44146</v>
      </c>
      <c r="C618" s="650" t="s">
        <v>271</v>
      </c>
      <c r="D618" s="663">
        <v>57969</v>
      </c>
      <c r="E618" s="741" t="s">
        <v>10</v>
      </c>
      <c r="F618" s="741" t="s">
        <v>1234</v>
      </c>
      <c r="G618" s="741">
        <v>300</v>
      </c>
      <c r="H618" s="741">
        <v>18.600000000000001</v>
      </c>
      <c r="I618" s="651">
        <v>18.625283333333336</v>
      </c>
      <c r="J618" s="742">
        <v>5580</v>
      </c>
      <c r="K618" s="739">
        <v>4.9000000000000004</v>
      </c>
      <c r="L618" s="739">
        <v>1.69</v>
      </c>
      <c r="M618" s="739">
        <v>0.19500000000000001</v>
      </c>
      <c r="N618" s="823">
        <v>5573.0750000000007</v>
      </c>
      <c r="O618" s="852" t="s">
        <v>143</v>
      </c>
      <c r="P618" s="884"/>
      <c r="Q618" s="823">
        <v>5573.0750000000007</v>
      </c>
      <c r="R618" s="654">
        <v>-14.063333333333503</v>
      </c>
      <c r="S618" s="133">
        <v>1200</v>
      </c>
      <c r="T618" s="744"/>
      <c r="U618" s="737"/>
      <c r="V618" s="744" t="s">
        <v>1257</v>
      </c>
      <c r="W618" s="657">
        <v>6.7850000000000001</v>
      </c>
      <c r="X618" s="744">
        <v>-1000</v>
      </c>
      <c r="Y618" s="743"/>
      <c r="Z618" s="737"/>
    </row>
    <row r="619" spans="1:26" s="649" customFormat="1" ht="15.5">
      <c r="A619" s="856" t="s">
        <v>200</v>
      </c>
      <c r="B619" s="740">
        <v>44146</v>
      </c>
      <c r="C619" s="650" t="s">
        <v>1265</v>
      </c>
      <c r="D619" s="663">
        <v>57969</v>
      </c>
      <c r="E619" s="741" t="s">
        <v>8</v>
      </c>
      <c r="F619" s="741" t="s">
        <v>1</v>
      </c>
      <c r="G619" s="741">
        <v>200</v>
      </c>
      <c r="H619" s="741">
        <v>33.619999999999997</v>
      </c>
      <c r="I619" s="651">
        <v>33.593906705539361</v>
      </c>
      <c r="J619" s="742">
        <v>6723.9999999999991</v>
      </c>
      <c r="K619" s="739">
        <v>4.9000000000000004</v>
      </c>
      <c r="L619" s="739">
        <v>1.69</v>
      </c>
      <c r="M619" s="739">
        <v>0.19500000000000001</v>
      </c>
      <c r="N619" s="823">
        <v>6731.5549999999985</v>
      </c>
      <c r="O619" s="852" t="s">
        <v>143</v>
      </c>
      <c r="P619" s="884"/>
      <c r="Q619" s="823">
        <v>-6731.5549999999985</v>
      </c>
      <c r="R619" s="654"/>
      <c r="S619" s="133">
        <v>800</v>
      </c>
      <c r="T619" s="744"/>
      <c r="U619" s="737"/>
      <c r="V619" s="744" t="s">
        <v>1257</v>
      </c>
      <c r="W619" s="657">
        <v>6.7850000000000001</v>
      </c>
      <c r="X619" s="744">
        <v>-1000</v>
      </c>
      <c r="Y619" s="743"/>
      <c r="Z619" s="737"/>
    </row>
    <row r="620" spans="1:26" s="649" customFormat="1" ht="15.5">
      <c r="A620" s="856" t="s">
        <v>200</v>
      </c>
      <c r="B620" s="740">
        <v>44145</v>
      </c>
      <c r="C620" s="650" t="s">
        <v>1265</v>
      </c>
      <c r="D620" s="663">
        <v>47473</v>
      </c>
      <c r="E620" s="741" t="s">
        <v>10</v>
      </c>
      <c r="F620" s="741" t="s">
        <v>1</v>
      </c>
      <c r="G620" s="741">
        <v>200</v>
      </c>
      <c r="H620" s="741">
        <v>34.299999999999997</v>
      </c>
      <c r="I620" s="651">
        <v>33.583469387755102</v>
      </c>
      <c r="J620" s="742">
        <v>6859.9999999999991</v>
      </c>
      <c r="K620" s="739">
        <v>12</v>
      </c>
      <c r="L620" s="739">
        <v>1.9166666666666667</v>
      </c>
      <c r="M620" s="739">
        <v>0.25666666666666665</v>
      </c>
      <c r="N620" s="823">
        <v>6845.913333333332</v>
      </c>
      <c r="O620" s="852" t="s">
        <v>143</v>
      </c>
      <c r="P620" s="884"/>
      <c r="Q620" s="823">
        <v>6845.913333333332</v>
      </c>
      <c r="R620" s="654">
        <v>130.35945578231167</v>
      </c>
      <c r="S620" s="133"/>
      <c r="T620" s="744"/>
      <c r="U620" s="737"/>
      <c r="V620" s="744" t="s">
        <v>1257</v>
      </c>
      <c r="W620" s="657">
        <v>14.173333333333332</v>
      </c>
      <c r="X620" s="744">
        <v>-1000</v>
      </c>
      <c r="Y620" s="743"/>
      <c r="Z620" s="737"/>
    </row>
    <row r="621" spans="1:26" s="649" customFormat="1" ht="15.5">
      <c r="A621" s="856" t="s">
        <v>200</v>
      </c>
      <c r="B621" s="740">
        <v>44145</v>
      </c>
      <c r="C621" s="650" t="s">
        <v>271</v>
      </c>
      <c r="D621" s="663">
        <v>47473</v>
      </c>
      <c r="E621" s="741" t="s">
        <v>8</v>
      </c>
      <c r="F621" s="741" t="s">
        <v>1234</v>
      </c>
      <c r="G621" s="741">
        <v>300</v>
      </c>
      <c r="H621" s="741">
        <v>18.16</v>
      </c>
      <c r="I621" s="651">
        <v>18.625283333333336</v>
      </c>
      <c r="J621" s="742">
        <v>5448</v>
      </c>
      <c r="K621" s="739">
        <v>12</v>
      </c>
      <c r="L621" s="739">
        <v>1.9166666666666667</v>
      </c>
      <c r="M621" s="739">
        <v>0.25666666666666665</v>
      </c>
      <c r="N621" s="823">
        <v>5462.7166666666672</v>
      </c>
      <c r="O621" s="852" t="s">
        <v>143</v>
      </c>
      <c r="P621" s="884"/>
      <c r="Q621" s="823">
        <v>-5462.7166666666672</v>
      </c>
      <c r="R621" s="654"/>
      <c r="S621" s="133">
        <v>1100</v>
      </c>
      <c r="T621" s="744"/>
      <c r="U621" s="737"/>
      <c r="V621" s="744" t="s">
        <v>1257</v>
      </c>
      <c r="W621" s="657">
        <v>14.173333333333332</v>
      </c>
      <c r="X621" s="744">
        <v>-1000</v>
      </c>
      <c r="Y621" s="743"/>
      <c r="Z621" s="737">
        <v>-6.3000000000001819</v>
      </c>
    </row>
    <row r="622" spans="1:26" s="649" customFormat="1" ht="15.5">
      <c r="A622" s="856" t="s">
        <v>200</v>
      </c>
      <c r="B622" s="740">
        <v>44145</v>
      </c>
      <c r="C622" s="650" t="s">
        <v>1265</v>
      </c>
      <c r="D622" s="663">
        <v>47473</v>
      </c>
      <c r="E622" s="741" t="s">
        <v>10</v>
      </c>
      <c r="F622" s="741" t="s">
        <v>90</v>
      </c>
      <c r="G622" s="741">
        <v>300</v>
      </c>
      <c r="H622" s="741">
        <v>28.76</v>
      </c>
      <c r="I622" s="651">
        <v>30.680714285714284</v>
      </c>
      <c r="J622" s="742">
        <v>8628</v>
      </c>
      <c r="K622" s="739">
        <v>12</v>
      </c>
      <c r="L622" s="739">
        <v>1.9166666666666667</v>
      </c>
      <c r="M622" s="739">
        <v>0.25666666666666665</v>
      </c>
      <c r="N622" s="823">
        <v>8613.5458333333336</v>
      </c>
      <c r="O622" s="852" t="s">
        <v>143</v>
      </c>
      <c r="P622" s="884"/>
      <c r="Q622" s="823">
        <v>8613.5458333333336</v>
      </c>
      <c r="R622" s="654">
        <v>-589.04428571428434</v>
      </c>
      <c r="S622" s="133"/>
      <c r="T622" s="744"/>
      <c r="U622" s="737"/>
      <c r="V622" s="744" t="s">
        <v>1257</v>
      </c>
      <c r="W622" s="657">
        <v>14.173333333333332</v>
      </c>
      <c r="X622" s="744">
        <v>-1000</v>
      </c>
      <c r="Y622" s="743"/>
      <c r="Z622" s="737"/>
    </row>
    <row r="623" spans="1:26" s="649" customFormat="1" ht="15.5">
      <c r="A623" s="856" t="s">
        <v>200</v>
      </c>
      <c r="B623" s="740">
        <v>44141</v>
      </c>
      <c r="C623" s="650" t="s">
        <v>271</v>
      </c>
      <c r="D623" s="663">
        <v>25188</v>
      </c>
      <c r="E623" s="741" t="s">
        <v>8</v>
      </c>
      <c r="F623" s="741" t="s">
        <v>1234</v>
      </c>
      <c r="G623" s="741">
        <v>300</v>
      </c>
      <c r="H623" s="741">
        <v>18.71</v>
      </c>
      <c r="I623" s="651">
        <v>18.625283333333336</v>
      </c>
      <c r="J623" s="742">
        <v>5613</v>
      </c>
      <c r="K623" s="739">
        <v>12</v>
      </c>
      <c r="L623" s="739">
        <v>1.54</v>
      </c>
      <c r="M623" s="739">
        <v>0.18</v>
      </c>
      <c r="N623" s="823">
        <v>5628.0075000000006</v>
      </c>
      <c r="O623" s="852" t="s">
        <v>144</v>
      </c>
      <c r="P623" s="884"/>
      <c r="Q623" s="823">
        <v>-5628.0075000000006</v>
      </c>
      <c r="R623" s="654"/>
      <c r="S623" s="133"/>
      <c r="T623" s="744"/>
      <c r="U623" s="737"/>
      <c r="V623" s="744" t="s">
        <v>1257</v>
      </c>
      <c r="W623" s="657">
        <v>13.719999999999999</v>
      </c>
      <c r="X623" s="744">
        <v>-1000</v>
      </c>
      <c r="Y623" s="743"/>
      <c r="Z623" s="737">
        <v>-136.16249999999945</v>
      </c>
    </row>
    <row r="624" spans="1:26" s="649" customFormat="1" ht="15.5">
      <c r="A624" s="856" t="s">
        <v>200</v>
      </c>
      <c r="B624" s="740">
        <v>44140</v>
      </c>
      <c r="C624" s="650" t="s">
        <v>1265</v>
      </c>
      <c r="D624" s="663">
        <v>18019</v>
      </c>
      <c r="E624" s="741" t="s">
        <v>10</v>
      </c>
      <c r="F624" s="741" t="s">
        <v>90</v>
      </c>
      <c r="G624" s="741">
        <v>300</v>
      </c>
      <c r="H624" s="741">
        <v>25.85</v>
      </c>
      <c r="I624" s="651">
        <v>30.680714285714284</v>
      </c>
      <c r="J624" s="742">
        <v>7755</v>
      </c>
      <c r="K624" s="739">
        <v>12</v>
      </c>
      <c r="L624" s="739">
        <v>1.85</v>
      </c>
      <c r="M624" s="739">
        <v>0.215</v>
      </c>
      <c r="N624" s="823">
        <v>7740.5874999999996</v>
      </c>
      <c r="O624" s="852" t="s">
        <v>143</v>
      </c>
      <c r="P624" s="884"/>
      <c r="Q624" s="823">
        <v>7740.5874999999996</v>
      </c>
      <c r="R624" s="654">
        <v>-1462.0026190476183</v>
      </c>
      <c r="S624" s="133"/>
      <c r="T624" s="744"/>
      <c r="U624" s="737"/>
      <c r="V624" s="744" t="s">
        <v>1257</v>
      </c>
      <c r="W624" s="657">
        <v>14.065</v>
      </c>
      <c r="X624" s="744">
        <v>-1000</v>
      </c>
      <c r="Y624" s="743"/>
      <c r="Z624" s="737"/>
    </row>
    <row r="625" spans="1:26" s="649" customFormat="1" ht="15.5">
      <c r="A625" s="856" t="s">
        <v>200</v>
      </c>
      <c r="B625" s="740">
        <v>44140</v>
      </c>
      <c r="C625" s="650" t="s">
        <v>271</v>
      </c>
      <c r="D625" s="663">
        <v>18019</v>
      </c>
      <c r="E625" s="741" t="s">
        <v>10</v>
      </c>
      <c r="F625" s="741" t="s">
        <v>1234</v>
      </c>
      <c r="G625" s="741">
        <v>300</v>
      </c>
      <c r="H625" s="741">
        <v>19</v>
      </c>
      <c r="I625" s="651">
        <v>18.605733333333333</v>
      </c>
      <c r="J625" s="742">
        <v>5700</v>
      </c>
      <c r="K625" s="739">
        <v>12</v>
      </c>
      <c r="L625" s="739">
        <v>1.85</v>
      </c>
      <c r="M625" s="739">
        <v>0.215</v>
      </c>
      <c r="N625" s="823">
        <v>5685.5874999999996</v>
      </c>
      <c r="O625" s="852" t="s">
        <v>143</v>
      </c>
      <c r="P625" s="884"/>
      <c r="Q625" s="823">
        <v>5685.5874999999996</v>
      </c>
      <c r="R625" s="654">
        <v>105.41499999999996</v>
      </c>
      <c r="S625" s="133"/>
      <c r="T625" s="744"/>
      <c r="U625" s="737"/>
      <c r="V625" s="744" t="s">
        <v>1257</v>
      </c>
      <c r="W625" s="657">
        <v>14.065</v>
      </c>
      <c r="X625" s="744">
        <v>-1000</v>
      </c>
      <c r="Y625" s="743"/>
      <c r="Z625" s="737"/>
    </row>
    <row r="626" spans="1:26" s="649" customFormat="1" ht="15.5">
      <c r="A626" s="856" t="s">
        <v>200</v>
      </c>
      <c r="B626" s="740">
        <v>44131</v>
      </c>
      <c r="C626" s="650" t="s">
        <v>271</v>
      </c>
      <c r="D626" s="663">
        <v>133878</v>
      </c>
      <c r="E626" s="741" t="s">
        <v>8</v>
      </c>
      <c r="F626" s="741" t="s">
        <v>1234</v>
      </c>
      <c r="G626" s="741">
        <v>300</v>
      </c>
      <c r="H626" s="741">
        <v>18.75</v>
      </c>
      <c r="I626" s="651"/>
      <c r="J626" s="742">
        <v>5625</v>
      </c>
      <c r="K626" s="739">
        <v>12</v>
      </c>
      <c r="L626" s="739">
        <v>1.54</v>
      </c>
      <c r="M626" s="739">
        <v>0.18</v>
      </c>
      <c r="N626" s="823">
        <v>5641.3070000000007</v>
      </c>
      <c r="O626" s="852" t="s">
        <v>143</v>
      </c>
      <c r="P626" s="884"/>
      <c r="Q626" s="823">
        <v>-5641.3070000000007</v>
      </c>
      <c r="R626" s="654"/>
      <c r="S626" s="133"/>
      <c r="T626" s="744"/>
      <c r="U626" s="737"/>
      <c r="V626" s="744" t="s">
        <v>1257</v>
      </c>
      <c r="W626" s="657">
        <v>13.719999999999999</v>
      </c>
      <c r="X626" s="744">
        <v>-1000</v>
      </c>
      <c r="Y626" s="743"/>
      <c r="Z626" s="737"/>
    </row>
    <row r="627" spans="1:26" s="649" customFormat="1" ht="15.5">
      <c r="A627" s="856" t="s">
        <v>200</v>
      </c>
      <c r="B627" s="740">
        <v>44126</v>
      </c>
      <c r="C627" s="650" t="e">
        <v>#N/A</v>
      </c>
      <c r="D627" s="663">
        <v>110375</v>
      </c>
      <c r="E627" s="741" t="s">
        <v>8</v>
      </c>
      <c r="F627" s="741" t="s">
        <v>1289</v>
      </c>
      <c r="G627" s="741">
        <v>500</v>
      </c>
      <c r="H627" s="741">
        <v>4.9800000000000004</v>
      </c>
      <c r="I627" s="651">
        <v>7.0458823529411765</v>
      </c>
      <c r="J627" s="742">
        <v>2490</v>
      </c>
      <c r="K627" s="739">
        <v>12</v>
      </c>
      <c r="L627" s="739">
        <v>0.68</v>
      </c>
      <c r="M627" s="739">
        <v>0.08</v>
      </c>
      <c r="N627" s="823">
        <v>2506.2069999999999</v>
      </c>
      <c r="O627" s="852" t="s">
        <v>144</v>
      </c>
      <c r="P627" s="884"/>
      <c r="Q627" s="823">
        <v>-2506.2069999999999</v>
      </c>
      <c r="R627" s="654"/>
      <c r="S627" s="133"/>
      <c r="T627" s="744"/>
      <c r="U627" s="737"/>
      <c r="V627" s="744" t="s">
        <v>1257</v>
      </c>
      <c r="W627" s="657">
        <v>12.76</v>
      </c>
      <c r="X627" s="744">
        <v>-1000</v>
      </c>
      <c r="Y627" s="743"/>
      <c r="Z627" s="737"/>
    </row>
    <row r="628" spans="1:26" s="649" customFormat="1" ht="15.5">
      <c r="A628" s="861" t="s">
        <v>1263</v>
      </c>
      <c r="B628" s="740">
        <v>44124</v>
      </c>
      <c r="C628" s="650" t="e">
        <v>#N/A</v>
      </c>
      <c r="D628" s="663">
        <v>19887691</v>
      </c>
      <c r="E628" s="741" t="s">
        <v>8</v>
      </c>
      <c r="F628" s="741" t="s">
        <v>1289</v>
      </c>
      <c r="G628" s="741">
        <v>300</v>
      </c>
      <c r="H628" s="741">
        <v>4.9000000000000004</v>
      </c>
      <c r="I628" s="651">
        <v>7.0875000000000004</v>
      </c>
      <c r="J628" s="742">
        <v>1470</v>
      </c>
      <c r="K628" s="739"/>
      <c r="L628" s="739">
        <v>0.81</v>
      </c>
      <c r="M628" s="739">
        <v>0.09</v>
      </c>
      <c r="N628" s="823">
        <v>1474.2170000000001</v>
      </c>
      <c r="O628" s="852" t="s">
        <v>144</v>
      </c>
      <c r="P628" s="884"/>
      <c r="Q628" s="823">
        <v>-1474.2170000000001</v>
      </c>
      <c r="R628" s="654"/>
      <c r="S628" s="133"/>
      <c r="T628" s="744"/>
      <c r="U628" s="737"/>
      <c r="V628" s="744" t="s">
        <v>1257</v>
      </c>
      <c r="W628" s="657">
        <v>0.9</v>
      </c>
      <c r="X628" s="744">
        <v>-1000</v>
      </c>
      <c r="Y628" s="743"/>
      <c r="Z628" s="737"/>
    </row>
    <row r="629" spans="1:26" s="649" customFormat="1" ht="15.5">
      <c r="A629" s="861" t="s">
        <v>1263</v>
      </c>
      <c r="B629" s="740">
        <v>44124</v>
      </c>
      <c r="C629" s="650" t="s">
        <v>276</v>
      </c>
      <c r="D629" s="663">
        <v>19887691</v>
      </c>
      <c r="E629" s="741" t="s">
        <v>8</v>
      </c>
      <c r="F629" s="741" t="s">
        <v>128</v>
      </c>
      <c r="G629" s="741">
        <v>200</v>
      </c>
      <c r="H629" s="741">
        <v>22.11</v>
      </c>
      <c r="I629" s="651">
        <v>29.12458333333333</v>
      </c>
      <c r="J629" s="742">
        <v>4422</v>
      </c>
      <c r="K629" s="739"/>
      <c r="L629" s="739">
        <v>0.81</v>
      </c>
      <c r="M629" s="739">
        <v>0.09</v>
      </c>
      <c r="N629" s="823">
        <v>4426.2170000000006</v>
      </c>
      <c r="O629" s="852" t="s">
        <v>143</v>
      </c>
      <c r="P629" s="884"/>
      <c r="Q629" s="823">
        <v>-4426.2170000000006</v>
      </c>
      <c r="R629" s="654"/>
      <c r="S629" s="133">
        <v>1600</v>
      </c>
      <c r="T629" s="744"/>
      <c r="U629" s="737"/>
      <c r="V629" s="744" t="s">
        <v>1257</v>
      </c>
      <c r="W629" s="657">
        <v>0.9</v>
      </c>
      <c r="X629" s="744">
        <v>-1000</v>
      </c>
      <c r="Y629" s="743"/>
      <c r="Z629" s="737"/>
    </row>
    <row r="630" spans="1:26" s="649" customFormat="1" ht="15.5">
      <c r="A630" s="856" t="s">
        <v>200</v>
      </c>
      <c r="B630" s="740">
        <v>44123</v>
      </c>
      <c r="C630" s="650" t="s">
        <v>276</v>
      </c>
      <c r="D630" s="663">
        <v>87670</v>
      </c>
      <c r="E630" s="741" t="s">
        <v>8</v>
      </c>
      <c r="F630" s="741" t="s">
        <v>128</v>
      </c>
      <c r="G630" s="741">
        <v>400</v>
      </c>
      <c r="H630" s="741">
        <v>22.04</v>
      </c>
      <c r="I630" s="651">
        <v>25.244431985294113</v>
      </c>
      <c r="J630" s="742">
        <v>8816</v>
      </c>
      <c r="K630" s="739">
        <v>12</v>
      </c>
      <c r="L630" s="739">
        <v>2.42</v>
      </c>
      <c r="M630" s="739">
        <v>0.28000000000000003</v>
      </c>
      <c r="N630" s="823">
        <v>8832.4069999999992</v>
      </c>
      <c r="O630" s="852" t="s">
        <v>143</v>
      </c>
      <c r="P630" s="884"/>
      <c r="Q630" s="823">
        <v>-8832.4069999999992</v>
      </c>
      <c r="R630" s="654"/>
      <c r="S630" s="133"/>
      <c r="T630" s="744"/>
      <c r="U630" s="737"/>
      <c r="V630" s="744" t="s">
        <v>1257</v>
      </c>
      <c r="W630" s="657">
        <v>14.7</v>
      </c>
      <c r="X630" s="744">
        <v>-1000</v>
      </c>
      <c r="Y630" s="743"/>
      <c r="Z630" s="737"/>
    </row>
    <row r="631" spans="1:26" s="649" customFormat="1" ht="15.5">
      <c r="A631" s="856" t="s">
        <v>200</v>
      </c>
      <c r="B631" s="740">
        <v>44104</v>
      </c>
      <c r="C631" s="650" t="s">
        <v>271</v>
      </c>
      <c r="D631" s="663">
        <v>169382</v>
      </c>
      <c r="E631" s="741" t="s">
        <v>10</v>
      </c>
      <c r="F631" s="741" t="s">
        <v>1234</v>
      </c>
      <c r="G631" s="741">
        <v>200</v>
      </c>
      <c r="H631" s="741">
        <v>17.149999999999999</v>
      </c>
      <c r="I631" s="651">
        <v>18.605733333333333</v>
      </c>
      <c r="J631" s="742">
        <v>3429.9999999999995</v>
      </c>
      <c r="K631" s="739">
        <v>12</v>
      </c>
      <c r="L631" s="739">
        <v>0.94</v>
      </c>
      <c r="M631" s="739">
        <v>0.1</v>
      </c>
      <c r="N631" s="823">
        <v>3414.4029999999998</v>
      </c>
      <c r="O631" s="852" t="s">
        <v>143</v>
      </c>
      <c r="P631" s="884"/>
      <c r="Q631" s="823">
        <v>3414.4029999999998</v>
      </c>
      <c r="R631" s="654">
        <v>-304.33166666666693</v>
      </c>
      <c r="S631" s="133"/>
      <c r="T631" s="744"/>
      <c r="U631" s="737"/>
      <c r="V631" s="744" t="s">
        <v>1257</v>
      </c>
      <c r="W631" s="657">
        <v>13.04</v>
      </c>
      <c r="X631" s="744">
        <v>-1000</v>
      </c>
      <c r="Y631" s="743"/>
      <c r="Z631" s="737"/>
    </row>
    <row r="632" spans="1:26" s="649" customFormat="1" ht="15.5">
      <c r="A632" s="856" t="s">
        <v>200</v>
      </c>
      <c r="B632" s="740">
        <v>44102</v>
      </c>
      <c r="C632" s="650" t="s">
        <v>271</v>
      </c>
      <c r="D632" s="663">
        <v>154115</v>
      </c>
      <c r="E632" s="741" t="s">
        <v>8</v>
      </c>
      <c r="F632" s="741" t="s">
        <v>1234</v>
      </c>
      <c r="G632" s="741">
        <v>300</v>
      </c>
      <c r="H632" s="741">
        <v>17.149999999999999</v>
      </c>
      <c r="I632" s="651">
        <v>18.605733333333333</v>
      </c>
      <c r="J632" s="742">
        <v>5145</v>
      </c>
      <c r="K632" s="739">
        <v>12</v>
      </c>
      <c r="L632" s="739">
        <v>1.41</v>
      </c>
      <c r="M632" s="739">
        <v>0.16</v>
      </c>
      <c r="N632" s="823">
        <v>5161.2870000000003</v>
      </c>
      <c r="O632" s="852" t="s">
        <v>143</v>
      </c>
      <c r="P632" s="884"/>
      <c r="Q632" s="823">
        <v>-5161.2870000000003</v>
      </c>
      <c r="R632" s="654"/>
      <c r="S632" s="133"/>
      <c r="T632" s="744"/>
      <c r="U632" s="737"/>
      <c r="V632" s="744" t="s">
        <v>1257</v>
      </c>
      <c r="W632" s="657">
        <v>13.57</v>
      </c>
      <c r="X632" s="744">
        <v>-1000</v>
      </c>
      <c r="Y632" s="743"/>
      <c r="Z632" s="737"/>
    </row>
    <row r="633" spans="1:26" s="649" customFormat="1" ht="15.5">
      <c r="A633" s="856" t="s">
        <v>200</v>
      </c>
      <c r="B633" s="740">
        <v>44098</v>
      </c>
      <c r="C633" s="650" t="s">
        <v>274</v>
      </c>
      <c r="D633" s="663">
        <v>140276</v>
      </c>
      <c r="E633" s="741" t="s">
        <v>10</v>
      </c>
      <c r="F633" s="741" t="s">
        <v>124</v>
      </c>
      <c r="G633" s="741">
        <v>300</v>
      </c>
      <c r="H633" s="741">
        <v>21.44</v>
      </c>
      <c r="I633" s="651"/>
      <c r="J633" s="742">
        <v>6432</v>
      </c>
      <c r="K633" s="739">
        <v>12</v>
      </c>
      <c r="L633" s="739">
        <v>1.76</v>
      </c>
      <c r="M633" s="739">
        <v>0.2</v>
      </c>
      <c r="N633" s="823">
        <v>6416.3029999999999</v>
      </c>
      <c r="O633" s="852" t="s">
        <v>143</v>
      </c>
      <c r="P633" s="884"/>
      <c r="Q633" s="823">
        <v>6416.3029999999999</v>
      </c>
      <c r="R633" s="654">
        <v>-21.610000000000582</v>
      </c>
      <c r="S633" s="133">
        <v>900</v>
      </c>
      <c r="T633" s="744"/>
      <c r="U633" s="737"/>
      <c r="V633" s="744" t="s">
        <v>1257</v>
      </c>
      <c r="W633" s="657">
        <v>13.959999999999999</v>
      </c>
      <c r="X633" s="744">
        <v>-1000</v>
      </c>
      <c r="Y633" s="743"/>
      <c r="Z633" s="737"/>
    </row>
    <row r="634" spans="1:26" s="649" customFormat="1" ht="15.5">
      <c r="A634" s="856" t="s">
        <v>200</v>
      </c>
      <c r="B634" s="740">
        <v>44097</v>
      </c>
      <c r="C634" s="650" t="s">
        <v>274</v>
      </c>
      <c r="D634" s="663">
        <v>132326</v>
      </c>
      <c r="E634" s="741" t="s">
        <v>8</v>
      </c>
      <c r="F634" s="741" t="s">
        <v>124</v>
      </c>
      <c r="G634" s="741">
        <v>300</v>
      </c>
      <c r="H634" s="741">
        <v>21.42</v>
      </c>
      <c r="I634" s="651"/>
      <c r="J634" s="742">
        <v>6426.0000000000009</v>
      </c>
      <c r="K634" s="739">
        <v>12</v>
      </c>
      <c r="L634" s="739">
        <v>1.76</v>
      </c>
      <c r="M634" s="739">
        <v>0.2</v>
      </c>
      <c r="N634" s="823">
        <v>6442.3270000000011</v>
      </c>
      <c r="O634" s="852" t="s">
        <v>143</v>
      </c>
      <c r="P634" s="884"/>
      <c r="Q634" s="823">
        <v>-6442.3270000000011</v>
      </c>
      <c r="R634" s="654"/>
      <c r="S634" s="133"/>
      <c r="T634" s="744"/>
      <c r="U634" s="737"/>
      <c r="V634" s="744" t="s">
        <v>1257</v>
      </c>
      <c r="W634" s="657">
        <v>13.959999999999999</v>
      </c>
      <c r="X634" s="744">
        <v>-1000</v>
      </c>
      <c r="Y634" s="743"/>
      <c r="Z634" s="737"/>
    </row>
    <row r="635" spans="1:26" s="649" customFormat="1" ht="15.5">
      <c r="A635" s="856" t="s">
        <v>200</v>
      </c>
      <c r="B635" s="740">
        <v>44089</v>
      </c>
      <c r="C635" s="650" t="s">
        <v>274</v>
      </c>
      <c r="D635" s="663">
        <v>85136</v>
      </c>
      <c r="E635" s="741" t="s">
        <v>10</v>
      </c>
      <c r="F635" s="741" t="s">
        <v>124</v>
      </c>
      <c r="G635" s="741">
        <v>300</v>
      </c>
      <c r="H635" s="741">
        <v>22.06</v>
      </c>
      <c r="I635" s="651"/>
      <c r="J635" s="742">
        <v>6618</v>
      </c>
      <c r="K635" s="739">
        <v>12</v>
      </c>
      <c r="L635" s="739">
        <v>1.81</v>
      </c>
      <c r="M635" s="739">
        <v>0.2</v>
      </c>
      <c r="N635" s="823">
        <v>6602.3029999999999</v>
      </c>
      <c r="O635" s="852" t="s">
        <v>143</v>
      </c>
      <c r="P635" s="884"/>
      <c r="Q635" s="823">
        <v>6602.3029999999999</v>
      </c>
      <c r="R635" s="654">
        <v>-59.647500000000036</v>
      </c>
      <c r="S635" s="133"/>
      <c r="T635" s="744"/>
      <c r="U635" s="737"/>
      <c r="V635" s="744" t="s">
        <v>1257</v>
      </c>
      <c r="W635" s="657">
        <v>14.01</v>
      </c>
      <c r="X635" s="744">
        <v>-1000</v>
      </c>
      <c r="Y635" s="743"/>
      <c r="Z635" s="737"/>
    </row>
    <row r="636" spans="1:26" s="649" customFormat="1" ht="15.5">
      <c r="A636" s="856" t="s">
        <v>200</v>
      </c>
      <c r="B636" s="740">
        <v>44084</v>
      </c>
      <c r="C636" s="650" t="s">
        <v>277</v>
      </c>
      <c r="D636" s="663">
        <v>57391</v>
      </c>
      <c r="E636" s="741" t="s">
        <v>8</v>
      </c>
      <c r="F636" s="741" t="s">
        <v>2</v>
      </c>
      <c r="G636" s="741">
        <v>200</v>
      </c>
      <c r="H636" s="741">
        <v>21.14</v>
      </c>
      <c r="I636" s="651">
        <v>22.128888888888888</v>
      </c>
      <c r="J636" s="742">
        <v>4228</v>
      </c>
      <c r="K636" s="739">
        <v>12</v>
      </c>
      <c r="L636" s="739">
        <v>1.1599999999999999</v>
      </c>
      <c r="M636" s="739">
        <v>0.13</v>
      </c>
      <c r="N636" s="823">
        <v>4244.6819999999998</v>
      </c>
      <c r="O636" s="852" t="s">
        <v>143</v>
      </c>
      <c r="P636" s="884"/>
      <c r="Q636" s="823">
        <v>-4244.6819999999998</v>
      </c>
      <c r="R636" s="654"/>
      <c r="S636" s="133"/>
      <c r="T636" s="744"/>
      <c r="U636" s="737"/>
      <c r="V636" s="744" t="s">
        <v>1257</v>
      </c>
      <c r="W636" s="657">
        <v>13.290000000000001</v>
      </c>
      <c r="X636" s="744">
        <v>-1000</v>
      </c>
      <c r="Y636" s="743"/>
      <c r="Z636" s="737"/>
    </row>
    <row r="637" spans="1:26" s="649" customFormat="1" ht="15.5">
      <c r="A637" s="856" t="s">
        <v>200</v>
      </c>
      <c r="B637" s="740">
        <v>44083</v>
      </c>
      <c r="C637" s="650" t="e">
        <v>#N/A</v>
      </c>
      <c r="D637" s="663">
        <v>49425</v>
      </c>
      <c r="E637" s="741" t="s">
        <v>8</v>
      </c>
      <c r="F637" s="741" t="s">
        <v>1289</v>
      </c>
      <c r="G637" s="741">
        <v>500</v>
      </c>
      <c r="H637" s="741">
        <v>6.08</v>
      </c>
      <c r="I637" s="651">
        <v>7.4020689655172411</v>
      </c>
      <c r="J637" s="742">
        <v>3040</v>
      </c>
      <c r="K637" s="739">
        <v>12</v>
      </c>
      <c r="L637" s="739">
        <v>0.91</v>
      </c>
      <c r="M637" s="739">
        <v>0.1</v>
      </c>
      <c r="N637" s="823">
        <v>3056.652</v>
      </c>
      <c r="O637" s="852" t="s">
        <v>144</v>
      </c>
      <c r="P637" s="884"/>
      <c r="Q637" s="823">
        <v>-3056.652</v>
      </c>
      <c r="R637" s="654"/>
      <c r="S637" s="133">
        <v>700</v>
      </c>
      <c r="T637" s="744"/>
      <c r="U637" s="737"/>
      <c r="V637" s="744" t="s">
        <v>1257</v>
      </c>
      <c r="W637" s="657">
        <v>13.01</v>
      </c>
      <c r="X637" s="744">
        <v>-1000</v>
      </c>
      <c r="Y637" s="743"/>
      <c r="Z637" s="737"/>
    </row>
    <row r="638" spans="1:26" s="649" customFormat="1" ht="15.5">
      <c r="A638" s="856" t="s">
        <v>200</v>
      </c>
      <c r="B638" s="740">
        <v>44083</v>
      </c>
      <c r="C638" s="650" t="s">
        <v>271</v>
      </c>
      <c r="D638" s="663">
        <v>49425</v>
      </c>
      <c r="E638" s="741" t="s">
        <v>8</v>
      </c>
      <c r="F638" s="741" t="s">
        <v>67</v>
      </c>
      <c r="G638" s="741">
        <v>200</v>
      </c>
      <c r="H638" s="741">
        <v>17.95</v>
      </c>
      <c r="I638" s="651">
        <v>28.518497708660419</v>
      </c>
      <c r="J638" s="742">
        <v>3590</v>
      </c>
      <c r="K638" s="739">
        <v>12</v>
      </c>
      <c r="L638" s="739">
        <v>0.91</v>
      </c>
      <c r="M638" s="739">
        <v>0.1</v>
      </c>
      <c r="N638" s="823">
        <v>3606.652</v>
      </c>
      <c r="O638" s="852" t="s">
        <v>143</v>
      </c>
      <c r="P638" s="884"/>
      <c r="Q638" s="823">
        <v>-3606.652</v>
      </c>
      <c r="R638" s="654"/>
      <c r="S638" s="133"/>
      <c r="T638" s="744"/>
      <c r="U638" s="737"/>
      <c r="V638" s="744" t="s">
        <v>1257</v>
      </c>
      <c r="W638" s="657">
        <v>13.01</v>
      </c>
      <c r="X638" s="744">
        <v>-1000</v>
      </c>
      <c r="Y638" s="743"/>
      <c r="Z638" s="737"/>
    </row>
    <row r="639" spans="1:26" s="649" customFormat="1" ht="15.5">
      <c r="A639" s="856" t="s">
        <v>200</v>
      </c>
      <c r="B639" s="740">
        <v>44082</v>
      </c>
      <c r="C639" s="650" t="e">
        <v>#N/A</v>
      </c>
      <c r="D639" s="663">
        <v>41271</v>
      </c>
      <c r="E639" s="741" t="s">
        <v>10</v>
      </c>
      <c r="F639" s="741" t="s">
        <v>1196</v>
      </c>
      <c r="G639" s="741">
        <v>900</v>
      </c>
      <c r="H639" s="741">
        <v>25.79</v>
      </c>
      <c r="I639" s="651">
        <v>24.14875</v>
      </c>
      <c r="J639" s="742">
        <v>23211</v>
      </c>
      <c r="K639" s="739">
        <v>12</v>
      </c>
      <c r="L639" s="739">
        <v>2.7650000000000001</v>
      </c>
      <c r="M639" s="739">
        <v>0.3125</v>
      </c>
      <c r="N639" s="823">
        <v>23194.765500000001</v>
      </c>
      <c r="O639" s="852" t="s">
        <v>143</v>
      </c>
      <c r="P639" s="884"/>
      <c r="Q639" s="823">
        <v>23194.765500000001</v>
      </c>
      <c r="R639" s="654">
        <v>-545.59799999999996</v>
      </c>
      <c r="S639" s="133"/>
      <c r="T639" s="744"/>
      <c r="U639" s="737"/>
      <c r="V639" s="744" t="s">
        <v>1257</v>
      </c>
      <c r="W639" s="657">
        <v>15.077500000000001</v>
      </c>
      <c r="X639" s="744">
        <v>-1000</v>
      </c>
      <c r="Y639" s="743"/>
      <c r="Z639" s="737"/>
    </row>
    <row r="640" spans="1:26" s="649" customFormat="1" ht="15.5">
      <c r="A640" s="856" t="s">
        <v>200</v>
      </c>
      <c r="B640" s="740">
        <v>44082</v>
      </c>
      <c r="C640" s="650" t="s">
        <v>1265</v>
      </c>
      <c r="D640" s="663">
        <v>41271</v>
      </c>
      <c r="E640" s="741" t="s">
        <v>8</v>
      </c>
      <c r="F640" s="741" t="s">
        <v>1</v>
      </c>
      <c r="G640" s="741">
        <v>200</v>
      </c>
      <c r="H640" s="741">
        <v>33.409999999999997</v>
      </c>
      <c r="I640" s="651">
        <v>33.583469387755102</v>
      </c>
      <c r="J640" s="742">
        <v>6681.9999999999991</v>
      </c>
      <c r="K640" s="739">
        <v>12</v>
      </c>
      <c r="L640" s="739">
        <v>2.7650000000000001</v>
      </c>
      <c r="M640" s="739">
        <v>0.3125</v>
      </c>
      <c r="N640" s="823">
        <v>6698.8644999999988</v>
      </c>
      <c r="O640" s="852" t="s">
        <v>143</v>
      </c>
      <c r="P640" s="884"/>
      <c r="Q640" s="823">
        <v>-6698.8644999999988</v>
      </c>
      <c r="R640" s="654"/>
      <c r="S640" s="133">
        <v>500</v>
      </c>
      <c r="T640" s="744"/>
      <c r="U640" s="737"/>
      <c r="V640" s="744" t="s">
        <v>1257</v>
      </c>
      <c r="W640" s="657">
        <v>15.077500000000001</v>
      </c>
      <c r="X640" s="744">
        <v>-1000</v>
      </c>
      <c r="Y640" s="743"/>
      <c r="Z640" s="737"/>
    </row>
    <row r="641" spans="1:26" s="649" customFormat="1" ht="15.5">
      <c r="A641" s="856" t="s">
        <v>200</v>
      </c>
      <c r="B641" s="740">
        <v>44082</v>
      </c>
      <c r="C641" s="650" t="s">
        <v>274</v>
      </c>
      <c r="D641" s="663">
        <v>41271</v>
      </c>
      <c r="E641" s="741" t="s">
        <v>8</v>
      </c>
      <c r="F641" s="741" t="s">
        <v>124</v>
      </c>
      <c r="G641" s="741">
        <v>300</v>
      </c>
      <c r="H641" s="741">
        <v>22.16</v>
      </c>
      <c r="I641" s="651"/>
      <c r="J641" s="742">
        <v>6648</v>
      </c>
      <c r="K641" s="739">
        <v>12</v>
      </c>
      <c r="L641" s="739">
        <v>2.7650000000000001</v>
      </c>
      <c r="M641" s="739">
        <v>0.3125</v>
      </c>
      <c r="N641" s="823">
        <v>6668.3358333333335</v>
      </c>
      <c r="O641" s="852" t="s">
        <v>143</v>
      </c>
      <c r="P641" s="884"/>
      <c r="Q641" s="823">
        <v>-6668.3358333333335</v>
      </c>
      <c r="R641" s="654"/>
      <c r="S641" s="133"/>
      <c r="T641" s="744"/>
      <c r="U641" s="737"/>
      <c r="V641" s="744" t="s">
        <v>1257</v>
      </c>
      <c r="W641" s="657">
        <v>15.077500000000001</v>
      </c>
      <c r="X641" s="744">
        <v>-1000</v>
      </c>
      <c r="Y641" s="743"/>
      <c r="Z641" s="737"/>
    </row>
    <row r="642" spans="1:26" s="649" customFormat="1" ht="15.5">
      <c r="A642" s="856" t="s">
        <v>200</v>
      </c>
      <c r="B642" s="740">
        <v>44082</v>
      </c>
      <c r="C642" s="650" t="s">
        <v>271</v>
      </c>
      <c r="D642" s="663">
        <v>41271</v>
      </c>
      <c r="E642" s="741" t="s">
        <v>8</v>
      </c>
      <c r="F642" s="741" t="s">
        <v>1234</v>
      </c>
      <c r="G642" s="741">
        <v>200</v>
      </c>
      <c r="H642" s="741">
        <v>18.45</v>
      </c>
      <c r="I642" s="651">
        <v>18.969666666666669</v>
      </c>
      <c r="J642" s="742">
        <v>3690</v>
      </c>
      <c r="K642" s="739">
        <v>12</v>
      </c>
      <c r="L642" s="739">
        <v>2.7650000000000001</v>
      </c>
      <c r="M642" s="739">
        <v>0.3125</v>
      </c>
      <c r="N642" s="823">
        <v>3710.3358333333335</v>
      </c>
      <c r="O642" s="852" t="s">
        <v>144</v>
      </c>
      <c r="P642" s="884"/>
      <c r="Q642" s="823">
        <v>-3710.3358333333335</v>
      </c>
      <c r="R642" s="654"/>
      <c r="S642" s="133"/>
      <c r="T642" s="744"/>
      <c r="U642" s="737"/>
      <c r="V642" s="744" t="s">
        <v>1257</v>
      </c>
      <c r="W642" s="657">
        <v>15.077500000000001</v>
      </c>
      <c r="X642" s="744">
        <v>-1000</v>
      </c>
      <c r="Y642" s="743"/>
      <c r="Z642" s="737"/>
    </row>
    <row r="643" spans="1:26" s="649" customFormat="1" ht="15.5">
      <c r="A643" s="856" t="s">
        <v>200</v>
      </c>
      <c r="B643" s="740">
        <v>44078</v>
      </c>
      <c r="C643" s="650" t="s">
        <v>1265</v>
      </c>
      <c r="D643" s="663">
        <v>32841</v>
      </c>
      <c r="E643" s="741" t="s">
        <v>10</v>
      </c>
      <c r="F643" s="741" t="s">
        <v>1</v>
      </c>
      <c r="G643" s="741">
        <v>200</v>
      </c>
      <c r="H643" s="741">
        <v>34.340000000000003</v>
      </c>
      <c r="I643" s="651">
        <v>33.652857142857144</v>
      </c>
      <c r="J643" s="742">
        <v>6868.0000000000009</v>
      </c>
      <c r="K643" s="739">
        <v>12</v>
      </c>
      <c r="L643" s="739">
        <v>1.4450000000000001</v>
      </c>
      <c r="M643" s="739">
        <v>0.16</v>
      </c>
      <c r="N643" s="823">
        <v>6848.4466666666676</v>
      </c>
      <c r="O643" s="852" t="s">
        <v>143</v>
      </c>
      <c r="P643" s="884"/>
      <c r="Q643" s="823">
        <v>6848.4466666666676</v>
      </c>
      <c r="R643" s="654">
        <v>123.89857142857272</v>
      </c>
      <c r="S643" s="133"/>
      <c r="T643" s="744"/>
      <c r="U643" s="737"/>
      <c r="V643" s="744" t="s">
        <v>1257</v>
      </c>
      <c r="W643" s="657">
        <v>13.605</v>
      </c>
      <c r="X643" s="744">
        <v>-1000</v>
      </c>
      <c r="Y643" s="743"/>
      <c r="Z643" s="737"/>
    </row>
    <row r="644" spans="1:26" s="649" customFormat="1" ht="15.5">
      <c r="A644" s="856" t="s">
        <v>200</v>
      </c>
      <c r="B644" s="740">
        <v>44078</v>
      </c>
      <c r="C644" s="650" t="s">
        <v>271</v>
      </c>
      <c r="D644" s="663">
        <v>32841</v>
      </c>
      <c r="E644" s="741" t="s">
        <v>8</v>
      </c>
      <c r="F644" s="741" t="s">
        <v>1234</v>
      </c>
      <c r="G644" s="741">
        <v>200</v>
      </c>
      <c r="H644" s="741">
        <v>18.260000000000002</v>
      </c>
      <c r="I644" s="651">
        <v>19.073600000000003</v>
      </c>
      <c r="J644" s="742">
        <v>3652.0000000000005</v>
      </c>
      <c r="K644" s="739">
        <v>12</v>
      </c>
      <c r="L644" s="739">
        <v>1.4450000000000001</v>
      </c>
      <c r="M644" s="739">
        <v>0.16</v>
      </c>
      <c r="N644" s="823">
        <v>3667.7657142857147</v>
      </c>
      <c r="O644" s="852" t="s">
        <v>144</v>
      </c>
      <c r="P644" s="884"/>
      <c r="Q644" s="823">
        <v>-3667.7657142857147</v>
      </c>
      <c r="R644" s="654"/>
      <c r="S644" s="133"/>
      <c r="T644" s="744"/>
      <c r="U644" s="737"/>
      <c r="V644" s="744" t="s">
        <v>1257</v>
      </c>
      <c r="W644" s="657">
        <v>13.605</v>
      </c>
      <c r="X644" s="744">
        <v>-1000</v>
      </c>
      <c r="Y644" s="743"/>
      <c r="Z644" s="737"/>
    </row>
    <row r="645" spans="1:26" s="649" customFormat="1" ht="15.5">
      <c r="A645" s="856" t="s">
        <v>200</v>
      </c>
      <c r="B645" s="740">
        <v>44070</v>
      </c>
      <c r="C645" s="650" t="s">
        <v>274</v>
      </c>
      <c r="D645" s="663">
        <v>164954</v>
      </c>
      <c r="E645" s="741" t="s">
        <v>10</v>
      </c>
      <c r="F645" s="741" t="s">
        <v>124</v>
      </c>
      <c r="G645" s="741">
        <v>300</v>
      </c>
      <c r="H645" s="741">
        <v>22.97</v>
      </c>
      <c r="I645" s="651">
        <v>22.78</v>
      </c>
      <c r="J645" s="742">
        <v>6891</v>
      </c>
      <c r="K645" s="739">
        <v>12</v>
      </c>
      <c r="L645" s="739">
        <v>1.89</v>
      </c>
      <c r="M645" s="739">
        <v>0.21</v>
      </c>
      <c r="N645" s="823">
        <v>6875.8142857142857</v>
      </c>
      <c r="O645" s="852" t="s">
        <v>143</v>
      </c>
      <c r="P645" s="884"/>
      <c r="Q645" s="823">
        <v>6875.8142857142857</v>
      </c>
      <c r="R645" s="654">
        <v>28.230000000000473</v>
      </c>
      <c r="S645" s="133"/>
      <c r="T645" s="744"/>
      <c r="U645" s="737"/>
      <c r="V645" s="744" t="s">
        <v>1257</v>
      </c>
      <c r="W645" s="657">
        <v>14.100000000000001</v>
      </c>
      <c r="X645" s="744">
        <v>-1000</v>
      </c>
      <c r="Y645" s="743"/>
      <c r="Z645" s="737"/>
    </row>
    <row r="646" spans="1:26" s="649" customFormat="1" ht="15.5">
      <c r="A646" s="856" t="s">
        <v>200</v>
      </c>
      <c r="B646" s="740">
        <v>44069</v>
      </c>
      <c r="C646" s="650" t="s">
        <v>274</v>
      </c>
      <c r="D646" s="663">
        <v>156727</v>
      </c>
      <c r="E646" s="741" t="s">
        <v>8</v>
      </c>
      <c r="F646" s="741" t="s">
        <v>124</v>
      </c>
      <c r="G646" s="741">
        <v>300</v>
      </c>
      <c r="H646" s="741">
        <v>22.78</v>
      </c>
      <c r="I646" s="651">
        <v>22.78</v>
      </c>
      <c r="J646" s="742">
        <v>6834</v>
      </c>
      <c r="K646" s="739">
        <v>12</v>
      </c>
      <c r="L646" s="739">
        <v>1.87</v>
      </c>
      <c r="M646" s="739">
        <v>0.21</v>
      </c>
      <c r="N646" s="823">
        <v>6849.8157142857144</v>
      </c>
      <c r="O646" s="852" t="s">
        <v>143</v>
      </c>
      <c r="P646" s="884"/>
      <c r="Q646" s="823">
        <v>-6849.8157142857144</v>
      </c>
      <c r="R646" s="654"/>
      <c r="S646" s="133"/>
      <c r="T646" s="744"/>
      <c r="U646" s="737"/>
      <c r="V646" s="744" t="s">
        <v>1257</v>
      </c>
      <c r="W646" s="657">
        <v>14.080000000000002</v>
      </c>
      <c r="X646" s="744">
        <v>-1000</v>
      </c>
      <c r="Y646" s="743"/>
      <c r="Z646" s="737"/>
    </row>
    <row r="647" spans="1:26" s="649" customFormat="1" ht="15.5">
      <c r="A647" s="856" t="s">
        <v>200</v>
      </c>
      <c r="B647" s="740">
        <v>44068</v>
      </c>
      <c r="C647" s="650" t="s">
        <v>271</v>
      </c>
      <c r="D647" s="663" t="s">
        <v>1328</v>
      </c>
      <c r="E647" s="741" t="s">
        <v>8</v>
      </c>
      <c r="F647" s="741" t="s">
        <v>67</v>
      </c>
      <c r="G647" s="741">
        <v>7</v>
      </c>
      <c r="H647" s="741">
        <v>12.84</v>
      </c>
      <c r="I647" s="651">
        <v>26.969080358638841</v>
      </c>
      <c r="J647" s="742">
        <v>89.88</v>
      </c>
      <c r="K647" s="739"/>
      <c r="L647" s="739"/>
      <c r="M647" s="739"/>
      <c r="N647" s="823">
        <v>93.48571428571428</v>
      </c>
      <c r="O647" s="852" t="s">
        <v>143</v>
      </c>
      <c r="P647" s="884"/>
      <c r="Q647" s="823">
        <v>-93.48571428571428</v>
      </c>
      <c r="R647" s="654"/>
      <c r="S647" s="133"/>
      <c r="T647" s="744"/>
      <c r="U647" s="737"/>
      <c r="V647" s="744" t="s">
        <v>1257</v>
      </c>
      <c r="W647" s="657">
        <v>0</v>
      </c>
      <c r="X647" s="744">
        <v>-1000</v>
      </c>
      <c r="Y647" s="743"/>
      <c r="Z647" s="737"/>
    </row>
    <row r="648" spans="1:26" s="649" customFormat="1" ht="15.5">
      <c r="A648" s="856" t="s">
        <v>200</v>
      </c>
      <c r="B648" s="740">
        <v>44068</v>
      </c>
      <c r="C648" s="650" t="s">
        <v>271</v>
      </c>
      <c r="D648" s="663" t="s">
        <v>1328</v>
      </c>
      <c r="E648" s="741" t="s">
        <v>8</v>
      </c>
      <c r="F648" s="741" t="s">
        <v>67</v>
      </c>
      <c r="G648" s="741">
        <v>34</v>
      </c>
      <c r="H648" s="741">
        <v>12.84</v>
      </c>
      <c r="I648" s="651">
        <v>26.969080358638841</v>
      </c>
      <c r="J648" s="742">
        <v>436.56</v>
      </c>
      <c r="K648" s="739"/>
      <c r="L648" s="739"/>
      <c r="M648" s="739"/>
      <c r="N648" s="823">
        <v>440.16571428571427</v>
      </c>
      <c r="O648" s="852" t="s">
        <v>143</v>
      </c>
      <c r="P648" s="884"/>
      <c r="Q648" s="823">
        <v>-440.16571428571427</v>
      </c>
      <c r="R648" s="654"/>
      <c r="S648" s="133"/>
      <c r="T648" s="744"/>
      <c r="U648" s="737"/>
      <c r="V648" s="744" t="s">
        <v>1257</v>
      </c>
      <c r="W648" s="657">
        <v>0</v>
      </c>
      <c r="X648" s="744">
        <v>-1000</v>
      </c>
      <c r="Y648" s="743"/>
      <c r="Z648" s="737"/>
    </row>
    <row r="649" spans="1:26" s="649" customFormat="1" ht="15.5">
      <c r="A649" s="856" t="s">
        <v>200</v>
      </c>
      <c r="B649" s="740">
        <v>44067</v>
      </c>
      <c r="C649" s="650" t="e">
        <v>#N/A</v>
      </c>
      <c r="D649" s="663" t="s">
        <v>1328</v>
      </c>
      <c r="E649" s="741" t="s">
        <v>8</v>
      </c>
      <c r="F649" s="741" t="s">
        <v>1260</v>
      </c>
      <c r="G649" s="741">
        <v>103</v>
      </c>
      <c r="H649" s="741">
        <v>6.93</v>
      </c>
      <c r="I649" s="651">
        <v>15.363192946656246</v>
      </c>
      <c r="J649" s="742">
        <v>713.79</v>
      </c>
      <c r="K649" s="739"/>
      <c r="L649" s="739"/>
      <c r="M649" s="739"/>
      <c r="N649" s="823">
        <v>717.39571428571423</v>
      </c>
      <c r="O649" s="852" t="s">
        <v>143</v>
      </c>
      <c r="P649" s="884"/>
      <c r="Q649" s="823">
        <v>-717.39571428571423</v>
      </c>
      <c r="R649" s="654"/>
      <c r="S649" s="133"/>
      <c r="T649" s="744"/>
      <c r="U649" s="737"/>
      <c r="V649" s="744" t="s">
        <v>1257</v>
      </c>
      <c r="W649" s="657">
        <v>0</v>
      </c>
      <c r="X649" s="744">
        <v>-1000</v>
      </c>
      <c r="Y649" s="743"/>
      <c r="Z649" s="737"/>
    </row>
    <row r="650" spans="1:26" s="649" customFormat="1" ht="15.5">
      <c r="A650" s="856" t="s">
        <v>200</v>
      </c>
      <c r="B650" s="740">
        <v>44064</v>
      </c>
      <c r="C650" s="650" t="e">
        <v>#N/A</v>
      </c>
      <c r="D650" s="663">
        <v>132433</v>
      </c>
      <c r="E650" s="741" t="s">
        <v>8</v>
      </c>
      <c r="F650" s="741" t="s">
        <v>1289</v>
      </c>
      <c r="G650" s="741">
        <v>500</v>
      </c>
      <c r="H650" s="741">
        <v>6.28</v>
      </c>
      <c r="I650" s="651">
        <v>7.6775000000000002</v>
      </c>
      <c r="J650" s="742">
        <v>3140</v>
      </c>
      <c r="K650" s="739">
        <v>12</v>
      </c>
      <c r="L650" s="739">
        <v>1.17</v>
      </c>
      <c r="M650" s="739">
        <v>0.13333333333333333</v>
      </c>
      <c r="N650" s="823">
        <v>3155.7390476190476</v>
      </c>
      <c r="O650" s="852" t="s">
        <v>144</v>
      </c>
      <c r="P650" s="884"/>
      <c r="Q650" s="823">
        <v>-3155.7390476190476</v>
      </c>
      <c r="R650" s="654"/>
      <c r="S650" s="133"/>
      <c r="T650" s="744"/>
      <c r="U650" s="737"/>
      <c r="V650" s="744" t="s">
        <v>1211</v>
      </c>
      <c r="W650" s="657">
        <v>13.303333333333333</v>
      </c>
      <c r="X650" s="744">
        <v>-1000</v>
      </c>
      <c r="Y650" s="743"/>
      <c r="Z650" s="737"/>
    </row>
    <row r="651" spans="1:26" s="649" customFormat="1" ht="15.5">
      <c r="A651" s="856" t="s">
        <v>200</v>
      </c>
      <c r="B651" s="740">
        <v>44064</v>
      </c>
      <c r="C651" s="650" t="e">
        <v>#N/A</v>
      </c>
      <c r="D651" s="663">
        <v>132433</v>
      </c>
      <c r="E651" s="741" t="s">
        <v>8</v>
      </c>
      <c r="F651" s="741" t="s">
        <v>1289</v>
      </c>
      <c r="G651" s="741">
        <v>500</v>
      </c>
      <c r="H651" s="741">
        <v>6.27</v>
      </c>
      <c r="I651" s="651">
        <v>7.6775000000000002</v>
      </c>
      <c r="J651" s="742">
        <v>3135</v>
      </c>
      <c r="K651" s="739">
        <v>12</v>
      </c>
      <c r="L651" s="739">
        <v>1.17</v>
      </c>
      <c r="M651" s="739">
        <v>0.13333333333333333</v>
      </c>
      <c r="N651" s="823">
        <v>3151.7933333333335</v>
      </c>
      <c r="O651" s="852" t="s">
        <v>144</v>
      </c>
      <c r="P651" s="884"/>
      <c r="Q651" s="823">
        <v>-3151.7933333333335</v>
      </c>
      <c r="R651" s="654"/>
      <c r="S651" s="133"/>
      <c r="T651" s="744"/>
      <c r="U651" s="737"/>
      <c r="V651" s="744" t="s">
        <v>1211</v>
      </c>
      <c r="W651" s="657">
        <v>13.303333333333333</v>
      </c>
      <c r="X651" s="744">
        <v>-1000</v>
      </c>
      <c r="Y651" s="743"/>
      <c r="Z651" s="737"/>
    </row>
    <row r="652" spans="1:26" s="649" customFormat="1" ht="15.5">
      <c r="A652" s="856" t="s">
        <v>200</v>
      </c>
      <c r="B652" s="740">
        <v>44064</v>
      </c>
      <c r="C652" s="650" t="s">
        <v>275</v>
      </c>
      <c r="D652" s="663">
        <v>132433</v>
      </c>
      <c r="E652" s="741" t="s">
        <v>10</v>
      </c>
      <c r="F652" s="741" t="s">
        <v>197</v>
      </c>
      <c r="G652" s="741">
        <v>200</v>
      </c>
      <c r="H652" s="741">
        <v>32.47</v>
      </c>
      <c r="I652" s="651"/>
      <c r="J652" s="742">
        <v>6494</v>
      </c>
      <c r="K652" s="739">
        <v>12</v>
      </c>
      <c r="L652" s="739">
        <v>1.17</v>
      </c>
      <c r="M652" s="739">
        <v>0.13333333333333333</v>
      </c>
      <c r="N652" s="823">
        <v>6474.8926666666666</v>
      </c>
      <c r="O652" s="852" t="s">
        <v>143</v>
      </c>
      <c r="P652" s="884"/>
      <c r="Q652" s="823">
        <v>6474.8926666666666</v>
      </c>
      <c r="R652" s="654">
        <v>297.01916666666693</v>
      </c>
      <c r="S652" s="133">
        <v>0</v>
      </c>
      <c r="T652" s="744"/>
      <c r="U652" s="737"/>
      <c r="V652" s="744" t="s">
        <v>1257</v>
      </c>
      <c r="W652" s="657">
        <v>13.303333333333333</v>
      </c>
      <c r="Y652" s="743"/>
      <c r="Z652" s="737"/>
    </row>
    <row r="653" spans="1:26" s="649" customFormat="1" ht="15.5">
      <c r="A653" s="856" t="s">
        <v>200</v>
      </c>
      <c r="B653" s="740">
        <v>44063</v>
      </c>
      <c r="C653" s="650" t="s">
        <v>274</v>
      </c>
      <c r="D653" s="663">
        <v>124856</v>
      </c>
      <c r="E653" s="741" t="s">
        <v>10</v>
      </c>
      <c r="F653" s="741" t="s">
        <v>152</v>
      </c>
      <c r="G653" s="741">
        <v>300</v>
      </c>
      <c r="H653" s="741">
        <v>28.83</v>
      </c>
      <c r="I653" s="651"/>
      <c r="J653" s="742">
        <v>8649</v>
      </c>
      <c r="K653" s="739">
        <v>12</v>
      </c>
      <c r="L653" s="739">
        <v>1.59</v>
      </c>
      <c r="M653" s="739">
        <v>0.2175</v>
      </c>
      <c r="N653" s="823">
        <v>8629.8084999999992</v>
      </c>
      <c r="O653" s="852" t="s">
        <v>143</v>
      </c>
      <c r="P653" s="884"/>
      <c r="Q653" s="823">
        <v>8629.8084999999992</v>
      </c>
      <c r="R653" s="654">
        <v>355.93499999999949</v>
      </c>
      <c r="S653" s="133"/>
      <c r="T653" s="744"/>
      <c r="U653" s="737"/>
      <c r="V653" s="744" t="s">
        <v>1257</v>
      </c>
      <c r="W653" s="657">
        <v>13.807499999999999</v>
      </c>
      <c r="X653" s="744">
        <v>-1000</v>
      </c>
      <c r="Y653" s="743"/>
      <c r="Z653" s="737"/>
    </row>
    <row r="654" spans="1:26" s="649" customFormat="1" ht="15.5">
      <c r="A654" s="856" t="s">
        <v>200</v>
      </c>
      <c r="B654" s="740">
        <v>44063</v>
      </c>
      <c r="C654" s="650" t="s">
        <v>274</v>
      </c>
      <c r="D654" s="663">
        <v>124856</v>
      </c>
      <c r="E654" s="741" t="s">
        <v>8</v>
      </c>
      <c r="F654" s="741" t="s">
        <v>152</v>
      </c>
      <c r="G654" s="741">
        <v>300</v>
      </c>
      <c r="H654" s="741">
        <v>27.54</v>
      </c>
      <c r="I654" s="651"/>
      <c r="J654" s="742">
        <v>8262</v>
      </c>
      <c r="K654" s="739">
        <v>12</v>
      </c>
      <c r="L654" s="739">
        <v>1.59</v>
      </c>
      <c r="M654" s="739">
        <v>0.2175</v>
      </c>
      <c r="N654" s="823">
        <v>8281.8215</v>
      </c>
      <c r="O654" s="852" t="s">
        <v>143</v>
      </c>
      <c r="P654" s="884"/>
      <c r="Q654" s="823">
        <v>-8281.8215</v>
      </c>
      <c r="R654" s="654"/>
      <c r="S654" s="133"/>
      <c r="T654" s="744"/>
      <c r="U654" s="737"/>
      <c r="V654" s="744" t="s">
        <v>1257</v>
      </c>
      <c r="W654" s="657">
        <v>13.807499999999999</v>
      </c>
      <c r="X654" s="744">
        <v>-1000</v>
      </c>
      <c r="Y654" s="743"/>
      <c r="Z654" s="737"/>
    </row>
    <row r="655" spans="1:26" s="649" customFormat="1" ht="15.5">
      <c r="A655" s="856" t="s">
        <v>200</v>
      </c>
      <c r="B655" s="740">
        <v>44063</v>
      </c>
      <c r="C655" s="650" t="s">
        <v>275</v>
      </c>
      <c r="D655" s="663">
        <v>124856</v>
      </c>
      <c r="E655" s="741" t="s">
        <v>8</v>
      </c>
      <c r="F655" s="741" t="s">
        <v>197</v>
      </c>
      <c r="G655" s="741">
        <v>200</v>
      </c>
      <c r="H655" s="741">
        <v>30.83</v>
      </c>
      <c r="I655" s="651">
        <v>30.86</v>
      </c>
      <c r="J655" s="742">
        <v>6166</v>
      </c>
      <c r="K655" s="739">
        <v>12</v>
      </c>
      <c r="L655" s="739">
        <v>1.59</v>
      </c>
      <c r="M655" s="739">
        <v>0.2175</v>
      </c>
      <c r="N655" s="823">
        <v>6185.8215</v>
      </c>
      <c r="O655" s="852" t="s">
        <v>143</v>
      </c>
      <c r="P655" s="884"/>
      <c r="Q655" s="823">
        <v>-6185.8215</v>
      </c>
      <c r="R655" s="654"/>
      <c r="S655" s="133">
        <v>200</v>
      </c>
      <c r="T655" s="744"/>
      <c r="U655" s="737"/>
      <c r="V655" s="744" t="s">
        <v>1257</v>
      </c>
      <c r="W655" s="657">
        <v>13.807499999999999</v>
      </c>
      <c r="Y655" s="743"/>
      <c r="Z655" s="737"/>
    </row>
    <row r="656" spans="1:26" s="649" customFormat="1" ht="15.5">
      <c r="A656" s="856" t="s">
        <v>200</v>
      </c>
      <c r="B656" s="740">
        <v>44063</v>
      </c>
      <c r="C656" s="650" t="s">
        <v>274</v>
      </c>
      <c r="D656" s="663">
        <v>124856</v>
      </c>
      <c r="E656" s="741" t="s">
        <v>10</v>
      </c>
      <c r="F656" s="741" t="s">
        <v>124</v>
      </c>
      <c r="G656" s="741">
        <v>200</v>
      </c>
      <c r="H656" s="741">
        <v>23.48</v>
      </c>
      <c r="I656" s="651">
        <v>23.414999999999999</v>
      </c>
      <c r="J656" s="742">
        <v>4696</v>
      </c>
      <c r="K656" s="739">
        <v>12</v>
      </c>
      <c r="L656" s="739">
        <v>1.59</v>
      </c>
      <c r="M656" s="739">
        <v>0.2175</v>
      </c>
      <c r="N656" s="823">
        <v>4676.8085000000001</v>
      </c>
      <c r="O656" s="852" t="s">
        <v>143</v>
      </c>
      <c r="P656" s="884"/>
      <c r="Q656" s="823">
        <v>4676.8085000000001</v>
      </c>
      <c r="R656" s="654">
        <v>-17.651499999999942</v>
      </c>
      <c r="S656" s="133"/>
      <c r="T656" s="744"/>
      <c r="U656" s="737"/>
      <c r="V656" s="744" t="s">
        <v>1257</v>
      </c>
      <c r="W656" s="657">
        <v>13.807499999999999</v>
      </c>
      <c r="X656" s="744">
        <v>-1000</v>
      </c>
      <c r="Y656" s="743"/>
      <c r="Z656" s="737"/>
    </row>
    <row r="657" spans="1:26" s="649" customFormat="1" ht="15.5">
      <c r="A657" s="856" t="s">
        <v>200</v>
      </c>
      <c r="B657" s="740">
        <v>44061</v>
      </c>
      <c r="C657" s="650" t="s">
        <v>274</v>
      </c>
      <c r="D657" s="663">
        <v>108309</v>
      </c>
      <c r="E657" s="741" t="s">
        <v>10</v>
      </c>
      <c r="F657" s="741" t="s">
        <v>124</v>
      </c>
      <c r="G657" s="741">
        <v>100</v>
      </c>
      <c r="H657" s="741">
        <v>23.81</v>
      </c>
      <c r="I657" s="651">
        <v>23.414999999999999</v>
      </c>
      <c r="J657" s="742">
        <v>2381</v>
      </c>
      <c r="K657" s="739">
        <v>12</v>
      </c>
      <c r="L657" s="739">
        <v>0.65</v>
      </c>
      <c r="M657" s="739">
        <v>7.0000000000000007E-2</v>
      </c>
      <c r="N657" s="823">
        <v>2365.4899999999998</v>
      </c>
      <c r="O657" s="852" t="s">
        <v>143</v>
      </c>
      <c r="P657" s="884"/>
      <c r="Q657" s="823">
        <v>2365.4899999999998</v>
      </c>
      <c r="R657" s="654">
        <v>12.829999999999927</v>
      </c>
      <c r="S657" s="133"/>
      <c r="T657" s="744"/>
      <c r="U657" s="737"/>
      <c r="V657" s="744" t="s">
        <v>1257</v>
      </c>
      <c r="W657" s="657">
        <v>12.72</v>
      </c>
      <c r="X657" s="744">
        <v>-1000</v>
      </c>
      <c r="Y657" s="743"/>
      <c r="Z657" s="737">
        <v>-2660.0540000000001</v>
      </c>
    </row>
    <row r="658" spans="1:26" s="649" customFormat="1" ht="15.5">
      <c r="A658" s="856" t="s">
        <v>200</v>
      </c>
      <c r="B658" s="740">
        <v>44060</v>
      </c>
      <c r="C658" s="650" t="s">
        <v>274</v>
      </c>
      <c r="D658" s="663">
        <v>98313</v>
      </c>
      <c r="E658" s="741" t="s">
        <v>8</v>
      </c>
      <c r="F658" s="741" t="s">
        <v>124</v>
      </c>
      <c r="G658" s="741">
        <v>100</v>
      </c>
      <c r="H658" s="741">
        <v>23.41</v>
      </c>
      <c r="I658" s="651">
        <v>23.414999999999999</v>
      </c>
      <c r="J658" s="742">
        <v>2341</v>
      </c>
      <c r="K658" s="739">
        <v>12</v>
      </c>
      <c r="L658" s="739">
        <v>1.254</v>
      </c>
      <c r="M658" s="739">
        <v>0.14399999999999999</v>
      </c>
      <c r="N658" s="823">
        <v>2359.8440000000001</v>
      </c>
      <c r="O658" s="852" t="s">
        <v>143</v>
      </c>
      <c r="P658" s="884"/>
      <c r="Q658" s="823">
        <v>-2359.8440000000001</v>
      </c>
      <c r="R658" s="654"/>
      <c r="S658" s="133"/>
      <c r="T658" s="744"/>
      <c r="U658" s="737"/>
      <c r="V658" s="744" t="s">
        <v>1257</v>
      </c>
      <c r="W658" s="657">
        <v>13.398</v>
      </c>
      <c r="X658" s="744">
        <v>-1000</v>
      </c>
      <c r="Y658" s="743"/>
      <c r="Z658" s="737">
        <v>14667.240999999998</v>
      </c>
    </row>
    <row r="659" spans="1:26" s="649" customFormat="1" ht="15.5">
      <c r="A659" s="856" t="s">
        <v>200</v>
      </c>
      <c r="B659" s="740">
        <v>44060</v>
      </c>
      <c r="C659" s="650" t="s">
        <v>274</v>
      </c>
      <c r="D659" s="663">
        <v>98313</v>
      </c>
      <c r="E659" s="741" t="s">
        <v>8</v>
      </c>
      <c r="F659" s="741" t="s">
        <v>124</v>
      </c>
      <c r="G659" s="741">
        <v>200</v>
      </c>
      <c r="H659" s="741">
        <v>23.42</v>
      </c>
      <c r="I659" s="651"/>
      <c r="J659" s="742">
        <v>4684</v>
      </c>
      <c r="K659" s="739">
        <v>12</v>
      </c>
      <c r="L659" s="739">
        <v>1.254</v>
      </c>
      <c r="M659" s="739">
        <v>0.14399999999999999</v>
      </c>
      <c r="N659" s="823">
        <v>4701.2090000000007</v>
      </c>
      <c r="O659" s="852" t="s">
        <v>143</v>
      </c>
      <c r="P659" s="884"/>
      <c r="Q659" s="823">
        <v>-4701.2090000000007</v>
      </c>
      <c r="R659" s="654"/>
      <c r="S659" s="133"/>
      <c r="T659" s="744"/>
      <c r="U659" s="737"/>
      <c r="V659" s="744" t="s">
        <v>1257</v>
      </c>
      <c r="W659" s="657">
        <v>13.398</v>
      </c>
      <c r="X659" s="744">
        <v>-1000</v>
      </c>
      <c r="Y659" s="743"/>
      <c r="Z659" s="737"/>
    </row>
    <row r="660" spans="1:26" s="649" customFormat="1" ht="15.5">
      <c r="A660" s="856" t="s">
        <v>200</v>
      </c>
      <c r="B660" s="740">
        <v>44060</v>
      </c>
      <c r="C660" s="650" t="s">
        <v>276</v>
      </c>
      <c r="D660" s="663">
        <v>98313</v>
      </c>
      <c r="E660" s="741" t="s">
        <v>10</v>
      </c>
      <c r="F660" s="741" t="s">
        <v>128</v>
      </c>
      <c r="G660" s="741">
        <v>200</v>
      </c>
      <c r="H660" s="741">
        <v>24.11</v>
      </c>
      <c r="I660" s="651">
        <v>25.671689583333333</v>
      </c>
      <c r="J660" s="742">
        <v>4822</v>
      </c>
      <c r="K660" s="739">
        <v>12</v>
      </c>
      <c r="L660" s="739">
        <v>1.254</v>
      </c>
      <c r="M660" s="739">
        <v>0.14399999999999999</v>
      </c>
      <c r="N660" s="823">
        <v>4805.4209999999994</v>
      </c>
      <c r="O660" s="852" t="s">
        <v>143</v>
      </c>
      <c r="P660" s="884"/>
      <c r="Q660" s="823">
        <v>4805.4209999999994</v>
      </c>
      <c r="R660" s="654">
        <v>-326.14191666666648</v>
      </c>
      <c r="S660" s="133"/>
      <c r="T660" s="744"/>
      <c r="U660" s="737"/>
      <c r="V660" s="744" t="s">
        <v>1257</v>
      </c>
      <c r="W660" s="657">
        <v>13.398</v>
      </c>
      <c r="X660" s="744">
        <v>-1000</v>
      </c>
      <c r="Y660" s="743"/>
      <c r="Z660" s="737"/>
    </row>
    <row r="661" spans="1:26" s="649" customFormat="1" ht="15.5">
      <c r="A661" s="856" t="s">
        <v>200</v>
      </c>
      <c r="B661" s="740">
        <v>44060</v>
      </c>
      <c r="C661" s="650" t="s">
        <v>276</v>
      </c>
      <c r="D661" s="663">
        <v>98313</v>
      </c>
      <c r="E661" s="741" t="s">
        <v>10</v>
      </c>
      <c r="F661" s="741" t="s">
        <v>128</v>
      </c>
      <c r="G661" s="741">
        <v>300</v>
      </c>
      <c r="H661" s="741">
        <v>24.14</v>
      </c>
      <c r="I661" s="651">
        <v>25.671689583333333</v>
      </c>
      <c r="J661" s="742">
        <v>7242</v>
      </c>
      <c r="K661" s="739">
        <v>12</v>
      </c>
      <c r="L661" s="739">
        <v>1.254</v>
      </c>
      <c r="M661" s="739">
        <v>0.14399999999999999</v>
      </c>
      <c r="N661" s="823">
        <v>7225.3859999999995</v>
      </c>
      <c r="O661" s="852" t="s">
        <v>143</v>
      </c>
      <c r="P661" s="884"/>
      <c r="Q661" s="823">
        <v>7225.3859999999995</v>
      </c>
      <c r="R661" s="654">
        <v>-473.85087500000009</v>
      </c>
      <c r="S661" s="133"/>
      <c r="T661" s="744"/>
      <c r="U661" s="737"/>
      <c r="V661" s="744" t="s">
        <v>1257</v>
      </c>
      <c r="W661" s="657">
        <v>13.398</v>
      </c>
      <c r="X661" s="744">
        <v>-1000</v>
      </c>
      <c r="Y661" s="743"/>
      <c r="Z661" s="737"/>
    </row>
    <row r="662" spans="1:26" s="649" customFormat="1" ht="15.5">
      <c r="A662" s="856" t="s">
        <v>200</v>
      </c>
      <c r="B662" s="740">
        <v>44060</v>
      </c>
      <c r="C662" s="650" t="s">
        <v>271</v>
      </c>
      <c r="D662" s="663">
        <v>98313</v>
      </c>
      <c r="E662" s="741" t="s">
        <v>10</v>
      </c>
      <c r="F662" s="741" t="s">
        <v>1234</v>
      </c>
      <c r="G662" s="741">
        <v>200</v>
      </c>
      <c r="H662" s="741">
        <v>18.579999999999998</v>
      </c>
      <c r="I662" s="651">
        <v>19.277000000000001</v>
      </c>
      <c r="J662" s="742">
        <v>3715.9999999999995</v>
      </c>
      <c r="K662" s="739">
        <v>12</v>
      </c>
      <c r="L662" s="739">
        <v>1.254</v>
      </c>
      <c r="M662" s="739">
        <v>0.14399999999999999</v>
      </c>
      <c r="N662" s="823">
        <v>3699.386</v>
      </c>
      <c r="O662" s="852" t="s">
        <v>143</v>
      </c>
      <c r="P662" s="884"/>
      <c r="Q662" s="823">
        <v>3699.386</v>
      </c>
      <c r="R662" s="654"/>
      <c r="S662" s="133"/>
      <c r="T662" s="744"/>
      <c r="U662" s="737"/>
      <c r="V662" s="744" t="s">
        <v>1257</v>
      </c>
      <c r="W662" s="657">
        <v>13.398</v>
      </c>
      <c r="X662" s="744">
        <v>-1000</v>
      </c>
      <c r="Y662" s="743"/>
      <c r="Z662" s="737"/>
    </row>
    <row r="663" spans="1:26" s="649" customFormat="1" ht="15.5">
      <c r="A663" s="856" t="s">
        <v>200</v>
      </c>
      <c r="B663" s="740">
        <v>44057</v>
      </c>
      <c r="C663" s="650" t="s">
        <v>271</v>
      </c>
      <c r="D663" s="663">
        <v>88574</v>
      </c>
      <c r="E663" s="741" t="s">
        <v>8</v>
      </c>
      <c r="F663" s="741" t="s">
        <v>1234</v>
      </c>
      <c r="G663" s="741">
        <v>200</v>
      </c>
      <c r="H663" s="741">
        <v>18.43</v>
      </c>
      <c r="I663" s="651">
        <v>19.277000000000001</v>
      </c>
      <c r="J663" s="742">
        <v>3686</v>
      </c>
      <c r="K663" s="739">
        <v>12</v>
      </c>
      <c r="L663" s="739">
        <v>1.01</v>
      </c>
      <c r="M663" s="739">
        <v>0.11</v>
      </c>
      <c r="N663" s="823">
        <v>3703.2675000000004</v>
      </c>
      <c r="O663" s="852" t="s">
        <v>143</v>
      </c>
      <c r="P663" s="884"/>
      <c r="Q663" s="823">
        <v>-3703.2675000000004</v>
      </c>
      <c r="R663" s="654"/>
      <c r="S663" s="133"/>
      <c r="T663" s="744"/>
      <c r="U663" s="737"/>
      <c r="V663" s="744" t="s">
        <v>1257</v>
      </c>
      <c r="W663" s="657">
        <v>13.12</v>
      </c>
      <c r="X663" s="744">
        <v>-1000</v>
      </c>
      <c r="Y663" s="743"/>
      <c r="Z663" s="737"/>
    </row>
    <row r="664" spans="1:26" s="649" customFormat="1" ht="15.5">
      <c r="A664" s="856" t="s">
        <v>200</v>
      </c>
      <c r="B664" s="740">
        <v>44056</v>
      </c>
      <c r="C664" s="650" t="e">
        <v>#N/A</v>
      </c>
      <c r="D664" s="663">
        <v>79157</v>
      </c>
      <c r="E664" s="741" t="s">
        <v>10</v>
      </c>
      <c r="F664" s="741" t="s">
        <v>1327</v>
      </c>
      <c r="G664" s="741">
        <v>500</v>
      </c>
      <c r="H664" s="741">
        <v>12.9</v>
      </c>
      <c r="I664" s="651"/>
      <c r="J664" s="742">
        <v>6450</v>
      </c>
      <c r="K664" s="739">
        <v>12</v>
      </c>
      <c r="L664" s="739">
        <v>1.77</v>
      </c>
      <c r="M664" s="739">
        <v>0.2</v>
      </c>
      <c r="N664" s="823">
        <v>6433.2725</v>
      </c>
      <c r="O664" s="852" t="s">
        <v>143</v>
      </c>
      <c r="P664" s="884"/>
      <c r="Q664" s="823">
        <v>6433.2725</v>
      </c>
      <c r="R664" s="654">
        <v>-27.825714285714184</v>
      </c>
      <c r="S664" s="133"/>
      <c r="T664" s="744"/>
      <c r="U664" s="737"/>
      <c r="V664" s="744" t="s">
        <v>1257</v>
      </c>
      <c r="W664" s="657">
        <v>13.969999999999999</v>
      </c>
      <c r="X664" s="744">
        <v>-1000</v>
      </c>
      <c r="Y664" s="743"/>
      <c r="Z664" s="737"/>
    </row>
    <row r="665" spans="1:26" s="649" customFormat="1" ht="15.5">
      <c r="A665" s="856" t="s">
        <v>200</v>
      </c>
      <c r="B665" s="740">
        <v>44056</v>
      </c>
      <c r="C665" s="650" t="s">
        <v>271</v>
      </c>
      <c r="D665" s="663" t="s">
        <v>1328</v>
      </c>
      <c r="E665" s="741" t="s">
        <v>8</v>
      </c>
      <c r="F665" s="741" t="s">
        <v>67</v>
      </c>
      <c r="G665" s="741">
        <v>283</v>
      </c>
      <c r="H665" s="741">
        <v>12.84</v>
      </c>
      <c r="I665" s="651">
        <v>27.179500302657118</v>
      </c>
      <c r="J665" s="742">
        <v>3633.72</v>
      </c>
      <c r="K665" s="739"/>
      <c r="L665" s="739"/>
      <c r="M665" s="739"/>
      <c r="N665" s="823">
        <v>3638.8775000000001</v>
      </c>
      <c r="O665" s="852" t="s">
        <v>143</v>
      </c>
      <c r="P665" s="884"/>
      <c r="Q665" s="823">
        <v>-3638.8775000000001</v>
      </c>
      <c r="R665" s="654"/>
      <c r="S665" s="133"/>
      <c r="T665" s="744"/>
      <c r="U665" s="737"/>
      <c r="V665" s="744" t="s">
        <v>1257</v>
      </c>
      <c r="W665" s="657">
        <v>0</v>
      </c>
      <c r="X665" s="744">
        <v>-1000</v>
      </c>
      <c r="Y665" s="743"/>
      <c r="Z665" s="737"/>
    </row>
    <row r="666" spans="1:26" s="649" customFormat="1" ht="15.5">
      <c r="A666" s="856" t="s">
        <v>200</v>
      </c>
      <c r="B666" s="740">
        <v>44055</v>
      </c>
      <c r="C666" s="650" t="e">
        <v>#N/A</v>
      </c>
      <c r="D666" s="663" t="s">
        <v>1328</v>
      </c>
      <c r="E666" s="741" t="s">
        <v>8</v>
      </c>
      <c r="F666" s="741" t="s">
        <v>1260</v>
      </c>
      <c r="G666" s="741">
        <v>934</v>
      </c>
      <c r="H666" s="741">
        <v>6.93</v>
      </c>
      <c r="I666" s="651">
        <v>15.597069864670678</v>
      </c>
      <c r="J666" s="742">
        <v>6472.62</v>
      </c>
      <c r="K666" s="739"/>
      <c r="L666" s="739">
        <v>1.335</v>
      </c>
      <c r="M666" s="739">
        <v>0.15</v>
      </c>
      <c r="N666" s="823">
        <v>6477.9274999999998</v>
      </c>
      <c r="O666" s="852" t="s">
        <v>143</v>
      </c>
      <c r="P666" s="884"/>
      <c r="Q666" s="823">
        <v>-6477.9274999999998</v>
      </c>
      <c r="R666" s="654"/>
      <c r="S666" s="133"/>
      <c r="T666" s="744"/>
      <c r="U666" s="737"/>
      <c r="V666" s="744" t="s">
        <v>1257</v>
      </c>
      <c r="W666" s="657">
        <v>1.4849999999999999</v>
      </c>
      <c r="X666" s="744">
        <v>-1000</v>
      </c>
      <c r="Y666" s="743"/>
      <c r="Z666" s="737"/>
    </row>
    <row r="667" spans="1:26" s="649" customFormat="1" ht="15.5">
      <c r="A667" s="856" t="s">
        <v>200</v>
      </c>
      <c r="B667" s="740">
        <v>44053</v>
      </c>
      <c r="C667" s="650" t="e">
        <v>#N/A</v>
      </c>
      <c r="D667" s="663" t="s">
        <v>1328</v>
      </c>
      <c r="E667" s="741" t="s">
        <v>8</v>
      </c>
      <c r="F667" s="741" t="s">
        <v>1327</v>
      </c>
      <c r="G667" s="741">
        <v>242</v>
      </c>
      <c r="H667" s="741">
        <v>12.65</v>
      </c>
      <c r="I667" s="651">
        <v>12.861560000000001</v>
      </c>
      <c r="J667" s="742">
        <v>3061.3</v>
      </c>
      <c r="K667" s="739"/>
      <c r="L667" s="739">
        <v>0.92</v>
      </c>
      <c r="M667" s="739">
        <v>0.1</v>
      </c>
      <c r="N667" s="823">
        <v>3066.8880000000004</v>
      </c>
      <c r="O667" s="852" t="s">
        <v>143</v>
      </c>
      <c r="P667" s="884"/>
      <c r="Q667" s="823">
        <v>-3066.8880000000004</v>
      </c>
      <c r="R667" s="654"/>
      <c r="S667" s="133"/>
      <c r="T667" s="744"/>
      <c r="U667" s="737"/>
      <c r="V667" s="744" t="s">
        <v>1257</v>
      </c>
      <c r="W667" s="657">
        <v>1.02</v>
      </c>
      <c r="X667" s="744">
        <v>-1000</v>
      </c>
      <c r="Y667" s="743"/>
      <c r="Z667" s="737"/>
    </row>
    <row r="668" spans="1:26" s="649" customFormat="1" ht="15.5">
      <c r="A668" s="856" t="s">
        <v>200</v>
      </c>
      <c r="B668" s="740">
        <v>44053</v>
      </c>
      <c r="C668" s="650" t="e">
        <v>#N/A</v>
      </c>
      <c r="D668" s="663">
        <v>51136</v>
      </c>
      <c r="E668" s="741" t="s">
        <v>8</v>
      </c>
      <c r="F668" s="741" t="s">
        <v>1327</v>
      </c>
      <c r="G668" s="741">
        <v>258</v>
      </c>
      <c r="H668" s="741">
        <v>13.06</v>
      </c>
      <c r="I668" s="651">
        <v>13.06</v>
      </c>
      <c r="J668" s="742">
        <v>3369.48</v>
      </c>
      <c r="K668" s="739">
        <v>12</v>
      </c>
      <c r="L668" s="739">
        <v>0.92</v>
      </c>
      <c r="M668" s="739">
        <v>0.1</v>
      </c>
      <c r="N668" s="823">
        <v>3387.0680000000002</v>
      </c>
      <c r="O668" s="852" t="s">
        <v>143</v>
      </c>
      <c r="P668" s="884"/>
      <c r="Q668" s="823">
        <v>-3387.0680000000002</v>
      </c>
      <c r="R668" s="654"/>
      <c r="S668" s="133"/>
      <c r="T668" s="744"/>
      <c r="U668" s="737"/>
      <c r="V668" s="744" t="s">
        <v>1257</v>
      </c>
      <c r="W668" s="657">
        <v>13.02</v>
      </c>
      <c r="X668" s="744">
        <v>-1000</v>
      </c>
      <c r="Y668" s="743"/>
      <c r="Z668" s="737"/>
    </row>
    <row r="669" spans="1:26" s="649" customFormat="1" ht="15.5">
      <c r="A669" s="856" t="s">
        <v>200</v>
      </c>
      <c r="B669" s="740">
        <v>44050</v>
      </c>
      <c r="C669" s="650" t="s">
        <v>271</v>
      </c>
      <c r="D669" s="663">
        <v>42685</v>
      </c>
      <c r="E669" s="741" t="s">
        <v>8</v>
      </c>
      <c r="F669" s="741" t="s">
        <v>1234</v>
      </c>
      <c r="G669" s="741">
        <v>200</v>
      </c>
      <c r="H669" s="741">
        <v>18.96</v>
      </c>
      <c r="I669" s="651">
        <v>19.48875</v>
      </c>
      <c r="J669" s="742">
        <v>3792</v>
      </c>
      <c r="K669" s="739">
        <v>12</v>
      </c>
      <c r="L669" s="739">
        <v>1.335</v>
      </c>
      <c r="M669" s="739">
        <v>0.15</v>
      </c>
      <c r="N669" s="823">
        <v>3809.6380000000004</v>
      </c>
      <c r="O669" s="852" t="s">
        <v>144</v>
      </c>
      <c r="P669" s="884"/>
      <c r="Q669" s="823">
        <v>-3809.6380000000004</v>
      </c>
      <c r="R669" s="654"/>
      <c r="S669" s="133"/>
      <c r="T669" s="744"/>
      <c r="U669" s="737"/>
      <c r="V669" s="744" t="s">
        <v>1257</v>
      </c>
      <c r="W669" s="657">
        <v>13.485000000000001</v>
      </c>
      <c r="X669" s="744">
        <v>-1000</v>
      </c>
      <c r="Y669" s="743"/>
      <c r="Z669" s="737"/>
    </row>
    <row r="670" spans="1:26" s="649" customFormat="1" ht="15.5">
      <c r="A670" s="856" t="s">
        <v>200</v>
      </c>
      <c r="B670" s="740">
        <v>44050</v>
      </c>
      <c r="C670" s="650" t="s">
        <v>271</v>
      </c>
      <c r="D670" s="663">
        <v>42685</v>
      </c>
      <c r="E670" s="741" t="s">
        <v>8</v>
      </c>
      <c r="F670" s="741" t="s">
        <v>1234</v>
      </c>
      <c r="G670" s="741">
        <v>300</v>
      </c>
      <c r="H670" s="741">
        <v>19.739999999999998</v>
      </c>
      <c r="I670" s="651"/>
      <c r="J670" s="742">
        <v>5921.9999999999991</v>
      </c>
      <c r="K670" s="739">
        <v>12</v>
      </c>
      <c r="L670" s="739">
        <v>1.335</v>
      </c>
      <c r="M670" s="739">
        <v>0.15</v>
      </c>
      <c r="N670" s="823">
        <v>5939.637999999999</v>
      </c>
      <c r="O670" s="852" t="s">
        <v>144</v>
      </c>
      <c r="P670" s="884"/>
      <c r="Q670" s="823">
        <v>-5939.637999999999</v>
      </c>
      <c r="R670" s="654"/>
      <c r="S670" s="133"/>
      <c r="T670" s="744"/>
      <c r="U670" s="737"/>
      <c r="V670" s="744" t="s">
        <v>1257</v>
      </c>
      <c r="W670" s="657">
        <v>13.485000000000001</v>
      </c>
      <c r="X670" s="744">
        <v>-1000</v>
      </c>
      <c r="Y670" s="743"/>
      <c r="Z670" s="737"/>
    </row>
    <row r="671" spans="1:26" s="649" customFormat="1" ht="15.5">
      <c r="A671" s="856" t="s">
        <v>200</v>
      </c>
      <c r="B671" s="740">
        <v>44049</v>
      </c>
      <c r="C671" s="650" t="s">
        <v>271</v>
      </c>
      <c r="D671" s="663">
        <v>34013</v>
      </c>
      <c r="E671" s="741" t="s">
        <v>8</v>
      </c>
      <c r="F671" s="741" t="s">
        <v>1234</v>
      </c>
      <c r="G671" s="741">
        <v>300</v>
      </c>
      <c r="H671" s="741">
        <v>19.59</v>
      </c>
      <c r="I671" s="651">
        <v>19.59</v>
      </c>
      <c r="J671" s="742">
        <v>5877</v>
      </c>
      <c r="K671" s="739">
        <v>12</v>
      </c>
      <c r="L671" s="739">
        <v>2.61</v>
      </c>
      <c r="M671" s="739">
        <v>0.3</v>
      </c>
      <c r="N671" s="823">
        <v>5894.7880000000005</v>
      </c>
      <c r="O671" s="852" t="s">
        <v>144</v>
      </c>
      <c r="P671" s="884"/>
      <c r="Q671" s="823">
        <v>-5894.7880000000005</v>
      </c>
      <c r="R671" s="654"/>
      <c r="S671" s="133">
        <v>1561</v>
      </c>
      <c r="T671" s="744"/>
      <c r="U671" s="737"/>
      <c r="V671" s="744" t="s">
        <v>1257</v>
      </c>
      <c r="W671" s="657">
        <v>14.91</v>
      </c>
      <c r="X671" s="744">
        <v>-1000</v>
      </c>
      <c r="Y671" s="743"/>
      <c r="Z671" s="737"/>
    </row>
    <row r="672" spans="1:26" s="649" customFormat="1" ht="15.5">
      <c r="A672" s="856" t="s">
        <v>200</v>
      </c>
      <c r="B672" s="740">
        <v>44049</v>
      </c>
      <c r="C672" s="650" t="e">
        <v>#N/A</v>
      </c>
      <c r="D672" s="663">
        <v>34013</v>
      </c>
      <c r="E672" s="741" t="s">
        <v>10</v>
      </c>
      <c r="F672" s="741" t="s">
        <v>195</v>
      </c>
      <c r="G672" s="741">
        <v>1000</v>
      </c>
      <c r="H672" s="741">
        <v>13.13</v>
      </c>
      <c r="I672" s="651">
        <v>14.463333333333333</v>
      </c>
      <c r="J672" s="742">
        <v>13130</v>
      </c>
      <c r="K672" s="739">
        <v>12</v>
      </c>
      <c r="L672" s="739">
        <v>2.61</v>
      </c>
      <c r="M672" s="739">
        <v>0.3</v>
      </c>
      <c r="N672" s="823">
        <v>13112.666666666668</v>
      </c>
      <c r="O672" s="852" t="s">
        <v>143</v>
      </c>
      <c r="P672" s="884"/>
      <c r="Q672" s="823">
        <v>13112.666666666668</v>
      </c>
      <c r="R672" s="654">
        <v>-2032.1429999999964</v>
      </c>
      <c r="S672" s="133">
        <v>1400</v>
      </c>
      <c r="T672" s="744"/>
      <c r="U672" s="737"/>
      <c r="V672" s="744" t="s">
        <v>1257</v>
      </c>
      <c r="W672" s="657">
        <v>14.91</v>
      </c>
      <c r="X672" s="744">
        <v>-1000</v>
      </c>
      <c r="Y672" s="743"/>
      <c r="Z672" s="737"/>
    </row>
    <row r="673" spans="1:26" s="649" customFormat="1" ht="15.5">
      <c r="A673" s="856" t="s">
        <v>200</v>
      </c>
      <c r="B673" s="740">
        <v>44048</v>
      </c>
      <c r="C673" s="650" t="e">
        <v>#N/A</v>
      </c>
      <c r="D673" s="663">
        <v>25187</v>
      </c>
      <c r="E673" s="741" t="s">
        <v>10</v>
      </c>
      <c r="F673" s="741" t="s">
        <v>195</v>
      </c>
      <c r="G673" s="741">
        <v>500</v>
      </c>
      <c r="H673" s="741">
        <v>13.19</v>
      </c>
      <c r="I673" s="651">
        <v>14.463333333333333</v>
      </c>
      <c r="J673" s="742">
        <v>6595</v>
      </c>
      <c r="K673" s="739">
        <v>12</v>
      </c>
      <c r="L673" s="739">
        <v>1.81</v>
      </c>
      <c r="M673" s="739">
        <v>0.2</v>
      </c>
      <c r="N673" s="823">
        <v>6577.7666666666664</v>
      </c>
      <c r="O673" s="852" t="s">
        <v>143</v>
      </c>
      <c r="P673" s="884"/>
      <c r="Q673" s="823">
        <v>6577.7666666666664</v>
      </c>
      <c r="R673" s="654"/>
      <c r="S673" s="133">
        <v>700</v>
      </c>
      <c r="T673" s="744"/>
      <c r="U673" s="737"/>
      <c r="V673" s="744" t="s">
        <v>1257</v>
      </c>
      <c r="W673" s="657">
        <v>14.01</v>
      </c>
      <c r="X673" s="744">
        <v>-1000</v>
      </c>
      <c r="Y673" s="743"/>
      <c r="Z673" s="737"/>
    </row>
    <row r="674" spans="1:26" s="649" customFormat="1" ht="15.5">
      <c r="A674" s="856" t="s">
        <v>200</v>
      </c>
      <c r="B674" s="740">
        <v>44047</v>
      </c>
      <c r="C674" s="650" t="s">
        <v>446</v>
      </c>
      <c r="D674" s="663" t="s">
        <v>1330</v>
      </c>
      <c r="E674" s="741" t="s">
        <v>8</v>
      </c>
      <c r="F674" s="741" t="s">
        <v>89</v>
      </c>
      <c r="G674" s="741">
        <v>61</v>
      </c>
      <c r="H674" s="741">
        <v>0</v>
      </c>
      <c r="I674" s="651">
        <v>30.680714285714284</v>
      </c>
      <c r="J674" s="742">
        <v>0</v>
      </c>
      <c r="K674" s="739">
        <v>12</v>
      </c>
      <c r="L674" s="739"/>
      <c r="M674" s="739"/>
      <c r="N674" s="823">
        <v>17.66333333333333</v>
      </c>
      <c r="O674" s="852" t="s">
        <v>144</v>
      </c>
      <c r="P674" s="884"/>
      <c r="Q674" s="823">
        <v>-17.66333333333333</v>
      </c>
      <c r="R674" s="654"/>
      <c r="S674" s="133"/>
      <c r="T674" s="744"/>
      <c r="U674" s="737"/>
      <c r="V674" s="744" t="s">
        <v>1257</v>
      </c>
      <c r="W674" s="657">
        <v>12</v>
      </c>
      <c r="X674" s="744">
        <v>-1000</v>
      </c>
      <c r="Y674" s="743"/>
      <c r="Z674" s="737"/>
    </row>
    <row r="675" spans="1:26" s="649" customFormat="1" ht="15.5">
      <c r="A675" s="856" t="s">
        <v>200</v>
      </c>
      <c r="B675" s="740">
        <v>44047</v>
      </c>
      <c r="C675" s="650" t="s">
        <v>1265</v>
      </c>
      <c r="D675" s="663">
        <v>15285</v>
      </c>
      <c r="E675" s="741" t="s">
        <v>8</v>
      </c>
      <c r="F675" s="741" t="s">
        <v>90</v>
      </c>
      <c r="G675" s="741">
        <v>300</v>
      </c>
      <c r="H675" s="741">
        <v>26.21</v>
      </c>
      <c r="I675" s="651">
        <v>30.680714285714284</v>
      </c>
      <c r="J675" s="742">
        <v>7863</v>
      </c>
      <c r="K675" s="739">
        <v>12</v>
      </c>
      <c r="L675" s="739"/>
      <c r="M675" s="739"/>
      <c r="N675" s="823">
        <v>7881.76</v>
      </c>
      <c r="O675" s="852" t="s">
        <v>143</v>
      </c>
      <c r="P675" s="884"/>
      <c r="Q675" s="823">
        <v>-7881.76</v>
      </c>
      <c r="R675" s="654"/>
      <c r="S675" s="133"/>
      <c r="T675" s="744"/>
      <c r="U675" s="737"/>
      <c r="V675" s="744" t="s">
        <v>1257</v>
      </c>
      <c r="W675" s="657">
        <v>12</v>
      </c>
      <c r="X675" s="744">
        <v>-1000</v>
      </c>
      <c r="Y675" s="743"/>
      <c r="Z675" s="737"/>
    </row>
    <row r="676" spans="1:26" s="649" customFormat="1" ht="15.5">
      <c r="A676" s="856" t="s">
        <v>200</v>
      </c>
      <c r="B676" s="740">
        <v>44047</v>
      </c>
      <c r="C676" s="650" t="s">
        <v>277</v>
      </c>
      <c r="D676" s="663">
        <v>15285</v>
      </c>
      <c r="E676" s="741" t="s">
        <v>8</v>
      </c>
      <c r="F676" s="741" t="s">
        <v>2</v>
      </c>
      <c r="G676" s="741">
        <v>200</v>
      </c>
      <c r="H676" s="741">
        <v>21.5</v>
      </c>
      <c r="I676" s="651">
        <v>22.411428571428573</v>
      </c>
      <c r="J676" s="742">
        <v>4300</v>
      </c>
      <c r="K676" s="739">
        <v>12</v>
      </c>
      <c r="L676" s="739"/>
      <c r="M676" s="739"/>
      <c r="N676" s="823">
        <v>4319.7700000000004</v>
      </c>
      <c r="O676" s="852" t="s">
        <v>143</v>
      </c>
      <c r="P676" s="884"/>
      <c r="Q676" s="823">
        <v>-4319.7700000000004</v>
      </c>
      <c r="R676" s="654"/>
      <c r="S676" s="133"/>
      <c r="T676" s="744"/>
      <c r="U676" s="737"/>
      <c r="V676" s="744" t="s">
        <v>1257</v>
      </c>
      <c r="W676" s="657">
        <v>12</v>
      </c>
      <c r="X676" s="744">
        <v>-1000</v>
      </c>
      <c r="Y676" s="743"/>
      <c r="Z676" s="737"/>
    </row>
    <row r="677" spans="1:26" s="649" customFormat="1" ht="15.5">
      <c r="A677" s="856" t="s">
        <v>200</v>
      </c>
      <c r="B677" s="740">
        <v>44046</v>
      </c>
      <c r="C677" s="650" t="s">
        <v>271</v>
      </c>
      <c r="D677" s="663">
        <v>4933</v>
      </c>
      <c r="E677" s="741" t="s">
        <v>10</v>
      </c>
      <c r="F677" s="741" t="s">
        <v>1234</v>
      </c>
      <c r="G677" s="741">
        <v>600</v>
      </c>
      <c r="H677" s="741">
        <v>19.93</v>
      </c>
      <c r="I677" s="651">
        <v>19.645</v>
      </c>
      <c r="J677" s="742">
        <v>11958</v>
      </c>
      <c r="K677" s="739">
        <v>12</v>
      </c>
      <c r="L677" s="739">
        <v>3.28</v>
      </c>
      <c r="M677" s="739">
        <v>0.36</v>
      </c>
      <c r="N677" s="823">
        <v>11940.369999999999</v>
      </c>
      <c r="O677" s="852" t="s">
        <v>143</v>
      </c>
      <c r="P677" s="884"/>
      <c r="Q677" s="823">
        <v>11940.369999999999</v>
      </c>
      <c r="R677" s="654">
        <v>126.67785714285492</v>
      </c>
      <c r="S677" s="133">
        <v>700</v>
      </c>
      <c r="T677" s="744"/>
      <c r="U677" s="737"/>
      <c r="V677" s="744" t="s">
        <v>1257</v>
      </c>
      <c r="W677" s="657">
        <v>15.639999999999999</v>
      </c>
      <c r="X677" s="744">
        <v>-1000</v>
      </c>
      <c r="Y677" s="743"/>
      <c r="Z677" s="737"/>
    </row>
    <row r="678" spans="1:26" s="649" customFormat="1" ht="15.5">
      <c r="A678" s="861" t="s">
        <v>1263</v>
      </c>
      <c r="B678" s="740">
        <v>44046</v>
      </c>
      <c r="C678" s="650" t="s">
        <v>271</v>
      </c>
      <c r="D678" s="663">
        <v>14081149</v>
      </c>
      <c r="E678" s="741" t="s">
        <v>10</v>
      </c>
      <c r="F678" s="741" t="s">
        <v>1234</v>
      </c>
      <c r="G678" s="741">
        <v>200</v>
      </c>
      <c r="H678" s="741">
        <v>19.43</v>
      </c>
      <c r="I678" s="651">
        <v>19.37</v>
      </c>
      <c r="J678" s="742">
        <v>3886</v>
      </c>
      <c r="K678" s="739"/>
      <c r="L678" s="739">
        <v>1.06</v>
      </c>
      <c r="M678" s="739">
        <v>0.12</v>
      </c>
      <c r="N678" s="823">
        <v>3882.08</v>
      </c>
      <c r="O678" s="852" t="s">
        <v>143</v>
      </c>
      <c r="P678" s="884"/>
      <c r="Q678" s="823">
        <v>3882.08</v>
      </c>
      <c r="R678" s="654">
        <v>6.4284999999999854</v>
      </c>
      <c r="S678" s="133">
        <v>500</v>
      </c>
      <c r="T678" s="744"/>
      <c r="U678" s="737"/>
      <c r="V678" s="744" t="s">
        <v>1257</v>
      </c>
      <c r="W678" s="657">
        <v>1.1800000000000002</v>
      </c>
      <c r="X678" s="744">
        <v>-1000</v>
      </c>
      <c r="Y678" s="743"/>
      <c r="Z678" s="737"/>
    </row>
    <row r="679" spans="1:26" s="649" customFormat="1" ht="15.5">
      <c r="A679" s="856" t="s">
        <v>200</v>
      </c>
      <c r="B679" s="740">
        <v>44043</v>
      </c>
      <c r="C679" s="650" t="e">
        <v>#N/A</v>
      </c>
      <c r="D679" s="663">
        <v>227474</v>
      </c>
      <c r="E679" s="741" t="s">
        <v>8</v>
      </c>
      <c r="F679" s="741" t="s">
        <v>1289</v>
      </c>
      <c r="G679" s="741">
        <v>300</v>
      </c>
      <c r="H679" s="741">
        <v>8.7799999999999994</v>
      </c>
      <c r="I679" s="651">
        <v>8.6792857142857152</v>
      </c>
      <c r="J679" s="742">
        <v>2634</v>
      </c>
      <c r="K679" s="739">
        <v>12</v>
      </c>
      <c r="L679" s="739">
        <v>1.7557142857142856</v>
      </c>
      <c r="M679" s="739">
        <v>0.19714285714285712</v>
      </c>
      <c r="N679" s="823">
        <v>2652.0971428571429</v>
      </c>
      <c r="O679" s="852" t="s">
        <v>144</v>
      </c>
      <c r="P679" s="884"/>
      <c r="Q679" s="823">
        <v>-2652.0971428571429</v>
      </c>
      <c r="R679" s="654"/>
      <c r="S679" s="133">
        <v>300</v>
      </c>
      <c r="T679" s="744"/>
      <c r="U679" s="737"/>
      <c r="V679" s="744" t="s">
        <v>1257</v>
      </c>
      <c r="W679" s="657">
        <v>13.952857142857143</v>
      </c>
      <c r="X679" s="744">
        <v>-1000</v>
      </c>
      <c r="Y679" s="743"/>
      <c r="Z679" s="737"/>
    </row>
    <row r="680" spans="1:26" s="649" customFormat="1" ht="15.5">
      <c r="A680" s="856" t="s">
        <v>200</v>
      </c>
      <c r="B680" s="740">
        <v>44043</v>
      </c>
      <c r="C680" s="650" t="s">
        <v>1265</v>
      </c>
      <c r="D680" s="663">
        <v>227474</v>
      </c>
      <c r="E680" s="741" t="s">
        <v>8</v>
      </c>
      <c r="F680" s="741" t="s">
        <v>1</v>
      </c>
      <c r="G680" s="741">
        <v>200</v>
      </c>
      <c r="H680" s="741">
        <v>34.21</v>
      </c>
      <c r="I680" s="651">
        <v>33.652857142857144</v>
      </c>
      <c r="J680" s="742">
        <v>6842</v>
      </c>
      <c r="K680" s="739">
        <v>12</v>
      </c>
      <c r="L680" s="739">
        <v>1.7557142857142856</v>
      </c>
      <c r="M680" s="739">
        <v>0.19714285714285712</v>
      </c>
      <c r="N680" s="823">
        <v>6860.0971428571438</v>
      </c>
      <c r="O680" s="852" t="s">
        <v>143</v>
      </c>
      <c r="P680" s="884"/>
      <c r="Q680" s="823">
        <v>-6860.0971428571438</v>
      </c>
      <c r="R680" s="654"/>
      <c r="S680" s="133"/>
      <c r="T680" s="744"/>
      <c r="U680" s="737"/>
      <c r="V680" s="744" t="s">
        <v>1257</v>
      </c>
      <c r="W680" s="657">
        <v>13.952857142857143</v>
      </c>
      <c r="X680" s="744">
        <v>-1000</v>
      </c>
      <c r="Y680" s="743"/>
      <c r="Z680" s="737"/>
    </row>
    <row r="681" spans="1:26" s="649" customFormat="1" ht="15.5">
      <c r="A681" s="856" t="s">
        <v>200</v>
      </c>
      <c r="B681" s="740">
        <v>44043</v>
      </c>
      <c r="C681" s="650" t="s">
        <v>277</v>
      </c>
      <c r="D681" s="663">
        <v>227474</v>
      </c>
      <c r="E681" s="741" t="s">
        <v>8</v>
      </c>
      <c r="F681" s="741" t="s">
        <v>2</v>
      </c>
      <c r="G681" s="741">
        <v>200</v>
      </c>
      <c r="H681" s="741">
        <v>22.53</v>
      </c>
      <c r="I681" s="651">
        <v>22.776</v>
      </c>
      <c r="J681" s="742">
        <v>4506</v>
      </c>
      <c r="K681" s="739">
        <v>12</v>
      </c>
      <c r="L681" s="739">
        <v>1.7557142857142856</v>
      </c>
      <c r="M681" s="739">
        <v>0.19714285714285712</v>
      </c>
      <c r="N681" s="823">
        <v>4524.9071428571433</v>
      </c>
      <c r="O681" s="852" t="s">
        <v>143</v>
      </c>
      <c r="P681" s="884"/>
      <c r="Q681" s="823">
        <v>-4524.9071428571433</v>
      </c>
      <c r="R681" s="654"/>
      <c r="S681" s="133"/>
      <c r="T681" s="744"/>
      <c r="U681" s="737"/>
      <c r="V681" s="744" t="s">
        <v>1257</v>
      </c>
      <c r="W681" s="657">
        <v>13.952857142857143</v>
      </c>
      <c r="X681" s="744">
        <v>-1000</v>
      </c>
      <c r="Y681" s="743"/>
      <c r="Z681" s="737"/>
    </row>
    <row r="682" spans="1:26" s="649" customFormat="1" ht="15.5">
      <c r="A682" s="856" t="s">
        <v>200</v>
      </c>
      <c r="B682" s="740">
        <v>44043</v>
      </c>
      <c r="C682" s="650" t="s">
        <v>277</v>
      </c>
      <c r="D682" s="663">
        <v>227474</v>
      </c>
      <c r="E682" s="741" t="s">
        <v>8</v>
      </c>
      <c r="F682" s="741" t="s">
        <v>2</v>
      </c>
      <c r="G682" s="741">
        <v>300</v>
      </c>
      <c r="H682" s="741">
        <v>22.94</v>
      </c>
      <c r="I682" s="651"/>
      <c r="J682" s="742">
        <v>6882</v>
      </c>
      <c r="K682" s="739">
        <v>12</v>
      </c>
      <c r="L682" s="739">
        <v>1.7557142857142856</v>
      </c>
      <c r="M682" s="739">
        <v>0.19714285714285712</v>
      </c>
      <c r="N682" s="823">
        <v>6898.0421428571435</v>
      </c>
      <c r="O682" s="852" t="s">
        <v>143</v>
      </c>
      <c r="P682" s="884"/>
      <c r="Q682" s="823">
        <v>-6898.0421428571435</v>
      </c>
      <c r="R682" s="654"/>
      <c r="S682" s="133"/>
      <c r="T682" s="744"/>
      <c r="U682" s="737"/>
      <c r="V682" s="744" t="s">
        <v>1257</v>
      </c>
      <c r="W682" s="657">
        <v>13.952857142857143</v>
      </c>
      <c r="X682" s="744">
        <v>-1000</v>
      </c>
      <c r="Y682" s="743"/>
      <c r="Z682" s="737"/>
    </row>
    <row r="683" spans="1:26" s="649" customFormat="1" ht="15.5">
      <c r="A683" s="856" t="s">
        <v>200</v>
      </c>
      <c r="B683" s="740">
        <v>44043</v>
      </c>
      <c r="C683" s="650" t="s">
        <v>1264</v>
      </c>
      <c r="D683" s="663">
        <v>227474</v>
      </c>
      <c r="E683" s="741" t="s">
        <v>10</v>
      </c>
      <c r="F683" s="741" t="s">
        <v>130</v>
      </c>
      <c r="G683" s="741">
        <v>400</v>
      </c>
      <c r="H683" s="741">
        <v>22.76</v>
      </c>
      <c r="I683" s="651">
        <v>23.333333333333332</v>
      </c>
      <c r="J683" s="742">
        <v>9104</v>
      </c>
      <c r="K683" s="739">
        <v>12</v>
      </c>
      <c r="L683" s="739">
        <v>1.7557142857142856</v>
      </c>
      <c r="M683" s="739">
        <v>0.19714285714285712</v>
      </c>
      <c r="N683" s="823">
        <v>9088.5878571428566</v>
      </c>
      <c r="O683" s="852" t="s">
        <v>143</v>
      </c>
      <c r="P683" s="884"/>
      <c r="Q683" s="823">
        <v>9088.5878571428566</v>
      </c>
      <c r="R683" s="654"/>
      <c r="S683" s="133"/>
      <c r="T683" s="744"/>
      <c r="U683" s="737"/>
      <c r="V683" s="744" t="s">
        <v>1257</v>
      </c>
      <c r="W683" s="657">
        <v>13.952857142857143</v>
      </c>
      <c r="X683" s="744">
        <v>-1000</v>
      </c>
      <c r="Y683" s="743"/>
      <c r="Z683" s="737"/>
    </row>
    <row r="684" spans="1:26" s="649" customFormat="1" ht="15.5">
      <c r="A684" s="856" t="s">
        <v>200</v>
      </c>
      <c r="B684" s="740">
        <v>44043</v>
      </c>
      <c r="C684" s="650" t="s">
        <v>1264</v>
      </c>
      <c r="D684" s="663">
        <v>227474</v>
      </c>
      <c r="E684" s="741" t="s">
        <v>10</v>
      </c>
      <c r="F684" s="741" t="s">
        <v>130</v>
      </c>
      <c r="G684" s="741">
        <v>400</v>
      </c>
      <c r="H684" s="741">
        <v>22.31</v>
      </c>
      <c r="I684" s="651">
        <v>23.333333333333332</v>
      </c>
      <c r="J684" s="742">
        <v>8924</v>
      </c>
      <c r="K684" s="739">
        <v>12</v>
      </c>
      <c r="L684" s="739">
        <v>1.7557142857142856</v>
      </c>
      <c r="M684" s="739">
        <v>0.19714285714285712</v>
      </c>
      <c r="N684" s="823">
        <v>8908.5878571428566</v>
      </c>
      <c r="O684" s="852" t="s">
        <v>143</v>
      </c>
      <c r="P684" s="884"/>
      <c r="Q684" s="823">
        <v>8908.5878571428566</v>
      </c>
      <c r="R684" s="654"/>
      <c r="S684" s="133"/>
      <c r="T684" s="744"/>
      <c r="U684" s="737"/>
      <c r="V684" s="744" t="s">
        <v>1257</v>
      </c>
      <c r="W684" s="657">
        <v>13.952857142857143</v>
      </c>
      <c r="X684" s="744">
        <v>-1000</v>
      </c>
      <c r="Y684" s="743"/>
      <c r="Z684" s="737"/>
    </row>
    <row r="685" spans="1:26" s="649" customFormat="1" ht="15.5">
      <c r="A685" s="856" t="s">
        <v>200</v>
      </c>
      <c r="B685" s="740">
        <v>44043</v>
      </c>
      <c r="C685" s="650" t="s">
        <v>271</v>
      </c>
      <c r="D685" s="663">
        <v>227474</v>
      </c>
      <c r="E685" s="741" t="s">
        <v>8</v>
      </c>
      <c r="F685" s="741" t="s">
        <v>1234</v>
      </c>
      <c r="G685" s="741">
        <v>300</v>
      </c>
      <c r="H685" s="741">
        <v>19.420000000000002</v>
      </c>
      <c r="I685" s="651">
        <v>19.645</v>
      </c>
      <c r="J685" s="742">
        <v>5826.0000000000009</v>
      </c>
      <c r="K685" s="739">
        <v>12</v>
      </c>
      <c r="L685" s="739">
        <v>1.7557142857142856</v>
      </c>
      <c r="M685" s="739">
        <v>0.19714285714285712</v>
      </c>
      <c r="N685" s="823">
        <v>5842.0421428571444</v>
      </c>
      <c r="O685" s="852" t="s">
        <v>143</v>
      </c>
      <c r="P685" s="884"/>
      <c r="Q685" s="823">
        <v>-5842.0421428571444</v>
      </c>
      <c r="R685" s="654"/>
      <c r="S685" s="133"/>
      <c r="T685" s="744"/>
      <c r="U685" s="737"/>
      <c r="V685" s="744" t="s">
        <v>1257</v>
      </c>
      <c r="W685" s="657">
        <v>13.952857142857143</v>
      </c>
      <c r="X685" s="744">
        <v>-1000</v>
      </c>
      <c r="Y685" s="743"/>
      <c r="Z685" s="737"/>
    </row>
    <row r="686" spans="1:26" s="649" customFormat="1" ht="15.5">
      <c r="A686" s="861" t="s">
        <v>1263</v>
      </c>
      <c r="B686" s="740">
        <v>44043</v>
      </c>
      <c r="C686" s="650" t="e">
        <v>#N/A</v>
      </c>
      <c r="D686" s="663">
        <v>13936705</v>
      </c>
      <c r="E686" s="741" t="s">
        <v>8</v>
      </c>
      <c r="F686" s="741" t="s">
        <v>1289</v>
      </c>
      <c r="G686" s="741">
        <v>200</v>
      </c>
      <c r="H686" s="741">
        <v>8.34</v>
      </c>
      <c r="I686" s="651">
        <v>8.4</v>
      </c>
      <c r="J686" s="742">
        <v>1668</v>
      </c>
      <c r="K686" s="739"/>
      <c r="L686" s="739">
        <v>1.4924999999999999</v>
      </c>
      <c r="M686" s="739">
        <v>0.16750000000000001</v>
      </c>
      <c r="N686" s="823">
        <v>1673.4875000000002</v>
      </c>
      <c r="O686" s="852" t="s">
        <v>144</v>
      </c>
      <c r="P686" s="884"/>
      <c r="Q686" s="823">
        <v>-1673.4875000000002</v>
      </c>
      <c r="R686" s="654"/>
      <c r="S686" s="133"/>
      <c r="T686" s="744"/>
      <c r="U686" s="737"/>
      <c r="V686" s="744" t="s">
        <v>1257</v>
      </c>
      <c r="W686" s="657">
        <v>1.66</v>
      </c>
      <c r="X686" s="744">
        <v>-1000</v>
      </c>
      <c r="Y686" s="743"/>
      <c r="Z686" s="737"/>
    </row>
    <row r="687" spans="1:26" s="649" customFormat="1" ht="15.5">
      <c r="A687" s="861" t="s">
        <v>1263</v>
      </c>
      <c r="B687" s="740">
        <v>44043</v>
      </c>
      <c r="C687" s="650" t="e">
        <v>#N/A</v>
      </c>
      <c r="D687" s="663">
        <v>13936705</v>
      </c>
      <c r="E687" s="741" t="s">
        <v>8</v>
      </c>
      <c r="F687" s="741" t="s">
        <v>1289</v>
      </c>
      <c r="G687" s="741">
        <v>300</v>
      </c>
      <c r="H687" s="741">
        <v>8.44</v>
      </c>
      <c r="I687" s="651">
        <v>8.44</v>
      </c>
      <c r="J687" s="742">
        <v>2532</v>
      </c>
      <c r="K687" s="739"/>
      <c r="L687" s="739">
        <v>1.4924999999999999</v>
      </c>
      <c r="M687" s="739">
        <v>0.16750000000000001</v>
      </c>
      <c r="N687" s="823">
        <v>2537.4875000000002</v>
      </c>
      <c r="O687" s="852" t="s">
        <v>144</v>
      </c>
      <c r="P687" s="884"/>
      <c r="Q687" s="823">
        <v>-2537.4875000000002</v>
      </c>
      <c r="R687" s="654"/>
      <c r="S687" s="133">
        <v>500</v>
      </c>
      <c r="T687" s="744"/>
      <c r="U687" s="737"/>
      <c r="V687" s="744" t="s">
        <v>1257</v>
      </c>
      <c r="W687" s="657">
        <v>1.66</v>
      </c>
      <c r="X687" s="744">
        <v>-1000</v>
      </c>
      <c r="Y687" s="743"/>
      <c r="Z687" s="737">
        <v>132.61499999999887</v>
      </c>
    </row>
    <row r="688" spans="1:26" s="649" customFormat="1" ht="15.5">
      <c r="A688" s="861" t="s">
        <v>1263</v>
      </c>
      <c r="B688" s="740">
        <v>44043</v>
      </c>
      <c r="C688" s="650" t="s">
        <v>271</v>
      </c>
      <c r="D688" s="663">
        <v>13936705</v>
      </c>
      <c r="E688" s="741" t="s">
        <v>8</v>
      </c>
      <c r="F688" s="741" t="s">
        <v>1234</v>
      </c>
      <c r="G688" s="741">
        <v>200</v>
      </c>
      <c r="H688" s="741">
        <v>19.37</v>
      </c>
      <c r="I688" s="651">
        <v>19.37</v>
      </c>
      <c r="J688" s="742">
        <v>3874</v>
      </c>
      <c r="K688" s="739"/>
      <c r="L688" s="739">
        <v>1.4924999999999999</v>
      </c>
      <c r="M688" s="739">
        <v>0.16750000000000001</v>
      </c>
      <c r="N688" s="823">
        <v>3879.4875000000002</v>
      </c>
      <c r="O688" s="852" t="s">
        <v>143</v>
      </c>
      <c r="P688" s="884"/>
      <c r="Q688" s="823">
        <v>-3879.4875000000002</v>
      </c>
      <c r="R688" s="654"/>
      <c r="S688" s="133"/>
      <c r="T688" s="744"/>
      <c r="U688" s="737"/>
      <c r="V688" s="744" t="s">
        <v>1257</v>
      </c>
      <c r="W688" s="657">
        <v>1.66</v>
      </c>
      <c r="X688" s="744">
        <v>-1000</v>
      </c>
      <c r="Y688" s="743"/>
      <c r="Z688" s="737"/>
    </row>
    <row r="689" spans="1:26" s="649" customFormat="1" ht="15.5">
      <c r="A689" s="861" t="s">
        <v>1263</v>
      </c>
      <c r="B689" s="740">
        <v>44043</v>
      </c>
      <c r="C689" s="650" t="s">
        <v>1264</v>
      </c>
      <c r="D689" s="663">
        <v>13936705</v>
      </c>
      <c r="E689" s="741" t="s">
        <v>10</v>
      </c>
      <c r="F689" s="741" t="s">
        <v>130</v>
      </c>
      <c r="G689" s="741">
        <v>600</v>
      </c>
      <c r="H689" s="741">
        <v>22.76</v>
      </c>
      <c r="I689" s="651">
        <v>23.295000000000002</v>
      </c>
      <c r="J689" s="742">
        <v>13656.000000000002</v>
      </c>
      <c r="K689" s="739"/>
      <c r="L689" s="739">
        <v>1.4924999999999999</v>
      </c>
      <c r="M689" s="739">
        <v>0.16750000000000001</v>
      </c>
      <c r="N689" s="823">
        <v>13651.142500000002</v>
      </c>
      <c r="O689" s="852" t="s">
        <v>143</v>
      </c>
      <c r="P689" s="884"/>
      <c r="Q689" s="823">
        <v>13651.142500000002</v>
      </c>
      <c r="R689" s="654">
        <v>-323.67749999999978</v>
      </c>
      <c r="S689" s="133">
        <v>700</v>
      </c>
      <c r="T689" s="744"/>
      <c r="U689" s="737"/>
      <c r="V689" s="744" t="s">
        <v>1211</v>
      </c>
      <c r="W689" s="657">
        <v>1.66</v>
      </c>
      <c r="X689" s="744">
        <v>-1000</v>
      </c>
      <c r="Y689" s="743"/>
      <c r="Z689" s="737"/>
    </row>
    <row r="690" spans="1:26" s="649" customFormat="1" ht="15.5">
      <c r="A690" s="856" t="s">
        <v>200</v>
      </c>
      <c r="B690" s="740">
        <v>44036</v>
      </c>
      <c r="C690" s="650" t="s">
        <v>1265</v>
      </c>
      <c r="D690" s="663">
        <v>187259</v>
      </c>
      <c r="E690" s="741" t="s">
        <v>10</v>
      </c>
      <c r="F690" s="741" t="s">
        <v>1</v>
      </c>
      <c r="G690" s="741">
        <v>200</v>
      </c>
      <c r="H690" s="741">
        <v>34.799999999999997</v>
      </c>
      <c r="I690" s="651">
        <v>33.43</v>
      </c>
      <c r="J690" s="742">
        <v>6959.9999999999991</v>
      </c>
      <c r="K690" s="739">
        <v>12</v>
      </c>
      <c r="L690" s="739">
        <v>1.91</v>
      </c>
      <c r="M690" s="739">
        <v>0.21</v>
      </c>
      <c r="N690" s="823">
        <v>6943.0999999999995</v>
      </c>
      <c r="O690" s="852" t="s">
        <v>143</v>
      </c>
      <c r="P690" s="884"/>
      <c r="Q690" s="823">
        <v>6943.0999999999995</v>
      </c>
      <c r="R690" s="737">
        <v>259.30499999999847</v>
      </c>
      <c r="S690" s="133">
        <v>1000</v>
      </c>
      <c r="T690" s="744"/>
      <c r="U690" s="737"/>
      <c r="V690" s="744" t="s">
        <v>1211</v>
      </c>
      <c r="W690" s="657">
        <v>14.120000000000001</v>
      </c>
      <c r="X690" s="744">
        <v>-1000</v>
      </c>
      <c r="Y690" s="743"/>
      <c r="Z690" s="737"/>
    </row>
    <row r="691" spans="1:26" s="649" customFormat="1" ht="15.5">
      <c r="A691" s="856" t="s">
        <v>200</v>
      </c>
      <c r="B691" s="740">
        <v>44036</v>
      </c>
      <c r="C691" s="650" t="s">
        <v>1264</v>
      </c>
      <c r="D691" s="663">
        <v>177416</v>
      </c>
      <c r="E691" s="741" t="s">
        <v>10</v>
      </c>
      <c r="F691" s="741" t="s">
        <v>130</v>
      </c>
      <c r="G691" s="741">
        <v>300</v>
      </c>
      <c r="H691" s="741">
        <v>21.03</v>
      </c>
      <c r="I691" s="651">
        <v>23.333333333333332</v>
      </c>
      <c r="J691" s="742">
        <v>6309</v>
      </c>
      <c r="K691" s="739">
        <v>12</v>
      </c>
      <c r="L691" s="739">
        <v>1.3949999999999998</v>
      </c>
      <c r="M691" s="739">
        <v>0.18500000000000003</v>
      </c>
      <c r="N691" s="823">
        <v>6291.15</v>
      </c>
      <c r="O691" s="852" t="s">
        <v>143</v>
      </c>
      <c r="P691" s="884"/>
      <c r="Q691" s="823">
        <v>6291.15</v>
      </c>
      <c r="R691" s="737">
        <v>-707.6850000000004</v>
      </c>
      <c r="S691" s="133">
        <v>700</v>
      </c>
      <c r="T691" s="744"/>
      <c r="U691" s="737"/>
      <c r="V691" s="744" t="s">
        <v>1257</v>
      </c>
      <c r="W691" s="657">
        <v>13.58</v>
      </c>
      <c r="X691" s="744">
        <v>-1000</v>
      </c>
      <c r="Y691" s="743"/>
      <c r="Z691" s="737"/>
    </row>
    <row r="692" spans="1:26" s="649" customFormat="1" ht="15.5">
      <c r="A692" s="856" t="s">
        <v>200</v>
      </c>
      <c r="B692" s="740">
        <v>44036</v>
      </c>
      <c r="C692" s="650" t="s">
        <v>1265</v>
      </c>
      <c r="D692" s="663">
        <v>177416</v>
      </c>
      <c r="E692" s="741" t="s">
        <v>10</v>
      </c>
      <c r="F692" s="741" t="s">
        <v>1</v>
      </c>
      <c r="G692" s="741">
        <v>300</v>
      </c>
      <c r="H692" s="741">
        <v>34.31</v>
      </c>
      <c r="I692" s="741"/>
      <c r="J692" s="742">
        <v>10293</v>
      </c>
      <c r="K692" s="739">
        <v>12</v>
      </c>
      <c r="L692" s="739">
        <v>1.3949999999999998</v>
      </c>
      <c r="M692" s="739">
        <v>0.18500000000000003</v>
      </c>
      <c r="N692" s="823">
        <v>10275.15</v>
      </c>
      <c r="O692" s="852" t="s">
        <v>143</v>
      </c>
      <c r="P692" s="884"/>
      <c r="Q692" s="823">
        <v>10275.15</v>
      </c>
      <c r="R692" s="737">
        <v>65.000000000003638</v>
      </c>
      <c r="S692" s="133"/>
      <c r="T692" s="744"/>
      <c r="U692" s="737"/>
      <c r="V692" s="744" t="s">
        <v>1257</v>
      </c>
      <c r="W692" s="657">
        <v>13.58</v>
      </c>
      <c r="X692" s="744">
        <v>-1000</v>
      </c>
      <c r="Y692" s="743"/>
      <c r="Z692" s="737"/>
    </row>
    <row r="693" spans="1:26" s="649" customFormat="1" ht="15.5">
      <c r="A693" s="856" t="s">
        <v>200</v>
      </c>
      <c r="B693" s="740">
        <v>44036</v>
      </c>
      <c r="C693" s="650" t="s">
        <v>1265</v>
      </c>
      <c r="D693" s="663">
        <v>177416</v>
      </c>
      <c r="E693" s="741" t="s">
        <v>8</v>
      </c>
      <c r="F693" s="741" t="s">
        <v>1</v>
      </c>
      <c r="G693" s="741">
        <v>300</v>
      </c>
      <c r="H693" s="741">
        <v>33.979999999999997</v>
      </c>
      <c r="I693" s="741"/>
      <c r="J693" s="742">
        <v>10193.999999999998</v>
      </c>
      <c r="K693" s="739">
        <v>12</v>
      </c>
      <c r="L693" s="739">
        <v>1.3949999999999998</v>
      </c>
      <c r="M693" s="739">
        <v>0.18500000000000003</v>
      </c>
      <c r="N693" s="823">
        <v>10212.154999999997</v>
      </c>
      <c r="O693" s="852" t="s">
        <v>143</v>
      </c>
      <c r="P693" s="884"/>
      <c r="Q693" s="823">
        <v>-10212.154999999997</v>
      </c>
      <c r="R693" s="737"/>
      <c r="S693" s="133"/>
      <c r="T693" s="744"/>
      <c r="U693" s="737"/>
      <c r="V693" s="744" t="s">
        <v>1257</v>
      </c>
      <c r="W693" s="657">
        <v>13.58</v>
      </c>
      <c r="X693" s="744">
        <v>-1000</v>
      </c>
      <c r="Y693" s="743"/>
      <c r="Z693" s="737"/>
    </row>
    <row r="694" spans="1:26" s="649" customFormat="1" ht="15.5">
      <c r="A694" s="856" t="s">
        <v>200</v>
      </c>
      <c r="B694" s="740">
        <v>44036</v>
      </c>
      <c r="C694" s="650" t="s">
        <v>1265</v>
      </c>
      <c r="D694" s="663">
        <v>177416</v>
      </c>
      <c r="E694" s="741" t="s">
        <v>8</v>
      </c>
      <c r="F694" s="741" t="s">
        <v>1</v>
      </c>
      <c r="G694" s="741">
        <v>200</v>
      </c>
      <c r="H694" s="741">
        <v>34.03</v>
      </c>
      <c r="I694" s="741">
        <v>33.601428571428571</v>
      </c>
      <c r="J694" s="742">
        <v>6806</v>
      </c>
      <c r="K694" s="739"/>
      <c r="L694" s="739">
        <v>1.3949999999999998</v>
      </c>
      <c r="M694" s="739">
        <v>0.18500000000000003</v>
      </c>
      <c r="N694" s="823">
        <v>6810.4850000000006</v>
      </c>
      <c r="O694" s="852" t="s">
        <v>143</v>
      </c>
      <c r="P694" s="884"/>
      <c r="Q694" s="823">
        <v>-6810.4850000000006</v>
      </c>
      <c r="R694" s="737"/>
      <c r="S694" s="133"/>
      <c r="T694" s="744"/>
      <c r="U694" s="737"/>
      <c r="V694" s="744" t="s">
        <v>1257</v>
      </c>
      <c r="W694" s="657">
        <v>1.5799999999999998</v>
      </c>
      <c r="X694" s="744">
        <v>-1000</v>
      </c>
      <c r="Y694" s="743"/>
      <c r="Z694" s="737"/>
    </row>
    <row r="695" spans="1:26" s="649" customFormat="1" ht="15.5">
      <c r="A695" s="856" t="s">
        <v>200</v>
      </c>
      <c r="B695" s="740">
        <v>44036</v>
      </c>
      <c r="C695" s="650" t="e">
        <v>#N/A</v>
      </c>
      <c r="D695" s="663">
        <v>177416</v>
      </c>
      <c r="E695" s="741" t="s">
        <v>8</v>
      </c>
      <c r="F695" s="741" t="s">
        <v>1289</v>
      </c>
      <c r="G695" s="741">
        <v>300</v>
      </c>
      <c r="H695" s="741">
        <v>8.26</v>
      </c>
      <c r="I695" s="741">
        <v>8.6518181818181823</v>
      </c>
      <c r="J695" s="742">
        <v>2478</v>
      </c>
      <c r="K695" s="739">
        <v>12</v>
      </c>
      <c r="L695" s="739">
        <v>1.3949999999999998</v>
      </c>
      <c r="M695" s="739">
        <v>0.18500000000000003</v>
      </c>
      <c r="N695" s="823">
        <v>2494.5149999999999</v>
      </c>
      <c r="O695" s="852" t="s">
        <v>144</v>
      </c>
      <c r="P695" s="884"/>
      <c r="Q695" s="823">
        <v>-2494.5149999999999</v>
      </c>
      <c r="R695" s="737"/>
      <c r="S695" s="133"/>
      <c r="T695" s="744"/>
      <c r="U695" s="737"/>
      <c r="V695" s="744" t="s">
        <v>1257</v>
      </c>
      <c r="W695" s="657">
        <v>13.58</v>
      </c>
      <c r="X695" s="744">
        <v>-1000</v>
      </c>
      <c r="Y695" s="743"/>
      <c r="Z695" s="737"/>
    </row>
    <row r="696" spans="1:26" s="649" customFormat="1" ht="15.5">
      <c r="A696" s="856" t="s">
        <v>200</v>
      </c>
      <c r="B696" s="740">
        <v>44035</v>
      </c>
      <c r="C696" s="650" t="e">
        <v>#N/A</v>
      </c>
      <c r="D696" s="663">
        <v>166316</v>
      </c>
      <c r="E696" s="741" t="s">
        <v>8</v>
      </c>
      <c r="F696" s="741" t="s">
        <v>1289</v>
      </c>
      <c r="G696" s="741">
        <v>300</v>
      </c>
      <c r="H696" s="741">
        <v>8.7799999999999994</v>
      </c>
      <c r="I696" s="741"/>
      <c r="J696" s="742">
        <v>2634</v>
      </c>
      <c r="K696" s="739">
        <v>12</v>
      </c>
      <c r="L696" s="739">
        <v>1</v>
      </c>
      <c r="M696" s="739">
        <v>0.1125</v>
      </c>
      <c r="N696" s="823">
        <v>2651.2145000000005</v>
      </c>
      <c r="O696" s="852" t="s">
        <v>144</v>
      </c>
      <c r="P696" s="884"/>
      <c r="Q696" s="823">
        <v>-2651.2145000000005</v>
      </c>
      <c r="R696" s="737"/>
      <c r="S696" s="133"/>
      <c r="T696" s="744"/>
      <c r="U696" s="737"/>
      <c r="V696" s="744" t="s">
        <v>1257</v>
      </c>
      <c r="W696" s="657">
        <v>13.112500000000001</v>
      </c>
      <c r="X696" s="744">
        <v>-1000</v>
      </c>
      <c r="Y696" s="743"/>
      <c r="Z696" s="737"/>
    </row>
    <row r="697" spans="1:26" s="649" customFormat="1" ht="15.5">
      <c r="A697" s="856" t="s">
        <v>200</v>
      </c>
      <c r="B697" s="740">
        <v>44035</v>
      </c>
      <c r="C697" s="650" t="e">
        <v>#N/A</v>
      </c>
      <c r="D697" s="663">
        <v>166316</v>
      </c>
      <c r="E697" s="741" t="s">
        <v>8</v>
      </c>
      <c r="F697" s="741" t="s">
        <v>1289</v>
      </c>
      <c r="G697" s="741">
        <v>500</v>
      </c>
      <c r="H697" s="741">
        <v>8.81</v>
      </c>
      <c r="I697" s="741"/>
      <c r="J697" s="742">
        <v>4405</v>
      </c>
      <c r="K697" s="739">
        <v>12</v>
      </c>
      <c r="L697" s="739">
        <v>1</v>
      </c>
      <c r="M697" s="739">
        <v>0.1125</v>
      </c>
      <c r="N697" s="823">
        <v>4422.2145</v>
      </c>
      <c r="O697" s="852" t="s">
        <v>144</v>
      </c>
      <c r="P697" s="884"/>
      <c r="Q697" s="823">
        <v>-4422.2145</v>
      </c>
      <c r="R697" s="737"/>
      <c r="S697" s="133"/>
      <c r="T697" s="744"/>
      <c r="U697" s="737"/>
      <c r="V697" s="744" t="s">
        <v>1257</v>
      </c>
      <c r="W697" s="657">
        <v>13.112500000000001</v>
      </c>
      <c r="X697" s="744">
        <v>-1000</v>
      </c>
      <c r="Y697" s="743"/>
      <c r="Z697" s="737"/>
    </row>
    <row r="698" spans="1:26" s="649" customFormat="1" ht="15.5">
      <c r="A698" s="856" t="s">
        <v>200</v>
      </c>
      <c r="B698" s="740">
        <v>44035</v>
      </c>
      <c r="C698" s="650" t="e">
        <v>#N/A</v>
      </c>
      <c r="D698" s="663">
        <v>166316</v>
      </c>
      <c r="E698" s="741" t="s">
        <v>8</v>
      </c>
      <c r="F698" s="741" t="s">
        <v>1260</v>
      </c>
      <c r="G698" s="741">
        <v>200</v>
      </c>
      <c r="H698" s="741">
        <v>7.88</v>
      </c>
      <c r="I698" s="741">
        <v>18.488156740957255</v>
      </c>
      <c r="J698" s="742">
        <v>1576</v>
      </c>
      <c r="K698" s="739">
        <v>12</v>
      </c>
      <c r="L698" s="739">
        <v>1</v>
      </c>
      <c r="M698" s="739">
        <v>0.1125</v>
      </c>
      <c r="N698" s="823">
        <v>1593.2145</v>
      </c>
      <c r="O698" s="852" t="s">
        <v>143</v>
      </c>
      <c r="P698" s="884"/>
      <c r="Q698" s="823">
        <v>-1593.2145</v>
      </c>
      <c r="R698" s="737"/>
      <c r="S698" s="133"/>
      <c r="T698" s="744"/>
      <c r="U698" s="737"/>
      <c r="V698" s="744" t="s">
        <v>1257</v>
      </c>
      <c r="W698" s="657">
        <v>13.112500000000001</v>
      </c>
      <c r="X698" s="744">
        <v>-1000</v>
      </c>
      <c r="Y698" s="743"/>
      <c r="Z698" s="737"/>
    </row>
    <row r="699" spans="1:26" s="649" customFormat="1" ht="15.5">
      <c r="A699" s="856" t="s">
        <v>200</v>
      </c>
      <c r="B699" s="740">
        <v>44035</v>
      </c>
      <c r="C699" s="650" t="s">
        <v>271</v>
      </c>
      <c r="D699" s="663">
        <v>166316</v>
      </c>
      <c r="E699" s="741" t="s">
        <v>8</v>
      </c>
      <c r="F699" s="741" t="s">
        <v>1234</v>
      </c>
      <c r="G699" s="741">
        <v>300</v>
      </c>
      <c r="H699" s="741">
        <v>19.87</v>
      </c>
      <c r="I699" s="741">
        <v>19.87</v>
      </c>
      <c r="J699" s="742">
        <v>5961</v>
      </c>
      <c r="K699" s="739">
        <v>12</v>
      </c>
      <c r="L699" s="739">
        <v>1</v>
      </c>
      <c r="M699" s="739">
        <v>0.1125</v>
      </c>
      <c r="N699" s="823">
        <v>5978.2145</v>
      </c>
      <c r="O699" s="852" t="s">
        <v>143</v>
      </c>
      <c r="P699" s="884"/>
      <c r="Q699" s="823">
        <v>-5978.2145</v>
      </c>
      <c r="R699" s="737"/>
      <c r="S699" s="133"/>
      <c r="T699" s="744"/>
      <c r="U699" s="737"/>
      <c r="V699" s="744" t="s">
        <v>1257</v>
      </c>
      <c r="W699" s="657">
        <v>13.112500000000001</v>
      </c>
      <c r="X699" s="744">
        <v>-1000</v>
      </c>
      <c r="Y699" s="743"/>
      <c r="Z699" s="737">
        <v>278.3146666666662</v>
      </c>
    </row>
    <row r="700" spans="1:26" s="649" customFormat="1" ht="15.5">
      <c r="A700" s="856" t="s">
        <v>200</v>
      </c>
      <c r="B700" s="740">
        <v>44021</v>
      </c>
      <c r="C700" s="650" t="e">
        <v>#N/A</v>
      </c>
      <c r="D700" s="663">
        <v>70784</v>
      </c>
      <c r="E700" s="741" t="s">
        <v>10</v>
      </c>
      <c r="F700" s="741" t="s">
        <v>1260</v>
      </c>
      <c r="G700" s="741">
        <v>300</v>
      </c>
      <c r="H700" s="741">
        <v>9.2100000000000009</v>
      </c>
      <c r="I700" s="741">
        <v>19.304168797953967</v>
      </c>
      <c r="J700" s="742">
        <v>2763.0000000000005</v>
      </c>
      <c r="K700" s="739">
        <v>12</v>
      </c>
      <c r="L700" s="739">
        <v>1.2066666666666668</v>
      </c>
      <c r="M700" s="739">
        <v>1.3333333333333333</v>
      </c>
      <c r="N700" s="823">
        <v>2745.1946666666668</v>
      </c>
      <c r="O700" s="852" t="s">
        <v>143</v>
      </c>
      <c r="P700" s="884"/>
      <c r="Q700" s="823">
        <v>2745.1946666666668</v>
      </c>
      <c r="R700" s="737">
        <v>-3043.4839727195235</v>
      </c>
      <c r="S700" s="133"/>
      <c r="T700" s="744"/>
      <c r="U700" s="737"/>
      <c r="V700" s="744" t="s">
        <v>1257</v>
      </c>
      <c r="W700" s="657">
        <v>14.540000000000001</v>
      </c>
      <c r="X700" s="744">
        <v>-1000</v>
      </c>
      <c r="Y700" s="743"/>
      <c r="Z700" s="737">
        <v>335.13699999999881</v>
      </c>
    </row>
    <row r="701" spans="1:26" s="649" customFormat="1" ht="15.5">
      <c r="A701" s="856" t="s">
        <v>200</v>
      </c>
      <c r="B701" s="740">
        <v>44021</v>
      </c>
      <c r="C701" s="650" t="s">
        <v>271</v>
      </c>
      <c r="D701" s="663">
        <v>70784</v>
      </c>
      <c r="E701" s="741" t="s">
        <v>10</v>
      </c>
      <c r="F701" s="741" t="s">
        <v>67</v>
      </c>
      <c r="G701" s="741">
        <v>200</v>
      </c>
      <c r="H701" s="741">
        <v>20.87</v>
      </c>
      <c r="I701" s="741">
        <v>29.433988405797098</v>
      </c>
      <c r="J701" s="742">
        <v>4174</v>
      </c>
      <c r="K701" s="739">
        <v>12</v>
      </c>
      <c r="L701" s="739">
        <v>1.2066666666666668</v>
      </c>
      <c r="M701" s="739">
        <v>1.3333333333333333</v>
      </c>
      <c r="N701" s="823">
        <v>4156.166666666667</v>
      </c>
      <c r="O701" s="852" t="s">
        <v>143</v>
      </c>
      <c r="P701" s="884"/>
      <c r="Q701" s="823">
        <v>4156.166666666667</v>
      </c>
      <c r="R701" s="737">
        <v>-1728.9610144927528</v>
      </c>
      <c r="S701" s="660"/>
      <c r="U701" s="654"/>
      <c r="V701" s="649" t="s">
        <v>1257</v>
      </c>
      <c r="W701" s="657">
        <v>14.540000000000001</v>
      </c>
      <c r="X701" s="649">
        <v>-1000</v>
      </c>
      <c r="Y701" s="657"/>
      <c r="Z701" s="654"/>
    </row>
    <row r="702" spans="1:26" s="649" customFormat="1" ht="15.5">
      <c r="A702" s="856" t="s">
        <v>200</v>
      </c>
      <c r="B702" s="740">
        <v>44021</v>
      </c>
      <c r="C702" s="650" t="s">
        <v>271</v>
      </c>
      <c r="D702" s="663">
        <v>70784</v>
      </c>
      <c r="E702" s="741" t="s">
        <v>10</v>
      </c>
      <c r="F702" s="741" t="s">
        <v>67</v>
      </c>
      <c r="G702" s="741">
        <v>300</v>
      </c>
      <c r="H702" s="741">
        <v>20.79</v>
      </c>
      <c r="I702" s="741">
        <v>29.433988405797098</v>
      </c>
      <c r="J702" s="742">
        <v>6237</v>
      </c>
      <c r="K702" s="739">
        <v>12</v>
      </c>
      <c r="L702" s="739">
        <v>1.2066666666666668</v>
      </c>
      <c r="M702" s="739">
        <v>1.3333333333333333</v>
      </c>
      <c r="N702" s="823">
        <v>6219.2766666666666</v>
      </c>
      <c r="O702" s="852" t="s">
        <v>143</v>
      </c>
      <c r="P702" s="884"/>
      <c r="Q702" s="823">
        <v>6219.2766666666666</v>
      </c>
      <c r="R702" s="737">
        <v>-2609.0498550724633</v>
      </c>
      <c r="S702" s="660">
        <v>500</v>
      </c>
      <c r="U702" s="654"/>
      <c r="V702" s="649" t="s">
        <v>1257</v>
      </c>
      <c r="W702" s="657">
        <v>14.540000000000001</v>
      </c>
      <c r="X702" s="649">
        <v>-1000</v>
      </c>
      <c r="Y702" s="657"/>
      <c r="Z702" s="654"/>
    </row>
    <row r="703" spans="1:26" s="649" customFormat="1" ht="15.5">
      <c r="A703" s="856" t="s">
        <v>200</v>
      </c>
      <c r="B703" s="740">
        <v>44021</v>
      </c>
      <c r="C703" s="650" t="e">
        <v>#N/A</v>
      </c>
      <c r="D703" s="663">
        <v>61360</v>
      </c>
      <c r="E703" s="741" t="s">
        <v>10</v>
      </c>
      <c r="F703" s="741" t="s">
        <v>1260</v>
      </c>
      <c r="G703" s="741">
        <v>500</v>
      </c>
      <c r="H703" s="741">
        <v>9.1199999999999992</v>
      </c>
      <c r="I703" s="741">
        <v>19.304168797953967</v>
      </c>
      <c r="J703" s="742">
        <v>4560</v>
      </c>
      <c r="K703" s="739">
        <v>12</v>
      </c>
      <c r="L703" s="739">
        <v>1.25</v>
      </c>
      <c r="M703" s="739">
        <v>0.14000000000000001</v>
      </c>
      <c r="N703" s="823">
        <v>4542.5099999999993</v>
      </c>
      <c r="O703" s="852" t="s">
        <v>143</v>
      </c>
      <c r="P703" s="884"/>
      <c r="Q703" s="823">
        <v>4542.5099999999993</v>
      </c>
      <c r="R703" s="737">
        <v>-5106.7443989769845</v>
      </c>
      <c r="S703" s="660">
        <v>300</v>
      </c>
      <c r="U703" s="654"/>
      <c r="V703" s="649" t="s">
        <v>1257</v>
      </c>
      <c r="W703" s="657">
        <v>13.39</v>
      </c>
      <c r="X703" s="649">
        <v>-1000</v>
      </c>
      <c r="Y703" s="657"/>
      <c r="Z703" s="654"/>
    </row>
    <row r="704" spans="1:26" s="649" customFormat="1" ht="15.5">
      <c r="A704" s="854" t="s">
        <v>200</v>
      </c>
      <c r="B704" s="650">
        <v>44015</v>
      </c>
      <c r="C704" s="650" t="s">
        <v>275</v>
      </c>
      <c r="D704" s="663">
        <v>23271</v>
      </c>
      <c r="E704" s="651" t="s">
        <v>10</v>
      </c>
      <c r="F704" s="651" t="s">
        <v>197</v>
      </c>
      <c r="G704" s="651">
        <v>300</v>
      </c>
      <c r="H704" s="651">
        <v>32.479999999999997</v>
      </c>
      <c r="I704" s="651"/>
      <c r="J704" s="656">
        <v>9743.9999999999982</v>
      </c>
      <c r="K704" s="648">
        <v>12</v>
      </c>
      <c r="L704" s="739">
        <v>2.25</v>
      </c>
      <c r="M704" s="739">
        <v>0.25</v>
      </c>
      <c r="N704" s="823">
        <v>9728.9349999999977</v>
      </c>
      <c r="O704" s="655" t="s">
        <v>143</v>
      </c>
      <c r="P704" s="662"/>
      <c r="Q704" s="823">
        <v>9728.9349999999977</v>
      </c>
      <c r="R704" s="654">
        <v>-9.5224999999991269</v>
      </c>
      <c r="S704" s="660">
        <v>0</v>
      </c>
      <c r="U704" s="654"/>
      <c r="V704" s="649" t="s">
        <v>1257</v>
      </c>
      <c r="W704" s="657">
        <v>14.5</v>
      </c>
      <c r="Y704" s="657"/>
      <c r="Z704" s="654"/>
    </row>
    <row r="705" spans="1:26" s="649" customFormat="1" ht="15.5">
      <c r="A705" s="854" t="s">
        <v>200</v>
      </c>
      <c r="B705" s="650">
        <v>44015</v>
      </c>
      <c r="C705" s="650" t="s">
        <v>1265</v>
      </c>
      <c r="D705" s="663">
        <v>23271</v>
      </c>
      <c r="E705" s="651" t="s">
        <v>8</v>
      </c>
      <c r="F705" s="651" t="s">
        <v>1</v>
      </c>
      <c r="G705" s="651">
        <v>200</v>
      </c>
      <c r="H705" s="651">
        <v>33.159999999999997</v>
      </c>
      <c r="I705" s="651">
        <v>33.43</v>
      </c>
      <c r="J705" s="656">
        <v>6631.9999999999991</v>
      </c>
      <c r="K705" s="648">
        <v>12</v>
      </c>
      <c r="L705" s="739">
        <v>2.25</v>
      </c>
      <c r="M705" s="739">
        <v>0.25</v>
      </c>
      <c r="N705" s="823">
        <v>6647.6949999999988</v>
      </c>
      <c r="O705" s="655" t="s">
        <v>143</v>
      </c>
      <c r="P705" s="662"/>
      <c r="Q705" s="823">
        <v>-6647.6949999999988</v>
      </c>
      <c r="R705" s="654"/>
      <c r="S705" s="660"/>
      <c r="U705" s="654"/>
      <c r="V705" s="649" t="s">
        <v>1257</v>
      </c>
      <c r="W705" s="657">
        <v>14.5</v>
      </c>
      <c r="X705" s="649">
        <v>-1000</v>
      </c>
      <c r="Y705" s="657"/>
      <c r="Z705" s="654"/>
    </row>
    <row r="706" spans="1:26" s="649" customFormat="1" ht="15.5">
      <c r="A706" s="854" t="s">
        <v>200</v>
      </c>
      <c r="B706" s="650">
        <v>44014</v>
      </c>
      <c r="C706" s="650" t="s">
        <v>1265</v>
      </c>
      <c r="D706" s="663">
        <v>14264</v>
      </c>
      <c r="E706" s="651" t="s">
        <v>8</v>
      </c>
      <c r="F706" s="651" t="s">
        <v>1</v>
      </c>
      <c r="G706" s="651">
        <v>300</v>
      </c>
      <c r="H706" s="651">
        <v>33.61</v>
      </c>
      <c r="I706" s="651"/>
      <c r="J706" s="656">
        <v>10083</v>
      </c>
      <c r="K706" s="648">
        <v>12</v>
      </c>
      <c r="L706" s="648">
        <v>2.6175000000000002</v>
      </c>
      <c r="M706" s="648">
        <v>0.29249999999999998</v>
      </c>
      <c r="N706" s="823">
        <v>10098.832499999999</v>
      </c>
      <c r="O706" s="655" t="s">
        <v>143</v>
      </c>
      <c r="P706" s="662"/>
      <c r="Q706" s="823">
        <v>-10098.832499999999</v>
      </c>
      <c r="R706" s="654"/>
      <c r="S706" s="660"/>
      <c r="U706" s="654"/>
      <c r="V706" s="649" t="s">
        <v>1257</v>
      </c>
      <c r="W706" s="657">
        <v>14.91</v>
      </c>
      <c r="X706" s="649">
        <v>-1000</v>
      </c>
      <c r="Y706" s="657"/>
      <c r="Z706" s="654"/>
    </row>
    <row r="707" spans="1:26" s="649" customFormat="1" ht="15.5">
      <c r="A707" s="854" t="s">
        <v>200</v>
      </c>
      <c r="B707" s="650">
        <v>44014</v>
      </c>
      <c r="C707" s="650" t="s">
        <v>275</v>
      </c>
      <c r="D707" s="663">
        <v>14264</v>
      </c>
      <c r="E707" s="651" t="s">
        <v>8</v>
      </c>
      <c r="F707" s="651" t="s">
        <v>197</v>
      </c>
      <c r="G707" s="651">
        <v>300</v>
      </c>
      <c r="H707" s="651">
        <v>32.409999999999997</v>
      </c>
      <c r="I707" s="651"/>
      <c r="J707" s="656">
        <v>9722.9999999999982</v>
      </c>
      <c r="K707" s="648">
        <v>12</v>
      </c>
      <c r="L707" s="648">
        <v>2.6175000000000002</v>
      </c>
      <c r="M707" s="648">
        <v>0.29249999999999998</v>
      </c>
      <c r="N707" s="823">
        <v>9738.8324999999968</v>
      </c>
      <c r="O707" s="655" t="s">
        <v>143</v>
      </c>
      <c r="P707" s="662"/>
      <c r="Q707" s="823">
        <v>-9738.8324999999968</v>
      </c>
      <c r="R707" s="654"/>
      <c r="S707" s="660">
        <v>300</v>
      </c>
      <c r="U707" s="654"/>
      <c r="V707" s="649" t="s">
        <v>1257</v>
      </c>
      <c r="W707" s="657">
        <v>14.91</v>
      </c>
      <c r="Y707" s="657"/>
      <c r="Z707" s="654"/>
    </row>
    <row r="708" spans="1:26" s="649" customFormat="1" ht="15.5">
      <c r="A708" s="854" t="s">
        <v>200</v>
      </c>
      <c r="B708" s="650">
        <v>44014</v>
      </c>
      <c r="C708" s="650" t="s">
        <v>1264</v>
      </c>
      <c r="D708" s="663">
        <v>14264</v>
      </c>
      <c r="E708" s="651" t="s">
        <v>10</v>
      </c>
      <c r="F708" s="651" t="s">
        <v>130</v>
      </c>
      <c r="G708" s="651">
        <v>400</v>
      </c>
      <c r="H708" s="651">
        <v>21.33</v>
      </c>
      <c r="I708" s="651">
        <v>23.333333333333332</v>
      </c>
      <c r="J708" s="656">
        <v>8532</v>
      </c>
      <c r="K708" s="648">
        <v>12</v>
      </c>
      <c r="L708" s="648">
        <v>2.6175000000000002</v>
      </c>
      <c r="M708" s="648">
        <v>0.29249999999999998</v>
      </c>
      <c r="N708" s="823">
        <v>8516.7975000000006</v>
      </c>
      <c r="O708" s="655" t="s">
        <v>143</v>
      </c>
      <c r="P708" s="662"/>
      <c r="Q708" s="823">
        <v>8516.7975000000006</v>
      </c>
      <c r="R708" s="654">
        <v>-816.45583333333161</v>
      </c>
      <c r="S708" s="660"/>
      <c r="U708" s="654"/>
      <c r="V708" s="649" t="s">
        <v>1257</v>
      </c>
      <c r="W708" s="657">
        <v>14.91</v>
      </c>
      <c r="X708" s="649">
        <v>-1000</v>
      </c>
      <c r="Y708" s="657"/>
      <c r="Z708" s="654"/>
    </row>
    <row r="709" spans="1:26" s="649" customFormat="1" ht="15.5">
      <c r="A709" s="854" t="s">
        <v>200</v>
      </c>
      <c r="B709" s="650">
        <v>44014</v>
      </c>
      <c r="C709" s="650" t="s">
        <v>274</v>
      </c>
      <c r="D709" s="663">
        <v>14264</v>
      </c>
      <c r="E709" s="651" t="s">
        <v>10</v>
      </c>
      <c r="F709" s="651" t="s">
        <v>152</v>
      </c>
      <c r="G709" s="651">
        <v>400</v>
      </c>
      <c r="H709" s="651">
        <v>24.37</v>
      </c>
      <c r="I709" s="651">
        <v>24.497879464285713</v>
      </c>
      <c r="J709" s="656">
        <v>9748</v>
      </c>
      <c r="K709" s="648">
        <v>12</v>
      </c>
      <c r="L709" s="648">
        <v>2.6175000000000002</v>
      </c>
      <c r="M709" s="648">
        <v>0.29249999999999998</v>
      </c>
      <c r="N709" s="823">
        <v>9732.7975000000006</v>
      </c>
      <c r="O709" s="655" t="s">
        <v>143</v>
      </c>
      <c r="P709" s="662"/>
      <c r="Q709" s="823">
        <v>9732.7975000000006</v>
      </c>
      <c r="R709" s="654">
        <v>-66.274285714283906</v>
      </c>
      <c r="S709" s="660"/>
      <c r="U709" s="654"/>
      <c r="V709" s="649" t="s">
        <v>1257</v>
      </c>
      <c r="W709" s="657">
        <v>14.91</v>
      </c>
      <c r="X709" s="649">
        <v>-1000</v>
      </c>
      <c r="Y709" s="657"/>
      <c r="Z709" s="654"/>
    </row>
    <row r="710" spans="1:26" s="649" customFormat="1" ht="15.5">
      <c r="A710" s="854" t="s">
        <v>200</v>
      </c>
      <c r="B710" s="650">
        <v>44012</v>
      </c>
      <c r="C710" s="650" t="e">
        <v>#N/A</v>
      </c>
      <c r="D710" s="663">
        <v>215633</v>
      </c>
      <c r="E710" s="651" t="s">
        <v>8</v>
      </c>
      <c r="F710" s="651" t="s">
        <v>1260</v>
      </c>
      <c r="G710" s="651">
        <v>300</v>
      </c>
      <c r="H710" s="651">
        <v>11.01</v>
      </c>
      <c r="I710" s="651">
        <v>19.304168797953967</v>
      </c>
      <c r="J710" s="656">
        <v>3303</v>
      </c>
      <c r="K710" s="648">
        <v>12</v>
      </c>
      <c r="L710" s="648">
        <v>1.2833333333333334</v>
      </c>
      <c r="M710" s="648">
        <v>0.19555555555555557</v>
      </c>
      <c r="N710" s="823">
        <v>3318.7355555555555</v>
      </c>
      <c r="O710" s="852" t="s">
        <v>143</v>
      </c>
      <c r="P710" s="662"/>
      <c r="Q710" s="823">
        <v>-3318.7355555555555</v>
      </c>
      <c r="R710" s="654"/>
      <c r="S710" s="660"/>
      <c r="U710" s="654"/>
      <c r="V710" s="649" t="s">
        <v>1211</v>
      </c>
      <c r="W710" s="657">
        <v>13.478888888888889</v>
      </c>
      <c r="X710" s="649">
        <v>-1000</v>
      </c>
      <c r="Y710" s="657"/>
      <c r="Z710" s="654"/>
    </row>
    <row r="711" spans="1:26" s="649" customFormat="1" ht="15.5">
      <c r="A711" s="854" t="s">
        <v>200</v>
      </c>
      <c r="B711" s="650">
        <v>44012</v>
      </c>
      <c r="C711" s="650" t="e">
        <v>#N/A</v>
      </c>
      <c r="D711" s="663">
        <v>215633</v>
      </c>
      <c r="E711" s="651" t="s">
        <v>8</v>
      </c>
      <c r="F711" s="651" t="s">
        <v>1260</v>
      </c>
      <c r="G711" s="651">
        <v>200</v>
      </c>
      <c r="H711" s="651">
        <v>11.01</v>
      </c>
      <c r="I711" s="651">
        <v>20.817152875175317</v>
      </c>
      <c r="J711" s="656">
        <v>2202</v>
      </c>
      <c r="K711" s="648">
        <v>12</v>
      </c>
      <c r="L711" s="648">
        <v>1.2833333333333334</v>
      </c>
      <c r="M711" s="648">
        <v>0.19555555555555557</v>
      </c>
      <c r="N711" s="823">
        <v>2217.6655555555558</v>
      </c>
      <c r="O711" s="852" t="s">
        <v>143</v>
      </c>
      <c r="P711" s="662"/>
      <c r="Q711" s="823">
        <v>-2217.6655555555558</v>
      </c>
      <c r="R711" s="654"/>
      <c r="S711" s="660"/>
      <c r="U711" s="654"/>
      <c r="V711" s="649" t="s">
        <v>1211</v>
      </c>
      <c r="W711" s="657">
        <v>13.478888888888889</v>
      </c>
      <c r="X711" s="649">
        <v>-1000</v>
      </c>
      <c r="Y711" s="657"/>
      <c r="Z711" s="654"/>
    </row>
    <row r="712" spans="1:26" s="649" customFormat="1" ht="15.5">
      <c r="A712" s="854" t="s">
        <v>200</v>
      </c>
      <c r="B712" s="650">
        <v>44012</v>
      </c>
      <c r="C712" s="650" t="s">
        <v>274</v>
      </c>
      <c r="D712" s="663">
        <v>215633</v>
      </c>
      <c r="E712" s="651" t="s">
        <v>8</v>
      </c>
      <c r="F712" s="651" t="s">
        <v>152</v>
      </c>
      <c r="G712" s="651">
        <v>200</v>
      </c>
      <c r="H712" s="651">
        <v>23.6</v>
      </c>
      <c r="I712" s="651">
        <v>24.497879464285713</v>
      </c>
      <c r="J712" s="656">
        <v>4720</v>
      </c>
      <c r="K712" s="648">
        <v>12</v>
      </c>
      <c r="L712" s="648">
        <v>1.2833333333333334</v>
      </c>
      <c r="M712" s="648">
        <v>0.19555555555555557</v>
      </c>
      <c r="N712" s="823">
        <v>4736.2305555555558</v>
      </c>
      <c r="O712" s="655" t="s">
        <v>143</v>
      </c>
      <c r="P712" s="662"/>
      <c r="Q712" s="823">
        <v>-4736.2305555555558</v>
      </c>
      <c r="R712" s="654"/>
      <c r="S712" s="660"/>
      <c r="U712" s="654"/>
      <c r="V712" s="649" t="s">
        <v>1211</v>
      </c>
      <c r="W712" s="657">
        <v>13.478888888888889</v>
      </c>
      <c r="X712" s="649">
        <v>-1000</v>
      </c>
      <c r="Y712" s="657"/>
      <c r="Z712" s="654"/>
    </row>
    <row r="713" spans="1:26" s="649" customFormat="1" ht="15.5">
      <c r="A713" s="854" t="s">
        <v>200</v>
      </c>
      <c r="B713" s="650">
        <v>44012</v>
      </c>
      <c r="C713" s="650" t="e">
        <v>#N/A</v>
      </c>
      <c r="D713" s="663">
        <v>215633</v>
      </c>
      <c r="E713" s="651" t="s">
        <v>10</v>
      </c>
      <c r="F713" s="651" t="s">
        <v>1196</v>
      </c>
      <c r="G713" s="651">
        <v>300</v>
      </c>
      <c r="H713" s="651">
        <v>20.38</v>
      </c>
      <c r="I713" s="651"/>
      <c r="J713" s="656">
        <v>6114</v>
      </c>
      <c r="K713" s="648">
        <v>12</v>
      </c>
      <c r="L713" s="648">
        <v>1.2833333333333334</v>
      </c>
      <c r="M713" s="648">
        <v>0.19555555555555557</v>
      </c>
      <c r="N713" s="823">
        <v>6098.3994444444443</v>
      </c>
      <c r="O713" s="655" t="s">
        <v>143</v>
      </c>
      <c r="P713" s="662"/>
      <c r="Q713" s="823">
        <v>6098.3994444444443</v>
      </c>
      <c r="R713" s="654">
        <v>-12.587777777778683</v>
      </c>
      <c r="S713" s="660"/>
      <c r="U713" s="654"/>
      <c r="V713" s="649" t="s">
        <v>1211</v>
      </c>
      <c r="W713" s="657">
        <v>13.478888888888889</v>
      </c>
      <c r="X713" s="649">
        <v>-1000</v>
      </c>
      <c r="Y713" s="657"/>
      <c r="Z713" s="654"/>
    </row>
    <row r="714" spans="1:26" s="649" customFormat="1" ht="15.5">
      <c r="A714" s="854" t="s">
        <v>200</v>
      </c>
      <c r="B714" s="650">
        <v>44012</v>
      </c>
      <c r="C714" s="650" t="e">
        <v>#N/A</v>
      </c>
      <c r="D714" s="663">
        <v>215633</v>
      </c>
      <c r="E714" s="651" t="s">
        <v>8</v>
      </c>
      <c r="F714" s="651" t="s">
        <v>1196</v>
      </c>
      <c r="G714" s="651">
        <v>300</v>
      </c>
      <c r="H714" s="651">
        <v>20.329999999999998</v>
      </c>
      <c r="I714" s="651"/>
      <c r="J714" s="656">
        <v>6098.9999999999991</v>
      </c>
      <c r="K714" s="648">
        <v>12</v>
      </c>
      <c r="L714" s="648">
        <v>1.2833333333333334</v>
      </c>
      <c r="M714" s="648">
        <v>0.19555555555555557</v>
      </c>
      <c r="N714" s="823">
        <v>6114.2855555555552</v>
      </c>
      <c r="O714" s="655" t="s">
        <v>143</v>
      </c>
      <c r="P714" s="662"/>
      <c r="Q714" s="823">
        <v>-6114.2855555555552</v>
      </c>
      <c r="R714" s="654"/>
      <c r="S714" s="660"/>
      <c r="U714" s="654"/>
      <c r="V714" s="649" t="s">
        <v>1211</v>
      </c>
      <c r="W714" s="657">
        <v>13.478888888888889</v>
      </c>
      <c r="X714" s="649">
        <v>-1000</v>
      </c>
      <c r="Y714" s="657"/>
      <c r="Z714" s="654"/>
    </row>
    <row r="715" spans="1:26" s="649" customFormat="1" ht="15.5">
      <c r="A715" s="854" t="s">
        <v>200</v>
      </c>
      <c r="B715" s="650">
        <v>44012</v>
      </c>
      <c r="C715" s="650" t="s">
        <v>275</v>
      </c>
      <c r="D715" s="663">
        <v>215633</v>
      </c>
      <c r="E715" s="651" t="s">
        <v>10</v>
      </c>
      <c r="F715" s="651" t="s">
        <v>197</v>
      </c>
      <c r="G715" s="651">
        <v>300</v>
      </c>
      <c r="H715" s="651">
        <v>31.14</v>
      </c>
      <c r="I715" s="651"/>
      <c r="J715" s="656">
        <v>9342</v>
      </c>
      <c r="K715" s="648">
        <v>12</v>
      </c>
      <c r="L715" s="648">
        <v>1.2833333333333334</v>
      </c>
      <c r="M715" s="648">
        <v>0.19555555555555557</v>
      </c>
      <c r="N715" s="823">
        <v>9327.3444444444449</v>
      </c>
      <c r="O715" s="655" t="s">
        <v>143</v>
      </c>
      <c r="P715" s="662"/>
      <c r="Q715" s="823">
        <v>9327.3444444444449</v>
      </c>
      <c r="R715" s="654">
        <v>-162.58777777777686</v>
      </c>
      <c r="S715" s="862" t="s">
        <v>51</v>
      </c>
      <c r="U715" s="654"/>
      <c r="V715" s="649" t="s">
        <v>1211</v>
      </c>
      <c r="W715" s="657">
        <v>13.478888888888889</v>
      </c>
      <c r="Y715" s="657"/>
      <c r="Z715" s="654"/>
    </row>
    <row r="716" spans="1:26" s="649" customFormat="1" ht="15.5">
      <c r="A716" s="854" t="s">
        <v>200</v>
      </c>
      <c r="B716" s="650">
        <v>44012</v>
      </c>
      <c r="C716" s="650" t="s">
        <v>275</v>
      </c>
      <c r="D716" s="663">
        <v>215633</v>
      </c>
      <c r="E716" s="651" t="s">
        <v>8</v>
      </c>
      <c r="F716" s="651" t="s">
        <v>197</v>
      </c>
      <c r="G716" s="651">
        <v>300</v>
      </c>
      <c r="H716" s="651">
        <v>31.59</v>
      </c>
      <c r="I716" s="651"/>
      <c r="J716" s="656">
        <v>9477</v>
      </c>
      <c r="K716" s="648">
        <v>12</v>
      </c>
      <c r="L716" s="648">
        <v>1.2833333333333334</v>
      </c>
      <c r="M716" s="648">
        <v>0.19555555555555557</v>
      </c>
      <c r="N716" s="823">
        <v>9492.485555555555</v>
      </c>
      <c r="O716" s="655" t="s">
        <v>143</v>
      </c>
      <c r="P716" s="662"/>
      <c r="Q716" s="823">
        <v>-9492.485555555555</v>
      </c>
      <c r="R716" s="654"/>
      <c r="S716" s="862" t="s">
        <v>51</v>
      </c>
      <c r="U716" s="654"/>
      <c r="V716" s="649" t="s">
        <v>1211</v>
      </c>
      <c r="W716" s="657">
        <v>13.478888888888889</v>
      </c>
      <c r="Y716" s="657"/>
      <c r="Z716" s="654"/>
    </row>
    <row r="717" spans="1:26" s="649" customFormat="1" ht="15.5">
      <c r="A717" s="854" t="s">
        <v>200</v>
      </c>
      <c r="B717" s="650">
        <v>44012</v>
      </c>
      <c r="C717" s="650" t="s">
        <v>1264</v>
      </c>
      <c r="D717" s="663">
        <v>215633</v>
      </c>
      <c r="E717" s="651" t="s">
        <v>10</v>
      </c>
      <c r="F717" s="651" t="s">
        <v>130</v>
      </c>
      <c r="G717" s="651">
        <v>300</v>
      </c>
      <c r="H717" s="651">
        <v>20.9</v>
      </c>
      <c r="I717" s="651"/>
      <c r="J717" s="656">
        <v>6270</v>
      </c>
      <c r="K717" s="648">
        <v>12</v>
      </c>
      <c r="L717" s="648">
        <v>1.2833333333333334</v>
      </c>
      <c r="M717" s="648">
        <v>0.19555555555555557</v>
      </c>
      <c r="N717" s="823">
        <v>6254.7131944444436</v>
      </c>
      <c r="O717" s="655" t="s">
        <v>143</v>
      </c>
      <c r="P717" s="662"/>
      <c r="Q717" s="823">
        <v>6254.7131944444436</v>
      </c>
      <c r="R717" s="654">
        <v>-69.587777777779593</v>
      </c>
      <c r="S717" s="660"/>
      <c r="U717" s="654"/>
      <c r="V717" s="649" t="s">
        <v>1211</v>
      </c>
      <c r="W717" s="657">
        <v>13.478888888888889</v>
      </c>
      <c r="X717" s="649">
        <v>-1000</v>
      </c>
      <c r="Y717" s="657"/>
      <c r="Z717" s="654"/>
    </row>
    <row r="718" spans="1:26" s="649" customFormat="1" ht="15.5">
      <c r="A718" s="854" t="s">
        <v>200</v>
      </c>
      <c r="B718" s="650">
        <v>44012</v>
      </c>
      <c r="C718" s="650" t="s">
        <v>1264</v>
      </c>
      <c r="D718" s="663">
        <v>215633</v>
      </c>
      <c r="E718" s="651" t="s">
        <v>8</v>
      </c>
      <c r="F718" s="651" t="s">
        <v>130</v>
      </c>
      <c r="G718" s="651">
        <v>300</v>
      </c>
      <c r="H718" s="651">
        <v>21.04</v>
      </c>
      <c r="I718" s="651"/>
      <c r="J718" s="656">
        <v>6312</v>
      </c>
      <c r="K718" s="648">
        <v>12</v>
      </c>
      <c r="L718" s="648">
        <v>1.2833333333333334</v>
      </c>
      <c r="M718" s="648">
        <v>0.19555555555555557</v>
      </c>
      <c r="N718" s="823">
        <v>6327.9168055555565</v>
      </c>
      <c r="O718" s="655" t="s">
        <v>143</v>
      </c>
      <c r="P718" s="662"/>
      <c r="Q718" s="823">
        <v>-6327.9168055555565</v>
      </c>
      <c r="R718" s="654"/>
      <c r="S718" s="660"/>
      <c r="U718" s="654"/>
      <c r="V718" s="649" t="s">
        <v>1211</v>
      </c>
      <c r="W718" s="657">
        <v>13.478888888888889</v>
      </c>
      <c r="X718" s="649">
        <v>-1000</v>
      </c>
      <c r="Y718" s="657"/>
      <c r="Z718" s="654"/>
    </row>
    <row r="719" spans="1:26" s="649" customFormat="1" ht="15.5">
      <c r="A719" s="854" t="s">
        <v>200</v>
      </c>
      <c r="B719" s="650">
        <v>44011</v>
      </c>
      <c r="C719" s="650" t="s">
        <v>274</v>
      </c>
      <c r="D719" s="663">
        <v>4277</v>
      </c>
      <c r="E719" s="651" t="s">
        <v>10</v>
      </c>
      <c r="F719" s="651" t="s">
        <v>152</v>
      </c>
      <c r="G719" s="651">
        <v>300</v>
      </c>
      <c r="H719" s="651">
        <v>23.85</v>
      </c>
      <c r="I719" s="651">
        <v>24.497879464285713</v>
      </c>
      <c r="J719" s="656">
        <v>7155</v>
      </c>
      <c r="K719" s="648">
        <v>12</v>
      </c>
      <c r="L719" s="648">
        <v>1.96</v>
      </c>
      <c r="M719" s="648">
        <v>0.23</v>
      </c>
      <c r="N719" s="823">
        <v>7139.67875</v>
      </c>
      <c r="O719" s="655" t="s">
        <v>143</v>
      </c>
      <c r="P719" s="662"/>
      <c r="Q719" s="823">
        <v>7139.67875</v>
      </c>
      <c r="R719" s="654">
        <v>-209.42383928571326</v>
      </c>
      <c r="S719" s="660"/>
      <c r="U719" s="654"/>
      <c r="V719" s="649" t="s">
        <v>1257</v>
      </c>
      <c r="W719" s="657">
        <v>14.190000000000001</v>
      </c>
      <c r="X719" s="649">
        <v>-1000</v>
      </c>
      <c r="Y719" s="657"/>
      <c r="Z719" s="654"/>
    </row>
    <row r="720" spans="1:26" s="649" customFormat="1" ht="15.5">
      <c r="A720" s="854" t="s">
        <v>200</v>
      </c>
      <c r="B720" s="650">
        <v>44011</v>
      </c>
      <c r="C720" s="650" t="e">
        <v>#N/A</v>
      </c>
      <c r="D720" s="663">
        <v>207578</v>
      </c>
      <c r="E720" s="651" t="s">
        <v>10</v>
      </c>
      <c r="F720" s="651" t="s">
        <v>1196</v>
      </c>
      <c r="G720" s="651">
        <v>300</v>
      </c>
      <c r="H720" s="651">
        <v>19.8</v>
      </c>
      <c r="I720" s="651"/>
      <c r="J720" s="656">
        <v>5940</v>
      </c>
      <c r="K720" s="648">
        <v>12</v>
      </c>
      <c r="L720" s="648">
        <v>1.1171428571428572</v>
      </c>
      <c r="M720" s="648">
        <v>0.16999999999999998</v>
      </c>
      <c r="N720" s="823">
        <v>5924.7387499999995</v>
      </c>
      <c r="O720" s="655" t="s">
        <v>143</v>
      </c>
      <c r="P720" s="662"/>
      <c r="Q720" s="823">
        <v>5924.7387499999995</v>
      </c>
      <c r="R720" s="654">
        <v>49.783333333333758</v>
      </c>
      <c r="S720" s="660"/>
      <c r="U720" s="654"/>
      <c r="V720" s="649" t="s">
        <v>1211</v>
      </c>
      <c r="W720" s="657">
        <v>13.287142857142857</v>
      </c>
      <c r="X720" s="649">
        <v>-1000</v>
      </c>
      <c r="Y720" s="657"/>
      <c r="Z720" s="654"/>
    </row>
    <row r="721" spans="1:26" s="649" customFormat="1" ht="15.5">
      <c r="A721" s="854" t="s">
        <v>200</v>
      </c>
      <c r="B721" s="650">
        <v>44011</v>
      </c>
      <c r="C721" s="650" t="e">
        <v>#N/A</v>
      </c>
      <c r="D721" s="663">
        <v>207578</v>
      </c>
      <c r="E721" s="651" t="s">
        <v>8</v>
      </c>
      <c r="F721" s="651" t="s">
        <v>1196</v>
      </c>
      <c r="G721" s="651">
        <v>300</v>
      </c>
      <c r="H721" s="651">
        <v>19.54</v>
      </c>
      <c r="I721" s="651"/>
      <c r="J721" s="656">
        <v>5862</v>
      </c>
      <c r="K721" s="648">
        <v>12</v>
      </c>
      <c r="L721" s="648">
        <v>1.1171428571428572</v>
      </c>
      <c r="M721" s="648">
        <v>0.16999999999999998</v>
      </c>
      <c r="N721" s="823">
        <v>5877.8912500000006</v>
      </c>
      <c r="O721" s="655" t="s">
        <v>143</v>
      </c>
      <c r="P721" s="662"/>
      <c r="Q721" s="823">
        <v>-5877.8912500000006</v>
      </c>
      <c r="R721" s="654"/>
      <c r="S721" s="660"/>
      <c r="U721" s="654"/>
      <c r="V721" s="649" t="s">
        <v>1211</v>
      </c>
      <c r="W721" s="657">
        <v>13.287142857142857</v>
      </c>
      <c r="X721" s="649">
        <v>-1000</v>
      </c>
      <c r="Y721" s="657"/>
      <c r="Z721" s="654"/>
    </row>
    <row r="722" spans="1:26" s="649" customFormat="1" ht="15.5">
      <c r="A722" s="854" t="s">
        <v>200</v>
      </c>
      <c r="B722" s="650">
        <v>44011</v>
      </c>
      <c r="C722" s="650" t="s">
        <v>271</v>
      </c>
      <c r="D722" s="663">
        <v>207578</v>
      </c>
      <c r="E722" s="651" t="s">
        <v>10</v>
      </c>
      <c r="F722" s="651" t="s">
        <v>1234</v>
      </c>
      <c r="G722" s="651">
        <v>300</v>
      </c>
      <c r="H722" s="651">
        <v>15.23</v>
      </c>
      <c r="I722" s="651"/>
      <c r="J722" s="656">
        <v>4569</v>
      </c>
      <c r="K722" s="648">
        <v>12</v>
      </c>
      <c r="L722" s="648">
        <v>1.1171428571428572</v>
      </c>
      <c r="M722" s="648">
        <v>0.16999999999999998</v>
      </c>
      <c r="N722" s="823">
        <v>4553.7387499999995</v>
      </c>
      <c r="O722" s="655" t="s">
        <v>143</v>
      </c>
      <c r="P722" s="662"/>
      <c r="Q722" s="823">
        <v>4553.7387499999995</v>
      </c>
      <c r="R722" s="654">
        <v>231.55666666666639</v>
      </c>
      <c r="S722" s="660"/>
      <c r="U722" s="654"/>
      <c r="V722" s="649" t="s">
        <v>1211</v>
      </c>
      <c r="W722" s="657">
        <v>13.287142857142857</v>
      </c>
      <c r="X722" s="649">
        <v>-1000</v>
      </c>
      <c r="Y722" s="657"/>
      <c r="Z722" s="654"/>
    </row>
    <row r="723" spans="1:26" s="649" customFormat="1" ht="15.5">
      <c r="A723" s="854" t="s">
        <v>200</v>
      </c>
      <c r="B723" s="650">
        <v>44011</v>
      </c>
      <c r="C723" s="650" t="s">
        <v>271</v>
      </c>
      <c r="D723" s="663">
        <v>207578</v>
      </c>
      <c r="E723" s="651" t="s">
        <v>10</v>
      </c>
      <c r="F723" s="651" t="s">
        <v>1234</v>
      </c>
      <c r="G723" s="651">
        <v>300</v>
      </c>
      <c r="H723" s="651">
        <v>14.21</v>
      </c>
      <c r="I723" s="651"/>
      <c r="J723" s="656">
        <v>4263</v>
      </c>
      <c r="K723" s="648">
        <v>12</v>
      </c>
      <c r="L723" s="648">
        <v>1.1171428571428572</v>
      </c>
      <c r="M723" s="648">
        <v>0.16999999999999998</v>
      </c>
      <c r="N723" s="823">
        <v>4247.7387499999995</v>
      </c>
      <c r="O723" s="655" t="s">
        <v>143</v>
      </c>
      <c r="P723" s="662"/>
      <c r="Q723" s="823">
        <v>4247.7387499999995</v>
      </c>
      <c r="R723" s="654">
        <v>-12.670000000000982</v>
      </c>
      <c r="S723" s="660"/>
      <c r="U723" s="654"/>
      <c r="V723" s="649" t="s">
        <v>1211</v>
      </c>
      <c r="W723" s="657">
        <v>13.287142857142857</v>
      </c>
      <c r="X723" s="649">
        <v>-1000</v>
      </c>
      <c r="Y723" s="657"/>
      <c r="Z723" s="654"/>
    </row>
    <row r="724" spans="1:26" s="649" customFormat="1" ht="15.5">
      <c r="A724" s="854" t="s">
        <v>200</v>
      </c>
      <c r="B724" s="650">
        <v>44011</v>
      </c>
      <c r="C724" s="650" t="s">
        <v>271</v>
      </c>
      <c r="D724" s="663">
        <v>207578</v>
      </c>
      <c r="E724" s="651" t="s">
        <v>8</v>
      </c>
      <c r="F724" s="651" t="s">
        <v>1234</v>
      </c>
      <c r="G724" s="651">
        <v>300</v>
      </c>
      <c r="H724" s="651">
        <v>14.36</v>
      </c>
      <c r="I724" s="651"/>
      <c r="J724" s="656">
        <v>4308</v>
      </c>
      <c r="K724" s="648">
        <v>12</v>
      </c>
      <c r="L724" s="648">
        <v>1.1171428571428572</v>
      </c>
      <c r="M724" s="648">
        <v>0.16999999999999998</v>
      </c>
      <c r="N724" s="823">
        <v>4324.6900000000005</v>
      </c>
      <c r="O724" s="655" t="s">
        <v>143</v>
      </c>
      <c r="P724" s="662"/>
      <c r="Q724" s="823">
        <v>-4324.6900000000005</v>
      </c>
      <c r="R724" s="654"/>
      <c r="S724" s="660"/>
      <c r="U724" s="654"/>
      <c r="V724" s="649" t="s">
        <v>1257</v>
      </c>
      <c r="W724" s="657">
        <v>13.287142857142857</v>
      </c>
      <c r="X724" s="649">
        <v>-1000</v>
      </c>
      <c r="Y724" s="657"/>
      <c r="Z724" s="654"/>
    </row>
    <row r="725" spans="1:26" s="649" customFormat="1" ht="15.5">
      <c r="A725" s="854" t="s">
        <v>200</v>
      </c>
      <c r="B725" s="650">
        <v>44011</v>
      </c>
      <c r="C725" s="650" t="s">
        <v>271</v>
      </c>
      <c r="D725" s="663">
        <v>207578</v>
      </c>
      <c r="E725" s="651" t="s">
        <v>8</v>
      </c>
      <c r="F725" s="651" t="s">
        <v>1234</v>
      </c>
      <c r="G725" s="651">
        <v>300</v>
      </c>
      <c r="H725" s="651">
        <v>14.15</v>
      </c>
      <c r="I725" s="651"/>
      <c r="J725" s="656">
        <v>4245</v>
      </c>
      <c r="K725" s="648">
        <v>12</v>
      </c>
      <c r="L725" s="648">
        <v>1.1171428571428572</v>
      </c>
      <c r="M725" s="648">
        <v>0.16999999999999998</v>
      </c>
      <c r="N725" s="823">
        <v>4259.4783333333335</v>
      </c>
      <c r="O725" s="655" t="s">
        <v>143</v>
      </c>
      <c r="P725" s="662"/>
      <c r="Q725" s="823">
        <v>-4259.4783333333335</v>
      </c>
      <c r="R725" s="654"/>
      <c r="S725" s="660"/>
      <c r="U725" s="654"/>
      <c r="V725" s="649" t="s">
        <v>1257</v>
      </c>
      <c r="W725" s="657">
        <v>13.287142857142857</v>
      </c>
      <c r="X725" s="649">
        <v>-1000</v>
      </c>
      <c r="Y725" s="657"/>
      <c r="Z725" s="654"/>
    </row>
    <row r="726" spans="1:26" s="649" customFormat="1" ht="15.5">
      <c r="A726" s="854" t="s">
        <v>200</v>
      </c>
      <c r="B726" s="650">
        <v>44011</v>
      </c>
      <c r="C726" s="650" t="s">
        <v>271</v>
      </c>
      <c r="D726" s="663">
        <v>207578</v>
      </c>
      <c r="E726" s="651" t="s">
        <v>10</v>
      </c>
      <c r="F726" s="651" t="s">
        <v>1234</v>
      </c>
      <c r="G726" s="651">
        <v>500</v>
      </c>
      <c r="H726" s="651">
        <v>14.42</v>
      </c>
      <c r="I726" s="651">
        <v>14.42</v>
      </c>
      <c r="J726" s="656">
        <v>7210</v>
      </c>
      <c r="K726" s="648">
        <v>12</v>
      </c>
      <c r="L726" s="648">
        <v>1.1171428571428572</v>
      </c>
      <c r="M726" s="648">
        <v>0.16999999999999998</v>
      </c>
      <c r="N726" s="823">
        <v>7196.1516666666666</v>
      </c>
      <c r="O726" s="655" t="s">
        <v>143</v>
      </c>
      <c r="P726" s="662"/>
      <c r="Q726" s="823">
        <v>7196.1516666666666</v>
      </c>
      <c r="R726" s="654">
        <v>-46.390000000000327</v>
      </c>
      <c r="S726" s="660"/>
      <c r="U726" s="654"/>
      <c r="V726" s="649" t="s">
        <v>1211</v>
      </c>
      <c r="W726" s="657">
        <v>13.287142857142857</v>
      </c>
      <c r="X726" s="649">
        <v>-1000</v>
      </c>
      <c r="Y726" s="657"/>
      <c r="Z726" s="654"/>
    </row>
    <row r="727" spans="1:26" s="649" customFormat="1" ht="15.5">
      <c r="A727" s="854" t="s">
        <v>200</v>
      </c>
      <c r="B727" s="650">
        <v>44008</v>
      </c>
      <c r="C727" s="650" t="s">
        <v>271</v>
      </c>
      <c r="D727" s="663">
        <v>199425</v>
      </c>
      <c r="E727" s="651" t="s">
        <v>8</v>
      </c>
      <c r="F727" s="651" t="s">
        <v>1234</v>
      </c>
      <c r="G727" s="651">
        <v>200</v>
      </c>
      <c r="H727" s="651">
        <v>14.21</v>
      </c>
      <c r="I727" s="651">
        <v>14.42</v>
      </c>
      <c r="J727" s="656">
        <v>2842</v>
      </c>
      <c r="K727" s="648">
        <v>12</v>
      </c>
      <c r="L727" s="648">
        <v>1.395</v>
      </c>
      <c r="M727" s="648">
        <v>0.20499999999999999</v>
      </c>
      <c r="N727" s="823">
        <v>2856.5133333333333</v>
      </c>
      <c r="O727" s="655" t="s">
        <v>143</v>
      </c>
      <c r="P727" s="662"/>
      <c r="Q727" s="823">
        <v>-2856.5133333333333</v>
      </c>
      <c r="R727" s="654"/>
      <c r="S727" s="660"/>
      <c r="U727" s="654"/>
      <c r="V727" s="649" t="s">
        <v>1211</v>
      </c>
      <c r="W727" s="657">
        <v>13.6</v>
      </c>
      <c r="X727" s="649">
        <v>-1000</v>
      </c>
      <c r="Y727" s="657"/>
      <c r="Z727" s="654"/>
    </row>
    <row r="728" spans="1:26" s="649" customFormat="1" ht="15.5">
      <c r="A728" s="854" t="s">
        <v>200</v>
      </c>
      <c r="B728" s="650">
        <v>44008</v>
      </c>
      <c r="C728" s="650" t="s">
        <v>271</v>
      </c>
      <c r="D728" s="663">
        <v>199425</v>
      </c>
      <c r="E728" s="651" t="s">
        <v>8</v>
      </c>
      <c r="F728" s="651" t="s">
        <v>1234</v>
      </c>
      <c r="G728" s="651">
        <v>300</v>
      </c>
      <c r="H728" s="651">
        <v>14.56</v>
      </c>
      <c r="I728" s="651"/>
      <c r="J728" s="656">
        <v>4368</v>
      </c>
      <c r="K728" s="648">
        <v>12</v>
      </c>
      <c r="L728" s="648">
        <v>1.395</v>
      </c>
      <c r="M728" s="648">
        <v>0.20499999999999999</v>
      </c>
      <c r="N728" s="823">
        <v>4382.5133333333333</v>
      </c>
      <c r="O728" s="655" t="s">
        <v>143</v>
      </c>
      <c r="P728" s="662"/>
      <c r="Q728" s="823">
        <v>-4382.5133333333333</v>
      </c>
      <c r="R728" s="654"/>
      <c r="S728" s="660"/>
      <c r="U728" s="654"/>
      <c r="V728" s="649" t="s">
        <v>1211</v>
      </c>
      <c r="W728" s="657">
        <v>13.6</v>
      </c>
      <c r="X728" s="649">
        <v>-1000</v>
      </c>
      <c r="Y728" s="657"/>
      <c r="Z728" s="654"/>
    </row>
    <row r="729" spans="1:26" s="649" customFormat="1" ht="15.5">
      <c r="A729" s="854" t="s">
        <v>200</v>
      </c>
      <c r="B729" s="650">
        <v>44008</v>
      </c>
      <c r="C729" s="650" t="s">
        <v>275</v>
      </c>
      <c r="D729" s="663">
        <v>199425</v>
      </c>
      <c r="E729" s="651" t="s">
        <v>10</v>
      </c>
      <c r="F729" s="651" t="s">
        <v>197</v>
      </c>
      <c r="G729" s="651">
        <v>300</v>
      </c>
      <c r="H729" s="651">
        <v>30.22</v>
      </c>
      <c r="I729" s="651"/>
      <c r="J729" s="656">
        <v>9066</v>
      </c>
      <c r="K729" s="648">
        <v>12</v>
      </c>
      <c r="L729" s="648">
        <v>1.395</v>
      </c>
      <c r="M729" s="648">
        <v>0.20499999999999999</v>
      </c>
      <c r="N729" s="823">
        <v>9052.1166666666668</v>
      </c>
      <c r="O729" s="655" t="s">
        <v>143</v>
      </c>
      <c r="P729" s="662"/>
      <c r="Q729" s="823">
        <v>9052.1166666666668</v>
      </c>
      <c r="R729" s="654">
        <v>101.17000000000007</v>
      </c>
      <c r="S729" s="862" t="s">
        <v>51</v>
      </c>
      <c r="U729" s="654"/>
      <c r="V729" s="649" t="s">
        <v>1211</v>
      </c>
      <c r="W729" s="657">
        <v>13.6</v>
      </c>
      <c r="Y729" s="657"/>
      <c r="Z729" s="654"/>
    </row>
    <row r="730" spans="1:26" s="649" customFormat="1" ht="15.5">
      <c r="A730" s="854" t="s">
        <v>200</v>
      </c>
      <c r="B730" s="650">
        <v>44008</v>
      </c>
      <c r="C730" s="650" t="s">
        <v>275</v>
      </c>
      <c r="D730" s="663">
        <v>199425</v>
      </c>
      <c r="E730" s="651" t="s">
        <v>8</v>
      </c>
      <c r="F730" s="651" t="s">
        <v>197</v>
      </c>
      <c r="G730" s="651">
        <v>300</v>
      </c>
      <c r="H730" s="651">
        <v>29.79</v>
      </c>
      <c r="I730" s="651"/>
      <c r="J730" s="656">
        <v>8937</v>
      </c>
      <c r="K730" s="648">
        <v>12</v>
      </c>
      <c r="L730" s="648">
        <v>1.395</v>
      </c>
      <c r="M730" s="648">
        <v>0.20499999999999999</v>
      </c>
      <c r="N730" s="823">
        <v>8951.5133333333324</v>
      </c>
      <c r="O730" s="655" t="s">
        <v>143</v>
      </c>
      <c r="P730" s="662"/>
      <c r="Q730" s="823">
        <v>-8951.5133333333324</v>
      </c>
      <c r="R730" s="654"/>
      <c r="S730" s="862" t="s">
        <v>51</v>
      </c>
      <c r="U730" s="654"/>
      <c r="V730" s="649" t="s">
        <v>1211</v>
      </c>
      <c r="W730" s="657">
        <v>13.6</v>
      </c>
      <c r="Y730" s="657"/>
      <c r="Z730" s="654"/>
    </row>
    <row r="731" spans="1:26" s="649" customFormat="1" ht="15.5">
      <c r="A731" s="854" t="s">
        <v>200</v>
      </c>
      <c r="B731" s="650">
        <v>44007</v>
      </c>
      <c r="C731" s="650" t="e">
        <v>#N/A</v>
      </c>
      <c r="D731" s="663">
        <v>191645</v>
      </c>
      <c r="E731" s="651" t="s">
        <v>10</v>
      </c>
      <c r="F731" s="651" t="s">
        <v>1196</v>
      </c>
      <c r="G731" s="651">
        <v>300</v>
      </c>
      <c r="H731" s="651">
        <v>21.14</v>
      </c>
      <c r="I731" s="651"/>
      <c r="J731" s="656">
        <v>6342</v>
      </c>
      <c r="K731" s="648">
        <v>12</v>
      </c>
      <c r="L731" s="648">
        <v>1.27</v>
      </c>
      <c r="M731" s="648">
        <v>0.21</v>
      </c>
      <c r="N731" s="823">
        <v>6326.67</v>
      </c>
      <c r="O731" s="655" t="s">
        <v>143</v>
      </c>
      <c r="P731" s="662"/>
      <c r="Q731" s="823">
        <v>6326.67</v>
      </c>
      <c r="R731" s="654">
        <v>-48.580000000000837</v>
      </c>
      <c r="S731" s="660"/>
      <c r="U731" s="654"/>
      <c r="V731" s="649" t="s">
        <v>1211</v>
      </c>
      <c r="W731" s="657">
        <v>13.48</v>
      </c>
      <c r="X731" s="649">
        <v>-1000</v>
      </c>
      <c r="Y731" s="657"/>
      <c r="Z731" s="654"/>
    </row>
    <row r="732" spans="1:26" s="649" customFormat="1" ht="15.5">
      <c r="A732" s="854" t="s">
        <v>200</v>
      </c>
      <c r="B732" s="650">
        <v>44007</v>
      </c>
      <c r="C732" s="650" t="e">
        <v>#N/A</v>
      </c>
      <c r="D732" s="663">
        <v>191645</v>
      </c>
      <c r="E732" s="651" t="s">
        <v>8</v>
      </c>
      <c r="F732" s="651" t="s">
        <v>1196</v>
      </c>
      <c r="G732" s="651">
        <v>300</v>
      </c>
      <c r="H732" s="651">
        <v>21.21</v>
      </c>
      <c r="I732" s="651"/>
      <c r="J732" s="656">
        <v>6363</v>
      </c>
      <c r="K732" s="648">
        <v>12</v>
      </c>
      <c r="L732" s="648">
        <v>1.27</v>
      </c>
      <c r="M732" s="648">
        <v>0.2</v>
      </c>
      <c r="N732" s="823">
        <v>6378.95</v>
      </c>
      <c r="O732" s="655" t="s">
        <v>143</v>
      </c>
      <c r="P732" s="662"/>
      <c r="Q732" s="823">
        <v>-6378.95</v>
      </c>
      <c r="R732" s="654"/>
      <c r="S732" s="660">
        <v>1100</v>
      </c>
      <c r="U732" s="654"/>
      <c r="V732" s="649" t="s">
        <v>1257</v>
      </c>
      <c r="W732" s="657">
        <v>13.469999999999999</v>
      </c>
      <c r="X732" s="649">
        <v>-1000</v>
      </c>
      <c r="Y732" s="657"/>
      <c r="Z732" s="654"/>
    </row>
    <row r="733" spans="1:26" s="649" customFormat="1" ht="15.5">
      <c r="A733" s="854" t="s">
        <v>200</v>
      </c>
      <c r="B733" s="650">
        <v>44006</v>
      </c>
      <c r="C733" s="650" t="e">
        <v>#N/A</v>
      </c>
      <c r="D733" s="663">
        <v>182770</v>
      </c>
      <c r="E733" s="651" t="s">
        <v>10</v>
      </c>
      <c r="F733" s="651" t="s">
        <v>1196</v>
      </c>
      <c r="G733" s="651">
        <v>300</v>
      </c>
      <c r="H733" s="651">
        <v>21.19</v>
      </c>
      <c r="I733" s="651"/>
      <c r="J733" s="656">
        <v>6357</v>
      </c>
      <c r="K733" s="648">
        <v>12</v>
      </c>
      <c r="L733" s="648">
        <v>1.6466666666666667</v>
      </c>
      <c r="M733" s="648">
        <v>0.23499999999999999</v>
      </c>
      <c r="N733" s="823">
        <v>6341.6450000000004</v>
      </c>
      <c r="O733" s="655" t="s">
        <v>143</v>
      </c>
      <c r="P733" s="662"/>
      <c r="Q733" s="823">
        <v>6341.6450000000004</v>
      </c>
      <c r="R733" s="654">
        <v>-43.243333333332885</v>
      </c>
      <c r="S733" s="660">
        <v>0</v>
      </c>
      <c r="U733" s="654"/>
      <c r="V733" s="649" t="s">
        <v>1257</v>
      </c>
      <c r="W733" s="657">
        <v>13.881666666666666</v>
      </c>
      <c r="X733" s="649">
        <v>-1000</v>
      </c>
      <c r="Y733" s="657"/>
      <c r="Z733" s="654"/>
    </row>
    <row r="734" spans="1:26" s="649" customFormat="1" ht="15.5">
      <c r="A734" s="854" t="s">
        <v>200</v>
      </c>
      <c r="B734" s="650">
        <v>44006</v>
      </c>
      <c r="C734" s="650" t="e">
        <v>#N/A</v>
      </c>
      <c r="D734" s="663">
        <v>182770</v>
      </c>
      <c r="E734" s="651" t="s">
        <v>8</v>
      </c>
      <c r="F734" s="651" t="s">
        <v>1196</v>
      </c>
      <c r="G734" s="651">
        <v>300</v>
      </c>
      <c r="H734" s="651">
        <v>21.23</v>
      </c>
      <c r="I734" s="651"/>
      <c r="J734" s="656">
        <v>6369</v>
      </c>
      <c r="K734" s="648">
        <v>12</v>
      </c>
      <c r="L734" s="648">
        <v>1.6466666666666667</v>
      </c>
      <c r="M734" s="648">
        <v>0.23499999999999999</v>
      </c>
      <c r="N734" s="823">
        <v>6384.9849999999997</v>
      </c>
      <c r="O734" s="655" t="s">
        <v>143</v>
      </c>
      <c r="P734" s="662"/>
      <c r="Q734" s="823">
        <v>-6384.9849999999997</v>
      </c>
      <c r="R734" s="654"/>
      <c r="S734" s="660"/>
      <c r="U734" s="654"/>
      <c r="V734" s="649" t="s">
        <v>1211</v>
      </c>
      <c r="W734" s="657">
        <v>13.881666666666666</v>
      </c>
      <c r="X734" s="649">
        <v>-1000</v>
      </c>
      <c r="Y734" s="657"/>
      <c r="Z734" s="654"/>
    </row>
    <row r="735" spans="1:26" s="649" customFormat="1" ht="15.5">
      <c r="A735" s="854" t="s">
        <v>200</v>
      </c>
      <c r="B735" s="650">
        <v>44006</v>
      </c>
      <c r="C735" s="650" t="s">
        <v>1265</v>
      </c>
      <c r="D735" s="663">
        <v>182770</v>
      </c>
      <c r="E735" s="651" t="s">
        <v>8</v>
      </c>
      <c r="F735" s="651" t="s">
        <v>90</v>
      </c>
      <c r="G735" s="651">
        <v>300</v>
      </c>
      <c r="H735" s="651">
        <v>25.78</v>
      </c>
      <c r="I735" s="651">
        <v>31.9</v>
      </c>
      <c r="J735" s="656">
        <v>7734</v>
      </c>
      <c r="K735" s="648">
        <v>12</v>
      </c>
      <c r="L735" s="648">
        <v>1.6466666666666667</v>
      </c>
      <c r="M735" s="648">
        <v>0.23499999999999999</v>
      </c>
      <c r="N735" s="823">
        <v>7749.9849999999997</v>
      </c>
      <c r="O735" s="655" t="s">
        <v>143</v>
      </c>
      <c r="P735" s="662"/>
      <c r="Q735" s="823">
        <v>-7749.9849999999997</v>
      </c>
      <c r="R735" s="654"/>
      <c r="S735" s="660"/>
      <c r="U735" s="654"/>
      <c r="V735" s="649" t="s">
        <v>1211</v>
      </c>
      <c r="W735" s="657">
        <v>13.881666666666666</v>
      </c>
      <c r="X735" s="649">
        <v>-1000</v>
      </c>
      <c r="Y735" s="657"/>
      <c r="Z735" s="654"/>
    </row>
    <row r="736" spans="1:26" s="649" customFormat="1" ht="15.5">
      <c r="A736" s="854" t="s">
        <v>200</v>
      </c>
      <c r="B736" s="650">
        <v>44006</v>
      </c>
      <c r="C736" s="650" t="s">
        <v>277</v>
      </c>
      <c r="D736" s="663">
        <v>182770</v>
      </c>
      <c r="E736" s="651" t="s">
        <v>10</v>
      </c>
      <c r="F736" s="651" t="s">
        <v>2</v>
      </c>
      <c r="G736" s="651">
        <v>400</v>
      </c>
      <c r="H736" s="651">
        <v>20.85</v>
      </c>
      <c r="I736" s="651"/>
      <c r="J736" s="656">
        <v>8340</v>
      </c>
      <c r="K736" s="648">
        <v>12</v>
      </c>
      <c r="L736" s="648">
        <v>1.6466666666666667</v>
      </c>
      <c r="M736" s="648">
        <v>0.23499999999999999</v>
      </c>
      <c r="N736" s="823">
        <v>8324.6449999999986</v>
      </c>
      <c r="O736" s="655" t="s">
        <v>143</v>
      </c>
      <c r="P736" s="662"/>
      <c r="Q736" s="823">
        <v>8324.6449999999986</v>
      </c>
      <c r="R736" s="654">
        <v>686.02016666666532</v>
      </c>
      <c r="S736" s="660"/>
      <c r="U736" s="654"/>
      <c r="V736" s="649" t="s">
        <v>1257</v>
      </c>
      <c r="W736" s="657">
        <v>13.881666666666666</v>
      </c>
      <c r="X736" s="649">
        <v>-1000</v>
      </c>
      <c r="Y736" s="657"/>
      <c r="Z736" s="654"/>
    </row>
    <row r="737" spans="1:26" s="649" customFormat="1" ht="15.5">
      <c r="A737" s="854" t="s">
        <v>200</v>
      </c>
      <c r="B737" s="650">
        <v>44006</v>
      </c>
      <c r="C737" s="650" t="s">
        <v>274</v>
      </c>
      <c r="D737" s="663">
        <v>182770</v>
      </c>
      <c r="E737" s="651" t="s">
        <v>10</v>
      </c>
      <c r="F737" s="651" t="s">
        <v>152</v>
      </c>
      <c r="G737" s="651">
        <v>300</v>
      </c>
      <c r="H737" s="651">
        <v>24.06</v>
      </c>
      <c r="I737" s="651"/>
      <c r="J737" s="656">
        <v>7218</v>
      </c>
      <c r="K737" s="648">
        <v>12</v>
      </c>
      <c r="L737" s="648">
        <v>1.6466666666666667</v>
      </c>
      <c r="M737" s="648">
        <v>0.23499999999999999</v>
      </c>
      <c r="N737" s="823">
        <v>7202.6450000000004</v>
      </c>
      <c r="O737" s="655" t="s">
        <v>143</v>
      </c>
      <c r="P737" s="662"/>
      <c r="Q737" s="823">
        <v>7202.6450000000004</v>
      </c>
      <c r="R737" s="654">
        <v>-202.88666666666631</v>
      </c>
      <c r="S737" s="660"/>
      <c r="U737" s="654"/>
      <c r="V737" s="649" t="s">
        <v>1257</v>
      </c>
      <c r="W737" s="657">
        <v>13.881666666666666</v>
      </c>
      <c r="X737" s="649">
        <v>-1000</v>
      </c>
      <c r="Y737" s="657"/>
      <c r="Z737" s="654"/>
    </row>
    <row r="738" spans="1:26" s="649" customFormat="1" ht="15.5">
      <c r="A738" s="854" t="s">
        <v>200</v>
      </c>
      <c r="B738" s="650">
        <v>44006</v>
      </c>
      <c r="C738" s="650" t="s">
        <v>274</v>
      </c>
      <c r="D738" s="663">
        <v>182770</v>
      </c>
      <c r="E738" s="651" t="s">
        <v>8</v>
      </c>
      <c r="F738" s="651" t="s">
        <v>152</v>
      </c>
      <c r="G738" s="651">
        <v>300</v>
      </c>
      <c r="H738" s="651">
        <v>24.64</v>
      </c>
      <c r="I738" s="651"/>
      <c r="J738" s="656">
        <v>7392</v>
      </c>
      <c r="K738" s="648">
        <v>12</v>
      </c>
      <c r="L738" s="648">
        <v>1.6466666666666667</v>
      </c>
      <c r="M738" s="648">
        <v>0.23499999999999999</v>
      </c>
      <c r="N738" s="823">
        <v>7407.9849999999997</v>
      </c>
      <c r="O738" s="655" t="s">
        <v>143</v>
      </c>
      <c r="P738" s="662"/>
      <c r="Q738" s="823">
        <v>-7407.9849999999997</v>
      </c>
      <c r="R738" s="654"/>
      <c r="S738" s="660"/>
      <c r="U738" s="654"/>
      <c r="V738" s="649" t="s">
        <v>1211</v>
      </c>
      <c r="W738" s="657">
        <v>13.881666666666666</v>
      </c>
      <c r="X738" s="649">
        <v>-1000</v>
      </c>
      <c r="Y738" s="657"/>
      <c r="Z738" s="654"/>
    </row>
    <row r="739" spans="1:26" s="649" customFormat="1" ht="15.5">
      <c r="A739" s="854" t="s">
        <v>200</v>
      </c>
      <c r="B739" s="650">
        <v>44005</v>
      </c>
      <c r="C739" s="650" t="s">
        <v>271</v>
      </c>
      <c r="D739" s="663">
        <v>173335</v>
      </c>
      <c r="E739" s="651" t="s">
        <v>8</v>
      </c>
      <c r="F739" s="651" t="s">
        <v>67</v>
      </c>
      <c r="G739" s="651">
        <v>300</v>
      </c>
      <c r="H739" s="651">
        <v>19.75</v>
      </c>
      <c r="I739" s="651">
        <v>29.433988405797098</v>
      </c>
      <c r="J739" s="656">
        <v>5925</v>
      </c>
      <c r="K739" s="648">
        <v>12</v>
      </c>
      <c r="L739" s="648">
        <v>1.59</v>
      </c>
      <c r="M739" s="648">
        <v>0.21200000000000002</v>
      </c>
      <c r="N739" s="823">
        <v>5940.9620000000004</v>
      </c>
      <c r="O739" s="655" t="s">
        <v>143</v>
      </c>
      <c r="P739" s="662"/>
      <c r="Q739" s="823">
        <v>-5940.9620000000004</v>
      </c>
      <c r="R739" s="654"/>
      <c r="S739" s="660"/>
      <c r="U739" s="654"/>
      <c r="V739" s="649" t="s">
        <v>1211</v>
      </c>
      <c r="W739" s="657">
        <v>13.802</v>
      </c>
      <c r="X739" s="649">
        <v>-1000</v>
      </c>
      <c r="Y739" s="657"/>
      <c r="Z739" s="654"/>
    </row>
    <row r="740" spans="1:26" s="649" customFormat="1" ht="15.5">
      <c r="A740" s="854" t="s">
        <v>200</v>
      </c>
      <c r="B740" s="650">
        <v>44005</v>
      </c>
      <c r="C740" s="650" t="s">
        <v>274</v>
      </c>
      <c r="D740" s="663">
        <v>173335</v>
      </c>
      <c r="E740" s="651" t="s">
        <v>10</v>
      </c>
      <c r="F740" s="651" t="s">
        <v>152</v>
      </c>
      <c r="G740" s="651">
        <v>300</v>
      </c>
      <c r="H740" s="651">
        <v>24.47</v>
      </c>
      <c r="I740" s="651">
        <v>24.857031249999999</v>
      </c>
      <c r="J740" s="656">
        <v>7341</v>
      </c>
      <c r="K740" s="648">
        <v>12</v>
      </c>
      <c r="L740" s="648">
        <v>1.59</v>
      </c>
      <c r="M740" s="648">
        <v>0.21200000000000002</v>
      </c>
      <c r="N740" s="823">
        <v>7323.5279999999993</v>
      </c>
      <c r="O740" s="655" t="s">
        <v>143</v>
      </c>
      <c r="P740" s="662"/>
      <c r="Q740" s="823">
        <v>7323.5279999999993</v>
      </c>
      <c r="R740" s="654">
        <v>-130.67737500000021</v>
      </c>
      <c r="S740" s="660"/>
      <c r="U740" s="654"/>
      <c r="V740" s="649" t="s">
        <v>1257</v>
      </c>
      <c r="W740" s="657">
        <v>13.802</v>
      </c>
      <c r="X740" s="649">
        <v>-1000</v>
      </c>
      <c r="Y740" s="657"/>
      <c r="Z740" s="654"/>
    </row>
    <row r="741" spans="1:26" s="649" customFormat="1" ht="15.5">
      <c r="A741" s="854" t="s">
        <v>200</v>
      </c>
      <c r="B741" s="650">
        <v>44005</v>
      </c>
      <c r="C741" s="650" t="e">
        <v>#N/A</v>
      </c>
      <c r="D741" s="663">
        <v>173335</v>
      </c>
      <c r="E741" s="651" t="s">
        <v>10</v>
      </c>
      <c r="F741" s="651" t="s">
        <v>1196</v>
      </c>
      <c r="G741" s="651">
        <v>300</v>
      </c>
      <c r="H741" s="651">
        <v>20.89</v>
      </c>
      <c r="I741" s="651"/>
      <c r="J741" s="656">
        <v>6267</v>
      </c>
      <c r="K741" s="648">
        <v>12</v>
      </c>
      <c r="L741" s="648">
        <v>1.59</v>
      </c>
      <c r="M741" s="648">
        <v>0.21200000000000002</v>
      </c>
      <c r="N741" s="823">
        <v>6252.1959999999999</v>
      </c>
      <c r="O741" s="655" t="s">
        <v>143</v>
      </c>
      <c r="P741" s="662"/>
      <c r="Q741" s="823">
        <v>6252.1959999999999</v>
      </c>
      <c r="R741" s="654">
        <v>-59.765999999999622</v>
      </c>
      <c r="S741" s="660"/>
      <c r="U741" s="654"/>
      <c r="V741" s="649" t="s">
        <v>1257</v>
      </c>
      <c r="W741" s="657">
        <v>13.802</v>
      </c>
      <c r="X741" s="649">
        <v>-1000</v>
      </c>
      <c r="Y741" s="657"/>
      <c r="Z741" s="654"/>
    </row>
    <row r="742" spans="1:26" s="649" customFormat="1" ht="15.5">
      <c r="A742" s="854" t="s">
        <v>200</v>
      </c>
      <c r="B742" s="650">
        <v>44005</v>
      </c>
      <c r="C742" s="650" t="e">
        <v>#N/A</v>
      </c>
      <c r="D742" s="663">
        <v>173335</v>
      </c>
      <c r="E742" s="651" t="s">
        <v>8</v>
      </c>
      <c r="F742" s="651" t="s">
        <v>1196</v>
      </c>
      <c r="G742" s="651">
        <v>300</v>
      </c>
      <c r="H742" s="651">
        <v>20.99</v>
      </c>
      <c r="I742" s="651"/>
      <c r="J742" s="656">
        <v>6296.9999999999991</v>
      </c>
      <c r="K742" s="648">
        <v>12</v>
      </c>
      <c r="L742" s="648">
        <v>1.59</v>
      </c>
      <c r="M742" s="648">
        <v>0.21200000000000002</v>
      </c>
      <c r="N742" s="823">
        <v>6312.4339999999993</v>
      </c>
      <c r="O742" s="655" t="s">
        <v>143</v>
      </c>
      <c r="P742" s="662"/>
      <c r="Q742" s="823">
        <v>-6312.4339999999993</v>
      </c>
      <c r="R742" s="654"/>
      <c r="S742" s="660"/>
      <c r="U742" s="654"/>
      <c r="V742" s="649" t="s">
        <v>1257</v>
      </c>
      <c r="W742" s="657">
        <v>13.802</v>
      </c>
      <c r="X742" s="649">
        <v>-1000</v>
      </c>
      <c r="Y742" s="657"/>
      <c r="Z742" s="654"/>
    </row>
    <row r="743" spans="1:26" s="649" customFormat="1" ht="15.5">
      <c r="A743" s="854" t="s">
        <v>200</v>
      </c>
      <c r="B743" s="650">
        <v>44005</v>
      </c>
      <c r="C743" s="650" t="e">
        <v>#N/A</v>
      </c>
      <c r="D743" s="663">
        <v>173335</v>
      </c>
      <c r="E743" s="651" t="s">
        <v>10</v>
      </c>
      <c r="F743" s="651" t="s">
        <v>1196</v>
      </c>
      <c r="G743" s="651">
        <v>300</v>
      </c>
      <c r="H743" s="651">
        <v>21.83</v>
      </c>
      <c r="I743" s="651">
        <v>24.14875</v>
      </c>
      <c r="J743" s="656">
        <v>6548.9999999999991</v>
      </c>
      <c r="K743" s="648">
        <v>12</v>
      </c>
      <c r="L743" s="648">
        <v>1.59</v>
      </c>
      <c r="M743" s="648">
        <v>0.21200000000000002</v>
      </c>
      <c r="N743" s="823">
        <v>6534.195999999999</v>
      </c>
      <c r="O743" s="655" t="s">
        <v>143</v>
      </c>
      <c r="P743" s="662"/>
      <c r="Q743" s="823">
        <v>6534.195999999999</v>
      </c>
      <c r="R743" s="654">
        <v>-710.19300000000112</v>
      </c>
      <c r="S743" s="660"/>
      <c r="U743" s="654"/>
      <c r="V743" s="649" t="s">
        <v>1211</v>
      </c>
      <c r="W743" s="657">
        <v>13.802</v>
      </c>
      <c r="X743" s="649">
        <v>-1000</v>
      </c>
      <c r="Y743" s="657"/>
      <c r="Z743" s="654"/>
    </row>
    <row r="744" spans="1:26" s="649" customFormat="1" ht="15.5">
      <c r="A744" s="854" t="s">
        <v>200</v>
      </c>
      <c r="B744" s="650">
        <v>44004</v>
      </c>
      <c r="C744" s="650" t="e">
        <v>#N/A</v>
      </c>
      <c r="D744" s="663">
        <v>163545</v>
      </c>
      <c r="E744" s="651" t="s">
        <v>8</v>
      </c>
      <c r="F744" s="651" t="s">
        <v>1196</v>
      </c>
      <c r="G744" s="651">
        <v>300</v>
      </c>
      <c r="H744" s="651">
        <v>20.7</v>
      </c>
      <c r="I744" s="651">
        <v>24.14875</v>
      </c>
      <c r="J744" s="656">
        <v>6210</v>
      </c>
      <c r="K744" s="648">
        <v>12</v>
      </c>
      <c r="L744" s="648">
        <v>1.675</v>
      </c>
      <c r="M744" s="648">
        <v>0.24666666666666667</v>
      </c>
      <c r="N744" s="823">
        <v>6225.4686666666666</v>
      </c>
      <c r="O744" s="655" t="s">
        <v>143</v>
      </c>
      <c r="P744" s="662"/>
      <c r="Q744" s="823">
        <v>-6225.4686666666666</v>
      </c>
      <c r="R744" s="654"/>
      <c r="S744" s="660"/>
      <c r="U744" s="654"/>
      <c r="V744" s="649" t="s">
        <v>1211</v>
      </c>
      <c r="W744" s="657">
        <v>13.921666666666667</v>
      </c>
      <c r="X744" s="649">
        <v>-1000</v>
      </c>
      <c r="Y744" s="657"/>
      <c r="Z744" s="654"/>
    </row>
    <row r="745" spans="1:26" s="649" customFormat="1" ht="15.5">
      <c r="A745" s="854" t="s">
        <v>200</v>
      </c>
      <c r="B745" s="650">
        <v>44004</v>
      </c>
      <c r="C745" s="650" t="s">
        <v>274</v>
      </c>
      <c r="D745" s="663">
        <v>163545</v>
      </c>
      <c r="E745" s="651" t="s">
        <v>8</v>
      </c>
      <c r="F745" s="651" t="s">
        <v>152</v>
      </c>
      <c r="G745" s="651">
        <v>300</v>
      </c>
      <c r="H745" s="651">
        <v>23.8</v>
      </c>
      <c r="I745" s="651">
        <v>24.857031249999999</v>
      </c>
      <c r="J745" s="656">
        <v>7140</v>
      </c>
      <c r="K745" s="648">
        <v>12</v>
      </c>
      <c r="L745" s="648">
        <v>1.675</v>
      </c>
      <c r="M745" s="648">
        <v>0.24666666666666667</v>
      </c>
      <c r="N745" s="823">
        <v>7155.4686666666666</v>
      </c>
      <c r="O745" s="655" t="s">
        <v>143</v>
      </c>
      <c r="P745" s="662"/>
      <c r="Q745" s="823">
        <v>-7155.4686666666666</v>
      </c>
      <c r="R745" s="654"/>
      <c r="S745" s="660"/>
      <c r="U745" s="654"/>
      <c r="V745" s="649" t="s">
        <v>1211</v>
      </c>
      <c r="W745" s="657">
        <v>13.921666666666667</v>
      </c>
      <c r="X745" s="649">
        <v>-1000</v>
      </c>
      <c r="Y745" s="657"/>
      <c r="Z745" s="654"/>
    </row>
    <row r="746" spans="1:26" s="649" customFormat="1" ht="15.5">
      <c r="A746" s="854" t="s">
        <v>200</v>
      </c>
      <c r="B746" s="650">
        <v>44004</v>
      </c>
      <c r="C746" s="650" t="s">
        <v>275</v>
      </c>
      <c r="D746" s="663">
        <v>163545</v>
      </c>
      <c r="E746" s="651" t="s">
        <v>10</v>
      </c>
      <c r="F746" s="651" t="s">
        <v>65</v>
      </c>
      <c r="G746" s="651">
        <v>300</v>
      </c>
      <c r="H746" s="651">
        <v>29.4</v>
      </c>
      <c r="I746" s="651"/>
      <c r="J746" s="656">
        <v>8820</v>
      </c>
      <c r="K746" s="648">
        <v>12</v>
      </c>
      <c r="L746" s="648">
        <v>1.675</v>
      </c>
      <c r="M746" s="648">
        <v>0.24666666666666667</v>
      </c>
      <c r="N746" s="823">
        <v>8805.4687179487191</v>
      </c>
      <c r="O746" s="655" t="s">
        <v>143</v>
      </c>
      <c r="P746" s="662"/>
      <c r="Q746" s="823">
        <v>8805.4687179487191</v>
      </c>
      <c r="R746" s="654">
        <v>-51.303333333331466</v>
      </c>
      <c r="S746" s="660"/>
      <c r="U746" s="654"/>
      <c r="V746" s="649" t="s">
        <v>1211</v>
      </c>
      <c r="W746" s="657">
        <v>13.921666666666667</v>
      </c>
      <c r="X746" s="649">
        <v>-1000</v>
      </c>
      <c r="Y746" s="657"/>
      <c r="Z746" s="654"/>
    </row>
    <row r="747" spans="1:26" s="649" customFormat="1" ht="15.5">
      <c r="A747" s="854" t="s">
        <v>200</v>
      </c>
      <c r="B747" s="650">
        <v>44004</v>
      </c>
      <c r="C747" s="650" t="s">
        <v>275</v>
      </c>
      <c r="D747" s="663">
        <v>163545</v>
      </c>
      <c r="E747" s="651" t="s">
        <v>8</v>
      </c>
      <c r="F747" s="651" t="s">
        <v>65</v>
      </c>
      <c r="G747" s="651">
        <v>300</v>
      </c>
      <c r="H747" s="651">
        <v>29.47</v>
      </c>
      <c r="I747" s="651"/>
      <c r="J747" s="656">
        <v>8841</v>
      </c>
      <c r="K747" s="648">
        <v>12</v>
      </c>
      <c r="L747" s="648">
        <v>1.675</v>
      </c>
      <c r="M747" s="648">
        <v>0.24666666666666667</v>
      </c>
      <c r="N747" s="823">
        <v>8856.1612820512801</v>
      </c>
      <c r="O747" s="655" t="s">
        <v>143</v>
      </c>
      <c r="P747" s="662"/>
      <c r="Q747" s="823">
        <v>-8856.1612820512801</v>
      </c>
      <c r="R747" s="654"/>
      <c r="S747" s="660"/>
      <c r="U747" s="654"/>
      <c r="V747" s="649" t="s">
        <v>1257</v>
      </c>
      <c r="W747" s="657">
        <v>13.921666666666667</v>
      </c>
      <c r="X747" s="649">
        <v>-1000</v>
      </c>
      <c r="Y747" s="657"/>
      <c r="Z747" s="654"/>
    </row>
    <row r="748" spans="1:26" s="649" customFormat="1" ht="15.5">
      <c r="A748" s="854" t="s">
        <v>200</v>
      </c>
      <c r="B748" s="650">
        <v>44004</v>
      </c>
      <c r="C748" s="650" t="s">
        <v>274</v>
      </c>
      <c r="D748" s="663">
        <v>163545</v>
      </c>
      <c r="E748" s="651" t="s">
        <v>10</v>
      </c>
      <c r="F748" s="651" t="s">
        <v>152</v>
      </c>
      <c r="G748" s="651">
        <v>300</v>
      </c>
      <c r="H748" s="651">
        <v>23.79</v>
      </c>
      <c r="I748" s="651"/>
      <c r="J748" s="656">
        <v>7137</v>
      </c>
      <c r="K748" s="648">
        <v>12</v>
      </c>
      <c r="L748" s="648">
        <v>1.675</v>
      </c>
      <c r="M748" s="648">
        <v>0.24666666666666667</v>
      </c>
      <c r="N748" s="823">
        <v>7122.4687179487173</v>
      </c>
      <c r="O748" s="655" t="s">
        <v>143</v>
      </c>
      <c r="P748" s="662"/>
      <c r="Q748" s="823">
        <v>7122.4687179487173</v>
      </c>
      <c r="R748" s="654">
        <v>-15.303333333333285</v>
      </c>
      <c r="S748" s="660"/>
      <c r="U748" s="654"/>
      <c r="V748" s="649" t="s">
        <v>1257</v>
      </c>
      <c r="W748" s="657">
        <v>13.921666666666667</v>
      </c>
      <c r="X748" s="649">
        <v>-1000</v>
      </c>
      <c r="Y748" s="657"/>
      <c r="Z748" s="654"/>
    </row>
    <row r="749" spans="1:26" s="649" customFormat="1" ht="15.5">
      <c r="A749" s="854" t="s">
        <v>200</v>
      </c>
      <c r="B749" s="650">
        <v>44004</v>
      </c>
      <c r="C749" s="650" t="s">
        <v>274</v>
      </c>
      <c r="D749" s="663">
        <v>163545</v>
      </c>
      <c r="E749" s="651" t="s">
        <v>8</v>
      </c>
      <c r="F749" s="651" t="s">
        <v>152</v>
      </c>
      <c r="G749" s="651">
        <v>300</v>
      </c>
      <c r="H749" s="651">
        <v>23.74</v>
      </c>
      <c r="I749" s="651"/>
      <c r="J749" s="656">
        <v>7121.9999999999991</v>
      </c>
      <c r="K749" s="648">
        <v>12</v>
      </c>
      <c r="L749" s="648">
        <v>1.675</v>
      </c>
      <c r="M749" s="648">
        <v>0.24666666666666667</v>
      </c>
      <c r="N749" s="823">
        <v>7137.1612820512819</v>
      </c>
      <c r="O749" s="655" t="s">
        <v>143</v>
      </c>
      <c r="P749" s="662"/>
      <c r="Q749" s="823">
        <v>-7137.1612820512819</v>
      </c>
      <c r="R749" s="654"/>
      <c r="S749" s="660"/>
      <c r="U749" s="654"/>
      <c r="V749" s="649" t="s">
        <v>1211</v>
      </c>
      <c r="W749" s="657">
        <v>13.921666666666667</v>
      </c>
      <c r="X749" s="649">
        <v>-1000</v>
      </c>
      <c r="Y749" s="657"/>
      <c r="Z749" s="654"/>
    </row>
    <row r="750" spans="1:26" s="649" customFormat="1" ht="15.5">
      <c r="A750" s="854" t="s">
        <v>200</v>
      </c>
      <c r="B750" s="650">
        <v>44001</v>
      </c>
      <c r="C750" s="650" t="s">
        <v>274</v>
      </c>
      <c r="D750" s="663">
        <v>154058</v>
      </c>
      <c r="E750" s="651" t="s">
        <v>10</v>
      </c>
      <c r="F750" s="651" t="s">
        <v>152</v>
      </c>
      <c r="G750" s="651">
        <v>300</v>
      </c>
      <c r="H750" s="651">
        <v>25</v>
      </c>
      <c r="I750" s="651">
        <v>25.491250000000001</v>
      </c>
      <c r="J750" s="656">
        <v>7500</v>
      </c>
      <c r="K750" s="648">
        <v>12</v>
      </c>
      <c r="L750" s="648">
        <v>1.9550000000000001</v>
      </c>
      <c r="M750" s="648">
        <v>0.23</v>
      </c>
      <c r="N750" s="823">
        <v>7485.4853846153846</v>
      </c>
      <c r="O750" s="655" t="s">
        <v>143</v>
      </c>
      <c r="P750" s="662"/>
      <c r="Q750" s="823">
        <v>7485.4853846153846</v>
      </c>
      <c r="R750" s="654">
        <v>-162.19499999999971</v>
      </c>
      <c r="S750" s="660"/>
      <c r="U750" s="654"/>
      <c r="V750" s="649" t="s">
        <v>1211</v>
      </c>
      <c r="W750" s="657">
        <v>14.185</v>
      </c>
      <c r="X750" s="649">
        <v>-1000</v>
      </c>
      <c r="Y750" s="657"/>
      <c r="Z750" s="654"/>
    </row>
    <row r="751" spans="1:26" s="649" customFormat="1" ht="15.5">
      <c r="A751" s="854" t="s">
        <v>200</v>
      </c>
      <c r="B751" s="650">
        <v>44001</v>
      </c>
      <c r="C751" s="650" t="e">
        <v>#N/A</v>
      </c>
      <c r="D751" s="663">
        <v>154058</v>
      </c>
      <c r="E751" s="651" t="s">
        <v>10</v>
      </c>
      <c r="F751" s="651" t="s">
        <v>1196</v>
      </c>
      <c r="G751" s="651">
        <v>300</v>
      </c>
      <c r="H751" s="651">
        <v>22.43</v>
      </c>
      <c r="I751" s="651">
        <v>25.298333333333332</v>
      </c>
      <c r="J751" s="656">
        <v>6729</v>
      </c>
      <c r="K751" s="648">
        <v>12</v>
      </c>
      <c r="L751" s="648">
        <v>1.9550000000000001</v>
      </c>
      <c r="M751" s="648">
        <v>0.23</v>
      </c>
      <c r="N751" s="823">
        <v>6714.4853846153846</v>
      </c>
      <c r="O751" s="655" t="s">
        <v>143</v>
      </c>
      <c r="P751" s="662"/>
      <c r="Q751" s="823">
        <v>6714.4853846153846</v>
      </c>
      <c r="R751" s="654">
        <v>-875.31999999999971</v>
      </c>
      <c r="S751" s="660"/>
      <c r="U751" s="654"/>
      <c r="V751" s="649" t="s">
        <v>1257</v>
      </c>
      <c r="W751" s="657">
        <v>14.185</v>
      </c>
      <c r="X751" s="649">
        <v>-1000</v>
      </c>
      <c r="Y751" s="657"/>
      <c r="Z751" s="654"/>
    </row>
    <row r="752" spans="1:26" s="649" customFormat="1" ht="15.5">
      <c r="A752" s="854" t="s">
        <v>200</v>
      </c>
      <c r="B752" s="650">
        <v>43999</v>
      </c>
      <c r="C752" s="650" t="e">
        <v>#N/A</v>
      </c>
      <c r="D752" s="663">
        <v>144935</v>
      </c>
      <c r="E752" s="651" t="s">
        <v>10</v>
      </c>
      <c r="F752" s="651" t="s">
        <v>1196</v>
      </c>
      <c r="G752" s="651">
        <v>300</v>
      </c>
      <c r="H752" s="651">
        <v>22.31</v>
      </c>
      <c r="I752" s="651"/>
      <c r="J752" s="656">
        <v>6693</v>
      </c>
      <c r="K752" s="648">
        <v>12</v>
      </c>
      <c r="L752" s="648">
        <v>1.34</v>
      </c>
      <c r="M752" s="648">
        <v>0.22</v>
      </c>
      <c r="N752" s="823">
        <v>6678.495384615384</v>
      </c>
      <c r="O752" s="655" t="s">
        <v>143</v>
      </c>
      <c r="P752" s="662"/>
      <c r="Q752" s="823">
        <v>6678.495384615384</v>
      </c>
      <c r="R752" s="654"/>
      <c r="S752" s="660"/>
      <c r="U752" s="654"/>
      <c r="V752" s="649" t="s">
        <v>1211</v>
      </c>
      <c r="W752" s="657">
        <v>13.56</v>
      </c>
      <c r="X752" s="649">
        <v>-1000</v>
      </c>
      <c r="Y752" s="657"/>
      <c r="Z752" s="654"/>
    </row>
    <row r="753" spans="1:26" s="649" customFormat="1" ht="15.5">
      <c r="A753" s="854" t="s">
        <v>200</v>
      </c>
      <c r="B753" s="650">
        <v>43999</v>
      </c>
      <c r="C753" s="650" t="e">
        <v>#N/A</v>
      </c>
      <c r="D753" s="663">
        <v>144935</v>
      </c>
      <c r="E753" s="651" t="s">
        <v>8</v>
      </c>
      <c r="F753" s="651" t="s">
        <v>1196</v>
      </c>
      <c r="G753" s="651">
        <v>300</v>
      </c>
      <c r="H753" s="651">
        <v>22.44</v>
      </c>
      <c r="I753" s="651"/>
      <c r="J753" s="656">
        <v>6732</v>
      </c>
      <c r="K753" s="648">
        <v>12</v>
      </c>
      <c r="L753" s="648">
        <v>1.34</v>
      </c>
      <c r="M753" s="648">
        <v>0.22</v>
      </c>
      <c r="N753" s="823">
        <v>6747.1346153846162</v>
      </c>
      <c r="O753" s="655" t="s">
        <v>143</v>
      </c>
      <c r="P753" s="662"/>
      <c r="Q753" s="823">
        <v>-6747.1346153846162</v>
      </c>
      <c r="R753" s="654"/>
      <c r="S753" s="660"/>
      <c r="U753" s="654"/>
      <c r="V753" s="649" t="s">
        <v>1211</v>
      </c>
      <c r="W753" s="657">
        <v>13.56</v>
      </c>
      <c r="X753" s="649">
        <v>-1000</v>
      </c>
      <c r="Y753" s="657"/>
      <c r="Z753" s="654"/>
    </row>
    <row r="754" spans="1:26" s="649" customFormat="1" ht="15.5">
      <c r="A754" s="854" t="s">
        <v>200</v>
      </c>
      <c r="B754" s="650">
        <v>43999</v>
      </c>
      <c r="C754" s="650" t="e">
        <v>#N/A</v>
      </c>
      <c r="D754" s="663">
        <v>136121</v>
      </c>
      <c r="E754" s="651" t="s">
        <v>8</v>
      </c>
      <c r="F754" s="651" t="s">
        <v>1196</v>
      </c>
      <c r="G754" s="651">
        <v>300</v>
      </c>
      <c r="H754" s="651">
        <v>22.21</v>
      </c>
      <c r="I754" s="651">
        <v>25.298333333333332</v>
      </c>
      <c r="J754" s="656">
        <v>6663</v>
      </c>
      <c r="K754" s="648">
        <v>12</v>
      </c>
      <c r="L754" s="648">
        <v>1.3933333333333333</v>
      </c>
      <c r="M754" s="648">
        <v>0.19666666666666666</v>
      </c>
      <c r="N754" s="823">
        <v>6678.1112820512826</v>
      </c>
      <c r="O754" s="655" t="s">
        <v>143</v>
      </c>
      <c r="P754" s="662"/>
      <c r="Q754" s="823">
        <v>-6678.1112820512826</v>
      </c>
      <c r="R754" s="654"/>
      <c r="S754" s="660"/>
      <c r="U754" s="654"/>
      <c r="V754" s="649" t="s">
        <v>1211</v>
      </c>
      <c r="W754" s="657">
        <v>13.59</v>
      </c>
      <c r="X754" s="649">
        <v>-1000</v>
      </c>
      <c r="Y754" s="657"/>
      <c r="Z754" s="654"/>
    </row>
    <row r="755" spans="1:26" s="649" customFormat="1" ht="15.5">
      <c r="A755" s="854" t="s">
        <v>200</v>
      </c>
      <c r="B755" s="650">
        <v>43999</v>
      </c>
      <c r="C755" s="650" t="s">
        <v>271</v>
      </c>
      <c r="D755" s="663">
        <v>136121</v>
      </c>
      <c r="E755" s="651" t="s">
        <v>10</v>
      </c>
      <c r="F755" s="651" t="s">
        <v>67</v>
      </c>
      <c r="G755" s="651">
        <v>300</v>
      </c>
      <c r="H755" s="651">
        <v>19.329999999999998</v>
      </c>
      <c r="I755" s="651"/>
      <c r="J755" s="656">
        <v>5798.9999999999991</v>
      </c>
      <c r="K755" s="648">
        <v>12</v>
      </c>
      <c r="L755" s="648">
        <v>1.3933333333333333</v>
      </c>
      <c r="M755" s="648">
        <v>0.19666666666666666</v>
      </c>
      <c r="N755" s="823">
        <v>5784.5187179487166</v>
      </c>
      <c r="O755" s="655" t="s">
        <v>143</v>
      </c>
      <c r="P755" s="662"/>
      <c r="Q755" s="823">
        <v>5784.5187179487166</v>
      </c>
      <c r="R755" s="654">
        <v>-208.39333333333525</v>
      </c>
      <c r="S755" s="660"/>
      <c r="U755" s="654"/>
      <c r="V755" s="649" t="s">
        <v>1211</v>
      </c>
      <c r="W755" s="657">
        <v>13.59</v>
      </c>
      <c r="X755" s="649">
        <v>-1000</v>
      </c>
      <c r="Y755" s="657"/>
      <c r="Z755" s="654"/>
    </row>
    <row r="756" spans="1:26" s="649" customFormat="1" ht="15.5">
      <c r="A756" s="854" t="s">
        <v>200</v>
      </c>
      <c r="B756" s="650">
        <v>43999</v>
      </c>
      <c r="C756" s="650" t="s">
        <v>271</v>
      </c>
      <c r="D756" s="663">
        <v>136121</v>
      </c>
      <c r="E756" s="651" t="s">
        <v>8</v>
      </c>
      <c r="F756" s="651" t="s">
        <v>67</v>
      </c>
      <c r="G756" s="651">
        <v>300</v>
      </c>
      <c r="H756" s="651">
        <v>19.93</v>
      </c>
      <c r="I756" s="651"/>
      <c r="J756" s="656">
        <v>5979</v>
      </c>
      <c r="K756" s="648">
        <v>12</v>
      </c>
      <c r="L756" s="648">
        <v>1.3933333333333333</v>
      </c>
      <c r="M756" s="648">
        <v>0.19666666666666666</v>
      </c>
      <c r="N756" s="823">
        <v>5994.1112820512826</v>
      </c>
      <c r="O756" s="655" t="s">
        <v>143</v>
      </c>
      <c r="P756" s="662"/>
      <c r="Q756" s="823">
        <v>-5994.1112820512826</v>
      </c>
      <c r="R756" s="654"/>
      <c r="S756" s="660"/>
      <c r="U756" s="654"/>
      <c r="V756" s="649" t="s">
        <v>1211</v>
      </c>
      <c r="W756" s="657">
        <v>13.59</v>
      </c>
      <c r="X756" s="649">
        <v>-1000</v>
      </c>
      <c r="Y756" s="657"/>
      <c r="Z756" s="654"/>
    </row>
    <row r="757" spans="1:26" s="649" customFormat="1" ht="15.5">
      <c r="A757" s="854" t="s">
        <v>200</v>
      </c>
      <c r="B757" s="650">
        <v>43997</v>
      </c>
      <c r="C757" s="650" t="e">
        <v>#N/A</v>
      </c>
      <c r="D757" s="663">
        <v>116582</v>
      </c>
      <c r="E757" s="651" t="s">
        <v>10</v>
      </c>
      <c r="F757" s="651" t="s">
        <v>1196</v>
      </c>
      <c r="G757" s="651">
        <v>300</v>
      </c>
      <c r="H757" s="651">
        <v>21.99</v>
      </c>
      <c r="I757" s="651"/>
      <c r="J757" s="656">
        <v>6596.9999999999991</v>
      </c>
      <c r="K757" s="648">
        <v>12</v>
      </c>
      <c r="L757" s="648">
        <v>1.3262499999999999</v>
      </c>
      <c r="M757" s="648">
        <v>0.2175</v>
      </c>
      <c r="N757" s="823">
        <v>6582.4978846153836</v>
      </c>
      <c r="O757" s="655" t="s">
        <v>143</v>
      </c>
      <c r="P757" s="662"/>
      <c r="Q757" s="823">
        <v>6582.4978846153836</v>
      </c>
      <c r="R757" s="654">
        <v>-103.72499999999945</v>
      </c>
      <c r="S757" s="660"/>
      <c r="U757" s="654"/>
      <c r="V757" s="649" t="s">
        <v>1211</v>
      </c>
      <c r="W757" s="657">
        <v>13.543749999999999</v>
      </c>
      <c r="X757" s="649">
        <v>-1000</v>
      </c>
      <c r="Y757" s="657"/>
      <c r="Z757" s="654"/>
    </row>
    <row r="758" spans="1:26" s="649" customFormat="1" ht="15.5">
      <c r="A758" s="854" t="s">
        <v>200</v>
      </c>
      <c r="B758" s="650">
        <v>43997</v>
      </c>
      <c r="C758" s="650" t="e">
        <v>#N/A</v>
      </c>
      <c r="D758" s="663">
        <v>116582</v>
      </c>
      <c r="E758" s="651" t="s">
        <v>10</v>
      </c>
      <c r="F758" s="651" t="s">
        <v>1196</v>
      </c>
      <c r="G758" s="651">
        <v>300</v>
      </c>
      <c r="H758" s="651">
        <v>22.38</v>
      </c>
      <c r="I758" s="651"/>
      <c r="J758" s="656">
        <v>6714</v>
      </c>
      <c r="K758" s="648">
        <v>12</v>
      </c>
      <c r="L758" s="648">
        <v>1.3262499999999999</v>
      </c>
      <c r="M758" s="648">
        <v>0.2175</v>
      </c>
      <c r="N758" s="823">
        <v>6699.4978846153845</v>
      </c>
      <c r="O758" s="655" t="s">
        <v>143</v>
      </c>
      <c r="P758" s="662"/>
      <c r="Q758" s="823">
        <v>6699.4978846153845</v>
      </c>
      <c r="R758" s="654">
        <v>76.275000000000546</v>
      </c>
      <c r="S758" s="660"/>
      <c r="U758" s="654"/>
      <c r="V758" s="649" t="s">
        <v>1211</v>
      </c>
      <c r="W758" s="657">
        <v>13.543749999999999</v>
      </c>
      <c r="X758" s="649">
        <v>-1000</v>
      </c>
      <c r="Y758" s="657"/>
      <c r="Z758" s="654"/>
    </row>
    <row r="759" spans="1:26" s="649" customFormat="1" ht="15.5">
      <c r="A759" s="854" t="s">
        <v>200</v>
      </c>
      <c r="B759" s="650">
        <v>43997</v>
      </c>
      <c r="C759" s="650" t="e">
        <v>#N/A</v>
      </c>
      <c r="D759" s="663">
        <v>116582</v>
      </c>
      <c r="E759" s="651" t="s">
        <v>8</v>
      </c>
      <c r="F759" s="651" t="s">
        <v>1196</v>
      </c>
      <c r="G759" s="651">
        <v>300</v>
      </c>
      <c r="H759" s="651">
        <v>22.24</v>
      </c>
      <c r="I759" s="651"/>
      <c r="J759" s="656">
        <v>6671.9999999999991</v>
      </c>
      <c r="K759" s="648">
        <v>12</v>
      </c>
      <c r="L759" s="648">
        <v>1.3262499999999999</v>
      </c>
      <c r="M759" s="648">
        <v>0.2175</v>
      </c>
      <c r="N759" s="823">
        <v>6687.7574999999988</v>
      </c>
      <c r="O759" s="655" t="s">
        <v>143</v>
      </c>
      <c r="P759" s="662"/>
      <c r="Q759" s="823">
        <v>-6687.7574999999988</v>
      </c>
      <c r="R759" s="654"/>
      <c r="S759" s="660"/>
      <c r="U759" s="654"/>
      <c r="V759" s="649" t="s">
        <v>1211</v>
      </c>
      <c r="W759" s="657">
        <v>13.543749999999999</v>
      </c>
      <c r="X759" s="649">
        <v>-1000</v>
      </c>
      <c r="Y759" s="657"/>
      <c r="Z759" s="654"/>
    </row>
    <row r="760" spans="1:26" s="649" customFormat="1" ht="15.5">
      <c r="A760" s="854" t="s">
        <v>200</v>
      </c>
      <c r="B760" s="650">
        <v>43997</v>
      </c>
      <c r="C760" s="650" t="e">
        <v>#N/A</v>
      </c>
      <c r="D760" s="663">
        <v>116582</v>
      </c>
      <c r="E760" s="651" t="s">
        <v>8</v>
      </c>
      <c r="F760" s="651" t="s">
        <v>1196</v>
      </c>
      <c r="G760" s="651">
        <v>300</v>
      </c>
      <c r="H760" s="651">
        <v>22.03</v>
      </c>
      <c r="I760" s="651"/>
      <c r="J760" s="656">
        <v>6609</v>
      </c>
      <c r="K760" s="648">
        <v>12</v>
      </c>
      <c r="L760" s="648">
        <v>1.3262499999999999</v>
      </c>
      <c r="M760" s="648">
        <v>0.2175</v>
      </c>
      <c r="N760" s="823">
        <v>6625.9674999999997</v>
      </c>
      <c r="O760" s="655" t="s">
        <v>143</v>
      </c>
      <c r="P760" s="662"/>
      <c r="Q760" s="823">
        <v>-6625.9674999999997</v>
      </c>
      <c r="R760" s="654"/>
      <c r="S760" s="660"/>
      <c r="U760" s="654"/>
      <c r="V760" s="649" t="s">
        <v>1211</v>
      </c>
      <c r="W760" s="657">
        <v>13.543749999999999</v>
      </c>
      <c r="X760" s="649">
        <v>-1000</v>
      </c>
      <c r="Y760" s="657"/>
      <c r="Z760" s="654"/>
    </row>
    <row r="761" spans="1:26" s="649" customFormat="1" ht="15.5">
      <c r="A761" s="854" t="s">
        <v>200</v>
      </c>
      <c r="B761" s="650">
        <v>43997</v>
      </c>
      <c r="C761" s="650" t="s">
        <v>271</v>
      </c>
      <c r="D761" s="663">
        <v>116582</v>
      </c>
      <c r="E761" s="651" t="s">
        <v>10</v>
      </c>
      <c r="F761" s="651" t="s">
        <v>67</v>
      </c>
      <c r="G761" s="651">
        <v>400</v>
      </c>
      <c r="H761" s="651">
        <v>19.16</v>
      </c>
      <c r="I761" s="651"/>
      <c r="J761" s="656">
        <v>7664</v>
      </c>
      <c r="K761" s="648">
        <v>12</v>
      </c>
      <c r="L761" s="648">
        <v>1.3262499999999999</v>
      </c>
      <c r="M761" s="648">
        <v>0.2175</v>
      </c>
      <c r="N761" s="823">
        <v>7647.6625000000004</v>
      </c>
      <c r="O761" s="655" t="s">
        <v>143</v>
      </c>
      <c r="P761" s="662"/>
      <c r="Q761" s="823">
        <v>7647.6625000000004</v>
      </c>
      <c r="R761" s="654">
        <v>-61.459999999999127</v>
      </c>
      <c r="S761" s="660"/>
      <c r="U761" s="654"/>
      <c r="V761" s="649" t="s">
        <v>1211</v>
      </c>
      <c r="W761" s="657">
        <v>13.543749999999999</v>
      </c>
      <c r="X761" s="649">
        <v>-1000</v>
      </c>
      <c r="Y761" s="657"/>
      <c r="Z761" s="654"/>
    </row>
    <row r="762" spans="1:26" s="649" customFormat="1" ht="15.5">
      <c r="A762" s="854" t="s">
        <v>200</v>
      </c>
      <c r="B762" s="650">
        <v>43997</v>
      </c>
      <c r="C762" s="650" t="s">
        <v>271</v>
      </c>
      <c r="D762" s="663">
        <v>116582</v>
      </c>
      <c r="E762" s="651" t="s">
        <v>10</v>
      </c>
      <c r="F762" s="651" t="s">
        <v>67</v>
      </c>
      <c r="G762" s="651">
        <v>300</v>
      </c>
      <c r="H762" s="651">
        <v>19.95</v>
      </c>
      <c r="I762" s="651"/>
      <c r="J762" s="656">
        <v>5985</v>
      </c>
      <c r="K762" s="648">
        <v>12</v>
      </c>
      <c r="L762" s="648">
        <v>1.3262499999999999</v>
      </c>
      <c r="M762" s="648">
        <v>0.2175</v>
      </c>
      <c r="N762" s="823">
        <v>5968.6625000000004</v>
      </c>
      <c r="O762" s="655" t="s">
        <v>143</v>
      </c>
      <c r="P762" s="662"/>
      <c r="Q762" s="823">
        <v>5968.6625000000004</v>
      </c>
      <c r="R762" s="654">
        <v>240.53999999999996</v>
      </c>
      <c r="S762" s="660"/>
      <c r="U762" s="654"/>
      <c r="V762" s="649" t="s">
        <v>1211</v>
      </c>
      <c r="W762" s="657">
        <v>13.543749999999999</v>
      </c>
      <c r="X762" s="649">
        <v>-1000</v>
      </c>
      <c r="Y762" s="657"/>
      <c r="Z762" s="654"/>
    </row>
    <row r="763" spans="1:26" s="649" customFormat="1" ht="15.5">
      <c r="A763" s="854" t="s">
        <v>200</v>
      </c>
      <c r="B763" s="650">
        <v>43997</v>
      </c>
      <c r="C763" s="650" t="s">
        <v>271</v>
      </c>
      <c r="D763" s="663">
        <v>116582</v>
      </c>
      <c r="E763" s="651" t="s">
        <v>8</v>
      </c>
      <c r="F763" s="651" t="s">
        <v>67</v>
      </c>
      <c r="G763" s="651">
        <v>300</v>
      </c>
      <c r="H763" s="651">
        <v>19.05</v>
      </c>
      <c r="I763" s="651"/>
      <c r="J763" s="656">
        <v>5715</v>
      </c>
      <c r="K763" s="648">
        <v>12</v>
      </c>
      <c r="L763" s="648">
        <v>1.3262499999999999</v>
      </c>
      <c r="M763" s="648">
        <v>0.2175</v>
      </c>
      <c r="N763" s="823">
        <v>5730.6274999999996</v>
      </c>
      <c r="O763" s="655" t="s">
        <v>143</v>
      </c>
      <c r="P763" s="662"/>
      <c r="Q763" s="823">
        <v>-5730.6274999999996</v>
      </c>
      <c r="R763" s="654"/>
      <c r="S763" s="660"/>
      <c r="U763" s="654"/>
      <c r="V763" s="649" t="s">
        <v>1211</v>
      </c>
      <c r="W763" s="657">
        <v>13.543749999999999</v>
      </c>
      <c r="X763" s="649">
        <v>-1000</v>
      </c>
      <c r="Y763" s="657"/>
      <c r="Z763" s="654"/>
    </row>
    <row r="764" spans="1:26" s="649" customFormat="1" ht="15.5">
      <c r="A764" s="854" t="s">
        <v>200</v>
      </c>
      <c r="B764" s="650">
        <v>43997</v>
      </c>
      <c r="C764" s="650" t="s">
        <v>271</v>
      </c>
      <c r="D764" s="663">
        <v>116582</v>
      </c>
      <c r="E764" s="651" t="s">
        <v>8</v>
      </c>
      <c r="F764" s="651" t="s">
        <v>67</v>
      </c>
      <c r="G764" s="651">
        <v>400</v>
      </c>
      <c r="H764" s="651">
        <v>19.239999999999998</v>
      </c>
      <c r="I764" s="651"/>
      <c r="J764" s="656">
        <v>7695.9999999999991</v>
      </c>
      <c r="K764" s="648">
        <v>12</v>
      </c>
      <c r="L764" s="648">
        <v>1.3262499999999999</v>
      </c>
      <c r="M764" s="648">
        <v>0.2175</v>
      </c>
      <c r="N764" s="823">
        <v>7711.6974999999993</v>
      </c>
      <c r="O764" s="655" t="s">
        <v>143</v>
      </c>
      <c r="P764" s="662"/>
      <c r="Q764" s="823">
        <v>-7711.6974999999993</v>
      </c>
      <c r="R764" s="654"/>
      <c r="S764" s="660"/>
      <c r="U764" s="654"/>
      <c r="V764" s="649" t="s">
        <v>1257</v>
      </c>
      <c r="W764" s="657">
        <v>13.543749999999999</v>
      </c>
      <c r="X764" s="649">
        <v>-1000</v>
      </c>
      <c r="Y764" s="657"/>
      <c r="Z764" s="654"/>
    </row>
    <row r="765" spans="1:26" s="649" customFormat="1" ht="15.5">
      <c r="A765" s="854" t="s">
        <v>200</v>
      </c>
      <c r="B765" s="650">
        <v>43992</v>
      </c>
      <c r="C765" s="650" t="s">
        <v>276</v>
      </c>
      <c r="D765" s="663">
        <v>92223</v>
      </c>
      <c r="E765" s="651" t="s">
        <v>10</v>
      </c>
      <c r="F765" s="651" t="s">
        <v>128</v>
      </c>
      <c r="G765" s="651">
        <v>300</v>
      </c>
      <c r="H765" s="651">
        <v>21.74</v>
      </c>
      <c r="I765" s="651"/>
      <c r="J765" s="656">
        <v>6521.9999999999991</v>
      </c>
      <c r="K765" s="648">
        <v>12</v>
      </c>
      <c r="L765" s="648">
        <v>1.3</v>
      </c>
      <c r="M765" s="648">
        <v>0.21</v>
      </c>
      <c r="N765" s="823">
        <v>6509.7899999999991</v>
      </c>
      <c r="O765" s="655" t="s">
        <v>143</v>
      </c>
      <c r="P765" s="662"/>
      <c r="Q765" s="823">
        <v>6509.7899999999991</v>
      </c>
      <c r="R765" s="654">
        <v>-11.044000000002598</v>
      </c>
      <c r="S765" s="660"/>
      <c r="U765" s="654"/>
      <c r="V765" s="649" t="s">
        <v>1257</v>
      </c>
      <c r="W765" s="657">
        <v>13.510000000000002</v>
      </c>
      <c r="X765" s="649">
        <v>-1000</v>
      </c>
      <c r="Y765" s="657"/>
      <c r="Z765" s="654"/>
    </row>
    <row r="766" spans="1:26" s="649" customFormat="1" ht="15.5">
      <c r="A766" s="854" t="s">
        <v>200</v>
      </c>
      <c r="B766" s="650">
        <v>43992</v>
      </c>
      <c r="C766" s="650" t="s">
        <v>276</v>
      </c>
      <c r="D766" s="663">
        <v>92223</v>
      </c>
      <c r="E766" s="651" t="s">
        <v>8</v>
      </c>
      <c r="F766" s="651" t="s">
        <v>128</v>
      </c>
      <c r="G766" s="651">
        <v>300</v>
      </c>
      <c r="H766" s="651">
        <v>21.67</v>
      </c>
      <c r="I766" s="651"/>
      <c r="J766" s="656">
        <v>6501.0000000000009</v>
      </c>
      <c r="K766" s="648">
        <v>12</v>
      </c>
      <c r="L766" s="648">
        <v>1.3</v>
      </c>
      <c r="M766" s="648">
        <v>0.21</v>
      </c>
      <c r="N766" s="823">
        <v>6516.6600000000008</v>
      </c>
      <c r="O766" s="655" t="s">
        <v>143</v>
      </c>
      <c r="P766" s="662"/>
      <c r="Q766" s="823">
        <v>-6516.6600000000008</v>
      </c>
      <c r="R766" s="654"/>
      <c r="S766" s="660"/>
      <c r="U766" s="654"/>
      <c r="V766" s="649" t="s">
        <v>1257</v>
      </c>
      <c r="W766" s="657">
        <v>13.510000000000002</v>
      </c>
      <c r="X766" s="649">
        <v>-1000</v>
      </c>
      <c r="Y766" s="657"/>
      <c r="Z766" s="654"/>
    </row>
    <row r="767" spans="1:26" s="649" customFormat="1" ht="15.5">
      <c r="A767" s="854" t="s">
        <v>200</v>
      </c>
      <c r="B767" s="650">
        <v>43991</v>
      </c>
      <c r="C767" s="650" t="e">
        <v>#N/A</v>
      </c>
      <c r="D767" s="663">
        <v>78990</v>
      </c>
      <c r="E767" s="651" t="s">
        <v>8</v>
      </c>
      <c r="F767" s="651" t="s">
        <v>1196</v>
      </c>
      <c r="G767" s="651">
        <v>200</v>
      </c>
      <c r="H767" s="651">
        <v>25.26</v>
      </c>
      <c r="I767" s="651">
        <v>26.327777777777779</v>
      </c>
      <c r="J767" s="656">
        <v>5052</v>
      </c>
      <c r="K767" s="648">
        <v>12</v>
      </c>
      <c r="L767" s="648">
        <v>1.7370000000000001</v>
      </c>
      <c r="M767" s="648">
        <v>0.255</v>
      </c>
      <c r="N767" s="823">
        <v>5072.5950000000003</v>
      </c>
      <c r="O767" s="655" t="s">
        <v>143</v>
      </c>
      <c r="P767" s="662"/>
      <c r="Q767" s="823">
        <v>-5072.5950000000003</v>
      </c>
      <c r="R767" s="654"/>
      <c r="S767" s="660"/>
      <c r="U767" s="654"/>
      <c r="V767" s="649" t="s">
        <v>1257</v>
      </c>
      <c r="W767" s="657">
        <v>13.992000000000001</v>
      </c>
      <c r="X767" s="649">
        <v>-1000</v>
      </c>
      <c r="Y767" s="657"/>
      <c r="Z767" s="654"/>
    </row>
    <row r="768" spans="1:26" s="649" customFormat="1" ht="15.5">
      <c r="A768" s="854" t="s">
        <v>200</v>
      </c>
      <c r="B768" s="650">
        <v>43991</v>
      </c>
      <c r="C768" s="650" t="e">
        <v>#N/A</v>
      </c>
      <c r="D768" s="663">
        <v>78990</v>
      </c>
      <c r="E768" s="651" t="s">
        <v>8</v>
      </c>
      <c r="F768" s="651" t="s">
        <v>1196</v>
      </c>
      <c r="G768" s="651">
        <v>200</v>
      </c>
      <c r="H768" s="651">
        <v>25.96</v>
      </c>
      <c r="I768" s="651"/>
      <c r="J768" s="656">
        <v>5192</v>
      </c>
      <c r="K768" s="648">
        <v>12</v>
      </c>
      <c r="L768" s="648">
        <v>1.7370000000000001</v>
      </c>
      <c r="M768" s="648">
        <v>0.255</v>
      </c>
      <c r="N768" s="823">
        <v>5209.6850000000004</v>
      </c>
      <c r="O768" s="655" t="s">
        <v>143</v>
      </c>
      <c r="P768" s="662"/>
      <c r="Q768" s="823">
        <v>-5209.6850000000004</v>
      </c>
      <c r="R768" s="654"/>
      <c r="S768" s="660"/>
      <c r="U768" s="654"/>
      <c r="V768" s="649" t="s">
        <v>1211</v>
      </c>
      <c r="W768" s="657">
        <v>13.992000000000001</v>
      </c>
      <c r="X768" s="649">
        <v>-1000</v>
      </c>
      <c r="Y768" s="657"/>
      <c r="Z768" s="654"/>
    </row>
    <row r="769" spans="1:26" s="649" customFormat="1" ht="15.5">
      <c r="A769" s="854" t="s">
        <v>200</v>
      </c>
      <c r="B769" s="650">
        <v>43991</v>
      </c>
      <c r="C769" s="650" t="e">
        <v>#N/A</v>
      </c>
      <c r="D769" s="663">
        <v>78990</v>
      </c>
      <c r="E769" s="651" t="s">
        <v>8</v>
      </c>
      <c r="F769" s="651" t="s">
        <v>1196</v>
      </c>
      <c r="G769" s="651">
        <v>200</v>
      </c>
      <c r="H769" s="651">
        <v>26.39</v>
      </c>
      <c r="I769" s="651"/>
      <c r="J769" s="656">
        <v>5278</v>
      </c>
      <c r="K769" s="648">
        <v>12</v>
      </c>
      <c r="L769" s="648">
        <v>1.7370000000000001</v>
      </c>
      <c r="M769" s="648">
        <v>0.255</v>
      </c>
      <c r="N769" s="823">
        <v>5295.6850000000004</v>
      </c>
      <c r="O769" s="655" t="s">
        <v>143</v>
      </c>
      <c r="P769" s="662"/>
      <c r="Q769" s="823">
        <v>-5295.6850000000004</v>
      </c>
      <c r="R769" s="654"/>
      <c r="S769" s="660"/>
      <c r="U769" s="654"/>
      <c r="V769" s="649" t="s">
        <v>1211</v>
      </c>
      <c r="W769" s="657">
        <v>13.992000000000001</v>
      </c>
      <c r="X769" s="649">
        <v>-1000</v>
      </c>
      <c r="Y769" s="657"/>
      <c r="Z769" s="654"/>
    </row>
    <row r="770" spans="1:26" s="649" customFormat="1" ht="15.5">
      <c r="A770" s="854" t="s">
        <v>200</v>
      </c>
      <c r="B770" s="650">
        <v>43991</v>
      </c>
      <c r="C770" s="650" t="e">
        <v>#N/A</v>
      </c>
      <c r="D770" s="663">
        <v>78990</v>
      </c>
      <c r="E770" s="651" t="s">
        <v>8</v>
      </c>
      <c r="F770" s="651" t="s">
        <v>1196</v>
      </c>
      <c r="G770" s="651">
        <v>300</v>
      </c>
      <c r="H770" s="651">
        <v>27.21</v>
      </c>
      <c r="I770" s="651"/>
      <c r="J770" s="656">
        <v>8163</v>
      </c>
      <c r="K770" s="648">
        <v>12</v>
      </c>
      <c r="L770" s="648">
        <v>1.7370000000000001</v>
      </c>
      <c r="M770" s="648">
        <v>0.255</v>
      </c>
      <c r="N770" s="823">
        <v>8178.9750000000004</v>
      </c>
      <c r="O770" s="655" t="s">
        <v>143</v>
      </c>
      <c r="P770" s="662"/>
      <c r="Q770" s="823">
        <v>-8178.9750000000004</v>
      </c>
      <c r="R770" s="654"/>
      <c r="S770" s="660"/>
      <c r="U770" s="654"/>
      <c r="V770" s="649" t="s">
        <v>1211</v>
      </c>
      <c r="W770" s="657">
        <v>13.992000000000001</v>
      </c>
      <c r="X770" s="649">
        <v>-1000</v>
      </c>
      <c r="Y770" s="657"/>
      <c r="Z770" s="654"/>
    </row>
    <row r="771" spans="1:26" s="649" customFormat="1" ht="15.5">
      <c r="A771" s="854" t="s">
        <v>200</v>
      </c>
      <c r="B771" s="650">
        <v>43991</v>
      </c>
      <c r="C771" s="650" t="s">
        <v>276</v>
      </c>
      <c r="D771" s="663">
        <v>78990</v>
      </c>
      <c r="E771" s="651" t="s">
        <v>10</v>
      </c>
      <c r="F771" s="651" t="s">
        <v>128</v>
      </c>
      <c r="G771" s="651">
        <v>300</v>
      </c>
      <c r="H771" s="651">
        <v>22.33</v>
      </c>
      <c r="I771" s="651"/>
      <c r="J771" s="656">
        <v>6698.9999999999991</v>
      </c>
      <c r="K771" s="648">
        <v>12</v>
      </c>
      <c r="L771" s="648">
        <v>1.7370000000000001</v>
      </c>
      <c r="M771" s="648">
        <v>0.255</v>
      </c>
      <c r="N771" s="823">
        <v>6683.8592857142849</v>
      </c>
      <c r="O771" s="655" t="s">
        <v>143</v>
      </c>
      <c r="P771" s="662"/>
      <c r="Q771" s="823">
        <v>6683.8592857142849</v>
      </c>
      <c r="R771" s="654">
        <v>-41.134000000001834</v>
      </c>
      <c r="S771" s="660"/>
      <c r="U771" s="654"/>
      <c r="V771" s="649" t="s">
        <v>1211</v>
      </c>
      <c r="W771" s="657">
        <v>13.992000000000001</v>
      </c>
      <c r="X771" s="649">
        <v>-1000</v>
      </c>
      <c r="Y771" s="657"/>
      <c r="Z771" s="654"/>
    </row>
    <row r="772" spans="1:26" s="649" customFormat="1" ht="15.5">
      <c r="A772" s="854" t="s">
        <v>200</v>
      </c>
      <c r="B772" s="650">
        <v>43991</v>
      </c>
      <c r="C772" s="650" t="s">
        <v>276</v>
      </c>
      <c r="D772" s="663">
        <v>78990</v>
      </c>
      <c r="E772" s="651" t="s">
        <v>8</v>
      </c>
      <c r="F772" s="651" t="s">
        <v>128</v>
      </c>
      <c r="G772" s="651">
        <v>300</v>
      </c>
      <c r="H772" s="651">
        <v>22.36</v>
      </c>
      <c r="I772" s="651"/>
      <c r="J772" s="656">
        <v>6708</v>
      </c>
      <c r="K772" s="648">
        <v>12</v>
      </c>
      <c r="L772" s="648">
        <v>1.7370000000000001</v>
      </c>
      <c r="M772" s="648">
        <v>0.255</v>
      </c>
      <c r="N772" s="823">
        <v>6723.7707142857143</v>
      </c>
      <c r="O772" s="655" t="s">
        <v>143</v>
      </c>
      <c r="P772" s="662"/>
      <c r="Q772" s="823">
        <v>-6723.7707142857143</v>
      </c>
      <c r="R772" s="654"/>
      <c r="S772" s="660"/>
      <c r="U772" s="654"/>
      <c r="V772" s="649" t="s">
        <v>1211</v>
      </c>
      <c r="W772" s="657">
        <v>13.992000000000001</v>
      </c>
      <c r="X772" s="649">
        <v>-1000</v>
      </c>
      <c r="Y772" s="657"/>
      <c r="Z772" s="654"/>
    </row>
    <row r="773" spans="1:26" s="649" customFormat="1" ht="15.5">
      <c r="A773" s="854" t="s">
        <v>200</v>
      </c>
      <c r="B773" s="650">
        <v>43991</v>
      </c>
      <c r="C773" s="650" t="e">
        <v>#N/A</v>
      </c>
      <c r="D773" s="663">
        <v>78990</v>
      </c>
      <c r="E773" s="651" t="s">
        <v>10</v>
      </c>
      <c r="F773" s="651" t="s">
        <v>1289</v>
      </c>
      <c r="G773" s="651">
        <v>1000</v>
      </c>
      <c r="H773" s="651">
        <v>6.98</v>
      </c>
      <c r="I773" s="651"/>
      <c r="J773" s="656">
        <v>6980</v>
      </c>
      <c r="K773" s="648">
        <v>12</v>
      </c>
      <c r="L773" s="648">
        <v>1.7370000000000001</v>
      </c>
      <c r="M773" s="648">
        <v>0.255</v>
      </c>
      <c r="N773" s="823">
        <v>6964.8592857142858</v>
      </c>
      <c r="O773" s="655" t="s">
        <v>143</v>
      </c>
      <c r="P773" s="662"/>
      <c r="Q773" s="823">
        <v>6964.8592857142858</v>
      </c>
      <c r="R773" s="654">
        <v>277.86599999999908</v>
      </c>
      <c r="S773" s="660"/>
      <c r="U773" s="654"/>
      <c r="V773" s="649" t="s">
        <v>1211</v>
      </c>
      <c r="W773" s="657">
        <v>13.992000000000001</v>
      </c>
      <c r="X773" s="649">
        <v>-1000</v>
      </c>
      <c r="Y773" s="657"/>
      <c r="Z773" s="654"/>
    </row>
    <row r="774" spans="1:26" s="649" customFormat="1" ht="15.5">
      <c r="A774" s="854" t="s">
        <v>200</v>
      </c>
      <c r="B774" s="650">
        <v>43991</v>
      </c>
      <c r="C774" s="650" t="e">
        <v>#N/A</v>
      </c>
      <c r="D774" s="663">
        <v>78990</v>
      </c>
      <c r="E774" s="651" t="s">
        <v>8</v>
      </c>
      <c r="F774" s="651" t="s">
        <v>1289</v>
      </c>
      <c r="G774" s="651">
        <v>1000</v>
      </c>
      <c r="H774" s="651">
        <v>6.67</v>
      </c>
      <c r="I774" s="651"/>
      <c r="J774" s="656">
        <v>6670</v>
      </c>
      <c r="K774" s="648">
        <v>12</v>
      </c>
      <c r="L774" s="648">
        <v>1.7370000000000001</v>
      </c>
      <c r="M774" s="648">
        <v>0.255</v>
      </c>
      <c r="N774" s="823">
        <v>6685.7707142857143</v>
      </c>
      <c r="O774" s="655" t="s">
        <v>143</v>
      </c>
      <c r="P774" s="662"/>
      <c r="Q774" s="823">
        <v>-6685.7707142857143</v>
      </c>
      <c r="R774" s="654"/>
      <c r="S774" s="660"/>
      <c r="U774" s="654"/>
      <c r="V774" s="649" t="s">
        <v>1257</v>
      </c>
      <c r="W774" s="657">
        <v>13.992000000000001</v>
      </c>
      <c r="X774" s="649">
        <v>-1000</v>
      </c>
      <c r="Y774" s="657"/>
      <c r="Z774" s="654"/>
    </row>
    <row r="775" spans="1:26" s="649" customFormat="1" ht="15.5">
      <c r="A775" s="854" t="s">
        <v>200</v>
      </c>
      <c r="B775" s="650">
        <v>43991</v>
      </c>
      <c r="C775" s="650" t="e">
        <v>#N/A</v>
      </c>
      <c r="D775" s="663">
        <v>78990</v>
      </c>
      <c r="E775" s="651" t="s">
        <v>10</v>
      </c>
      <c r="F775" s="651" t="s">
        <v>1196</v>
      </c>
      <c r="G775" s="651">
        <v>500</v>
      </c>
      <c r="H775" s="651">
        <v>27.41</v>
      </c>
      <c r="I775" s="651"/>
      <c r="J775" s="656">
        <v>13705</v>
      </c>
      <c r="K775" s="648">
        <v>12</v>
      </c>
      <c r="L775" s="648">
        <v>1.7370000000000001</v>
      </c>
      <c r="M775" s="648">
        <v>0.255</v>
      </c>
      <c r="N775" s="823">
        <v>13689.859285714287</v>
      </c>
      <c r="O775" s="655" t="s">
        <v>143</v>
      </c>
      <c r="P775" s="662"/>
      <c r="Q775" s="823">
        <v>13689.859285714287</v>
      </c>
      <c r="R775" s="654">
        <v>132.01600000000144</v>
      </c>
      <c r="S775" s="660"/>
      <c r="U775" s="654"/>
      <c r="V775" s="649" t="s">
        <v>1257</v>
      </c>
      <c r="W775" s="657">
        <v>13.992000000000001</v>
      </c>
      <c r="X775" s="649">
        <v>-1000</v>
      </c>
      <c r="Y775" s="657"/>
      <c r="Z775" s="654">
        <v>-1670.9120000000012</v>
      </c>
    </row>
    <row r="776" spans="1:26" s="649" customFormat="1" ht="15.5">
      <c r="A776" s="854" t="s">
        <v>200</v>
      </c>
      <c r="B776" s="650">
        <v>43991</v>
      </c>
      <c r="C776" s="650" t="e">
        <v>#N/A</v>
      </c>
      <c r="D776" s="663">
        <v>78990</v>
      </c>
      <c r="E776" s="651" t="s">
        <v>8</v>
      </c>
      <c r="F776" s="651" t="s">
        <v>1196</v>
      </c>
      <c r="G776" s="651">
        <v>500</v>
      </c>
      <c r="H776" s="651">
        <v>27.08</v>
      </c>
      <c r="I776" s="651"/>
      <c r="J776" s="656">
        <v>13540</v>
      </c>
      <c r="K776" s="648">
        <v>12</v>
      </c>
      <c r="L776" s="648">
        <v>1.7370000000000001</v>
      </c>
      <c r="M776" s="648">
        <v>0.255</v>
      </c>
      <c r="N776" s="823">
        <v>13555.770714285713</v>
      </c>
      <c r="O776" s="655" t="s">
        <v>143</v>
      </c>
      <c r="P776" s="662"/>
      <c r="Q776" s="823">
        <v>-13555.770714285713</v>
      </c>
      <c r="R776" s="654"/>
      <c r="S776" s="660"/>
      <c r="U776" s="654"/>
      <c r="V776" s="649" t="s">
        <v>1211</v>
      </c>
      <c r="W776" s="657">
        <v>13.992000000000001</v>
      </c>
      <c r="X776" s="649">
        <v>-1000</v>
      </c>
      <c r="Y776" s="657"/>
      <c r="Z776" s="654"/>
    </row>
    <row r="777" spans="1:26" s="649" customFormat="1" ht="15.5">
      <c r="A777" s="854" t="s">
        <v>200</v>
      </c>
      <c r="B777" s="650">
        <v>43990</v>
      </c>
      <c r="C777" s="650" t="e">
        <v>#N/A</v>
      </c>
      <c r="D777" s="663">
        <v>66066</v>
      </c>
      <c r="E777" s="651" t="s">
        <v>10</v>
      </c>
      <c r="F777" s="651" t="s">
        <v>1196</v>
      </c>
      <c r="G777" s="651">
        <v>500</v>
      </c>
      <c r="H777" s="651">
        <v>24.71</v>
      </c>
      <c r="I777" s="651"/>
      <c r="J777" s="656">
        <v>12355</v>
      </c>
      <c r="K777" s="648">
        <v>12</v>
      </c>
      <c r="L777" s="648">
        <v>3.17</v>
      </c>
      <c r="M777" s="648">
        <v>0.375</v>
      </c>
      <c r="N777" s="823">
        <v>12339.739285714286</v>
      </c>
      <c r="O777" s="655" t="s">
        <v>143</v>
      </c>
      <c r="P777" s="662"/>
      <c r="Q777" s="823">
        <v>12339.739285714286</v>
      </c>
      <c r="R777" s="654">
        <v>3132.6187142857143</v>
      </c>
      <c r="S777" s="660"/>
      <c r="U777" s="654"/>
      <c r="V777" s="649" t="s">
        <v>1211</v>
      </c>
      <c r="W777" s="657">
        <v>15.545</v>
      </c>
      <c r="X777" s="649">
        <v>-1000</v>
      </c>
      <c r="Y777" s="657"/>
      <c r="Z777" s="654"/>
    </row>
    <row r="778" spans="1:26" s="649" customFormat="1" ht="15.5">
      <c r="A778" s="854" t="s">
        <v>200</v>
      </c>
      <c r="B778" s="650">
        <v>43990</v>
      </c>
      <c r="C778" s="650" t="s">
        <v>276</v>
      </c>
      <c r="D778" s="663">
        <v>66066</v>
      </c>
      <c r="E778" s="651" t="s">
        <v>10</v>
      </c>
      <c r="F778" s="651" t="s">
        <v>128</v>
      </c>
      <c r="G778" s="651">
        <v>500</v>
      </c>
      <c r="H778" s="651">
        <v>21.41</v>
      </c>
      <c r="I778" s="651">
        <v>25.671689583333333</v>
      </c>
      <c r="J778" s="656">
        <v>10705</v>
      </c>
      <c r="K778" s="648">
        <v>12</v>
      </c>
      <c r="L778" s="648">
        <v>3.17</v>
      </c>
      <c r="M778" s="648">
        <v>0.375</v>
      </c>
      <c r="N778" s="823">
        <v>10687.673000000001</v>
      </c>
      <c r="O778" s="655" t="s">
        <v>143</v>
      </c>
      <c r="P778" s="662"/>
      <c r="Q778" s="823">
        <v>10687.673000000001</v>
      </c>
      <c r="R778" s="654">
        <v>-2147.1417916666669</v>
      </c>
      <c r="S778" s="660"/>
      <c r="U778" s="654"/>
      <c r="V778" s="649" t="s">
        <v>1211</v>
      </c>
      <c r="W778" s="657">
        <v>15.545</v>
      </c>
      <c r="X778" s="649">
        <v>-1000</v>
      </c>
      <c r="Y778" s="657"/>
      <c r="Z778" s="654"/>
    </row>
    <row r="779" spans="1:26" s="649" customFormat="1" ht="15.5">
      <c r="A779" s="854" t="s">
        <v>200</v>
      </c>
      <c r="B779" s="650">
        <v>43987</v>
      </c>
      <c r="C779" s="650" t="e">
        <v>#N/A</v>
      </c>
      <c r="D779" s="663">
        <v>53139</v>
      </c>
      <c r="E779" s="651" t="s">
        <v>10</v>
      </c>
      <c r="F779" s="651" t="s">
        <v>1196</v>
      </c>
      <c r="G779" s="651">
        <v>500</v>
      </c>
      <c r="H779" s="651">
        <v>20.94</v>
      </c>
      <c r="I779" s="651"/>
      <c r="J779" s="656">
        <v>10470</v>
      </c>
      <c r="K779" s="648">
        <v>12</v>
      </c>
      <c r="L779" s="648">
        <v>2.0760000000000001</v>
      </c>
      <c r="M779" s="648">
        <v>0.32200000000000001</v>
      </c>
      <c r="N779" s="823">
        <v>10452.726000000001</v>
      </c>
      <c r="O779" s="655" t="s">
        <v>143</v>
      </c>
      <c r="P779" s="662"/>
      <c r="Q779" s="823">
        <v>10452.726000000001</v>
      </c>
      <c r="R779" s="654">
        <v>158.41066666666666</v>
      </c>
      <c r="S779" s="660"/>
      <c r="U779" s="654"/>
      <c r="V779" s="649" t="s">
        <v>1211</v>
      </c>
      <c r="W779" s="657">
        <v>14.398</v>
      </c>
      <c r="X779" s="649">
        <v>-1000</v>
      </c>
      <c r="Y779" s="657"/>
      <c r="Z779" s="654"/>
    </row>
    <row r="780" spans="1:26" s="649" customFormat="1" ht="15.5">
      <c r="A780" s="854" t="s">
        <v>200</v>
      </c>
      <c r="B780" s="650">
        <v>43987</v>
      </c>
      <c r="C780" s="650" t="e">
        <v>#N/A</v>
      </c>
      <c r="D780" s="663">
        <v>53139</v>
      </c>
      <c r="E780" s="651" t="s">
        <v>8</v>
      </c>
      <c r="F780" s="651" t="s">
        <v>1196</v>
      </c>
      <c r="G780" s="651">
        <v>500</v>
      </c>
      <c r="H780" s="651">
        <v>20.55</v>
      </c>
      <c r="I780" s="651"/>
      <c r="J780" s="656">
        <v>10275</v>
      </c>
      <c r="K780" s="648">
        <v>12</v>
      </c>
      <c r="L780" s="648">
        <v>2.0760000000000001</v>
      </c>
      <c r="M780" s="648">
        <v>0.32200000000000001</v>
      </c>
      <c r="N780" s="823">
        <v>10292.903999999999</v>
      </c>
      <c r="O780" s="655" t="s">
        <v>143</v>
      </c>
      <c r="P780" s="662"/>
      <c r="Q780" s="823">
        <v>-10292.903999999999</v>
      </c>
      <c r="R780" s="654"/>
      <c r="S780" s="660"/>
      <c r="U780" s="654"/>
      <c r="V780" s="649" t="s">
        <v>1257</v>
      </c>
      <c r="W780" s="657">
        <v>14.398</v>
      </c>
      <c r="X780" s="649">
        <v>-1000</v>
      </c>
      <c r="Y780" s="657"/>
      <c r="Z780" s="654"/>
    </row>
    <row r="781" spans="1:26" s="649" customFormat="1" ht="15.5">
      <c r="A781" s="854" t="s">
        <v>200</v>
      </c>
      <c r="B781" s="650">
        <v>43987</v>
      </c>
      <c r="C781" s="650" t="e">
        <v>#N/A</v>
      </c>
      <c r="D781" s="663">
        <v>53139</v>
      </c>
      <c r="E781" s="651" t="s">
        <v>10</v>
      </c>
      <c r="F781" s="651" t="s">
        <v>1196</v>
      </c>
      <c r="G781" s="651">
        <v>500</v>
      </c>
      <c r="H781" s="651">
        <v>21.43</v>
      </c>
      <c r="I781" s="651"/>
      <c r="J781" s="656">
        <v>10715</v>
      </c>
      <c r="K781" s="648">
        <v>12</v>
      </c>
      <c r="L781" s="648">
        <v>2.0760000000000001</v>
      </c>
      <c r="M781" s="648">
        <v>0.32200000000000001</v>
      </c>
      <c r="N781" s="823">
        <v>10697.726000000001</v>
      </c>
      <c r="O781" s="655" t="s">
        <v>143</v>
      </c>
      <c r="P781" s="662"/>
      <c r="Q781" s="823">
        <v>10697.726000000001</v>
      </c>
      <c r="R781" s="654">
        <v>-65.060666666666293</v>
      </c>
      <c r="S781" s="660"/>
      <c r="U781" s="654"/>
      <c r="V781" s="649" t="s">
        <v>1211</v>
      </c>
      <c r="W781" s="657">
        <v>14.398</v>
      </c>
      <c r="X781" s="649">
        <v>-1000</v>
      </c>
      <c r="Y781" s="657"/>
      <c r="Z781" s="654"/>
    </row>
    <row r="782" spans="1:26" s="649" customFormat="1" ht="15.5">
      <c r="A782" s="854" t="s">
        <v>200</v>
      </c>
      <c r="B782" s="650">
        <v>43987</v>
      </c>
      <c r="C782" s="650" t="e">
        <v>#N/A</v>
      </c>
      <c r="D782" s="663">
        <v>53139</v>
      </c>
      <c r="E782" s="651" t="s">
        <v>8</v>
      </c>
      <c r="F782" s="651" t="s">
        <v>1196</v>
      </c>
      <c r="G782" s="651">
        <v>500</v>
      </c>
      <c r="H782" s="651">
        <v>21.48</v>
      </c>
      <c r="I782" s="651"/>
      <c r="J782" s="656">
        <v>10740</v>
      </c>
      <c r="K782" s="648">
        <v>12</v>
      </c>
      <c r="L782" s="648">
        <v>2.0760000000000001</v>
      </c>
      <c r="M782" s="648">
        <v>0.32200000000000001</v>
      </c>
      <c r="N782" s="823">
        <v>10757.903999999999</v>
      </c>
      <c r="O782" s="655" t="s">
        <v>143</v>
      </c>
      <c r="P782" s="662"/>
      <c r="Q782" s="823">
        <v>-10757.903999999999</v>
      </c>
      <c r="R782" s="654"/>
      <c r="S782" s="660"/>
      <c r="U782" s="654"/>
      <c r="V782" s="649" t="s">
        <v>1211</v>
      </c>
      <c r="W782" s="657">
        <v>14.398</v>
      </c>
      <c r="X782" s="649">
        <v>-1000</v>
      </c>
      <c r="Y782" s="657"/>
      <c r="Z782" s="654"/>
    </row>
    <row r="783" spans="1:26" s="649" customFormat="1" ht="15.5">
      <c r="A783" s="854" t="s">
        <v>200</v>
      </c>
      <c r="B783" s="650">
        <v>43987</v>
      </c>
      <c r="C783" s="650" t="e">
        <v>#N/A</v>
      </c>
      <c r="D783" s="663">
        <v>53139</v>
      </c>
      <c r="E783" s="651" t="s">
        <v>10</v>
      </c>
      <c r="F783" s="651" t="s">
        <v>1289</v>
      </c>
      <c r="G783" s="651">
        <v>1000</v>
      </c>
      <c r="H783" s="651">
        <v>7.08</v>
      </c>
      <c r="I783" s="651"/>
      <c r="J783" s="656">
        <v>7080</v>
      </c>
      <c r="K783" s="648">
        <v>12</v>
      </c>
      <c r="L783" s="648">
        <v>2.0760000000000001</v>
      </c>
      <c r="M783" s="648">
        <v>0.32200000000000001</v>
      </c>
      <c r="N783" s="823">
        <v>7064.7337142857141</v>
      </c>
      <c r="O783" s="655" t="s">
        <v>143</v>
      </c>
      <c r="P783" s="662"/>
      <c r="Q783" s="823">
        <v>7064.7337142857141</v>
      </c>
      <c r="R783" s="654">
        <v>2274.5896190476183</v>
      </c>
      <c r="S783" s="660"/>
      <c r="U783" s="654"/>
      <c r="V783" s="649" t="s">
        <v>1257</v>
      </c>
      <c r="W783" s="657">
        <v>14.398</v>
      </c>
      <c r="X783" s="649">
        <v>-1000</v>
      </c>
      <c r="Y783" s="657"/>
      <c r="Z783" s="654"/>
    </row>
    <row r="784" spans="1:26" s="649" customFormat="1" ht="15.5">
      <c r="A784" s="854" t="s">
        <v>200</v>
      </c>
      <c r="B784" s="650">
        <v>43986</v>
      </c>
      <c r="C784" s="650" t="e">
        <v>#N/A</v>
      </c>
      <c r="D784" s="663">
        <v>40746</v>
      </c>
      <c r="E784" s="651" t="s">
        <v>10</v>
      </c>
      <c r="F784" s="651" t="s">
        <v>1289</v>
      </c>
      <c r="G784" s="651">
        <v>1000</v>
      </c>
      <c r="H784" s="651">
        <v>6.68</v>
      </c>
      <c r="I784" s="651"/>
      <c r="J784" s="656">
        <v>6680</v>
      </c>
      <c r="K784" s="648">
        <v>12</v>
      </c>
      <c r="L784" s="648">
        <v>2.69</v>
      </c>
      <c r="M784" s="648">
        <v>0.22</v>
      </c>
      <c r="N784" s="823">
        <v>6664.8357142857139</v>
      </c>
      <c r="O784" s="655" t="s">
        <v>143</v>
      </c>
      <c r="P784" s="662"/>
      <c r="Q784" s="823">
        <v>6664.8357142857139</v>
      </c>
      <c r="R784" s="654">
        <v>-161.02142857142917</v>
      </c>
      <c r="S784" s="660"/>
      <c r="U784" s="654"/>
      <c r="V784" s="649" t="s">
        <v>1211</v>
      </c>
      <c r="W784" s="657">
        <v>14.91</v>
      </c>
      <c r="X784" s="649">
        <v>-1000</v>
      </c>
      <c r="Y784" s="657"/>
      <c r="Z784" s="654"/>
    </row>
    <row r="785" spans="1:26" s="649" customFormat="1" ht="15.5">
      <c r="A785" s="854" t="s">
        <v>200</v>
      </c>
      <c r="B785" s="650">
        <v>43986</v>
      </c>
      <c r="C785" s="650" t="e">
        <v>#N/A</v>
      </c>
      <c r="D785" s="663">
        <v>40746</v>
      </c>
      <c r="E785" s="651" t="s">
        <v>8</v>
      </c>
      <c r="F785" s="651" t="s">
        <v>1289</v>
      </c>
      <c r="G785" s="651">
        <v>1000</v>
      </c>
      <c r="H785" s="651">
        <v>6.81</v>
      </c>
      <c r="I785" s="651"/>
      <c r="J785" s="656">
        <v>6810</v>
      </c>
      <c r="K785" s="648">
        <v>12</v>
      </c>
      <c r="L785" s="648">
        <v>2.69</v>
      </c>
      <c r="M785" s="648">
        <v>0.22</v>
      </c>
      <c r="N785" s="823">
        <v>6825.7942857142862</v>
      </c>
      <c r="O785" s="655" t="s">
        <v>143</v>
      </c>
      <c r="P785" s="662"/>
      <c r="Q785" s="823">
        <v>-6825.7942857142862</v>
      </c>
      <c r="R785" s="654"/>
      <c r="S785" s="660"/>
      <c r="U785" s="654"/>
      <c r="V785" s="649" t="s">
        <v>1211</v>
      </c>
      <c r="W785" s="657">
        <v>14.91</v>
      </c>
      <c r="X785" s="649">
        <v>-1000</v>
      </c>
      <c r="Y785" s="657"/>
      <c r="Z785" s="654"/>
    </row>
    <row r="786" spans="1:26" s="649" customFormat="1" ht="15.5">
      <c r="A786" s="854" t="s">
        <v>200</v>
      </c>
      <c r="B786" s="650">
        <v>43985</v>
      </c>
      <c r="C786" s="650" t="e">
        <v>#N/A</v>
      </c>
      <c r="D786" s="663">
        <v>27534</v>
      </c>
      <c r="E786" s="651" t="s">
        <v>8</v>
      </c>
      <c r="F786" s="651" t="s">
        <v>1196</v>
      </c>
      <c r="G786" s="651">
        <v>500</v>
      </c>
      <c r="H786" s="651">
        <v>18.38</v>
      </c>
      <c r="I786" s="651"/>
      <c r="J786" s="656">
        <v>9190</v>
      </c>
      <c r="K786" s="648">
        <v>12</v>
      </c>
      <c r="L786" s="648">
        <v>3.0100000000000002</v>
      </c>
      <c r="M786" s="648">
        <v>0.47857142857142859</v>
      </c>
      <c r="N786" s="823">
        <v>9206.0528571428567</v>
      </c>
      <c r="O786" s="655" t="s">
        <v>143</v>
      </c>
      <c r="P786" s="662"/>
      <c r="Q786" s="823">
        <v>-9206.0528571428567</v>
      </c>
      <c r="R786" s="654"/>
      <c r="S786" s="660"/>
      <c r="U786" s="654"/>
      <c r="V786" s="649" t="s">
        <v>1211</v>
      </c>
      <c r="W786" s="657">
        <v>15.488571428571428</v>
      </c>
      <c r="X786" s="649">
        <v>-1000</v>
      </c>
      <c r="Y786" s="657"/>
      <c r="Z786" s="654"/>
    </row>
    <row r="787" spans="1:26" s="649" customFormat="1" ht="15.5">
      <c r="A787" s="854" t="s">
        <v>200</v>
      </c>
      <c r="B787" s="650">
        <v>43985</v>
      </c>
      <c r="C787" s="650" t="e">
        <v>#N/A</v>
      </c>
      <c r="D787" s="663">
        <v>27534</v>
      </c>
      <c r="E787" s="651" t="s">
        <v>10</v>
      </c>
      <c r="F787" s="651" t="s">
        <v>1196</v>
      </c>
      <c r="G787" s="651">
        <v>1500</v>
      </c>
      <c r="H787" s="651">
        <v>18.489999999999998</v>
      </c>
      <c r="I787" s="651"/>
      <c r="J787" s="656">
        <v>27734.999999999996</v>
      </c>
      <c r="K787" s="648">
        <v>24</v>
      </c>
      <c r="L787" s="648">
        <v>3.0100000000000002</v>
      </c>
      <c r="M787" s="648">
        <v>0.47857142857142859</v>
      </c>
      <c r="N787" s="823">
        <v>27707.577142857139</v>
      </c>
      <c r="O787" s="655" t="s">
        <v>143</v>
      </c>
      <c r="P787" s="662"/>
      <c r="Q787" s="823">
        <v>27707.577142857139</v>
      </c>
      <c r="R787" s="654">
        <v>-159.62285714286554</v>
      </c>
      <c r="S787" s="660"/>
      <c r="U787" s="654"/>
      <c r="V787" s="649" t="s">
        <v>1211</v>
      </c>
      <c r="W787" s="657">
        <v>27.488571428571429</v>
      </c>
      <c r="X787" s="649">
        <v>-1000</v>
      </c>
      <c r="Y787" s="657"/>
      <c r="Z787" s="654"/>
    </row>
    <row r="788" spans="1:26" s="649" customFormat="1" ht="15.5">
      <c r="A788" s="854" t="s">
        <v>200</v>
      </c>
      <c r="B788" s="650">
        <v>43985</v>
      </c>
      <c r="C788" s="650" t="e">
        <v>#N/A</v>
      </c>
      <c r="D788" s="663">
        <v>27534</v>
      </c>
      <c r="E788" s="651" t="s">
        <v>8</v>
      </c>
      <c r="F788" s="651" t="s">
        <v>1196</v>
      </c>
      <c r="G788" s="651">
        <v>500</v>
      </c>
      <c r="H788" s="651">
        <v>18.37</v>
      </c>
      <c r="I788" s="651"/>
      <c r="J788" s="656">
        <v>9185</v>
      </c>
      <c r="K788" s="648">
        <v>12</v>
      </c>
      <c r="L788" s="648">
        <v>3.0100000000000002</v>
      </c>
      <c r="M788" s="648">
        <v>0.47857142857142859</v>
      </c>
      <c r="N788" s="823">
        <v>9201.0528571428567</v>
      </c>
      <c r="O788" s="655" t="s">
        <v>143</v>
      </c>
      <c r="P788" s="662"/>
      <c r="Q788" s="823">
        <v>-9201.0528571428567</v>
      </c>
      <c r="R788" s="654"/>
      <c r="S788" s="660"/>
      <c r="U788" s="654"/>
      <c r="V788" s="649" t="s">
        <v>1211</v>
      </c>
      <c r="W788" s="657">
        <v>15.488571428571428</v>
      </c>
      <c r="X788" s="649">
        <v>-1000</v>
      </c>
      <c r="Y788" s="657"/>
      <c r="Z788" s="654"/>
    </row>
    <row r="789" spans="1:26" s="649" customFormat="1" ht="15.5">
      <c r="A789" s="854" t="s">
        <v>200</v>
      </c>
      <c r="B789" s="650">
        <v>43985</v>
      </c>
      <c r="C789" s="650" t="e">
        <v>#N/A</v>
      </c>
      <c r="D789" s="663">
        <v>27534</v>
      </c>
      <c r="E789" s="651" t="s">
        <v>8</v>
      </c>
      <c r="F789" s="651" t="s">
        <v>1196</v>
      </c>
      <c r="G789" s="651">
        <v>1000</v>
      </c>
      <c r="H789" s="651">
        <v>18.649999999999999</v>
      </c>
      <c r="I789" s="651"/>
      <c r="J789" s="656">
        <v>18650</v>
      </c>
      <c r="K789" s="648">
        <v>12</v>
      </c>
      <c r="L789" s="648">
        <v>3.0100000000000002</v>
      </c>
      <c r="M789" s="648">
        <v>0.47857142857142859</v>
      </c>
      <c r="N789" s="823">
        <v>18666.052857142859</v>
      </c>
      <c r="O789" s="655" t="s">
        <v>143</v>
      </c>
      <c r="P789" s="662"/>
      <c r="Q789" s="823">
        <v>-18666.052857142859</v>
      </c>
      <c r="R789" s="654"/>
      <c r="S789" s="660"/>
      <c r="U789" s="654"/>
      <c r="V789" s="649" t="s">
        <v>1211</v>
      </c>
      <c r="W789" s="657">
        <v>15.488571428571428</v>
      </c>
      <c r="X789" s="649">
        <v>-1000</v>
      </c>
      <c r="Y789" s="657"/>
      <c r="Z789" s="654"/>
    </row>
    <row r="790" spans="1:26" s="649" customFormat="1" ht="15.5">
      <c r="A790" s="854" t="s">
        <v>200</v>
      </c>
      <c r="B790" s="650">
        <v>43985</v>
      </c>
      <c r="C790" s="650" t="e">
        <v>#N/A</v>
      </c>
      <c r="D790" s="663">
        <v>27534</v>
      </c>
      <c r="E790" s="651" t="s">
        <v>10</v>
      </c>
      <c r="F790" s="651" t="s">
        <v>1196</v>
      </c>
      <c r="G790" s="651">
        <v>1000</v>
      </c>
      <c r="H790" s="651">
        <v>18.88</v>
      </c>
      <c r="I790" s="651"/>
      <c r="J790" s="656">
        <v>18880</v>
      </c>
      <c r="K790" s="648">
        <v>12</v>
      </c>
      <c r="L790" s="648">
        <v>3.0100000000000002</v>
      </c>
      <c r="M790" s="648">
        <v>0.47857142857142859</v>
      </c>
      <c r="N790" s="823">
        <v>18864.837142857141</v>
      </c>
      <c r="O790" s="655" t="s">
        <v>143</v>
      </c>
      <c r="P790" s="662"/>
      <c r="Q790" s="823">
        <v>18864.837142857141</v>
      </c>
      <c r="R790" s="654">
        <v>498.32628571428722</v>
      </c>
      <c r="S790" s="660"/>
      <c r="U790" s="654"/>
      <c r="V790" s="649" t="s">
        <v>1257</v>
      </c>
      <c r="W790" s="657">
        <v>15.488571428571428</v>
      </c>
      <c r="X790" s="649">
        <v>-1000</v>
      </c>
      <c r="Y790" s="657"/>
      <c r="Z790" s="654"/>
    </row>
    <row r="791" spans="1:26" s="649" customFormat="1" ht="15.5">
      <c r="A791" s="854" t="s">
        <v>200</v>
      </c>
      <c r="B791" s="650">
        <v>43985</v>
      </c>
      <c r="C791" s="650" t="e">
        <v>#N/A</v>
      </c>
      <c r="D791" s="663">
        <v>27534</v>
      </c>
      <c r="E791" s="651" t="s">
        <v>8</v>
      </c>
      <c r="F791" s="651" t="s">
        <v>1196</v>
      </c>
      <c r="G791" s="651">
        <v>500</v>
      </c>
      <c r="H791" s="651">
        <v>18.350000000000001</v>
      </c>
      <c r="I791" s="651"/>
      <c r="J791" s="656">
        <v>9175</v>
      </c>
      <c r="K791" s="648">
        <v>12</v>
      </c>
      <c r="L791" s="648">
        <v>3.0100000000000002</v>
      </c>
      <c r="M791" s="648">
        <v>0.47857142857142859</v>
      </c>
      <c r="N791" s="823">
        <v>9190.7928571428565</v>
      </c>
      <c r="O791" s="655" t="s">
        <v>143</v>
      </c>
      <c r="P791" s="662"/>
      <c r="Q791" s="823">
        <v>-9190.7928571428565</v>
      </c>
      <c r="R791" s="654"/>
      <c r="S791" s="660"/>
      <c r="U791" s="654"/>
      <c r="V791" s="649" t="s">
        <v>1257</v>
      </c>
      <c r="W791" s="657">
        <v>15.488571428571428</v>
      </c>
      <c r="X791" s="649">
        <v>-1000</v>
      </c>
      <c r="Y791" s="657"/>
      <c r="Z791" s="654">
        <v>-541.86178571428536</v>
      </c>
    </row>
    <row r="792" spans="1:26" s="649" customFormat="1" ht="15.5">
      <c r="A792" s="854" t="s">
        <v>200</v>
      </c>
      <c r="B792" s="650">
        <v>43985</v>
      </c>
      <c r="C792" s="650" t="e">
        <v>#N/A</v>
      </c>
      <c r="D792" s="663">
        <v>27534</v>
      </c>
      <c r="E792" s="651" t="s">
        <v>8</v>
      </c>
      <c r="F792" s="651" t="s">
        <v>1196</v>
      </c>
      <c r="G792" s="651">
        <v>500</v>
      </c>
      <c r="H792" s="651">
        <v>18.3</v>
      </c>
      <c r="I792" s="651"/>
      <c r="J792" s="656">
        <v>9150</v>
      </c>
      <c r="K792" s="648">
        <v>12</v>
      </c>
      <c r="L792" s="648">
        <v>3.0100000000000002</v>
      </c>
      <c r="M792" s="648">
        <v>0.47857142857142859</v>
      </c>
      <c r="N792" s="823">
        <v>9165.7928571428565</v>
      </c>
      <c r="O792" s="655" t="s">
        <v>143</v>
      </c>
      <c r="P792" s="662"/>
      <c r="Q792" s="823">
        <v>-9165.7928571428565</v>
      </c>
      <c r="R792" s="654"/>
      <c r="S792" s="660"/>
      <c r="U792" s="654"/>
      <c r="V792" s="649" t="s">
        <v>1211</v>
      </c>
      <c r="W792" s="657">
        <v>15.488571428571428</v>
      </c>
      <c r="X792" s="649">
        <v>-1000</v>
      </c>
      <c r="Y792" s="657"/>
      <c r="Z792" s="654"/>
    </row>
    <row r="793" spans="1:26" s="649" customFormat="1" ht="15.5">
      <c r="A793" s="854" t="s">
        <v>200</v>
      </c>
      <c r="B793" s="650">
        <v>43983</v>
      </c>
      <c r="C793" s="650" t="s">
        <v>271</v>
      </c>
      <c r="D793" s="663">
        <v>4350</v>
      </c>
      <c r="E793" s="651" t="s">
        <v>10</v>
      </c>
      <c r="F793" s="651" t="s">
        <v>67</v>
      </c>
      <c r="G793" s="651">
        <v>500</v>
      </c>
      <c r="H793" s="651">
        <v>15.24</v>
      </c>
      <c r="I793" s="651">
        <v>30.886586666666663</v>
      </c>
      <c r="J793" s="656">
        <v>7620</v>
      </c>
      <c r="K793" s="648">
        <v>12</v>
      </c>
      <c r="L793" s="648">
        <v>1.78</v>
      </c>
      <c r="M793" s="648">
        <v>0.2475</v>
      </c>
      <c r="N793" s="823">
        <v>7605.068214285714</v>
      </c>
      <c r="O793" s="655" t="s">
        <v>143</v>
      </c>
      <c r="P793" s="662"/>
      <c r="Q793" s="823">
        <v>7605.068214285714</v>
      </c>
      <c r="R793" s="654">
        <v>-7842.5973333333313</v>
      </c>
      <c r="S793" s="660"/>
      <c r="U793" s="654"/>
      <c r="V793" s="649" t="s">
        <v>1257</v>
      </c>
      <c r="W793" s="657">
        <v>14.0275</v>
      </c>
      <c r="X793" s="649">
        <v>-1000</v>
      </c>
      <c r="Y793" s="657"/>
      <c r="Z793" s="654"/>
    </row>
    <row r="794" spans="1:26" s="649" customFormat="1" ht="15.5">
      <c r="A794" s="854" t="s">
        <v>200</v>
      </c>
      <c r="B794" s="650">
        <v>43983</v>
      </c>
      <c r="C794" s="650" t="s">
        <v>271</v>
      </c>
      <c r="D794" s="663">
        <v>4350</v>
      </c>
      <c r="E794" s="651" t="s">
        <v>8</v>
      </c>
      <c r="F794" s="651" t="s">
        <v>67</v>
      </c>
      <c r="G794" s="651">
        <v>500</v>
      </c>
      <c r="H794" s="651">
        <v>15.18</v>
      </c>
      <c r="I794" s="651"/>
      <c r="J794" s="656">
        <v>7590</v>
      </c>
      <c r="K794" s="648">
        <v>12</v>
      </c>
      <c r="L794" s="648">
        <v>1.78</v>
      </c>
      <c r="M794" s="648">
        <v>0.2475</v>
      </c>
      <c r="N794" s="823">
        <v>7605.5617857142861</v>
      </c>
      <c r="O794" s="655" t="s">
        <v>143</v>
      </c>
      <c r="P794" s="662"/>
      <c r="Q794" s="823">
        <v>-7605.5617857142861</v>
      </c>
      <c r="R794" s="654"/>
      <c r="S794" s="660"/>
      <c r="U794" s="654"/>
      <c r="V794" s="649" t="s">
        <v>1257</v>
      </c>
      <c r="W794" s="657">
        <v>14.0275</v>
      </c>
      <c r="X794" s="649">
        <v>-1000</v>
      </c>
      <c r="Y794" s="657"/>
      <c r="Z794" s="654"/>
    </row>
    <row r="795" spans="1:26" s="649" customFormat="1" ht="15.5">
      <c r="A795" s="854" t="s">
        <v>200</v>
      </c>
      <c r="B795" s="650">
        <v>43983</v>
      </c>
      <c r="C795" s="650" t="s">
        <v>271</v>
      </c>
      <c r="D795" s="663">
        <v>4350</v>
      </c>
      <c r="E795" s="651" t="s">
        <v>10</v>
      </c>
      <c r="F795" s="651" t="s">
        <v>67</v>
      </c>
      <c r="G795" s="651">
        <v>500</v>
      </c>
      <c r="H795" s="651">
        <v>14.24</v>
      </c>
      <c r="I795" s="651"/>
      <c r="J795" s="656">
        <v>7120</v>
      </c>
      <c r="K795" s="648">
        <v>12</v>
      </c>
      <c r="L795" s="648">
        <v>1.78</v>
      </c>
      <c r="M795" s="648">
        <v>0.2475</v>
      </c>
      <c r="N795" s="823">
        <v>7105.068214285714</v>
      </c>
      <c r="O795" s="655" t="s">
        <v>143</v>
      </c>
      <c r="P795" s="662"/>
      <c r="Q795" s="823">
        <v>7105.068214285714</v>
      </c>
      <c r="R795" s="654">
        <v>-509.23800000000028</v>
      </c>
      <c r="S795" s="660"/>
      <c r="U795" s="654"/>
      <c r="V795" s="649" t="s">
        <v>1257</v>
      </c>
      <c r="W795" s="657">
        <v>14.0275</v>
      </c>
      <c r="X795" s="649">
        <v>-1000</v>
      </c>
      <c r="Y795" s="657"/>
      <c r="Z795" s="654">
        <v>1481.4820000000004</v>
      </c>
    </row>
    <row r="796" spans="1:26" s="649" customFormat="1" ht="15.5">
      <c r="A796" s="854" t="s">
        <v>200</v>
      </c>
      <c r="B796" s="650">
        <v>43980</v>
      </c>
      <c r="C796" s="650" t="s">
        <v>271</v>
      </c>
      <c r="D796" s="663">
        <v>172993</v>
      </c>
      <c r="E796" s="651" t="s">
        <v>8</v>
      </c>
      <c r="F796" s="651" t="s">
        <v>67</v>
      </c>
      <c r="G796" s="651">
        <v>500</v>
      </c>
      <c r="H796" s="651">
        <v>14.41</v>
      </c>
      <c r="I796" s="651">
        <v>30.886586666666663</v>
      </c>
      <c r="J796" s="656">
        <v>7205</v>
      </c>
      <c r="K796" s="648">
        <v>12</v>
      </c>
      <c r="L796" s="648">
        <v>1.98</v>
      </c>
      <c r="M796" s="648">
        <v>0.24</v>
      </c>
      <c r="N796" s="823">
        <v>7220.5542857142855</v>
      </c>
      <c r="O796" s="655" t="s">
        <v>143</v>
      </c>
      <c r="P796" s="662"/>
      <c r="Q796" s="823">
        <v>-7220.5542857142855</v>
      </c>
      <c r="R796" s="654"/>
      <c r="S796" s="660"/>
      <c r="U796" s="654"/>
      <c r="V796" s="649" t="s">
        <v>1257</v>
      </c>
      <c r="W796" s="657">
        <v>14.22</v>
      </c>
      <c r="X796" s="649">
        <v>-1000</v>
      </c>
      <c r="Y796" s="657"/>
      <c r="Z796" s="654">
        <v>-19.283000000000357</v>
      </c>
    </row>
    <row r="797" spans="1:26" s="649" customFormat="1" ht="15.5">
      <c r="A797" s="854" t="s">
        <v>200</v>
      </c>
      <c r="B797" s="650">
        <v>43978</v>
      </c>
      <c r="C797" s="650" t="s">
        <v>271</v>
      </c>
      <c r="D797" s="663">
        <v>155011</v>
      </c>
      <c r="E797" s="651" t="s">
        <v>10</v>
      </c>
      <c r="F797" s="651" t="s">
        <v>67</v>
      </c>
      <c r="G797" s="651">
        <v>500</v>
      </c>
      <c r="H797" s="651">
        <v>14.17</v>
      </c>
      <c r="I797" s="651">
        <v>35.005733333333332</v>
      </c>
      <c r="J797" s="656">
        <v>7085</v>
      </c>
      <c r="K797" s="648">
        <v>12</v>
      </c>
      <c r="L797" s="648">
        <v>1.94</v>
      </c>
      <c r="M797" s="648">
        <v>0.23</v>
      </c>
      <c r="N797" s="823">
        <v>7063.7000000000007</v>
      </c>
      <c r="O797" s="655" t="s">
        <v>143</v>
      </c>
      <c r="P797" s="662"/>
      <c r="Q797" s="823">
        <v>7063.7000000000007</v>
      </c>
      <c r="R797" s="654">
        <v>-10436.166666666664</v>
      </c>
      <c r="S797" s="660"/>
      <c r="U797" s="654"/>
      <c r="V797" s="649" t="s">
        <v>1257</v>
      </c>
      <c r="W797" s="657">
        <v>14.17</v>
      </c>
      <c r="X797" s="649">
        <v>-1000</v>
      </c>
      <c r="Y797" s="657"/>
      <c r="Z797" s="654"/>
    </row>
    <row r="798" spans="1:26" s="649" customFormat="1" ht="15.5">
      <c r="A798" s="854" t="s">
        <v>200</v>
      </c>
      <c r="B798" s="650">
        <v>43966</v>
      </c>
      <c r="C798" s="650" t="s">
        <v>1264</v>
      </c>
      <c r="D798" s="663">
        <v>84798</v>
      </c>
      <c r="E798" s="651" t="s">
        <v>10</v>
      </c>
      <c r="F798" s="651" t="s">
        <v>130</v>
      </c>
      <c r="G798" s="651">
        <v>300</v>
      </c>
      <c r="H798" s="651">
        <v>19.05</v>
      </c>
      <c r="I798" s="651">
        <v>23.333333333333332</v>
      </c>
      <c r="J798" s="656">
        <v>5715</v>
      </c>
      <c r="K798" s="648">
        <v>12</v>
      </c>
      <c r="L798" s="648">
        <v>1.57</v>
      </c>
      <c r="M798" s="648">
        <v>0.19</v>
      </c>
      <c r="N798" s="823">
        <v>5699.1900000000005</v>
      </c>
      <c r="O798" s="655" t="s">
        <v>143</v>
      </c>
      <c r="P798" s="662"/>
      <c r="Q798" s="823">
        <v>5699.1900000000005</v>
      </c>
      <c r="R798" s="654">
        <v>-1301.625</v>
      </c>
      <c r="S798" s="660"/>
      <c r="U798" s="654"/>
      <c r="V798" s="649" t="s">
        <v>1257</v>
      </c>
      <c r="W798" s="657">
        <v>13.76</v>
      </c>
      <c r="X798" s="649">
        <v>-1000</v>
      </c>
      <c r="Y798" s="657"/>
      <c r="Z798" s="654"/>
    </row>
    <row r="799" spans="1:26" s="649" customFormat="1" ht="15.5">
      <c r="A799" s="854" t="s">
        <v>200</v>
      </c>
      <c r="B799" s="650">
        <v>43965</v>
      </c>
      <c r="C799" s="650" t="s">
        <v>276</v>
      </c>
      <c r="D799" s="663">
        <v>76755</v>
      </c>
      <c r="E799" s="651" t="s">
        <v>8</v>
      </c>
      <c r="F799" s="651" t="s">
        <v>128</v>
      </c>
      <c r="G799" s="651">
        <v>200</v>
      </c>
      <c r="H799" s="651">
        <v>24.38</v>
      </c>
      <c r="I799" s="651">
        <v>25.671689583333333</v>
      </c>
      <c r="J799" s="656">
        <v>4876</v>
      </c>
      <c r="K799" s="648">
        <v>12</v>
      </c>
      <c r="L799" s="648">
        <v>1.59</v>
      </c>
      <c r="M799" s="648">
        <v>0.22500000000000001</v>
      </c>
      <c r="N799" s="823">
        <v>4892.4750000000004</v>
      </c>
      <c r="O799" s="655" t="s">
        <v>143</v>
      </c>
      <c r="P799" s="662"/>
      <c r="Q799" s="823">
        <v>-4892.4750000000004</v>
      </c>
      <c r="R799" s="654"/>
      <c r="S799" s="660"/>
      <c r="U799" s="654"/>
      <c r="V799" s="649" t="s">
        <v>1257</v>
      </c>
      <c r="W799" s="657">
        <v>13.815</v>
      </c>
      <c r="X799" s="649">
        <v>-1000</v>
      </c>
      <c r="Y799" s="657"/>
      <c r="Z799" s="654"/>
    </row>
    <row r="800" spans="1:26" s="649" customFormat="1" ht="15.5">
      <c r="A800" s="854" t="s">
        <v>200</v>
      </c>
      <c r="B800" s="650">
        <v>43965</v>
      </c>
      <c r="C800" s="650" t="s">
        <v>276</v>
      </c>
      <c r="D800" s="663">
        <v>76755</v>
      </c>
      <c r="E800" s="651" t="s">
        <v>8</v>
      </c>
      <c r="F800" s="651" t="s">
        <v>128</v>
      </c>
      <c r="G800" s="651">
        <v>300</v>
      </c>
      <c r="H800" s="651">
        <v>24.83</v>
      </c>
      <c r="I800" s="651"/>
      <c r="J800" s="656">
        <v>7448.9999999999991</v>
      </c>
      <c r="K800" s="648">
        <v>12</v>
      </c>
      <c r="L800" s="648">
        <v>1.59</v>
      </c>
      <c r="M800" s="648">
        <v>0.22500000000000001</v>
      </c>
      <c r="N800" s="823">
        <v>7465.4749999999995</v>
      </c>
      <c r="O800" s="655" t="s">
        <v>143</v>
      </c>
      <c r="P800" s="662"/>
      <c r="Q800" s="823">
        <v>-7465.4749999999995</v>
      </c>
      <c r="R800" s="654"/>
      <c r="S800" s="660"/>
      <c r="U800" s="654"/>
      <c r="V800" s="649" t="s">
        <v>1257</v>
      </c>
      <c r="W800" s="657">
        <v>13.815</v>
      </c>
      <c r="X800" s="649">
        <v>-1000</v>
      </c>
      <c r="Y800" s="657"/>
      <c r="Z800" s="654"/>
    </row>
    <row r="801" spans="1:26" s="649" customFormat="1" ht="15.5">
      <c r="A801" s="854" t="s">
        <v>200</v>
      </c>
      <c r="B801" s="650">
        <v>43965</v>
      </c>
      <c r="C801" s="650" t="s">
        <v>276</v>
      </c>
      <c r="D801" s="663">
        <v>76755</v>
      </c>
      <c r="E801" s="651" t="s">
        <v>10</v>
      </c>
      <c r="F801" s="651" t="s">
        <v>128</v>
      </c>
      <c r="G801" s="651">
        <v>300</v>
      </c>
      <c r="H801" s="651">
        <v>24.86</v>
      </c>
      <c r="I801" s="651"/>
      <c r="J801" s="656">
        <v>7458</v>
      </c>
      <c r="K801" s="648">
        <v>12</v>
      </c>
      <c r="L801" s="648">
        <v>1.59</v>
      </c>
      <c r="M801" s="648">
        <v>0.22500000000000001</v>
      </c>
      <c r="N801" s="823">
        <v>7441.8549999999996</v>
      </c>
      <c r="O801" s="655" t="s">
        <v>143</v>
      </c>
      <c r="P801" s="662"/>
      <c r="Q801" s="823">
        <v>7441.8549999999996</v>
      </c>
      <c r="R801" s="654">
        <v>-56.1200000000008</v>
      </c>
      <c r="S801" s="660"/>
      <c r="U801" s="654"/>
      <c r="V801" s="649" t="s">
        <v>1257</v>
      </c>
      <c r="W801" s="657">
        <v>13.815</v>
      </c>
      <c r="X801" s="649">
        <v>-1000</v>
      </c>
      <c r="Y801" s="657"/>
      <c r="Z801" s="654">
        <v>1654.4958333333334</v>
      </c>
    </row>
    <row r="802" spans="1:26" s="649" customFormat="1" ht="15.5">
      <c r="A802" s="854" t="s">
        <v>200</v>
      </c>
      <c r="B802" s="650">
        <v>43965</v>
      </c>
      <c r="C802" s="650" t="s">
        <v>276</v>
      </c>
      <c r="D802" s="663">
        <v>76755</v>
      </c>
      <c r="E802" s="651" t="s">
        <v>8</v>
      </c>
      <c r="F802" s="651" t="s">
        <v>128</v>
      </c>
      <c r="G802" s="651">
        <v>300</v>
      </c>
      <c r="H802" s="651">
        <v>24.94</v>
      </c>
      <c r="I802" s="651"/>
      <c r="J802" s="656">
        <v>7482</v>
      </c>
      <c r="K802" s="648">
        <v>12</v>
      </c>
      <c r="L802" s="648">
        <v>1.59</v>
      </c>
      <c r="M802" s="648">
        <v>0.22500000000000001</v>
      </c>
      <c r="N802" s="823">
        <v>7498.211666666667</v>
      </c>
      <c r="O802" s="655" t="s">
        <v>143</v>
      </c>
      <c r="P802" s="662"/>
      <c r="Q802" s="823">
        <v>-7498.211666666667</v>
      </c>
      <c r="R802" s="654"/>
      <c r="S802" s="660"/>
      <c r="U802" s="654"/>
      <c r="V802" s="649" t="s">
        <v>1257</v>
      </c>
      <c r="W802" s="657">
        <v>13.815</v>
      </c>
      <c r="X802" s="649">
        <v>-1000</v>
      </c>
      <c r="Y802" s="657"/>
      <c r="Z802" s="654"/>
    </row>
    <row r="803" spans="1:26" s="649" customFormat="1" ht="15.5">
      <c r="A803" s="854" t="s">
        <v>200</v>
      </c>
      <c r="B803" s="650">
        <v>43964</v>
      </c>
      <c r="C803" s="650" t="s">
        <v>276</v>
      </c>
      <c r="D803" s="663">
        <v>67784</v>
      </c>
      <c r="E803" s="651" t="s">
        <v>10</v>
      </c>
      <c r="F803" s="651" t="s">
        <v>128</v>
      </c>
      <c r="G803" s="651">
        <v>500</v>
      </c>
      <c r="H803" s="651">
        <v>25.37</v>
      </c>
      <c r="I803" s="651">
        <v>25.671689583333333</v>
      </c>
      <c r="J803" s="656">
        <v>12685</v>
      </c>
      <c r="K803" s="648">
        <v>12</v>
      </c>
      <c r="L803" s="648">
        <v>1.3833333333333335</v>
      </c>
      <c r="M803" s="648">
        <v>0.16666666666666666</v>
      </c>
      <c r="N803" s="823">
        <v>12669.476666666667</v>
      </c>
      <c r="O803" s="655" t="s">
        <v>143</v>
      </c>
      <c r="P803" s="662"/>
      <c r="Q803" s="823">
        <v>12669.476666666667</v>
      </c>
      <c r="R803" s="654">
        <v>-167.53895833333263</v>
      </c>
      <c r="S803" s="660"/>
      <c r="U803" s="654"/>
      <c r="V803" s="649" t="s">
        <v>1257</v>
      </c>
      <c r="W803" s="657">
        <v>13.549999999999999</v>
      </c>
      <c r="X803" s="649">
        <v>-1000</v>
      </c>
      <c r="Y803" s="657"/>
      <c r="Z803" s="654"/>
    </row>
    <row r="804" spans="1:26" s="649" customFormat="1" ht="15.5">
      <c r="A804" s="854" t="s">
        <v>200</v>
      </c>
      <c r="B804" s="650">
        <v>43964</v>
      </c>
      <c r="C804" s="650" t="e">
        <v>#N/A</v>
      </c>
      <c r="D804" s="663">
        <v>67784</v>
      </c>
      <c r="E804" s="651" t="s">
        <v>8</v>
      </c>
      <c r="F804" s="651" t="s">
        <v>1260</v>
      </c>
      <c r="G804" s="651">
        <v>100</v>
      </c>
      <c r="H804" s="651">
        <v>7.86</v>
      </c>
      <c r="I804" s="651">
        <v>20.734197901049477</v>
      </c>
      <c r="J804" s="656">
        <v>786</v>
      </c>
      <c r="K804" s="648">
        <v>12</v>
      </c>
      <c r="L804" s="648">
        <v>1.3833333333333335</v>
      </c>
      <c r="M804" s="648">
        <v>0.16666666666666666</v>
      </c>
      <c r="N804" s="823">
        <v>802.15333333333331</v>
      </c>
      <c r="O804" s="655" t="s">
        <v>143</v>
      </c>
      <c r="P804" s="662"/>
      <c r="Q804" s="823">
        <v>-802.15333333333331</v>
      </c>
      <c r="R804" s="654"/>
      <c r="S804" s="660"/>
      <c r="U804" s="654"/>
      <c r="V804" s="649" t="s">
        <v>1257</v>
      </c>
      <c r="W804" s="657">
        <v>13.549999999999999</v>
      </c>
      <c r="X804" s="649">
        <v>-1000</v>
      </c>
      <c r="Y804" s="657"/>
      <c r="Z804" s="654">
        <v>145.83449999999903</v>
      </c>
    </row>
    <row r="805" spans="1:26" s="649" customFormat="1" ht="15.5">
      <c r="A805" s="854" t="s">
        <v>200</v>
      </c>
      <c r="B805" s="650">
        <v>43964</v>
      </c>
      <c r="C805" s="650" t="e">
        <v>#N/A</v>
      </c>
      <c r="D805" s="663">
        <v>67784</v>
      </c>
      <c r="E805" s="651" t="s">
        <v>8</v>
      </c>
      <c r="F805" s="651" t="s">
        <v>1260</v>
      </c>
      <c r="G805" s="651">
        <v>200</v>
      </c>
      <c r="H805" s="651">
        <v>8.19</v>
      </c>
      <c r="I805" s="651">
        <v>20.734197901049477</v>
      </c>
      <c r="J805" s="656">
        <v>1638</v>
      </c>
      <c r="K805" s="648">
        <v>12</v>
      </c>
      <c r="L805" s="648">
        <v>1.3833333333333335</v>
      </c>
      <c r="M805" s="648">
        <v>0.16666666666666666</v>
      </c>
      <c r="N805" s="823">
        <v>1655.9816666666668</v>
      </c>
      <c r="O805" s="655" t="s">
        <v>143</v>
      </c>
      <c r="P805" s="662"/>
      <c r="Q805" s="823">
        <v>-1655.9816666666668</v>
      </c>
      <c r="R805" s="654"/>
      <c r="S805" s="660"/>
      <c r="U805" s="654"/>
      <c r="V805" s="649" t="s">
        <v>1257</v>
      </c>
      <c r="W805" s="657">
        <v>13.549999999999999</v>
      </c>
      <c r="X805" s="649">
        <v>-1000</v>
      </c>
      <c r="Y805" s="657"/>
      <c r="Z805" s="654"/>
    </row>
    <row r="806" spans="1:26" s="649" customFormat="1" ht="15.5">
      <c r="A806" s="854" t="s">
        <v>200</v>
      </c>
      <c r="B806" s="650">
        <v>43963</v>
      </c>
      <c r="C806" s="650" t="e">
        <v>#N/A</v>
      </c>
      <c r="D806" s="663">
        <v>58049</v>
      </c>
      <c r="E806" s="651" t="s">
        <v>10</v>
      </c>
      <c r="F806" s="651" t="s">
        <v>1260</v>
      </c>
      <c r="G806" s="651">
        <v>300</v>
      </c>
      <c r="H806" s="651">
        <v>8.3699999999999992</v>
      </c>
      <c r="I806" s="651">
        <v>20.734197901049477</v>
      </c>
      <c r="J806" s="656">
        <v>2510.9999999999995</v>
      </c>
      <c r="K806" s="648">
        <v>12</v>
      </c>
      <c r="L806" s="648">
        <v>0.69</v>
      </c>
      <c r="M806" s="648">
        <v>0.08</v>
      </c>
      <c r="N806" s="823">
        <v>2493.7349999999997</v>
      </c>
      <c r="O806" s="655" t="s">
        <v>143</v>
      </c>
      <c r="P806" s="662"/>
      <c r="Q806" s="823">
        <v>2493.7349999999997</v>
      </c>
      <c r="R806" s="654">
        <v>-3725.8668703148437</v>
      </c>
      <c r="S806" s="660"/>
      <c r="U806" s="654"/>
      <c r="V806" s="649" t="s">
        <v>1257</v>
      </c>
      <c r="W806" s="657">
        <v>12.77</v>
      </c>
      <c r="X806" s="649">
        <v>-1000</v>
      </c>
      <c r="Y806" s="657"/>
      <c r="Z806" s="654"/>
    </row>
    <row r="807" spans="1:26" s="649" customFormat="1" ht="15.5">
      <c r="A807" s="854" t="s">
        <v>200</v>
      </c>
      <c r="B807" s="650">
        <v>43958</v>
      </c>
      <c r="C807" s="650" t="e">
        <v>#N/A</v>
      </c>
      <c r="D807" s="663">
        <v>49584</v>
      </c>
      <c r="E807" s="651" t="s">
        <v>8</v>
      </c>
      <c r="F807" s="651" t="s">
        <v>1260</v>
      </c>
      <c r="G807" s="651">
        <v>300</v>
      </c>
      <c r="H807" s="651">
        <v>7.77</v>
      </c>
      <c r="I807" s="651">
        <v>20.734197901049477</v>
      </c>
      <c r="J807" s="656">
        <v>2331</v>
      </c>
      <c r="K807" s="648">
        <v>12</v>
      </c>
      <c r="L807" s="648">
        <v>0.64</v>
      </c>
      <c r="M807" s="648">
        <v>7.0000000000000007E-2</v>
      </c>
      <c r="N807" s="823">
        <v>2346.7150000000001</v>
      </c>
      <c r="O807" s="655" t="s">
        <v>143</v>
      </c>
      <c r="P807" s="662"/>
      <c r="Q807" s="823">
        <v>-2346.7150000000001</v>
      </c>
      <c r="R807" s="654"/>
      <c r="S807" s="660"/>
      <c r="U807" s="654"/>
      <c r="V807" s="649" t="s">
        <v>1257</v>
      </c>
      <c r="W807" s="657">
        <v>12.71</v>
      </c>
      <c r="X807" s="649">
        <v>-1000</v>
      </c>
      <c r="Y807" s="657"/>
      <c r="Z807" s="654"/>
    </row>
    <row r="808" spans="1:26" s="649" customFormat="1" ht="15.5">
      <c r="A808" s="854" t="s">
        <v>200</v>
      </c>
      <c r="B808" s="650">
        <v>43958</v>
      </c>
      <c r="C808" s="650" t="s">
        <v>271</v>
      </c>
      <c r="D808" s="663">
        <v>31256</v>
      </c>
      <c r="E808" s="651" t="s">
        <v>8</v>
      </c>
      <c r="F808" s="651" t="s">
        <v>67</v>
      </c>
      <c r="G808" s="651">
        <v>200</v>
      </c>
      <c r="H808" s="651">
        <v>10.83</v>
      </c>
      <c r="I808" s="651">
        <v>35.005733333333332</v>
      </c>
      <c r="J808" s="656">
        <v>2166</v>
      </c>
      <c r="K808" s="648">
        <v>12</v>
      </c>
      <c r="L808" s="648">
        <v>0.57333333333333336</v>
      </c>
      <c r="M808" s="648">
        <v>6.6666666666666666E-2</v>
      </c>
      <c r="N808" s="823">
        <v>2181.7116666666666</v>
      </c>
      <c r="O808" s="655" t="s">
        <v>143</v>
      </c>
      <c r="P808" s="662"/>
      <c r="Q808" s="823">
        <v>-2181.7116666666666</v>
      </c>
      <c r="R808" s="654"/>
      <c r="S808" s="660"/>
      <c r="U808" s="654"/>
      <c r="V808" s="649" t="s">
        <v>1257</v>
      </c>
      <c r="W808" s="657">
        <v>12.64</v>
      </c>
      <c r="X808" s="649">
        <v>-1000</v>
      </c>
      <c r="Y808" s="657"/>
      <c r="Z808" s="654"/>
    </row>
    <row r="809" spans="1:26" s="649" customFormat="1" ht="15.5">
      <c r="A809" s="854" t="s">
        <v>200</v>
      </c>
      <c r="B809" s="650">
        <v>43958</v>
      </c>
      <c r="C809" s="650" t="e">
        <v>#N/A</v>
      </c>
      <c r="D809" s="663">
        <v>31256</v>
      </c>
      <c r="E809" s="651" t="s">
        <v>8</v>
      </c>
      <c r="F809" s="651" t="s">
        <v>1260</v>
      </c>
      <c r="G809" s="651">
        <v>200</v>
      </c>
      <c r="H809" s="651">
        <v>8.67</v>
      </c>
      <c r="I809" s="651">
        <v>22.230066889632109</v>
      </c>
      <c r="J809" s="656">
        <v>1734</v>
      </c>
      <c r="K809" s="648">
        <v>12</v>
      </c>
      <c r="L809" s="648">
        <v>0.57333333333333336</v>
      </c>
      <c r="M809" s="648">
        <v>6.6666666666666666E-2</v>
      </c>
      <c r="N809" s="823">
        <v>1749.5366666666666</v>
      </c>
      <c r="O809" s="655" t="s">
        <v>143</v>
      </c>
      <c r="P809" s="662"/>
      <c r="Q809" s="823">
        <v>-1749.5366666666666</v>
      </c>
      <c r="R809" s="654"/>
      <c r="S809" s="660"/>
      <c r="U809" s="654"/>
      <c r="V809" s="649" t="s">
        <v>1257</v>
      </c>
      <c r="W809" s="657">
        <v>12.64</v>
      </c>
      <c r="X809" s="649">
        <v>-1000</v>
      </c>
      <c r="Y809" s="657"/>
      <c r="Z809" s="654"/>
    </row>
    <row r="810" spans="1:26" s="649" customFormat="1" ht="15.5">
      <c r="A810" s="854" t="s">
        <v>200</v>
      </c>
      <c r="B810" s="650">
        <v>43958</v>
      </c>
      <c r="C810" s="650" t="e">
        <v>#N/A</v>
      </c>
      <c r="D810" s="663">
        <v>31256</v>
      </c>
      <c r="E810" s="651" t="s">
        <v>8</v>
      </c>
      <c r="F810" s="651" t="s">
        <v>1289</v>
      </c>
      <c r="G810" s="651">
        <v>500</v>
      </c>
      <c r="H810" s="651">
        <v>4.76</v>
      </c>
      <c r="I810" s="651"/>
      <c r="J810" s="656">
        <v>2380</v>
      </c>
      <c r="K810" s="648">
        <v>12</v>
      </c>
      <c r="L810" s="648">
        <v>0.57333333333333336</v>
      </c>
      <c r="M810" s="648">
        <v>6.6666666666666666E-2</v>
      </c>
      <c r="N810" s="823">
        <v>2396.5766666666668</v>
      </c>
      <c r="O810" s="655" t="s">
        <v>143</v>
      </c>
      <c r="P810" s="662"/>
      <c r="Q810" s="823">
        <v>-2396.5766666666668</v>
      </c>
      <c r="R810" s="654"/>
      <c r="S810" s="660">
        <v>400</v>
      </c>
      <c r="U810" s="654"/>
      <c r="V810" s="649" t="s">
        <v>1257</v>
      </c>
      <c r="W810" s="657">
        <v>12.64</v>
      </c>
      <c r="X810" s="649">
        <v>-1000</v>
      </c>
      <c r="Y810" s="657"/>
      <c r="Z810" s="654"/>
    </row>
    <row r="811" spans="1:26" s="649" customFormat="1" ht="15.5">
      <c r="A811" s="854" t="s">
        <v>200</v>
      </c>
      <c r="B811" s="650">
        <v>43957</v>
      </c>
      <c r="C811" s="650" t="e">
        <v>#N/A</v>
      </c>
      <c r="D811" s="663">
        <v>21695</v>
      </c>
      <c r="E811" s="651" t="s">
        <v>8</v>
      </c>
      <c r="F811" s="651" t="s">
        <v>1289</v>
      </c>
      <c r="G811" s="651">
        <v>500</v>
      </c>
      <c r="H811" s="651">
        <v>4.75</v>
      </c>
      <c r="I811" s="651"/>
      <c r="J811" s="656">
        <v>2375</v>
      </c>
      <c r="K811" s="648">
        <v>12</v>
      </c>
      <c r="L811" s="648">
        <v>0.65</v>
      </c>
      <c r="M811" s="648">
        <v>7.0000000000000007E-2</v>
      </c>
      <c r="N811" s="823">
        <v>2390.5400000000004</v>
      </c>
      <c r="O811" s="655" t="s">
        <v>143</v>
      </c>
      <c r="P811" s="662"/>
      <c r="Q811" s="823">
        <v>-2390.5400000000004</v>
      </c>
      <c r="R811" s="654"/>
      <c r="S811" s="660"/>
      <c r="U811" s="654"/>
      <c r="V811" s="649" t="s">
        <v>1257</v>
      </c>
      <c r="W811" s="657">
        <v>12.72</v>
      </c>
      <c r="X811" s="649">
        <v>-1000</v>
      </c>
      <c r="Y811" s="657"/>
      <c r="Z811" s="654"/>
    </row>
    <row r="812" spans="1:26" s="647" customFormat="1" ht="15.5">
      <c r="A812" s="854" t="s">
        <v>200</v>
      </c>
      <c r="B812" s="650">
        <v>43955</v>
      </c>
      <c r="C812" s="650" t="s">
        <v>1264</v>
      </c>
      <c r="D812" s="663">
        <v>4392</v>
      </c>
      <c r="E812" s="651" t="s">
        <v>8</v>
      </c>
      <c r="F812" s="651" t="s">
        <v>130</v>
      </c>
      <c r="G812" s="651">
        <v>300</v>
      </c>
      <c r="H812" s="651">
        <v>19</v>
      </c>
      <c r="I812" s="651">
        <v>23.333333333333332</v>
      </c>
      <c r="J812" s="656">
        <v>5700</v>
      </c>
      <c r="K812" s="648">
        <v>12</v>
      </c>
      <c r="L812" s="648">
        <v>1.56</v>
      </c>
      <c r="M812" s="648">
        <v>0.17</v>
      </c>
      <c r="N812" s="823">
        <v>5716.1500000000005</v>
      </c>
      <c r="O812" s="655" t="s">
        <v>143</v>
      </c>
      <c r="P812" s="662"/>
      <c r="Q812" s="823">
        <v>-5716.1500000000005</v>
      </c>
      <c r="R812" s="654"/>
      <c r="S812" s="660"/>
      <c r="T812" s="649"/>
      <c r="U812" s="654"/>
      <c r="V812" s="649" t="s">
        <v>1257</v>
      </c>
      <c r="W812" s="657">
        <v>13.73</v>
      </c>
      <c r="X812" s="649">
        <v>-1000</v>
      </c>
      <c r="Y812" s="657"/>
      <c r="Z812" s="654"/>
    </row>
    <row r="813" spans="1:26" s="4" customFormat="1" ht="15.75" customHeight="1">
      <c r="A813" s="854" t="s">
        <v>200</v>
      </c>
      <c r="B813" s="650">
        <v>43952</v>
      </c>
      <c r="C813" s="650" t="s">
        <v>277</v>
      </c>
      <c r="D813" s="663">
        <v>4350</v>
      </c>
      <c r="E813" s="651" t="s">
        <v>8</v>
      </c>
      <c r="F813" s="651" t="s">
        <v>2</v>
      </c>
      <c r="G813" s="651">
        <v>400</v>
      </c>
      <c r="H813" s="651">
        <v>19.05</v>
      </c>
      <c r="I813" s="651"/>
      <c r="J813" s="656">
        <v>7620</v>
      </c>
      <c r="K813" s="648">
        <v>12</v>
      </c>
      <c r="L813" s="648">
        <v>1.78</v>
      </c>
      <c r="M813" s="648">
        <v>0.2475</v>
      </c>
      <c r="N813" s="823">
        <v>7637.0575000000008</v>
      </c>
      <c r="O813" s="655" t="s">
        <v>143</v>
      </c>
      <c r="P813" s="662"/>
      <c r="Q813" s="823">
        <v>-7637.0575000000008</v>
      </c>
      <c r="R813" s="654"/>
      <c r="S813" s="25"/>
      <c r="U813" s="15"/>
      <c r="V813" s="4" t="s">
        <v>1257</v>
      </c>
      <c r="W813" s="657">
        <v>14.0275</v>
      </c>
      <c r="X813" s="4">
        <v>-1000</v>
      </c>
      <c r="Y813" s="20"/>
      <c r="Z813" s="15"/>
    </row>
    <row r="814" spans="1:26" s="4" customFormat="1" ht="15.75" customHeight="1">
      <c r="A814" s="854" t="s">
        <v>200</v>
      </c>
      <c r="B814" s="650">
        <v>43951</v>
      </c>
      <c r="C814" s="650" t="s">
        <v>274</v>
      </c>
      <c r="D814" s="663">
        <v>177930</v>
      </c>
      <c r="E814" s="651" t="s">
        <v>8</v>
      </c>
      <c r="F814" s="651" t="s">
        <v>152</v>
      </c>
      <c r="G814" s="651">
        <v>300</v>
      </c>
      <c r="H814" s="651">
        <v>23.94</v>
      </c>
      <c r="I814" s="651">
        <v>25.491250000000001</v>
      </c>
      <c r="J814" s="656">
        <v>7182</v>
      </c>
      <c r="K814" s="648">
        <v>12</v>
      </c>
      <c r="L814" s="648">
        <v>1.97</v>
      </c>
      <c r="M814" s="648">
        <v>0.21</v>
      </c>
      <c r="N814" s="823">
        <v>7199.02</v>
      </c>
      <c r="O814" s="655" t="s">
        <v>143</v>
      </c>
      <c r="P814" s="662"/>
      <c r="Q814" s="823">
        <v>-7199.02</v>
      </c>
      <c r="R814" s="654"/>
      <c r="S814" s="25">
        <v>2300</v>
      </c>
      <c r="U814" s="15"/>
      <c r="V814" s="4" t="s">
        <v>1257</v>
      </c>
      <c r="W814" s="657">
        <v>14.180000000000001</v>
      </c>
      <c r="X814" s="4">
        <v>300</v>
      </c>
      <c r="Y814" s="20"/>
      <c r="Z814" s="15"/>
    </row>
    <row r="815" spans="1:26" s="4" customFormat="1" ht="15.75" customHeight="1">
      <c r="A815" s="854" t="s">
        <v>200</v>
      </c>
      <c r="B815" s="650">
        <v>43949</v>
      </c>
      <c r="C815" s="650" t="e">
        <v>#N/A</v>
      </c>
      <c r="D815" s="663">
        <v>158142</v>
      </c>
      <c r="E815" s="651" t="s">
        <v>10</v>
      </c>
      <c r="F815" s="651" t="s">
        <v>186</v>
      </c>
      <c r="G815" s="651">
        <v>1000</v>
      </c>
      <c r="H815" s="651">
        <v>12.44</v>
      </c>
      <c r="I815" s="651"/>
      <c r="J815" s="656">
        <v>12440</v>
      </c>
      <c r="K815" s="648">
        <v>12</v>
      </c>
      <c r="L815" s="648">
        <v>3.42</v>
      </c>
      <c r="M815" s="648">
        <v>0.37</v>
      </c>
      <c r="N815" s="823">
        <v>12423.449999999999</v>
      </c>
      <c r="O815" s="655" t="s">
        <v>143</v>
      </c>
      <c r="P815" s="662"/>
      <c r="Q815" s="823">
        <v>12423.449999999999</v>
      </c>
      <c r="R815" s="654">
        <v>1039.230333333333</v>
      </c>
      <c r="S815" s="25">
        <v>2400</v>
      </c>
      <c r="U815" s="15"/>
      <c r="V815" s="4" t="s">
        <v>1257</v>
      </c>
      <c r="W815" s="657">
        <v>15.79</v>
      </c>
      <c r="X815" s="4">
        <v>300</v>
      </c>
      <c r="Y815" s="20"/>
      <c r="Z815" s="15"/>
    </row>
    <row r="816" spans="1:26" s="4" customFormat="1" ht="15.75" customHeight="1">
      <c r="A816" s="854" t="s">
        <v>200</v>
      </c>
      <c r="B816" s="5">
        <v>43929</v>
      </c>
      <c r="C816" s="650" t="s">
        <v>271</v>
      </c>
      <c r="D816" s="291">
        <v>48988</v>
      </c>
      <c r="E816" s="7" t="s">
        <v>10</v>
      </c>
      <c r="F816" s="7" t="s">
        <v>1234</v>
      </c>
      <c r="G816" s="7">
        <v>1000</v>
      </c>
      <c r="H816" s="651">
        <v>4.54</v>
      </c>
      <c r="I816" s="651"/>
      <c r="J816" s="656">
        <v>4540</v>
      </c>
      <c r="K816" s="3">
        <v>12</v>
      </c>
      <c r="L816" s="648">
        <v>1.085</v>
      </c>
      <c r="M816" s="648">
        <v>0.115</v>
      </c>
      <c r="N816" s="823">
        <v>4523.7049999999999</v>
      </c>
      <c r="O816" s="655" t="s">
        <v>143</v>
      </c>
      <c r="P816" s="662"/>
      <c r="Q816" s="823">
        <v>4523.7049999999999</v>
      </c>
      <c r="R816" s="15">
        <v>473.35166666666646</v>
      </c>
      <c r="S816" s="25"/>
      <c r="U816" s="15"/>
      <c r="V816" s="4" t="s">
        <v>1257</v>
      </c>
      <c r="W816" s="657">
        <v>13.200000000000001</v>
      </c>
      <c r="X816" s="4">
        <v>200</v>
      </c>
      <c r="Y816" s="20"/>
      <c r="Z816" s="15"/>
    </row>
    <row r="817" spans="1:26" s="4" customFormat="1" ht="15.75" customHeight="1">
      <c r="A817" s="854" t="s">
        <v>200</v>
      </c>
      <c r="B817" s="5">
        <v>43929</v>
      </c>
      <c r="C817" s="650" t="s">
        <v>271</v>
      </c>
      <c r="D817" s="291">
        <v>48988</v>
      </c>
      <c r="E817" s="7" t="s">
        <v>8</v>
      </c>
      <c r="F817" s="7" t="s">
        <v>67</v>
      </c>
      <c r="G817" s="7">
        <v>300</v>
      </c>
      <c r="H817" s="651">
        <v>11.28</v>
      </c>
      <c r="I817" s="651">
        <v>37.107971014492755</v>
      </c>
      <c r="J817" s="19">
        <v>3384</v>
      </c>
      <c r="K817" s="3">
        <v>12</v>
      </c>
      <c r="L817" s="648">
        <v>1.085</v>
      </c>
      <c r="M817" s="648"/>
      <c r="N817" s="823">
        <v>3400.81</v>
      </c>
      <c r="O817" s="655" t="s">
        <v>143</v>
      </c>
      <c r="P817" s="662"/>
      <c r="Q817" s="823">
        <v>-3400.81</v>
      </c>
      <c r="R817" s="15"/>
      <c r="S817" s="25"/>
      <c r="U817" s="15"/>
      <c r="V817" s="4" t="s">
        <v>1257</v>
      </c>
      <c r="W817" s="657">
        <v>13.085000000000001</v>
      </c>
      <c r="X817" s="4">
        <v>300</v>
      </c>
      <c r="Y817" s="20"/>
      <c r="Z817" s="15"/>
    </row>
    <row r="818" spans="1:26" s="4" customFormat="1" ht="15.75" customHeight="1">
      <c r="A818" s="854" t="s">
        <v>200</v>
      </c>
      <c r="B818" s="5">
        <v>43928</v>
      </c>
      <c r="C818" s="650" t="e">
        <v>#N/A</v>
      </c>
      <c r="D818" s="291">
        <v>40405</v>
      </c>
      <c r="E818" s="7" t="s">
        <v>8</v>
      </c>
      <c r="F818" s="7" t="s">
        <v>1260</v>
      </c>
      <c r="G818" s="7">
        <v>300</v>
      </c>
      <c r="H818" s="651">
        <v>10.38</v>
      </c>
      <c r="I818" s="651">
        <v>23.358405797101451</v>
      </c>
      <c r="J818" s="19">
        <v>3114.0000000000005</v>
      </c>
      <c r="K818" s="3">
        <v>12</v>
      </c>
      <c r="L818" s="648">
        <v>1.29</v>
      </c>
      <c r="M818" s="648">
        <v>0.13999999999999999</v>
      </c>
      <c r="N818" s="823">
        <v>3137.1900000000005</v>
      </c>
      <c r="O818" s="655" t="s">
        <v>143</v>
      </c>
      <c r="P818" s="662"/>
      <c r="Q818" s="823">
        <v>-3137.1900000000005</v>
      </c>
      <c r="R818" s="15"/>
      <c r="S818" s="25">
        <v>2100</v>
      </c>
      <c r="U818" s="15"/>
      <c r="V818" s="4" t="s">
        <v>1257</v>
      </c>
      <c r="W818" s="657">
        <v>13.43</v>
      </c>
      <c r="X818" s="4">
        <v>-200</v>
      </c>
      <c r="Y818" s="20"/>
      <c r="Z818" s="15">
        <v>222.75</v>
      </c>
    </row>
    <row r="819" spans="1:26" s="4" customFormat="1" ht="15.75" customHeight="1">
      <c r="A819" s="854" t="s">
        <v>200</v>
      </c>
      <c r="B819" s="5">
        <v>43928</v>
      </c>
      <c r="C819" s="650" t="s">
        <v>276</v>
      </c>
      <c r="D819" s="291">
        <v>40405</v>
      </c>
      <c r="E819" s="7" t="s">
        <v>8</v>
      </c>
      <c r="F819" s="7" t="s">
        <v>128</v>
      </c>
      <c r="G819" s="7">
        <v>200</v>
      </c>
      <c r="H819" s="651">
        <v>21.44</v>
      </c>
      <c r="I819" s="651">
        <v>25.671689583333333</v>
      </c>
      <c r="J819" s="19">
        <v>4288</v>
      </c>
      <c r="K819" s="3">
        <v>12</v>
      </c>
      <c r="L819" s="648">
        <v>1.29</v>
      </c>
      <c r="M819" s="648">
        <v>0.13999999999999999</v>
      </c>
      <c r="N819" s="823">
        <v>4305.9866666666667</v>
      </c>
      <c r="O819" s="655" t="s">
        <v>143</v>
      </c>
      <c r="P819" s="662"/>
      <c r="Q819" s="823">
        <v>-4305.9866666666667</v>
      </c>
      <c r="R819" s="15"/>
      <c r="S819" s="25"/>
      <c r="U819" s="15"/>
      <c r="V819" s="4" t="s">
        <v>1257</v>
      </c>
      <c r="W819" s="657">
        <v>13.43</v>
      </c>
      <c r="X819" s="4">
        <v>-300</v>
      </c>
      <c r="Y819" s="20"/>
      <c r="Z819" s="15">
        <v>572.8100000000004</v>
      </c>
    </row>
    <row r="820" spans="1:26" s="4" customFormat="1" ht="15.75" customHeight="1">
      <c r="A820" s="854" t="s">
        <v>200</v>
      </c>
      <c r="B820" s="5">
        <v>43928</v>
      </c>
      <c r="C820" s="650" t="s">
        <v>276</v>
      </c>
      <c r="D820" s="291">
        <v>40405</v>
      </c>
      <c r="E820" s="7" t="s">
        <v>8</v>
      </c>
      <c r="F820" s="7" t="s">
        <v>128</v>
      </c>
      <c r="G820" s="7">
        <v>300</v>
      </c>
      <c r="H820" s="651">
        <v>22.29</v>
      </c>
      <c r="I820" s="651"/>
      <c r="J820" s="19">
        <v>6687</v>
      </c>
      <c r="K820" s="3">
        <v>12</v>
      </c>
      <c r="L820" s="648">
        <v>1.29</v>
      </c>
      <c r="M820" s="648">
        <v>0.13999999999999999</v>
      </c>
      <c r="N820" s="823">
        <v>6704.9866666666667</v>
      </c>
      <c r="O820" s="655" t="s">
        <v>143</v>
      </c>
      <c r="P820" s="662"/>
      <c r="Q820" s="823">
        <v>-6704.9866666666667</v>
      </c>
      <c r="R820" s="15"/>
      <c r="S820" s="25"/>
      <c r="U820" s="15"/>
      <c r="V820" s="4" t="s">
        <v>1257</v>
      </c>
      <c r="W820" s="657">
        <v>13.43</v>
      </c>
      <c r="X820" s="4">
        <v>500</v>
      </c>
      <c r="Y820" s="20"/>
      <c r="Z820" s="15"/>
    </row>
    <row r="821" spans="1:26" s="4" customFormat="1" ht="15.75" customHeight="1">
      <c r="A821" s="854" t="s">
        <v>200</v>
      </c>
      <c r="B821" s="5">
        <v>43927</v>
      </c>
      <c r="C821" s="650" t="e">
        <v>#N/A</v>
      </c>
      <c r="D821" s="291">
        <v>31568</v>
      </c>
      <c r="E821" s="7" t="s">
        <v>10</v>
      </c>
      <c r="F821" s="7" t="s">
        <v>1260</v>
      </c>
      <c r="G821" s="7">
        <v>200</v>
      </c>
      <c r="H821" s="651">
        <v>9.8800000000000008</v>
      </c>
      <c r="I821" s="651">
        <v>25.212463768115942</v>
      </c>
      <c r="J821" s="19">
        <v>1976.0000000000002</v>
      </c>
      <c r="K821" s="3">
        <v>12</v>
      </c>
      <c r="L821" s="648">
        <v>1.165</v>
      </c>
      <c r="M821" s="648">
        <v>0.125</v>
      </c>
      <c r="N821" s="823">
        <v>1958.6583333333335</v>
      </c>
      <c r="O821" s="655" t="s">
        <v>143</v>
      </c>
      <c r="P821" s="662"/>
      <c r="Q821" s="823">
        <v>1958.6583333333335</v>
      </c>
      <c r="R821" s="15">
        <v>-3085.7577536231879</v>
      </c>
      <c r="S821" s="25"/>
      <c r="U821" s="15"/>
      <c r="V821" s="4" t="s">
        <v>1257</v>
      </c>
      <c r="W821" s="657">
        <v>13.29</v>
      </c>
      <c r="X821" s="4">
        <v>500</v>
      </c>
      <c r="Y821" s="20"/>
      <c r="Z821" s="15"/>
    </row>
    <row r="822" spans="1:26" s="4" customFormat="1" ht="15.75" customHeight="1">
      <c r="A822" s="854" t="s">
        <v>200</v>
      </c>
      <c r="B822" s="5">
        <v>43927</v>
      </c>
      <c r="C822" s="650" t="s">
        <v>276</v>
      </c>
      <c r="D822" s="291">
        <v>31568</v>
      </c>
      <c r="E822" s="7" t="s">
        <v>10</v>
      </c>
      <c r="F822" s="7" t="s">
        <v>128</v>
      </c>
      <c r="G822" s="7">
        <v>300</v>
      </c>
      <c r="H822" s="651">
        <v>21.67</v>
      </c>
      <c r="I822" s="651">
        <v>25.68</v>
      </c>
      <c r="J822" s="19">
        <v>6501.0000000000009</v>
      </c>
      <c r="K822" s="3">
        <v>12</v>
      </c>
      <c r="L822" s="648">
        <v>1.165</v>
      </c>
      <c r="M822" s="648">
        <v>0.125</v>
      </c>
      <c r="N822" s="823">
        <v>6482.5550000000012</v>
      </c>
      <c r="O822" s="655" t="s">
        <v>143</v>
      </c>
      <c r="P822" s="662"/>
      <c r="Q822" s="823">
        <v>6482.5550000000012</v>
      </c>
      <c r="R822" s="15">
        <v>-1220.3949999999995</v>
      </c>
      <c r="S822" s="25">
        <v>2300</v>
      </c>
      <c r="U822" s="15"/>
      <c r="V822" s="4" t="s">
        <v>1257</v>
      </c>
      <c r="W822" s="657">
        <v>13.29</v>
      </c>
      <c r="X822" s="4">
        <v>200</v>
      </c>
      <c r="Y822" s="20"/>
      <c r="Z822" s="15"/>
    </row>
    <row r="823" spans="1:26" s="4" customFormat="1" ht="15.75" customHeight="1">
      <c r="A823" s="854" t="s">
        <v>200</v>
      </c>
      <c r="B823" s="5">
        <v>43924</v>
      </c>
      <c r="C823" s="650" t="s">
        <v>271</v>
      </c>
      <c r="D823" s="291">
        <v>22554</v>
      </c>
      <c r="E823" s="7" t="s">
        <v>8</v>
      </c>
      <c r="F823" s="7" t="s">
        <v>1234</v>
      </c>
      <c r="G823" s="7">
        <v>500</v>
      </c>
      <c r="H823" s="651">
        <v>4.0199999999999996</v>
      </c>
      <c r="I823" s="651">
        <v>4.0149999999999997</v>
      </c>
      <c r="J823" s="19">
        <v>2009.9999999999998</v>
      </c>
      <c r="K823" s="3">
        <v>12</v>
      </c>
      <c r="L823" s="648">
        <v>0.79749999999999999</v>
      </c>
      <c r="M823" s="648">
        <v>8.5000000000000006E-2</v>
      </c>
      <c r="N823" s="823">
        <v>2025.7183333333332</v>
      </c>
      <c r="O823" s="655" t="s">
        <v>143</v>
      </c>
      <c r="P823" s="662"/>
      <c r="Q823" s="823">
        <v>-2025.7183333333332</v>
      </c>
      <c r="R823" s="15"/>
      <c r="S823" s="25"/>
      <c r="U823" s="15"/>
      <c r="V823" s="4" t="s">
        <v>1257</v>
      </c>
      <c r="W823" s="657">
        <v>12.8825</v>
      </c>
      <c r="X823" s="4">
        <v>300</v>
      </c>
      <c r="Y823" s="20"/>
      <c r="Z823" s="15"/>
    </row>
    <row r="824" spans="1:26" s="4" customFormat="1" ht="15.75" customHeight="1">
      <c r="A824" s="854" t="s">
        <v>200</v>
      </c>
      <c r="B824" s="5">
        <v>43924</v>
      </c>
      <c r="C824" s="650" t="s">
        <v>271</v>
      </c>
      <c r="D824" s="291">
        <v>22554</v>
      </c>
      <c r="E824" s="7" t="s">
        <v>8</v>
      </c>
      <c r="F824" s="7" t="s">
        <v>1234</v>
      </c>
      <c r="G824" s="7">
        <v>500</v>
      </c>
      <c r="H824" s="651">
        <v>4.01</v>
      </c>
      <c r="I824" s="651"/>
      <c r="J824" s="19">
        <v>2005</v>
      </c>
      <c r="K824" s="3">
        <v>12</v>
      </c>
      <c r="L824" s="648">
        <v>0.79749999999999999</v>
      </c>
      <c r="M824" s="648">
        <v>8.5000000000000006E-2</v>
      </c>
      <c r="N824" s="823">
        <v>2020.7183333333335</v>
      </c>
      <c r="O824" s="655" t="s">
        <v>143</v>
      </c>
      <c r="P824" s="662"/>
      <c r="Q824" s="823">
        <v>-2020.7183333333335</v>
      </c>
      <c r="R824" s="15"/>
      <c r="S824" s="25"/>
      <c r="U824" s="15"/>
      <c r="V824" s="4" t="s">
        <v>1257</v>
      </c>
      <c r="W824" s="657">
        <v>12.8825</v>
      </c>
      <c r="X824" s="4">
        <v>-500</v>
      </c>
      <c r="Y824" s="20"/>
      <c r="Z824" s="15">
        <v>1385.5083333333341</v>
      </c>
    </row>
    <row r="825" spans="1:26" s="4" customFormat="1" ht="15.75" customHeight="1">
      <c r="A825" s="854" t="s">
        <v>200</v>
      </c>
      <c r="B825" s="5">
        <v>43924</v>
      </c>
      <c r="C825" s="650" t="e">
        <v>#N/A</v>
      </c>
      <c r="D825" s="291">
        <v>22554</v>
      </c>
      <c r="E825" s="7" t="s">
        <v>8</v>
      </c>
      <c r="F825" s="7" t="s">
        <v>1260</v>
      </c>
      <c r="G825" s="7">
        <v>200</v>
      </c>
      <c r="H825" s="651">
        <v>8.58</v>
      </c>
      <c r="I825" s="651">
        <v>25.212463768115942</v>
      </c>
      <c r="J825" s="19">
        <v>1716</v>
      </c>
      <c r="K825" s="3">
        <v>12</v>
      </c>
      <c r="L825" s="648">
        <v>0.79749999999999999</v>
      </c>
      <c r="M825" s="648">
        <v>8.5000000000000006E-2</v>
      </c>
      <c r="N825" s="823">
        <v>1731.7183333333335</v>
      </c>
      <c r="O825" s="655" t="s">
        <v>143</v>
      </c>
      <c r="P825" s="662"/>
      <c r="Q825" s="823">
        <v>-1731.7183333333335</v>
      </c>
      <c r="R825" s="15"/>
      <c r="S825" s="25"/>
      <c r="U825" s="15"/>
      <c r="V825" s="4" t="s">
        <v>1257</v>
      </c>
      <c r="W825" s="657">
        <v>12.8825</v>
      </c>
      <c r="X825" s="4">
        <v>200</v>
      </c>
      <c r="Y825" s="20"/>
      <c r="Z825" s="15"/>
    </row>
    <row r="826" spans="1:26" s="4" customFormat="1" ht="15.75" customHeight="1">
      <c r="A826" s="854" t="s">
        <v>200</v>
      </c>
      <c r="B826" s="5">
        <v>43924</v>
      </c>
      <c r="C826" s="650" t="s">
        <v>276</v>
      </c>
      <c r="D826" s="291">
        <v>22554</v>
      </c>
      <c r="E826" s="7" t="s">
        <v>8</v>
      </c>
      <c r="F826" s="7" t="s">
        <v>128</v>
      </c>
      <c r="G826" s="7">
        <v>300</v>
      </c>
      <c r="H826" s="651">
        <v>19.64</v>
      </c>
      <c r="I826" s="651">
        <v>26.203359523809524</v>
      </c>
      <c r="J826" s="19">
        <v>5892</v>
      </c>
      <c r="K826" s="3">
        <v>12</v>
      </c>
      <c r="L826" s="648">
        <v>0.79749999999999999</v>
      </c>
      <c r="M826" s="648">
        <v>8.5000000000000006E-2</v>
      </c>
      <c r="N826" s="823">
        <v>5912.2150000000001</v>
      </c>
      <c r="O826" s="655" t="s">
        <v>143</v>
      </c>
      <c r="P826" s="662"/>
      <c r="Q826" s="823">
        <v>-5912.2150000000001</v>
      </c>
      <c r="R826" s="15"/>
      <c r="S826" s="25"/>
      <c r="U826" s="15"/>
      <c r="V826" s="4" t="s">
        <v>1257</v>
      </c>
      <c r="W826" s="657">
        <v>12.8825</v>
      </c>
      <c r="X826" s="4">
        <v>500</v>
      </c>
      <c r="Y826" s="20"/>
      <c r="Z826" s="15"/>
    </row>
    <row r="827" spans="1:26" s="4" customFormat="1" ht="15.75" customHeight="1">
      <c r="A827" s="854" t="s">
        <v>200</v>
      </c>
      <c r="B827" s="650">
        <v>43896</v>
      </c>
      <c r="C827" s="650" t="s">
        <v>276</v>
      </c>
      <c r="D827" s="291">
        <v>199858</v>
      </c>
      <c r="E827" s="7" t="s">
        <v>10</v>
      </c>
      <c r="F827" s="7" t="s">
        <v>128</v>
      </c>
      <c r="G827" s="7">
        <v>500</v>
      </c>
      <c r="H827" s="651">
        <v>24.3</v>
      </c>
      <c r="I827" s="651">
        <v>26.203359523809524</v>
      </c>
      <c r="J827" s="19">
        <v>12150</v>
      </c>
      <c r="K827" s="3">
        <v>12</v>
      </c>
      <c r="L827" s="648">
        <v>3.34</v>
      </c>
      <c r="M827" s="648">
        <v>0.39</v>
      </c>
      <c r="N827" s="823">
        <v>12134.657500000001</v>
      </c>
      <c r="O827" s="655" t="s">
        <v>143</v>
      </c>
      <c r="P827" s="662"/>
      <c r="Q827" s="823">
        <v>12134.657500000001</v>
      </c>
      <c r="R827" s="15">
        <v>-967.28476190476249</v>
      </c>
      <c r="S827" s="25"/>
      <c r="U827" s="15"/>
      <c r="V827" s="4" t="s">
        <v>1257</v>
      </c>
      <c r="W827" s="657">
        <v>15.73</v>
      </c>
      <c r="X827" s="4">
        <v>200</v>
      </c>
      <c r="Y827" s="20"/>
      <c r="Z827" s="15"/>
    </row>
    <row r="828" spans="1:26" s="4" customFormat="1" ht="15.75" customHeight="1">
      <c r="A828" s="854" t="s">
        <v>200</v>
      </c>
      <c r="B828" s="5">
        <v>43896</v>
      </c>
      <c r="C828" s="650" t="s">
        <v>276</v>
      </c>
      <c r="D828" s="291">
        <v>37336</v>
      </c>
      <c r="E828" s="7" t="s">
        <v>8</v>
      </c>
      <c r="F828" s="7" t="s">
        <v>128</v>
      </c>
      <c r="G828" s="7">
        <v>200</v>
      </c>
      <c r="H828" s="651">
        <v>20.88</v>
      </c>
      <c r="I828" s="651">
        <v>26.203359523809524</v>
      </c>
      <c r="J828" s="19">
        <v>4176</v>
      </c>
      <c r="K828" s="3">
        <v>12</v>
      </c>
      <c r="L828" s="648">
        <v>1.37</v>
      </c>
      <c r="M828" s="648">
        <v>0.16</v>
      </c>
      <c r="N828" s="823">
        <v>4191.7425000000003</v>
      </c>
      <c r="O828" s="655" t="s">
        <v>143</v>
      </c>
      <c r="P828" s="662"/>
      <c r="Q828" s="823">
        <v>-4191.7425000000003</v>
      </c>
      <c r="R828" s="15"/>
      <c r="S828" s="25"/>
      <c r="U828" s="15"/>
      <c r="V828" s="4" t="s">
        <v>1257</v>
      </c>
      <c r="W828" s="657">
        <v>13.530000000000001</v>
      </c>
      <c r="X828" s="4">
        <v>300</v>
      </c>
      <c r="Y828" s="20"/>
      <c r="Z828" s="15"/>
    </row>
    <row r="829" spans="1:26" s="4" customFormat="1" ht="15.75" customHeight="1">
      <c r="A829" s="854" t="s">
        <v>200</v>
      </c>
      <c r="B829" s="5">
        <v>43896</v>
      </c>
      <c r="C829" s="650" t="e">
        <v>#N/A</v>
      </c>
      <c r="D829" s="291">
        <v>37336</v>
      </c>
      <c r="E829" s="7" t="s">
        <v>8</v>
      </c>
      <c r="F829" s="7" t="s">
        <v>186</v>
      </c>
      <c r="G829" s="7">
        <v>500</v>
      </c>
      <c r="H829" s="651">
        <v>11.19</v>
      </c>
      <c r="I829" s="651">
        <v>11.35</v>
      </c>
      <c r="J829" s="19">
        <v>5595</v>
      </c>
      <c r="K829" s="3">
        <v>12</v>
      </c>
      <c r="L829" s="648">
        <v>1.37</v>
      </c>
      <c r="M829" s="648">
        <v>0.16</v>
      </c>
      <c r="N829" s="823">
        <v>5610.7425000000003</v>
      </c>
      <c r="O829" s="655" t="s">
        <v>143</v>
      </c>
      <c r="P829" s="662"/>
      <c r="Q829" s="823">
        <v>-5610.7425000000003</v>
      </c>
      <c r="R829" s="15"/>
      <c r="S829" s="25"/>
      <c r="U829" s="15"/>
      <c r="V829" s="4" t="s">
        <v>1257</v>
      </c>
      <c r="W829" s="657">
        <v>13.530000000000001</v>
      </c>
      <c r="X829" s="4">
        <v>500</v>
      </c>
      <c r="Y829" s="20"/>
      <c r="Z829" s="15"/>
    </row>
    <row r="830" spans="1:26" s="4" customFormat="1" ht="15.75" customHeight="1">
      <c r="A830" s="854" t="s">
        <v>200</v>
      </c>
      <c r="B830" s="5">
        <v>43896</v>
      </c>
      <c r="C830" s="650" t="s">
        <v>274</v>
      </c>
      <c r="D830" s="291">
        <v>37336</v>
      </c>
      <c r="E830" s="7" t="s">
        <v>8</v>
      </c>
      <c r="F830" s="7" t="s">
        <v>152</v>
      </c>
      <c r="G830" s="7">
        <v>200</v>
      </c>
      <c r="H830" s="651">
        <v>25.93</v>
      </c>
      <c r="I830" s="651">
        <v>26.422000000000001</v>
      </c>
      <c r="J830" s="19">
        <v>5186</v>
      </c>
      <c r="K830" s="3">
        <v>12</v>
      </c>
      <c r="L830" s="648">
        <v>1.37</v>
      </c>
      <c r="M830" s="648">
        <v>0.16</v>
      </c>
      <c r="N830" s="823">
        <v>5201.7425000000003</v>
      </c>
      <c r="O830" s="655" t="s">
        <v>143</v>
      </c>
      <c r="P830" s="662"/>
      <c r="Q830" s="823">
        <v>-5201.7425000000003</v>
      </c>
      <c r="R830" s="15"/>
      <c r="S830" s="25"/>
      <c r="U830" s="15"/>
      <c r="V830" s="4" t="s">
        <v>1257</v>
      </c>
      <c r="W830" s="657">
        <v>13.530000000000001</v>
      </c>
      <c r="X830" s="4">
        <v>300</v>
      </c>
      <c r="Y830" s="20"/>
      <c r="Z830" s="15"/>
    </row>
    <row r="831" spans="1:26" s="4" customFormat="1" ht="15.75" customHeight="1">
      <c r="A831" s="854" t="s">
        <v>200</v>
      </c>
      <c r="B831" s="5">
        <v>43895</v>
      </c>
      <c r="C831" s="650" t="s">
        <v>276</v>
      </c>
      <c r="D831" s="291">
        <v>27820</v>
      </c>
      <c r="E831" s="7" t="s">
        <v>8</v>
      </c>
      <c r="F831" s="7" t="s">
        <v>128</v>
      </c>
      <c r="G831" s="7">
        <v>300</v>
      </c>
      <c r="H831" s="651">
        <v>21.8</v>
      </c>
      <c r="I831" s="651">
        <v>26.483536340852133</v>
      </c>
      <c r="J831" s="19">
        <v>6540</v>
      </c>
      <c r="K831" s="3">
        <v>12</v>
      </c>
      <c r="L831" s="648">
        <v>1.86</v>
      </c>
      <c r="M831" s="648">
        <v>0.21666666666666667</v>
      </c>
      <c r="N831" s="823">
        <v>6557.4066666666668</v>
      </c>
      <c r="O831" s="655" t="s">
        <v>143</v>
      </c>
      <c r="P831" s="662"/>
      <c r="Q831" s="823">
        <v>-6557.4066666666668</v>
      </c>
      <c r="R831" s="15"/>
      <c r="S831" s="25"/>
      <c r="U831" s="15"/>
      <c r="V831" s="4" t="s">
        <v>1211</v>
      </c>
      <c r="W831" s="657">
        <v>14.076666666666666</v>
      </c>
      <c r="X831" s="4">
        <v>-400</v>
      </c>
      <c r="Y831" s="20"/>
      <c r="Z831" s="15"/>
    </row>
    <row r="832" spans="1:26" s="4" customFormat="1" ht="15.75" customHeight="1">
      <c r="A832" s="854" t="s">
        <v>200</v>
      </c>
      <c r="B832" s="5">
        <v>43895</v>
      </c>
      <c r="C832" s="650" t="e">
        <v>#N/A</v>
      </c>
      <c r="D832" s="291">
        <v>27820</v>
      </c>
      <c r="E832" s="7" t="s">
        <v>8</v>
      </c>
      <c r="F832" s="7" t="s">
        <v>186</v>
      </c>
      <c r="G832" s="7">
        <v>500</v>
      </c>
      <c r="H832" s="651">
        <v>11.51</v>
      </c>
      <c r="I832" s="651"/>
      <c r="J832" s="19">
        <v>5755</v>
      </c>
      <c r="K832" s="3">
        <v>12</v>
      </c>
      <c r="L832" s="648">
        <v>1.86</v>
      </c>
      <c r="M832" s="648">
        <v>0.21666666666666667</v>
      </c>
      <c r="N832" s="823">
        <v>5772.4066666666668</v>
      </c>
      <c r="O832" s="655" t="s">
        <v>143</v>
      </c>
      <c r="P832" s="662"/>
      <c r="Q832" s="823">
        <v>-5772.4066666666668</v>
      </c>
      <c r="R832" s="15"/>
      <c r="S832" s="25">
        <v>2100</v>
      </c>
      <c r="U832" s="15"/>
      <c r="V832" s="4" t="s">
        <v>1257</v>
      </c>
      <c r="W832" s="657">
        <v>14.076666666666666</v>
      </c>
      <c r="X832" s="4">
        <v>500</v>
      </c>
      <c r="Y832" s="20"/>
      <c r="Z832" s="15"/>
    </row>
    <row r="833" spans="1:26" s="4" customFormat="1" ht="15.75" customHeight="1">
      <c r="A833" s="854" t="s">
        <v>200</v>
      </c>
      <c r="B833" s="5">
        <v>43895</v>
      </c>
      <c r="C833" s="650" t="s">
        <v>274</v>
      </c>
      <c r="D833" s="291">
        <v>27820</v>
      </c>
      <c r="E833" s="7" t="s">
        <v>8</v>
      </c>
      <c r="F833" s="7" t="s">
        <v>152</v>
      </c>
      <c r="G833" s="7">
        <v>300</v>
      </c>
      <c r="H833" s="651">
        <v>26.75</v>
      </c>
      <c r="I833" s="651"/>
      <c r="J833" s="19">
        <v>8025</v>
      </c>
      <c r="K833" s="3">
        <v>12</v>
      </c>
      <c r="L833" s="648">
        <v>1.86</v>
      </c>
      <c r="M833" s="648">
        <v>0.21666666666666667</v>
      </c>
      <c r="N833" s="823">
        <v>8042.4066666666668</v>
      </c>
      <c r="O833" s="655" t="s">
        <v>143</v>
      </c>
      <c r="P833" s="662"/>
      <c r="Q833" s="823">
        <v>-8042.4066666666668</v>
      </c>
      <c r="R833" s="15"/>
      <c r="S833" s="25">
        <v>1600</v>
      </c>
      <c r="T833" s="649"/>
      <c r="U833" s="15"/>
      <c r="V833" s="649" t="s">
        <v>1257</v>
      </c>
      <c r="W833" s="657">
        <v>14.076666666666666</v>
      </c>
      <c r="X833" s="4">
        <v>300</v>
      </c>
      <c r="Y833" s="20"/>
      <c r="Z833" s="15"/>
    </row>
    <row r="834" spans="1:26" s="4" customFormat="1" ht="15.75" customHeight="1">
      <c r="A834" s="872" t="s">
        <v>1263</v>
      </c>
      <c r="B834" s="5">
        <v>43895</v>
      </c>
      <c r="C834" s="650" t="s">
        <v>1264</v>
      </c>
      <c r="D834" s="291">
        <v>3052207</v>
      </c>
      <c r="E834" s="7" t="s">
        <v>10</v>
      </c>
      <c r="F834" s="7" t="s">
        <v>130</v>
      </c>
      <c r="G834" s="7">
        <v>400</v>
      </c>
      <c r="H834" s="651">
        <v>23.44</v>
      </c>
      <c r="I834" s="651">
        <v>23.295000000000002</v>
      </c>
      <c r="J834" s="19">
        <v>9376</v>
      </c>
      <c r="K834" s="3"/>
      <c r="L834" s="648">
        <v>2.57</v>
      </c>
      <c r="M834" s="648">
        <v>0.3</v>
      </c>
      <c r="N834" s="823">
        <v>9372.630000000001</v>
      </c>
      <c r="O834" s="655" t="s">
        <v>143</v>
      </c>
      <c r="P834" s="662"/>
      <c r="Q834" s="823">
        <v>9372.630000000001</v>
      </c>
      <c r="R834" s="15">
        <v>51.380000000001019</v>
      </c>
      <c r="S834" s="25"/>
      <c r="T834" s="649"/>
      <c r="U834" s="15"/>
      <c r="V834" s="649" t="s">
        <v>1211</v>
      </c>
      <c r="W834" s="657">
        <v>2.8699999999999997</v>
      </c>
      <c r="X834" s="4">
        <v>-2000</v>
      </c>
      <c r="Y834" s="20"/>
      <c r="Z834" s="15"/>
    </row>
    <row r="835" spans="1:26" s="4" customFormat="1" ht="15.75" customHeight="1">
      <c r="A835" s="854" t="s">
        <v>200</v>
      </c>
      <c r="B835" s="5">
        <v>43893</v>
      </c>
      <c r="C835" s="650" t="e">
        <v>#N/A</v>
      </c>
      <c r="D835" s="291">
        <v>20013</v>
      </c>
      <c r="E835" s="7" t="s">
        <v>8</v>
      </c>
      <c r="F835" s="7" t="s">
        <v>1260</v>
      </c>
      <c r="G835" s="7">
        <v>500</v>
      </c>
      <c r="H835" s="651">
        <v>21.1</v>
      </c>
      <c r="I835" s="651">
        <v>26.796507936507936</v>
      </c>
      <c r="J835" s="19">
        <v>10550</v>
      </c>
      <c r="K835" s="3">
        <v>12</v>
      </c>
      <c r="L835" s="648">
        <v>3</v>
      </c>
      <c r="M835" s="648">
        <v>0.45333333333333337</v>
      </c>
      <c r="N835" s="823">
        <v>10566.153333333332</v>
      </c>
      <c r="O835" s="852" t="s">
        <v>143</v>
      </c>
      <c r="P835" s="662"/>
      <c r="Q835" s="823">
        <v>-10566.153333333332</v>
      </c>
      <c r="R835" s="15"/>
      <c r="S835" s="25"/>
      <c r="T835" s="649"/>
      <c r="U835" s="15"/>
      <c r="V835" s="649" t="s">
        <v>1211</v>
      </c>
      <c r="W835" s="657">
        <v>15.453333333333333</v>
      </c>
      <c r="X835" s="4">
        <v>2000</v>
      </c>
      <c r="Y835" s="20"/>
      <c r="Z835" s="15"/>
    </row>
    <row r="836" spans="1:26" s="4" customFormat="1" ht="15.75" customHeight="1">
      <c r="A836" s="854" t="s">
        <v>200</v>
      </c>
      <c r="B836" s="5">
        <v>43893</v>
      </c>
      <c r="C836" s="650" t="e">
        <v>#N/A</v>
      </c>
      <c r="D836" s="663">
        <v>20013</v>
      </c>
      <c r="E836" s="7" t="s">
        <v>8</v>
      </c>
      <c r="F836" s="7" t="s">
        <v>1260</v>
      </c>
      <c r="G836" s="7">
        <v>300</v>
      </c>
      <c r="H836" s="651">
        <v>18.59</v>
      </c>
      <c r="I836" s="651">
        <v>34.100648958333338</v>
      </c>
      <c r="J836" s="19">
        <v>5577</v>
      </c>
      <c r="K836" s="3">
        <v>12</v>
      </c>
      <c r="L836" s="648">
        <v>3</v>
      </c>
      <c r="M836" s="648">
        <v>0.45333333333333337</v>
      </c>
      <c r="N836" s="823">
        <v>5593.1533333333327</v>
      </c>
      <c r="O836" s="852" t="s">
        <v>143</v>
      </c>
      <c r="P836" s="662"/>
      <c r="Q836" s="823">
        <v>-5593.1533333333327</v>
      </c>
      <c r="R836" s="15"/>
      <c r="S836" s="25"/>
      <c r="T836" s="649"/>
      <c r="U836" s="15"/>
      <c r="V836" s="649" t="s">
        <v>1211</v>
      </c>
      <c r="W836" s="657">
        <v>15.453333333333333</v>
      </c>
      <c r="X836" s="4">
        <v>-300</v>
      </c>
      <c r="Y836" s="20"/>
      <c r="Z836" s="15"/>
    </row>
    <row r="837" spans="1:26" s="4" customFormat="1" ht="15.75" customHeight="1">
      <c r="A837" s="854" t="s">
        <v>200</v>
      </c>
      <c r="B837" s="5">
        <v>43893</v>
      </c>
      <c r="C837" s="650" t="e">
        <v>#N/A</v>
      </c>
      <c r="D837" s="663">
        <v>20013</v>
      </c>
      <c r="E837" s="7" t="s">
        <v>10</v>
      </c>
      <c r="F837" s="7" t="s">
        <v>186</v>
      </c>
      <c r="G837" s="7">
        <v>2000</v>
      </c>
      <c r="H837" s="651">
        <v>12.48</v>
      </c>
      <c r="I837" s="651"/>
      <c r="J837" s="19">
        <v>24960</v>
      </c>
      <c r="K837" s="3">
        <v>12</v>
      </c>
      <c r="L837" s="648">
        <v>3</v>
      </c>
      <c r="M837" s="648">
        <v>0.45333333333333337</v>
      </c>
      <c r="N837" s="823">
        <v>24944.941666666666</v>
      </c>
      <c r="O837" s="655" t="s">
        <v>143</v>
      </c>
      <c r="P837" s="662"/>
      <c r="Q837" s="823">
        <v>24944.941666666666</v>
      </c>
      <c r="R837" s="15">
        <v>-476.86666666667224</v>
      </c>
      <c r="S837" s="25"/>
      <c r="T837" s="649"/>
      <c r="U837" s="15"/>
      <c r="V837" s="649" t="s">
        <v>1211</v>
      </c>
      <c r="W837" s="657">
        <v>15.453333333333333</v>
      </c>
      <c r="X837" s="4">
        <v>300</v>
      </c>
      <c r="Y837" s="20"/>
      <c r="Z837" s="15"/>
    </row>
    <row r="838" spans="1:26" s="4" customFormat="1" ht="15.75" customHeight="1">
      <c r="A838" s="854" t="s">
        <v>200</v>
      </c>
      <c r="B838" s="5">
        <v>43893</v>
      </c>
      <c r="C838" s="650" t="e">
        <v>#N/A</v>
      </c>
      <c r="D838" s="663">
        <v>20013</v>
      </c>
      <c r="E838" s="7" t="s">
        <v>8</v>
      </c>
      <c r="F838" s="7" t="s">
        <v>186</v>
      </c>
      <c r="G838" s="7">
        <v>2000</v>
      </c>
      <c r="H838" s="651">
        <v>12.7</v>
      </c>
      <c r="I838" s="651"/>
      <c r="J838" s="19">
        <v>25400</v>
      </c>
      <c r="K838" s="3">
        <v>12</v>
      </c>
      <c r="L838" s="648">
        <v>3</v>
      </c>
      <c r="M838" s="648">
        <v>0.45333333333333337</v>
      </c>
      <c r="N838" s="823">
        <v>25415.688333333335</v>
      </c>
      <c r="O838" s="655" t="s">
        <v>143</v>
      </c>
      <c r="P838" s="662"/>
      <c r="Q838" s="823">
        <v>-25415.688333333335</v>
      </c>
      <c r="R838" s="15"/>
      <c r="S838" s="25"/>
      <c r="T838" s="649"/>
      <c r="U838" s="15"/>
      <c r="V838" s="649" t="s">
        <v>1257</v>
      </c>
      <c r="W838" s="657">
        <v>15.453333333333333</v>
      </c>
      <c r="X838" s="4">
        <v>-100</v>
      </c>
      <c r="Y838" s="20"/>
      <c r="Z838" s="15"/>
    </row>
    <row r="839" spans="1:26" s="4" customFormat="1" ht="15.75" customHeight="1">
      <c r="A839" s="854" t="s">
        <v>200</v>
      </c>
      <c r="B839" s="5">
        <v>43893</v>
      </c>
      <c r="C839" s="650" t="s">
        <v>274</v>
      </c>
      <c r="D839" s="663">
        <v>20013</v>
      </c>
      <c r="E839" s="7" t="s">
        <v>10</v>
      </c>
      <c r="F839" s="7" t="s">
        <v>152</v>
      </c>
      <c r="G839" s="7">
        <v>300</v>
      </c>
      <c r="H839" s="651">
        <v>29.25</v>
      </c>
      <c r="I839" s="651">
        <v>29.2</v>
      </c>
      <c r="J839" s="19">
        <v>8775</v>
      </c>
      <c r="K839" s="3">
        <v>12</v>
      </c>
      <c r="L839" s="648">
        <v>3</v>
      </c>
      <c r="M839" s="648">
        <v>0.45333333333333337</v>
      </c>
      <c r="N839" s="823">
        <v>8759.9416666666675</v>
      </c>
      <c r="O839" s="655" t="s">
        <v>143</v>
      </c>
      <c r="P839" s="662"/>
      <c r="Q839" s="823">
        <v>8759.9416666666675</v>
      </c>
      <c r="R839" s="15">
        <v>-19.54666666666526</v>
      </c>
      <c r="S839" s="25">
        <v>1300</v>
      </c>
      <c r="T839" s="649"/>
      <c r="U839" s="15"/>
      <c r="V839" s="4" t="s">
        <v>1257</v>
      </c>
      <c r="W839" s="657">
        <v>15.453333333333333</v>
      </c>
      <c r="X839" s="4">
        <v>200</v>
      </c>
      <c r="Y839" s="20"/>
      <c r="Z839" s="15"/>
    </row>
    <row r="840" spans="1:26" s="4" customFormat="1" ht="15.75" customHeight="1">
      <c r="A840" s="854" t="s">
        <v>200</v>
      </c>
      <c r="B840" s="5">
        <v>43893</v>
      </c>
      <c r="C840" s="650" t="s">
        <v>274</v>
      </c>
      <c r="D840" s="663">
        <v>20013</v>
      </c>
      <c r="E840" s="7" t="s">
        <v>8</v>
      </c>
      <c r="F840" s="7" t="s">
        <v>152</v>
      </c>
      <c r="G840" s="7">
        <v>300</v>
      </c>
      <c r="H840" s="651">
        <v>29.2</v>
      </c>
      <c r="I840" s="651">
        <v>29.2</v>
      </c>
      <c r="J840" s="19">
        <v>8760</v>
      </c>
      <c r="K840" s="3">
        <v>12</v>
      </c>
      <c r="L840" s="648">
        <v>3</v>
      </c>
      <c r="M840" s="648">
        <v>0.45333333333333337</v>
      </c>
      <c r="N840" s="823">
        <v>8775.6883333333317</v>
      </c>
      <c r="O840" s="655" t="s">
        <v>143</v>
      </c>
      <c r="P840" s="662"/>
      <c r="Q840" s="823">
        <v>-8775.6883333333317</v>
      </c>
      <c r="R840" s="15"/>
      <c r="S840" s="25"/>
      <c r="T840" s="649"/>
      <c r="U840" s="15"/>
      <c r="V840" s="649" t="s">
        <v>1257</v>
      </c>
      <c r="W840" s="657">
        <v>15.453333333333333</v>
      </c>
      <c r="X840" s="4">
        <v>-200</v>
      </c>
      <c r="Y840" s="20"/>
      <c r="Z840" s="15"/>
    </row>
    <row r="841" spans="1:26" s="4" customFormat="1" ht="15.75" customHeight="1">
      <c r="A841" s="854" t="s">
        <v>200</v>
      </c>
      <c r="B841" s="5">
        <v>43893</v>
      </c>
      <c r="C841" s="650" t="s">
        <v>274</v>
      </c>
      <c r="D841" s="663">
        <v>12250</v>
      </c>
      <c r="E841" s="7" t="s">
        <v>10</v>
      </c>
      <c r="F841" s="7" t="s">
        <v>152</v>
      </c>
      <c r="G841" s="7">
        <v>100</v>
      </c>
      <c r="H841" s="651">
        <v>29.77</v>
      </c>
      <c r="I841" s="651">
        <v>26.72</v>
      </c>
      <c r="J841" s="19">
        <v>2977</v>
      </c>
      <c r="K841" s="3">
        <v>12</v>
      </c>
      <c r="L841" s="648">
        <v>0.81</v>
      </c>
      <c r="M841" s="648">
        <v>0.09</v>
      </c>
      <c r="N841" s="823">
        <v>2960.45</v>
      </c>
      <c r="O841" s="655" t="s">
        <v>143</v>
      </c>
      <c r="P841" s="662"/>
      <c r="Q841" s="823">
        <v>2960.45</v>
      </c>
      <c r="R841" s="15">
        <v>289.21000000000004</v>
      </c>
      <c r="S841" s="25"/>
      <c r="T841" s="649"/>
      <c r="U841" s="15"/>
      <c r="V841" s="649" t="s">
        <v>1257</v>
      </c>
      <c r="W841" s="657">
        <v>12.9</v>
      </c>
      <c r="X841" s="4">
        <v>300</v>
      </c>
      <c r="Y841" s="20"/>
      <c r="Z841" s="15"/>
    </row>
    <row r="842" spans="1:26" s="4" customFormat="1" ht="15.75" customHeight="1">
      <c r="A842" s="854" t="s">
        <v>200</v>
      </c>
      <c r="B842" s="5">
        <v>43892</v>
      </c>
      <c r="C842" s="650" t="e">
        <v>#N/A</v>
      </c>
      <c r="D842" s="663">
        <v>3966</v>
      </c>
      <c r="E842" s="7" t="s">
        <v>8</v>
      </c>
      <c r="F842" s="7" t="s">
        <v>1260</v>
      </c>
      <c r="G842" s="7">
        <v>200</v>
      </c>
      <c r="H842" s="651">
        <v>30.72</v>
      </c>
      <c r="I842" s="651">
        <v>35.171282051282049</v>
      </c>
      <c r="J842" s="19">
        <v>6144</v>
      </c>
      <c r="K842" s="3">
        <v>12</v>
      </c>
      <c r="L842" s="648">
        <v>1.66</v>
      </c>
      <c r="M842" s="648">
        <v>0.21</v>
      </c>
      <c r="N842" s="823">
        <v>6161.3</v>
      </c>
      <c r="O842" s="852" t="s">
        <v>143</v>
      </c>
      <c r="P842" s="662"/>
      <c r="Q842" s="823">
        <v>-6161.3</v>
      </c>
      <c r="R842" s="15"/>
      <c r="S842" s="25">
        <v>1100</v>
      </c>
      <c r="T842" s="649"/>
      <c r="U842" s="15"/>
      <c r="V842" s="649" t="s">
        <v>1257</v>
      </c>
      <c r="W842" s="657">
        <v>13.870000000000001</v>
      </c>
      <c r="X842" s="4">
        <v>200</v>
      </c>
      <c r="Y842" s="20"/>
      <c r="Z842" s="15"/>
    </row>
    <row r="843" spans="1:26" s="4" customFormat="1" ht="15.75" customHeight="1">
      <c r="A843" s="854" t="s">
        <v>200</v>
      </c>
      <c r="B843" s="5">
        <v>43892</v>
      </c>
      <c r="C843" s="650" t="s">
        <v>274</v>
      </c>
      <c r="D843" s="663">
        <v>3966</v>
      </c>
      <c r="E843" s="7" t="s">
        <v>10</v>
      </c>
      <c r="F843" s="7" t="s">
        <v>152</v>
      </c>
      <c r="G843" s="7">
        <v>200</v>
      </c>
      <c r="H843" s="651">
        <v>29.77</v>
      </c>
      <c r="I843" s="651">
        <v>26.72</v>
      </c>
      <c r="J843" s="19">
        <v>5954</v>
      </c>
      <c r="K843" s="3">
        <v>12</v>
      </c>
      <c r="L843" s="648">
        <v>1.66</v>
      </c>
      <c r="M843" s="648">
        <v>0.2</v>
      </c>
      <c r="N843" s="823">
        <v>5937.37</v>
      </c>
      <c r="O843" s="655" t="s">
        <v>143</v>
      </c>
      <c r="P843" s="662"/>
      <c r="Q843" s="823">
        <v>5937.37</v>
      </c>
      <c r="R843" s="15">
        <v>593.32800000000043</v>
      </c>
      <c r="S843" s="25"/>
      <c r="T843" s="649"/>
      <c r="U843" s="15"/>
      <c r="V843" s="649" t="s">
        <v>1257</v>
      </c>
      <c r="W843" s="657">
        <v>13.86</v>
      </c>
      <c r="X843" s="4">
        <v>-2000</v>
      </c>
      <c r="Y843" s="20"/>
      <c r="Z843" s="15"/>
    </row>
    <row r="844" spans="1:26" s="4" customFormat="1" ht="15.75" customHeight="1">
      <c r="A844" s="854" t="s">
        <v>200</v>
      </c>
      <c r="B844" s="5">
        <v>43882</v>
      </c>
      <c r="C844" s="650" t="s">
        <v>274</v>
      </c>
      <c r="D844" s="663">
        <v>120375</v>
      </c>
      <c r="E844" s="7" t="s">
        <v>8</v>
      </c>
      <c r="F844" s="7" t="s">
        <v>152</v>
      </c>
      <c r="G844" s="7">
        <v>300</v>
      </c>
      <c r="H844" s="651">
        <v>26.72</v>
      </c>
      <c r="I844" s="651"/>
      <c r="J844" s="19">
        <v>8016</v>
      </c>
      <c r="K844" s="3">
        <v>12</v>
      </c>
      <c r="L844" s="648">
        <v>2.2000000000000002</v>
      </c>
      <c r="M844" s="648">
        <v>0.27</v>
      </c>
      <c r="N844" s="823">
        <v>8032.4266666666672</v>
      </c>
      <c r="O844" s="655" t="s">
        <v>143</v>
      </c>
      <c r="P844" s="662"/>
      <c r="Q844" s="823">
        <v>-8032.4266666666672</v>
      </c>
      <c r="R844" s="15"/>
      <c r="S844" s="25">
        <v>900</v>
      </c>
      <c r="T844" s="649"/>
      <c r="U844" s="15"/>
      <c r="V844" s="649" t="s">
        <v>1257</v>
      </c>
      <c r="W844" s="657">
        <v>14.469999999999999</v>
      </c>
      <c r="X844" s="4">
        <v>300</v>
      </c>
      <c r="Y844" s="20"/>
      <c r="Z844" s="15"/>
    </row>
    <row r="845" spans="1:26" s="4" customFormat="1" ht="15.75" customHeight="1">
      <c r="A845" s="854" t="s">
        <v>200</v>
      </c>
      <c r="B845" s="5">
        <v>43882</v>
      </c>
      <c r="C845" s="650" t="e">
        <v>#N/A</v>
      </c>
      <c r="D845" s="663">
        <v>94849</v>
      </c>
      <c r="E845" s="7" t="s">
        <v>8</v>
      </c>
      <c r="F845" s="7" t="s">
        <v>1260</v>
      </c>
      <c r="G845" s="7">
        <v>200</v>
      </c>
      <c r="H845" s="651">
        <v>32.76</v>
      </c>
      <c r="I845" s="651">
        <v>35.980606060606057</v>
      </c>
      <c r="J845" s="19">
        <v>6552</v>
      </c>
      <c r="K845" s="3">
        <v>12</v>
      </c>
      <c r="L845" s="648"/>
      <c r="M845" s="648"/>
      <c r="N845" s="823">
        <v>6568.1566666666668</v>
      </c>
      <c r="O845" s="852" t="s">
        <v>143</v>
      </c>
      <c r="P845" s="662"/>
      <c r="Q845" s="823">
        <v>-6568.1566666666668</v>
      </c>
      <c r="R845" s="15"/>
      <c r="S845" s="25"/>
      <c r="T845" s="649"/>
      <c r="U845" s="15"/>
      <c r="V845" s="649" t="s">
        <v>1257</v>
      </c>
      <c r="W845" s="657">
        <v>12</v>
      </c>
      <c r="X845" s="4">
        <v>300</v>
      </c>
      <c r="Y845" s="20"/>
      <c r="Z845" s="15"/>
    </row>
    <row r="846" spans="1:26" s="4" customFormat="1" ht="15.75" customHeight="1">
      <c r="A846" s="854" t="s">
        <v>200</v>
      </c>
      <c r="B846" s="5">
        <v>43881</v>
      </c>
      <c r="C846" s="650" t="s">
        <v>276</v>
      </c>
      <c r="D846" s="663">
        <v>88219</v>
      </c>
      <c r="E846" s="7" t="s">
        <v>10</v>
      </c>
      <c r="F846" s="7" t="s">
        <v>134</v>
      </c>
      <c r="G846" s="7">
        <v>2000</v>
      </c>
      <c r="H846" s="651">
        <v>12.39</v>
      </c>
      <c r="I846" s="651">
        <v>12.696071428571429</v>
      </c>
      <c r="J846" s="19">
        <v>24780</v>
      </c>
      <c r="K846" s="3">
        <v>12</v>
      </c>
      <c r="L846" s="648">
        <v>3.1285714285714286</v>
      </c>
      <c r="M846" s="648">
        <v>0.45</v>
      </c>
      <c r="N846" s="823">
        <v>24764.023333333331</v>
      </c>
      <c r="O846" s="655" t="s">
        <v>143</v>
      </c>
      <c r="P846" s="662"/>
      <c r="Q846" s="823">
        <v>24764.023333333331</v>
      </c>
      <c r="R846" s="15">
        <v>-629.064857142861</v>
      </c>
      <c r="S846" s="25">
        <v>600</v>
      </c>
      <c r="T846" s="649"/>
      <c r="U846" s="15"/>
      <c r="V846" s="649" t="s">
        <v>1211</v>
      </c>
      <c r="W846" s="657">
        <v>15.578571428571427</v>
      </c>
      <c r="X846" s="4">
        <v>-300</v>
      </c>
      <c r="Y846" s="20"/>
      <c r="Z846" s="15"/>
    </row>
    <row r="847" spans="1:26" s="4" customFormat="1" ht="15.75" customHeight="1">
      <c r="A847" s="854" t="s">
        <v>200</v>
      </c>
      <c r="B847" s="5">
        <v>43881</v>
      </c>
      <c r="C847" s="650" t="e">
        <v>#N/A</v>
      </c>
      <c r="D847" s="663">
        <v>88219</v>
      </c>
      <c r="E847" s="7" t="s">
        <v>8</v>
      </c>
      <c r="F847" s="7" t="s">
        <v>1260</v>
      </c>
      <c r="G847" s="7">
        <v>300</v>
      </c>
      <c r="H847" s="651">
        <v>34.619999999999997</v>
      </c>
      <c r="I847" s="651">
        <v>36.696296296296296</v>
      </c>
      <c r="J847" s="19">
        <v>10386</v>
      </c>
      <c r="K847" s="3">
        <v>12</v>
      </c>
      <c r="L847" s="648">
        <v>3.1285714285714286</v>
      </c>
      <c r="M847" s="648">
        <v>0.45</v>
      </c>
      <c r="N847" s="823">
        <v>10402.386666666667</v>
      </c>
      <c r="O847" s="852" t="s">
        <v>143</v>
      </c>
      <c r="P847" s="662"/>
      <c r="Q847" s="823">
        <v>-10402.386666666667</v>
      </c>
      <c r="R847" s="15"/>
      <c r="S847" s="25">
        <v>900</v>
      </c>
      <c r="T847" s="649"/>
      <c r="U847" s="15"/>
      <c r="V847" s="649" t="s">
        <v>1211</v>
      </c>
      <c r="W847" s="657">
        <v>15.578571428571427</v>
      </c>
      <c r="X847" s="4">
        <v>300</v>
      </c>
      <c r="Y847" s="20"/>
      <c r="Z847" s="15">
        <v>-2560.0185000000001</v>
      </c>
    </row>
    <row r="848" spans="1:26" s="4" customFormat="1" ht="15.75" customHeight="1">
      <c r="A848" s="854" t="s">
        <v>200</v>
      </c>
      <c r="B848" s="5">
        <v>43881</v>
      </c>
      <c r="C848" s="650" t="s">
        <v>276</v>
      </c>
      <c r="D848" s="663">
        <v>88219</v>
      </c>
      <c r="E848" s="7" t="s">
        <v>8</v>
      </c>
      <c r="F848" s="7" t="s">
        <v>128</v>
      </c>
      <c r="G848" s="7">
        <v>300</v>
      </c>
      <c r="H848" s="651">
        <v>25.69</v>
      </c>
      <c r="I848" s="651">
        <v>28.753553741496599</v>
      </c>
      <c r="J848" s="19">
        <v>7707</v>
      </c>
      <c r="K848" s="3">
        <v>12</v>
      </c>
      <c r="L848" s="648">
        <v>3.1285714285714286</v>
      </c>
      <c r="M848" s="648">
        <v>0.45</v>
      </c>
      <c r="N848" s="823">
        <v>7723.3866666666663</v>
      </c>
      <c r="O848" s="655" t="s">
        <v>143</v>
      </c>
      <c r="P848" s="662"/>
      <c r="Q848" s="823">
        <v>-7723.3866666666663</v>
      </c>
      <c r="R848" s="15"/>
      <c r="S848" s="25">
        <v>600</v>
      </c>
      <c r="T848" s="649"/>
      <c r="U848" s="15"/>
      <c r="V848" s="649" t="s">
        <v>1257</v>
      </c>
      <c r="W848" s="657">
        <v>15.578571428571427</v>
      </c>
      <c r="X848" s="4">
        <v>-300</v>
      </c>
      <c r="Y848" s="20"/>
      <c r="Z848" s="15">
        <v>-105.45589743589244</v>
      </c>
    </row>
    <row r="849" spans="1:26" s="4" customFormat="1" ht="15.75" customHeight="1">
      <c r="A849" s="854" t="s">
        <v>200</v>
      </c>
      <c r="B849" s="5">
        <v>43881</v>
      </c>
      <c r="C849" s="650" t="e">
        <v>#N/A</v>
      </c>
      <c r="D849" s="663">
        <v>88219</v>
      </c>
      <c r="E849" s="7" t="s">
        <v>10</v>
      </c>
      <c r="F849" s="7" t="s">
        <v>1260</v>
      </c>
      <c r="G849" s="7">
        <v>300</v>
      </c>
      <c r="H849" s="651">
        <v>35.1</v>
      </c>
      <c r="I849" s="651"/>
      <c r="J849" s="19">
        <v>10530</v>
      </c>
      <c r="K849" s="3">
        <v>12</v>
      </c>
      <c r="L849" s="648">
        <v>3.1285714285714286</v>
      </c>
      <c r="M849" s="648">
        <v>0.45</v>
      </c>
      <c r="N849" s="823">
        <v>10514.243333333332</v>
      </c>
      <c r="O849" s="655" t="s">
        <v>143</v>
      </c>
      <c r="P849" s="662"/>
      <c r="Q849" s="823">
        <v>10514.243333333332</v>
      </c>
      <c r="R849" s="15">
        <v>-15.695000000001528</v>
      </c>
      <c r="S849" s="25"/>
      <c r="T849" s="649"/>
      <c r="U849" s="15"/>
      <c r="V849" s="649" t="s">
        <v>1257</v>
      </c>
      <c r="W849" s="657">
        <v>15.578571428571427</v>
      </c>
      <c r="X849" s="4">
        <v>-500</v>
      </c>
      <c r="Y849" s="20"/>
      <c r="Z849" s="15">
        <v>223.00333333333219</v>
      </c>
    </row>
    <row r="850" spans="1:26" s="4" customFormat="1" ht="15.75" customHeight="1">
      <c r="A850" s="854" t="s">
        <v>200</v>
      </c>
      <c r="B850" s="5">
        <v>43881</v>
      </c>
      <c r="C850" s="650" t="e">
        <v>#N/A</v>
      </c>
      <c r="D850" s="663">
        <v>88219</v>
      </c>
      <c r="E850" s="7" t="s">
        <v>8</v>
      </c>
      <c r="F850" s="7" t="s">
        <v>1260</v>
      </c>
      <c r="G850" s="7">
        <v>300</v>
      </c>
      <c r="H850" s="651">
        <v>35.04</v>
      </c>
      <c r="I850" s="651"/>
      <c r="J850" s="19">
        <v>10512</v>
      </c>
      <c r="K850" s="3">
        <v>12</v>
      </c>
      <c r="L850" s="648">
        <v>3.1285714285714286</v>
      </c>
      <c r="M850" s="648">
        <v>0.45</v>
      </c>
      <c r="N850" s="823">
        <v>10527.868</v>
      </c>
      <c r="O850" s="655" t="s">
        <v>143</v>
      </c>
      <c r="P850" s="662"/>
      <c r="Q850" s="823">
        <v>-10527.868</v>
      </c>
      <c r="R850" s="15"/>
      <c r="S850" s="25"/>
      <c r="T850" s="649"/>
      <c r="U850" s="15"/>
      <c r="V850" s="649" t="s">
        <v>1257</v>
      </c>
      <c r="W850" s="657">
        <v>15.578571428571427</v>
      </c>
      <c r="X850" s="4">
        <v>-300</v>
      </c>
      <c r="Y850" s="20"/>
      <c r="Z850" s="15"/>
    </row>
    <row r="851" spans="1:26" s="4" customFormat="1" ht="15.75" customHeight="1">
      <c r="A851" s="854" t="s">
        <v>200</v>
      </c>
      <c r="B851" s="5">
        <v>43881</v>
      </c>
      <c r="C851" s="650" t="e">
        <v>#N/A</v>
      </c>
      <c r="D851" s="663">
        <v>88219</v>
      </c>
      <c r="E851" s="7" t="s">
        <v>10</v>
      </c>
      <c r="F851" s="7" t="s">
        <v>1260</v>
      </c>
      <c r="G851" s="7">
        <v>300</v>
      </c>
      <c r="H851" s="651">
        <v>37.03</v>
      </c>
      <c r="I851" s="651">
        <v>37.734444444444442</v>
      </c>
      <c r="J851" s="19">
        <v>11109</v>
      </c>
      <c r="K851" s="3">
        <v>12</v>
      </c>
      <c r="L851" s="648">
        <v>3.1285714285714286</v>
      </c>
      <c r="M851" s="648">
        <v>0.45</v>
      </c>
      <c r="N851" s="823">
        <v>11093.761999999999</v>
      </c>
      <c r="O851" s="655" t="s">
        <v>143</v>
      </c>
      <c r="P851" s="662"/>
      <c r="Q851" s="823">
        <v>11093.761999999999</v>
      </c>
      <c r="R851" s="15">
        <v>-226.59833333333336</v>
      </c>
      <c r="S851" s="25">
        <v>900</v>
      </c>
      <c r="T851" s="649"/>
      <c r="U851" s="15"/>
      <c r="V851" s="649" t="s">
        <v>1257</v>
      </c>
      <c r="W851" s="657">
        <v>15.578571428571427</v>
      </c>
      <c r="X851" s="4">
        <v>300</v>
      </c>
      <c r="Y851" s="20"/>
      <c r="Z851" s="15"/>
    </row>
    <row r="852" spans="1:26" s="4" customFormat="1" ht="15.75" customHeight="1">
      <c r="A852" s="854" t="s">
        <v>200</v>
      </c>
      <c r="B852" s="5">
        <v>43881</v>
      </c>
      <c r="C852" s="650" t="s">
        <v>274</v>
      </c>
      <c r="D852" s="663">
        <v>88219</v>
      </c>
      <c r="E852" s="7" t="s">
        <v>10</v>
      </c>
      <c r="F852" s="7" t="s">
        <v>124</v>
      </c>
      <c r="G852" s="7">
        <v>500</v>
      </c>
      <c r="H852" s="651">
        <v>32.5</v>
      </c>
      <c r="I852" s="651"/>
      <c r="J852" s="19">
        <v>16250</v>
      </c>
      <c r="K852" s="3">
        <v>12</v>
      </c>
      <c r="L852" s="648">
        <v>3.1285714285714286</v>
      </c>
      <c r="M852" s="648">
        <v>0.45</v>
      </c>
      <c r="N852" s="823">
        <v>16234.761999999999</v>
      </c>
      <c r="O852" s="655" t="s">
        <v>143</v>
      </c>
      <c r="P852" s="662"/>
      <c r="Q852" s="823">
        <v>16234.761999999999</v>
      </c>
      <c r="R852" s="15">
        <v>-100.90589743589499</v>
      </c>
      <c r="S852" s="25">
        <v>600</v>
      </c>
      <c r="T852" s="649"/>
      <c r="U852" s="15"/>
      <c r="V852" s="649" t="s">
        <v>1257</v>
      </c>
      <c r="W852" s="657">
        <v>15.578571428571427</v>
      </c>
      <c r="X852" s="4">
        <v>200</v>
      </c>
      <c r="Y852" s="20"/>
      <c r="Z852" s="15"/>
    </row>
    <row r="853" spans="1:26" s="4" customFormat="1" ht="15.75" customHeight="1">
      <c r="A853" s="854" t="s">
        <v>200</v>
      </c>
      <c r="B853" s="5">
        <v>43880</v>
      </c>
      <c r="C853" s="650" t="s">
        <v>276</v>
      </c>
      <c r="D853" s="663">
        <v>82137</v>
      </c>
      <c r="E853" s="7" t="s">
        <v>10</v>
      </c>
      <c r="F853" s="7" t="s">
        <v>128</v>
      </c>
      <c r="G853" s="7">
        <v>300</v>
      </c>
      <c r="H853" s="651">
        <v>26.61</v>
      </c>
      <c r="I853" s="651">
        <v>29.040761904761908</v>
      </c>
      <c r="J853" s="19">
        <v>7983</v>
      </c>
      <c r="K853" s="3">
        <v>12</v>
      </c>
      <c r="L853" s="648">
        <v>2.8824999999999998</v>
      </c>
      <c r="M853" s="648">
        <v>0.36249999999999999</v>
      </c>
      <c r="N853" s="823">
        <v>7967.8495000000003</v>
      </c>
      <c r="O853" s="655" t="s">
        <v>143</v>
      </c>
      <c r="P853" s="662"/>
      <c r="Q853" s="823">
        <v>7967.8495000000003</v>
      </c>
      <c r="R853" s="15">
        <v>-744.50107142857178</v>
      </c>
      <c r="S853" s="25">
        <v>400</v>
      </c>
      <c r="T853" s="649"/>
      <c r="U853" s="15"/>
      <c r="V853" s="649" t="s">
        <v>1257</v>
      </c>
      <c r="W853" s="657">
        <v>15.245000000000001</v>
      </c>
      <c r="X853" s="4">
        <v>400</v>
      </c>
      <c r="Y853" s="20"/>
      <c r="Z853" s="15"/>
    </row>
    <row r="854" spans="1:26" s="4" customFormat="1" ht="15.75" customHeight="1">
      <c r="A854" s="854" t="s">
        <v>200</v>
      </c>
      <c r="B854" s="5">
        <v>43880</v>
      </c>
      <c r="C854" s="650" t="e">
        <v>#N/A</v>
      </c>
      <c r="D854" s="663">
        <v>82137</v>
      </c>
      <c r="E854" s="7" t="s">
        <v>8</v>
      </c>
      <c r="F854" s="7" t="s">
        <v>1260</v>
      </c>
      <c r="G854" s="7">
        <v>300</v>
      </c>
      <c r="H854" s="651">
        <v>37.01</v>
      </c>
      <c r="I854" s="651">
        <v>37.734444444444442</v>
      </c>
      <c r="J854" s="19">
        <v>11103</v>
      </c>
      <c r="K854" s="3">
        <v>12</v>
      </c>
      <c r="L854" s="648">
        <v>2.8824999999999998</v>
      </c>
      <c r="M854" s="648">
        <v>0.36249999999999999</v>
      </c>
      <c r="N854" s="823">
        <v>11118.780499999999</v>
      </c>
      <c r="O854" s="655" t="s">
        <v>143</v>
      </c>
      <c r="P854" s="662"/>
      <c r="Q854" s="823">
        <v>-11118.780499999999</v>
      </c>
      <c r="R854" s="15"/>
      <c r="S854" s="25">
        <v>0</v>
      </c>
      <c r="T854" s="649"/>
      <c r="U854" s="15"/>
      <c r="V854" s="649" t="s">
        <v>1211</v>
      </c>
      <c r="W854" s="657">
        <v>15.245000000000001</v>
      </c>
      <c r="X854" s="4">
        <v>-300</v>
      </c>
      <c r="Y854" s="20"/>
      <c r="Z854" s="15"/>
    </row>
    <row r="855" spans="1:26" s="4" customFormat="1" ht="15.75" customHeight="1">
      <c r="A855" s="854" t="s">
        <v>200</v>
      </c>
      <c r="B855" s="5">
        <v>43880</v>
      </c>
      <c r="C855" s="650" t="e">
        <v>#N/A</v>
      </c>
      <c r="D855" s="663">
        <v>82137</v>
      </c>
      <c r="E855" s="7" t="s">
        <v>8</v>
      </c>
      <c r="F855" s="7" t="s">
        <v>1260</v>
      </c>
      <c r="G855" s="7">
        <v>200</v>
      </c>
      <c r="H855" s="651">
        <v>37.85</v>
      </c>
      <c r="I855" s="651"/>
      <c r="J855" s="19">
        <v>7570</v>
      </c>
      <c r="K855" s="3">
        <v>12</v>
      </c>
      <c r="L855" s="648">
        <v>2.8824999999999998</v>
      </c>
      <c r="M855" s="648">
        <v>0.36249999999999999</v>
      </c>
      <c r="N855" s="823">
        <v>7588.4324999999999</v>
      </c>
      <c r="O855" s="852" t="s">
        <v>143</v>
      </c>
      <c r="P855" s="662"/>
      <c r="Q855" s="823">
        <v>-7588.4324999999999</v>
      </c>
      <c r="R855" s="15"/>
      <c r="S855" s="25">
        <v>300</v>
      </c>
      <c r="T855" s="649"/>
      <c r="U855" s="15"/>
      <c r="V855" s="649" t="s">
        <v>1211</v>
      </c>
      <c r="W855" s="657">
        <v>15.245000000000001</v>
      </c>
      <c r="X855" s="4">
        <v>-400</v>
      </c>
      <c r="Y855" s="20"/>
      <c r="Z855" s="15"/>
    </row>
    <row r="856" spans="1:26" s="4" customFormat="1" ht="15.75" customHeight="1">
      <c r="A856" s="854" t="s">
        <v>200</v>
      </c>
      <c r="B856" s="5">
        <v>43880</v>
      </c>
      <c r="C856" s="650" t="e">
        <v>#N/A</v>
      </c>
      <c r="D856" s="663">
        <v>82137</v>
      </c>
      <c r="E856" s="7" t="s">
        <v>8</v>
      </c>
      <c r="F856" s="7" t="s">
        <v>1260</v>
      </c>
      <c r="G856" s="7">
        <v>400</v>
      </c>
      <c r="H856" s="651">
        <v>38.22</v>
      </c>
      <c r="I856" s="651"/>
      <c r="J856" s="19">
        <v>15288</v>
      </c>
      <c r="K856" s="3">
        <v>12</v>
      </c>
      <c r="L856" s="648">
        <v>2.8824999999999998</v>
      </c>
      <c r="M856" s="648" t="s">
        <v>143</v>
      </c>
      <c r="N856" s="823">
        <v>15306.432499999999</v>
      </c>
      <c r="O856" s="852" t="s">
        <v>143</v>
      </c>
      <c r="P856" s="662"/>
      <c r="Q856" s="823">
        <v>-15306.432499999999</v>
      </c>
      <c r="R856" s="15"/>
      <c r="S856" s="25">
        <v>700</v>
      </c>
      <c r="T856" s="649"/>
      <c r="U856" s="15"/>
      <c r="V856" s="649" t="s">
        <v>1211</v>
      </c>
      <c r="W856" s="657">
        <v>14.8825</v>
      </c>
      <c r="X856" s="4">
        <v>100</v>
      </c>
      <c r="Y856" s="20"/>
      <c r="Z856" s="15"/>
    </row>
    <row r="857" spans="1:26" s="4" customFormat="1" ht="15.75" customHeight="1">
      <c r="A857" s="854" t="s">
        <v>200</v>
      </c>
      <c r="B857" s="5">
        <v>43879</v>
      </c>
      <c r="C857" s="650" t="e">
        <v>#N/A</v>
      </c>
      <c r="D857" s="663">
        <v>75791</v>
      </c>
      <c r="E857" s="7" t="s">
        <v>10</v>
      </c>
      <c r="F857" s="7" t="s">
        <v>1260</v>
      </c>
      <c r="G857" s="7">
        <v>300</v>
      </c>
      <c r="H857" s="651">
        <v>36.08</v>
      </c>
      <c r="I857" s="651"/>
      <c r="J857" s="19">
        <v>10824</v>
      </c>
      <c r="K857" s="3">
        <v>12</v>
      </c>
      <c r="L857" s="648">
        <v>2.1440000000000001</v>
      </c>
      <c r="M857" s="648">
        <v>0.35</v>
      </c>
      <c r="N857" s="823">
        <v>10806.21</v>
      </c>
      <c r="O857" s="655" t="s">
        <v>143</v>
      </c>
      <c r="P857" s="662"/>
      <c r="Q857" s="823">
        <v>10806.21</v>
      </c>
      <c r="R857" s="15">
        <v>-46.575000000000728</v>
      </c>
      <c r="S857" s="25">
        <v>600</v>
      </c>
      <c r="T857" s="649"/>
      <c r="U857" s="15"/>
      <c r="V857" s="649" t="s">
        <v>1211</v>
      </c>
      <c r="W857" s="657">
        <v>14.494</v>
      </c>
      <c r="X857" s="4">
        <v>300</v>
      </c>
      <c r="Y857" s="20"/>
      <c r="Z857" s="15"/>
    </row>
    <row r="858" spans="1:26" s="4" customFormat="1" ht="15.75" customHeight="1">
      <c r="A858" s="854" t="s">
        <v>200</v>
      </c>
      <c r="B858" s="5">
        <v>43879</v>
      </c>
      <c r="C858" s="650" t="e">
        <v>#N/A</v>
      </c>
      <c r="D858" s="663">
        <v>75791</v>
      </c>
      <c r="E858" s="7" t="s">
        <v>10</v>
      </c>
      <c r="F858" s="7" t="s">
        <v>1260</v>
      </c>
      <c r="G858" s="7">
        <v>400</v>
      </c>
      <c r="H858" s="7">
        <v>36.340000000000003</v>
      </c>
      <c r="I858" s="651"/>
      <c r="J858" s="19">
        <v>14536.000000000002</v>
      </c>
      <c r="K858" s="3">
        <v>12</v>
      </c>
      <c r="L858" s="648">
        <v>2.1440000000000001</v>
      </c>
      <c r="M858" s="648">
        <v>0.35</v>
      </c>
      <c r="N858" s="823">
        <v>14518.948333333336</v>
      </c>
      <c r="O858" s="655" t="s">
        <v>143</v>
      </c>
      <c r="P858" s="662"/>
      <c r="Q858" s="823">
        <v>14518.948333333336</v>
      </c>
      <c r="R858" s="15">
        <v>40.165000000002692</v>
      </c>
      <c r="S858" s="25">
        <v>300</v>
      </c>
      <c r="T858" s="649"/>
      <c r="U858" s="15"/>
      <c r="V858" s="649" t="s">
        <v>1211</v>
      </c>
      <c r="W858" s="657">
        <v>14.494</v>
      </c>
      <c r="X858" s="4">
        <v>300</v>
      </c>
      <c r="Y858" s="20"/>
      <c r="Z858" s="15">
        <v>-22062.492333333328</v>
      </c>
    </row>
    <row r="859" spans="1:26" s="4" customFormat="1" ht="15.75" customHeight="1">
      <c r="A859" s="854" t="s">
        <v>200</v>
      </c>
      <c r="B859" s="5">
        <v>43879</v>
      </c>
      <c r="C859" s="650" t="e">
        <v>#N/A</v>
      </c>
      <c r="D859" s="663">
        <v>75791</v>
      </c>
      <c r="E859" s="7" t="s">
        <v>8</v>
      </c>
      <c r="F859" s="7" t="s">
        <v>1260</v>
      </c>
      <c r="G859" s="7">
        <v>100</v>
      </c>
      <c r="H859" s="7">
        <v>36.07</v>
      </c>
      <c r="I859" s="651"/>
      <c r="J859" s="19">
        <v>3607</v>
      </c>
      <c r="K859" s="3">
        <v>12</v>
      </c>
      <c r="L859" s="648">
        <v>2.1440000000000001</v>
      </c>
      <c r="M859" s="648">
        <v>0.35</v>
      </c>
      <c r="N859" s="823">
        <v>3624.6816666666668</v>
      </c>
      <c r="O859" s="655" t="s">
        <v>143</v>
      </c>
      <c r="P859" s="662"/>
      <c r="Q859" s="823">
        <v>-3624.6816666666668</v>
      </c>
      <c r="R859" s="15"/>
      <c r="S859" s="25"/>
      <c r="T859" s="649"/>
      <c r="U859" s="15"/>
      <c r="V859" s="649" t="s">
        <v>1257</v>
      </c>
      <c r="W859" s="657">
        <v>14.494</v>
      </c>
      <c r="X859" s="4">
        <v>-500</v>
      </c>
      <c r="Y859" s="20"/>
      <c r="Z859" s="15"/>
    </row>
    <row r="860" spans="1:26" s="4" customFormat="1" ht="15.75" customHeight="1">
      <c r="A860" s="854" t="s">
        <v>200</v>
      </c>
      <c r="B860" s="5">
        <v>43879</v>
      </c>
      <c r="C860" s="650" t="e">
        <v>#N/A</v>
      </c>
      <c r="D860" s="663">
        <v>75791</v>
      </c>
      <c r="E860" s="7" t="s">
        <v>8</v>
      </c>
      <c r="F860" s="7" t="s">
        <v>1260</v>
      </c>
      <c r="G860" s="7">
        <v>300</v>
      </c>
      <c r="H860" s="7">
        <v>36.130000000000003</v>
      </c>
      <c r="I860" s="651"/>
      <c r="J860" s="19">
        <v>10839</v>
      </c>
      <c r="K860" s="3">
        <v>12</v>
      </c>
      <c r="L860" s="648">
        <v>2.1440000000000001</v>
      </c>
      <c r="M860" s="648">
        <v>0.35</v>
      </c>
      <c r="N860" s="823">
        <v>10856.681666666665</v>
      </c>
      <c r="O860" s="655" t="s">
        <v>143</v>
      </c>
      <c r="P860" s="662"/>
      <c r="Q860" s="823">
        <v>-10856.681666666665</v>
      </c>
      <c r="R860" s="15"/>
      <c r="S860" s="25"/>
      <c r="T860" s="649"/>
      <c r="U860" s="15"/>
      <c r="V860" s="649" t="s">
        <v>1211</v>
      </c>
      <c r="W860" s="657">
        <v>14.494</v>
      </c>
      <c r="X860" s="4">
        <v>-500</v>
      </c>
      <c r="Y860" s="20"/>
      <c r="Z860" s="15"/>
    </row>
    <row r="861" spans="1:26" s="4" customFormat="1" ht="15.75" customHeight="1">
      <c r="A861" s="854" t="s">
        <v>200</v>
      </c>
      <c r="B861" s="5">
        <v>43879</v>
      </c>
      <c r="C861" s="650" t="e">
        <v>#N/A</v>
      </c>
      <c r="D861" s="663">
        <v>75791</v>
      </c>
      <c r="E861" s="7" t="s">
        <v>8</v>
      </c>
      <c r="F861" s="7" t="s">
        <v>1260</v>
      </c>
      <c r="G861" s="7">
        <v>300</v>
      </c>
      <c r="H861" s="7">
        <v>36.14</v>
      </c>
      <c r="I861" s="651"/>
      <c r="J861" s="19">
        <v>10842</v>
      </c>
      <c r="K861" s="3">
        <v>12</v>
      </c>
      <c r="L861" s="648">
        <v>2.1440000000000001</v>
      </c>
      <c r="M861" s="648">
        <v>0.35</v>
      </c>
      <c r="N861" s="823">
        <v>10859.681666666665</v>
      </c>
      <c r="O861" s="655" t="s">
        <v>143</v>
      </c>
      <c r="P861" s="662"/>
      <c r="Q861" s="823">
        <v>-10859.681666666665</v>
      </c>
      <c r="R861" s="15"/>
      <c r="S861" s="25"/>
      <c r="T861" s="649"/>
      <c r="U861" s="15"/>
      <c r="V861" s="649" t="s">
        <v>1211</v>
      </c>
      <c r="W861" s="657">
        <v>14.494</v>
      </c>
      <c r="X861" s="4">
        <v>500</v>
      </c>
      <c r="Y861" s="20"/>
      <c r="Z861" s="15"/>
    </row>
    <row r="862" spans="1:26" s="4" customFormat="1" ht="15.75" customHeight="1">
      <c r="A862" s="854" t="s">
        <v>200</v>
      </c>
      <c r="B862" s="5">
        <v>43878</v>
      </c>
      <c r="C862" s="650" t="s">
        <v>1264</v>
      </c>
      <c r="D862" s="663">
        <v>69565</v>
      </c>
      <c r="E862" s="7" t="s">
        <v>10</v>
      </c>
      <c r="F862" s="7" t="s">
        <v>130</v>
      </c>
      <c r="G862" s="7">
        <v>500</v>
      </c>
      <c r="H862" s="7">
        <v>22.75</v>
      </c>
      <c r="I862" s="651">
        <v>24.2</v>
      </c>
      <c r="J862" s="19">
        <v>11375</v>
      </c>
      <c r="K862" s="3">
        <v>12</v>
      </c>
      <c r="L862" s="648">
        <v>2.5100000000000002</v>
      </c>
      <c r="M862" s="648">
        <v>0.41285714285714287</v>
      </c>
      <c r="N862" s="823">
        <v>11357.885476190477</v>
      </c>
      <c r="O862" s="655" t="s">
        <v>143</v>
      </c>
      <c r="P862" s="662"/>
      <c r="Q862" s="823">
        <v>11357.885476190477</v>
      </c>
      <c r="R862" s="15">
        <v>8.9930357142875437</v>
      </c>
      <c r="S862" s="25">
        <v>0</v>
      </c>
      <c r="T862" s="649"/>
      <c r="U862" s="15"/>
      <c r="V862" s="649" t="s">
        <v>1211</v>
      </c>
      <c r="W862" s="657">
        <v>14.922857142857143</v>
      </c>
      <c r="X862" s="4">
        <v>-400</v>
      </c>
      <c r="Y862" s="20"/>
      <c r="Z862" s="15"/>
    </row>
    <row r="863" spans="1:26" s="4" customFormat="1" ht="15.75" customHeight="1">
      <c r="A863" s="854" t="s">
        <v>200</v>
      </c>
      <c r="B863" s="5">
        <v>43878</v>
      </c>
      <c r="C863" s="650" t="s">
        <v>1264</v>
      </c>
      <c r="D863" s="663">
        <v>69565</v>
      </c>
      <c r="E863" s="7" t="s">
        <v>10</v>
      </c>
      <c r="F863" s="7" t="s">
        <v>130</v>
      </c>
      <c r="G863" s="7">
        <v>500</v>
      </c>
      <c r="H863" s="7">
        <v>22.67</v>
      </c>
      <c r="I863" s="651">
        <v>24.2</v>
      </c>
      <c r="J863" s="19">
        <v>11335</v>
      </c>
      <c r="K863" s="3">
        <v>12</v>
      </c>
      <c r="L863" s="648">
        <v>2.5100000000000002</v>
      </c>
      <c r="M863" s="648">
        <v>0.41285714285714287</v>
      </c>
      <c r="N863" s="823">
        <v>11317.885476190477</v>
      </c>
      <c r="O863" s="655" t="s">
        <v>143</v>
      </c>
      <c r="P863" s="662"/>
      <c r="Q863" s="823">
        <v>11317.885476190477</v>
      </c>
      <c r="R863" s="15">
        <v>-780.50410714285681</v>
      </c>
      <c r="S863" s="25">
        <v>400</v>
      </c>
      <c r="T863" s="649"/>
      <c r="U863" s="15"/>
      <c r="V863" s="649" t="s">
        <v>1211</v>
      </c>
      <c r="W863" s="657">
        <v>14.922857142857143</v>
      </c>
      <c r="X863" s="4">
        <v>400</v>
      </c>
      <c r="Y863" s="20"/>
      <c r="Z863" s="15"/>
    </row>
    <row r="864" spans="1:26" s="4" customFormat="1" ht="15.75" customHeight="1">
      <c r="A864" s="854" t="s">
        <v>200</v>
      </c>
      <c r="B864" s="5">
        <v>43878</v>
      </c>
      <c r="C864" s="650" t="s">
        <v>1264</v>
      </c>
      <c r="D864" s="663">
        <v>69565</v>
      </c>
      <c r="E864" s="7" t="s">
        <v>8</v>
      </c>
      <c r="F864" s="7" t="s">
        <v>130</v>
      </c>
      <c r="G864" s="7">
        <v>500</v>
      </c>
      <c r="H864" s="651">
        <v>22.67</v>
      </c>
      <c r="I864" s="651"/>
      <c r="J864" s="19">
        <v>11335</v>
      </c>
      <c r="K864" s="3">
        <v>12</v>
      </c>
      <c r="L864" s="648">
        <v>2.5100000000000002</v>
      </c>
      <c r="M864" s="648">
        <v>0.41285714285714287</v>
      </c>
      <c r="N864" s="823">
        <v>11351.322857142857</v>
      </c>
      <c r="O864" s="655" t="s">
        <v>143</v>
      </c>
      <c r="P864" s="662"/>
      <c r="Q864" s="823">
        <v>-11351.322857142857</v>
      </c>
      <c r="R864" s="15"/>
      <c r="S864" s="25">
        <v>0</v>
      </c>
      <c r="T864" s="649"/>
      <c r="U864" s="15"/>
      <c r="V864" s="649" t="s">
        <v>1211</v>
      </c>
      <c r="W864" s="657">
        <v>14.922857142857143</v>
      </c>
      <c r="X864" s="4">
        <v>-300</v>
      </c>
      <c r="Y864" s="20"/>
      <c r="Z864" s="15"/>
    </row>
    <row r="865" spans="1:26" s="4" customFormat="1" ht="15.75" customHeight="1">
      <c r="A865" s="854" t="s">
        <v>200</v>
      </c>
      <c r="B865" s="5">
        <v>43878</v>
      </c>
      <c r="C865" s="650" t="e">
        <v>#N/A</v>
      </c>
      <c r="D865" s="663">
        <v>69565</v>
      </c>
      <c r="E865" s="7" t="s">
        <v>10</v>
      </c>
      <c r="F865" s="7" t="s">
        <v>1260</v>
      </c>
      <c r="G865" s="7">
        <v>400</v>
      </c>
      <c r="H865" s="651">
        <v>36.51</v>
      </c>
      <c r="I865" s="651"/>
      <c r="J865" s="19">
        <v>14604</v>
      </c>
      <c r="K865" s="3">
        <v>12</v>
      </c>
      <c r="L865" s="648">
        <v>2.5100000000000002</v>
      </c>
      <c r="M865" s="648">
        <v>0.41285714285714287</v>
      </c>
      <c r="N865" s="823">
        <v>14588.307142857142</v>
      </c>
      <c r="O865" s="655" t="s">
        <v>143</v>
      </c>
      <c r="P865" s="662"/>
      <c r="Q865" s="823">
        <v>14588.307142857142</v>
      </c>
      <c r="R865" s="15">
        <v>368.36178571428718</v>
      </c>
      <c r="S865" s="25">
        <v>300</v>
      </c>
      <c r="T865" s="649"/>
      <c r="U865" s="15"/>
      <c r="V865" s="649" t="s">
        <v>1211</v>
      </c>
      <c r="W865" s="657">
        <v>14.922857142857143</v>
      </c>
      <c r="X865" s="4">
        <v>300</v>
      </c>
      <c r="Y865" s="20"/>
      <c r="Z865" s="15"/>
    </row>
    <row r="866" spans="1:26" s="4" customFormat="1" ht="15.75" customHeight="1">
      <c r="A866" s="854" t="s">
        <v>200</v>
      </c>
      <c r="B866" s="5">
        <v>43878</v>
      </c>
      <c r="C866" s="650" t="e">
        <v>#N/A</v>
      </c>
      <c r="D866" s="663">
        <v>69565</v>
      </c>
      <c r="E866" s="7" t="s">
        <v>8</v>
      </c>
      <c r="F866" s="7" t="s">
        <v>1260</v>
      </c>
      <c r="G866" s="7">
        <v>400</v>
      </c>
      <c r="H866" s="651">
        <v>35.51</v>
      </c>
      <c r="I866" s="651"/>
      <c r="J866" s="19">
        <v>14204</v>
      </c>
      <c r="K866" s="3">
        <v>12</v>
      </c>
      <c r="L866" s="648">
        <v>2.5100000000000002</v>
      </c>
      <c r="M866" s="648">
        <v>0.41285714285714287</v>
      </c>
      <c r="N866" s="823">
        <v>14220.322857142857</v>
      </c>
      <c r="O866" s="655" t="s">
        <v>143</v>
      </c>
      <c r="P866" s="662"/>
      <c r="Q866" s="823">
        <v>-14220.322857142857</v>
      </c>
      <c r="R866" s="15"/>
      <c r="S866" s="25">
        <v>800</v>
      </c>
      <c r="T866" s="649"/>
      <c r="U866" s="15"/>
      <c r="V866" s="649" t="s">
        <v>1257</v>
      </c>
      <c r="W866" s="657">
        <v>14.922857142857143</v>
      </c>
      <c r="X866" s="4">
        <v>300</v>
      </c>
      <c r="Y866" s="20"/>
      <c r="Z866" s="15"/>
    </row>
    <row r="867" spans="1:26" s="4" customFormat="1" ht="15.75" customHeight="1">
      <c r="A867" s="854" t="s">
        <v>200</v>
      </c>
      <c r="B867" s="5">
        <v>43878</v>
      </c>
      <c r="C867" s="650" t="e">
        <v>#N/A</v>
      </c>
      <c r="D867" s="663">
        <v>69565</v>
      </c>
      <c r="E867" s="7" t="s">
        <v>10</v>
      </c>
      <c r="F867" s="7" t="s">
        <v>1260</v>
      </c>
      <c r="G867" s="7">
        <v>300</v>
      </c>
      <c r="H867" s="651">
        <v>35.04</v>
      </c>
      <c r="I867" s="651"/>
      <c r="J867" s="19">
        <v>10512</v>
      </c>
      <c r="K867" s="3">
        <v>12</v>
      </c>
      <c r="L867" s="648">
        <v>2.5100000000000002</v>
      </c>
      <c r="M867" s="648">
        <v>0.41285714285714287</v>
      </c>
      <c r="N867" s="823">
        <v>10496.307142857142</v>
      </c>
      <c r="O867" s="655" t="s">
        <v>143</v>
      </c>
      <c r="P867" s="662"/>
      <c r="Q867" s="823">
        <v>10496.307142857142</v>
      </c>
      <c r="R867" s="15">
        <v>184.36178571428718</v>
      </c>
      <c r="S867" s="25"/>
      <c r="T867" s="649"/>
      <c r="U867" s="15"/>
      <c r="V867" s="649" t="s">
        <v>1257</v>
      </c>
      <c r="W867" s="657">
        <v>14.922857142857143</v>
      </c>
      <c r="X867" s="4">
        <v>300</v>
      </c>
      <c r="Y867" s="20"/>
      <c r="Z867" s="15"/>
    </row>
    <row r="868" spans="1:26" s="4" customFormat="1" ht="15.75" customHeight="1">
      <c r="A868" s="854" t="s">
        <v>200</v>
      </c>
      <c r="B868" s="5">
        <v>43878</v>
      </c>
      <c r="C868" s="650" t="e">
        <v>#N/A</v>
      </c>
      <c r="D868" s="663">
        <v>69565</v>
      </c>
      <c r="E868" s="7" t="s">
        <v>8</v>
      </c>
      <c r="F868" s="7" t="s">
        <v>1260</v>
      </c>
      <c r="G868" s="7">
        <v>300</v>
      </c>
      <c r="H868" s="651">
        <v>34.32</v>
      </c>
      <c r="I868" s="651"/>
      <c r="J868" s="19">
        <v>10296</v>
      </c>
      <c r="K868" s="3">
        <v>12</v>
      </c>
      <c r="L868" s="648">
        <v>2.5100000000000002</v>
      </c>
      <c r="M868" s="648">
        <v>0.41285714285714287</v>
      </c>
      <c r="N868" s="823">
        <v>10312.322857142857</v>
      </c>
      <c r="O868" s="655" t="s">
        <v>143</v>
      </c>
      <c r="P868" s="662"/>
      <c r="Q868" s="823">
        <v>-10312.322857142857</v>
      </c>
      <c r="R868" s="15"/>
      <c r="S868" s="25">
        <v>0</v>
      </c>
      <c r="T868" s="649"/>
      <c r="U868" s="15"/>
      <c r="V868" s="649" t="s">
        <v>1257</v>
      </c>
      <c r="W868" s="657">
        <v>14.922857142857143</v>
      </c>
      <c r="X868" s="4">
        <v>-900</v>
      </c>
      <c r="Y868" s="20"/>
      <c r="Z868" s="15"/>
    </row>
    <row r="869" spans="1:26" s="4" customFormat="1" ht="15.75" customHeight="1">
      <c r="A869" s="854" t="s">
        <v>200</v>
      </c>
      <c r="B869" s="5">
        <v>43875</v>
      </c>
      <c r="C869" s="650" t="s">
        <v>1265</v>
      </c>
      <c r="D869" s="663">
        <v>63626</v>
      </c>
      <c r="E869" s="7" t="s">
        <v>8</v>
      </c>
      <c r="F869" s="7" t="s">
        <v>90</v>
      </c>
      <c r="G869" s="7">
        <v>300</v>
      </c>
      <c r="H869" s="651">
        <v>33.97</v>
      </c>
      <c r="I869" s="651">
        <v>34.195</v>
      </c>
      <c r="J869" s="19">
        <v>10191</v>
      </c>
      <c r="K869" s="3">
        <v>12</v>
      </c>
      <c r="L869" s="648">
        <v>4.5</v>
      </c>
      <c r="M869" s="648">
        <v>0.56666666666666665</v>
      </c>
      <c r="N869" s="823">
        <v>10207.476666666667</v>
      </c>
      <c r="O869" s="655" t="s">
        <v>143</v>
      </c>
      <c r="P869" s="662"/>
      <c r="Q869" s="823">
        <v>-10207.476666666667</v>
      </c>
      <c r="R869" s="15"/>
      <c r="S869" s="25"/>
      <c r="T869" s="649"/>
      <c r="U869" s="15"/>
      <c r="V869" s="649" t="s">
        <v>1257</v>
      </c>
      <c r="W869" s="657">
        <v>17.066666666666666</v>
      </c>
      <c r="X869" s="4">
        <v>-300</v>
      </c>
      <c r="Y869" s="20"/>
      <c r="Z869" s="15"/>
    </row>
    <row r="870" spans="1:26" s="4" customFormat="1" ht="15.75" customHeight="1">
      <c r="A870" s="854" t="s">
        <v>200</v>
      </c>
      <c r="B870" s="5">
        <v>43875</v>
      </c>
      <c r="C870" s="650" t="s">
        <v>276</v>
      </c>
      <c r="D870" s="663">
        <v>63626</v>
      </c>
      <c r="E870" s="7" t="s">
        <v>8</v>
      </c>
      <c r="F870" s="7" t="s">
        <v>128</v>
      </c>
      <c r="G870" s="7">
        <v>300</v>
      </c>
      <c r="H870" s="651">
        <v>25.76</v>
      </c>
      <c r="I870" s="651"/>
      <c r="J870" s="19">
        <v>7728.0000000000009</v>
      </c>
      <c r="K870" s="3">
        <v>12</v>
      </c>
      <c r="L870" s="648">
        <v>4.5</v>
      </c>
      <c r="M870" s="648">
        <v>0.56666666666666665</v>
      </c>
      <c r="N870" s="823">
        <v>7744.8000000000011</v>
      </c>
      <c r="O870" s="655" t="s">
        <v>143</v>
      </c>
      <c r="P870" s="662"/>
      <c r="Q870" s="823">
        <v>-7744.8000000000011</v>
      </c>
      <c r="R870" s="15"/>
      <c r="S870" s="25"/>
      <c r="T870" s="649"/>
      <c r="U870" s="15"/>
      <c r="V870" s="649" t="s">
        <v>1211</v>
      </c>
      <c r="W870" s="657">
        <v>17.066666666666666</v>
      </c>
      <c r="X870" s="4">
        <v>-300</v>
      </c>
      <c r="Y870" s="20"/>
      <c r="Z870" s="15"/>
    </row>
    <row r="871" spans="1:26" s="4" customFormat="1" ht="15.75" customHeight="1">
      <c r="A871" s="854" t="s">
        <v>200</v>
      </c>
      <c r="B871" s="5">
        <v>43875</v>
      </c>
      <c r="C871" s="650" t="e">
        <v>#N/A</v>
      </c>
      <c r="D871" s="663">
        <v>63626</v>
      </c>
      <c r="E871" s="7" t="s">
        <v>10</v>
      </c>
      <c r="F871" s="7" t="s">
        <v>1260</v>
      </c>
      <c r="G871" s="7">
        <v>900</v>
      </c>
      <c r="H871" s="651">
        <v>34.869999999999997</v>
      </c>
      <c r="I871" s="651">
        <v>33.689629629629628</v>
      </c>
      <c r="J871" s="19">
        <v>31382.999999999996</v>
      </c>
      <c r="K871" s="3">
        <v>12</v>
      </c>
      <c r="L871" s="648">
        <v>4.5</v>
      </c>
      <c r="M871" s="648">
        <v>0.56666666666666665</v>
      </c>
      <c r="N871" s="823">
        <v>31366.829999999998</v>
      </c>
      <c r="O871" s="655" t="s">
        <v>143</v>
      </c>
      <c r="P871" s="662"/>
      <c r="Q871" s="823">
        <v>31366.829999999998</v>
      </c>
      <c r="R871" s="15">
        <v>1048.0883333333331</v>
      </c>
      <c r="S871" s="660"/>
      <c r="T871" s="649"/>
      <c r="U871" s="654"/>
      <c r="V871" s="649" t="s">
        <v>1211</v>
      </c>
      <c r="W871" s="657">
        <v>17.066666666666666</v>
      </c>
      <c r="X871" s="4">
        <v>300</v>
      </c>
      <c r="Y871" s="20"/>
      <c r="Z871" s="15"/>
    </row>
    <row r="872" spans="1:26" s="4" customFormat="1" ht="15.75" customHeight="1">
      <c r="A872" s="854" t="s">
        <v>200</v>
      </c>
      <c r="B872" s="5">
        <v>43874</v>
      </c>
      <c r="C872" s="650" t="s">
        <v>276</v>
      </c>
      <c r="D872" s="663">
        <v>57231</v>
      </c>
      <c r="E872" s="7" t="s">
        <v>10</v>
      </c>
      <c r="F872" s="7" t="s">
        <v>128</v>
      </c>
      <c r="G872" s="7">
        <v>300</v>
      </c>
      <c r="H872" s="651">
        <v>25.56</v>
      </c>
      <c r="I872" s="651">
        <v>29.040761904761908</v>
      </c>
      <c r="J872" s="19">
        <v>7668</v>
      </c>
      <c r="K872" s="3">
        <v>12</v>
      </c>
      <c r="L872" s="648">
        <v>1.9000000000000001</v>
      </c>
      <c r="M872" s="648">
        <v>0.26285714285714284</v>
      </c>
      <c r="N872" s="823">
        <v>7652.1338095238098</v>
      </c>
      <c r="O872" s="655" t="s">
        <v>143</v>
      </c>
      <c r="P872" s="662"/>
      <c r="Q872" s="823">
        <v>7652.1338095238098</v>
      </c>
      <c r="R872" s="15">
        <v>-1058.1697619047618</v>
      </c>
      <c r="S872" s="660">
        <v>500</v>
      </c>
      <c r="T872" s="649"/>
      <c r="U872" s="654"/>
      <c r="V872" s="649" t="s">
        <v>1257</v>
      </c>
      <c r="W872" s="657">
        <v>14.162857142857144</v>
      </c>
      <c r="X872" s="4">
        <v>200</v>
      </c>
      <c r="Y872" s="20"/>
      <c r="Z872" s="15"/>
    </row>
    <row r="873" spans="1:26" s="4" customFormat="1" ht="15.75" customHeight="1">
      <c r="A873" s="854" t="s">
        <v>200</v>
      </c>
      <c r="B873" s="5">
        <v>43874</v>
      </c>
      <c r="C873" s="650" t="s">
        <v>274</v>
      </c>
      <c r="D873" s="663">
        <v>57231</v>
      </c>
      <c r="E873" s="7" t="s">
        <v>10</v>
      </c>
      <c r="F873" s="7" t="s">
        <v>152</v>
      </c>
      <c r="G873" s="7">
        <v>300</v>
      </c>
      <c r="H873" s="651">
        <v>31.59</v>
      </c>
      <c r="I873" s="651"/>
      <c r="J873" s="19">
        <v>9477</v>
      </c>
      <c r="K873" s="3">
        <v>12</v>
      </c>
      <c r="L873" s="648">
        <v>1.9000000000000001</v>
      </c>
      <c r="M873" s="648">
        <v>0.26285714285714284</v>
      </c>
      <c r="N873" s="823">
        <v>9461.1338095238098</v>
      </c>
      <c r="O873" s="655" t="s">
        <v>143</v>
      </c>
      <c r="P873" s="662"/>
      <c r="Q873" s="823">
        <v>9461.1338095238098</v>
      </c>
      <c r="R873" s="15">
        <v>16.487619047618864</v>
      </c>
      <c r="S873" s="660">
        <v>300</v>
      </c>
      <c r="T873" s="649"/>
      <c r="U873" s="654"/>
      <c r="V873" s="649" t="s">
        <v>1257</v>
      </c>
      <c r="W873" s="657">
        <v>14.162857142857144</v>
      </c>
      <c r="X873" s="4">
        <v>300</v>
      </c>
      <c r="Y873" s="20"/>
      <c r="Z873" s="15"/>
    </row>
    <row r="874" spans="1:26" s="4" customFormat="1" ht="15.75" customHeight="1">
      <c r="A874" s="854" t="s">
        <v>200</v>
      </c>
      <c r="B874" s="650">
        <v>43874</v>
      </c>
      <c r="C874" s="650" t="s">
        <v>274</v>
      </c>
      <c r="D874" s="291">
        <v>57231</v>
      </c>
      <c r="E874" s="651" t="s">
        <v>8</v>
      </c>
      <c r="F874" s="651" t="s">
        <v>152</v>
      </c>
      <c r="G874" s="651">
        <v>300</v>
      </c>
      <c r="H874" s="651">
        <v>31.44</v>
      </c>
      <c r="I874" s="7"/>
      <c r="J874" s="656">
        <v>9432</v>
      </c>
      <c r="K874" s="648">
        <v>12</v>
      </c>
      <c r="L874" s="648">
        <v>1.9000000000000001</v>
      </c>
      <c r="M874" s="648">
        <v>0.26285714285714284</v>
      </c>
      <c r="N874" s="823">
        <v>9448.4961904761894</v>
      </c>
      <c r="O874" s="655" t="s">
        <v>143</v>
      </c>
      <c r="P874" s="662"/>
      <c r="Q874" s="823">
        <v>-9448.4961904761894</v>
      </c>
      <c r="R874" s="15"/>
      <c r="S874" s="660">
        <v>900</v>
      </c>
      <c r="T874" s="649"/>
      <c r="U874" s="654"/>
      <c r="V874" s="649" t="s">
        <v>1257</v>
      </c>
      <c r="W874" s="657">
        <v>14.162857142857144</v>
      </c>
      <c r="X874" s="4">
        <v>100</v>
      </c>
      <c r="Y874" s="20"/>
      <c r="Z874" s="15"/>
    </row>
    <row r="875" spans="1:26" s="4" customFormat="1" ht="15.75" customHeight="1">
      <c r="A875" s="854" t="s">
        <v>200</v>
      </c>
      <c r="B875" s="650">
        <v>43874</v>
      </c>
      <c r="C875" s="650" t="s">
        <v>1265</v>
      </c>
      <c r="D875" s="291">
        <v>57231</v>
      </c>
      <c r="E875" s="651" t="s">
        <v>8</v>
      </c>
      <c r="F875" s="651" t="s">
        <v>90</v>
      </c>
      <c r="G875" s="651">
        <v>200</v>
      </c>
      <c r="H875" s="651">
        <v>34.33</v>
      </c>
      <c r="I875" s="7"/>
      <c r="J875" s="656">
        <v>6866</v>
      </c>
      <c r="K875" s="648">
        <v>12</v>
      </c>
      <c r="L875" s="648">
        <v>1.9000000000000001</v>
      </c>
      <c r="M875" s="648">
        <v>0.26285714285714284</v>
      </c>
      <c r="N875" s="823">
        <v>6882.4961904761903</v>
      </c>
      <c r="O875" s="655" t="s">
        <v>143</v>
      </c>
      <c r="P875" s="662"/>
      <c r="Q875" s="823">
        <v>-6882.4961904761903</v>
      </c>
      <c r="R875" s="15"/>
      <c r="S875" s="660">
        <v>800</v>
      </c>
      <c r="T875" s="649"/>
      <c r="U875" s="654"/>
      <c r="V875" s="649" t="s">
        <v>1257</v>
      </c>
      <c r="W875" s="657">
        <v>14.162857142857144</v>
      </c>
      <c r="X875" s="4">
        <v>200</v>
      </c>
      <c r="Y875" s="20"/>
      <c r="Z875" s="15"/>
    </row>
    <row r="876" spans="1:26" s="4" customFormat="1" ht="15.75" customHeight="1">
      <c r="A876" s="854" t="s">
        <v>200</v>
      </c>
      <c r="B876" s="650">
        <v>43874</v>
      </c>
      <c r="C876" s="650" t="s">
        <v>1265</v>
      </c>
      <c r="D876" s="291">
        <v>57231</v>
      </c>
      <c r="E876" s="651" t="s">
        <v>8</v>
      </c>
      <c r="F876" s="651" t="s">
        <v>90</v>
      </c>
      <c r="G876" s="651">
        <v>300</v>
      </c>
      <c r="H876" s="651">
        <v>34.33</v>
      </c>
      <c r="I876" s="7"/>
      <c r="J876" s="656">
        <v>10299</v>
      </c>
      <c r="K876" s="648">
        <v>12</v>
      </c>
      <c r="L876" s="648">
        <v>1.9000000000000001</v>
      </c>
      <c r="M876" s="648">
        <v>0.26285714285714284</v>
      </c>
      <c r="N876" s="823">
        <v>10315.349523809524</v>
      </c>
      <c r="O876" s="655" t="s">
        <v>143</v>
      </c>
      <c r="P876" s="662"/>
      <c r="Q876" s="823">
        <v>-10315.349523809524</v>
      </c>
      <c r="R876" s="15"/>
      <c r="S876" s="660">
        <v>600</v>
      </c>
      <c r="T876" s="649"/>
      <c r="U876" s="654"/>
      <c r="V876" s="649" t="s">
        <v>1257</v>
      </c>
      <c r="W876" s="657">
        <v>14.162857142857144</v>
      </c>
      <c r="X876" s="4">
        <v>300</v>
      </c>
      <c r="Y876" s="20"/>
      <c r="Z876" s="15">
        <v>79.019384615384297</v>
      </c>
    </row>
    <row r="877" spans="1:26" s="4" customFormat="1" ht="15.75" customHeight="1">
      <c r="A877" s="854" t="s">
        <v>200</v>
      </c>
      <c r="B877" s="650">
        <v>43874</v>
      </c>
      <c r="C877" s="650" t="e">
        <v>#N/A</v>
      </c>
      <c r="D877" s="291">
        <v>57231</v>
      </c>
      <c r="E877" s="651" t="s">
        <v>8</v>
      </c>
      <c r="F877" s="651" t="s">
        <v>1260</v>
      </c>
      <c r="G877" s="651">
        <v>100</v>
      </c>
      <c r="H877" s="651">
        <v>32.43</v>
      </c>
      <c r="I877" s="7">
        <v>33.689629629629628</v>
      </c>
      <c r="J877" s="656">
        <v>3243</v>
      </c>
      <c r="K877" s="648">
        <v>12</v>
      </c>
      <c r="L877" s="648">
        <v>1.9000000000000001</v>
      </c>
      <c r="M877" s="648">
        <v>0.26285714285714284</v>
      </c>
      <c r="N877" s="823">
        <v>3259.3495238095238</v>
      </c>
      <c r="O877" s="655" t="s">
        <v>143</v>
      </c>
      <c r="P877" s="662"/>
      <c r="Q877" s="823">
        <v>-3259.3495238095238</v>
      </c>
      <c r="R877" s="15"/>
      <c r="S877" s="660"/>
      <c r="T877" s="649"/>
      <c r="U877" s="654"/>
      <c r="V877" s="649" t="s">
        <v>1257</v>
      </c>
      <c r="W877" s="657">
        <v>14.162857142857144</v>
      </c>
      <c r="X877" s="4">
        <v>-500</v>
      </c>
      <c r="Y877" s="20"/>
      <c r="Z877" s="15"/>
    </row>
    <row r="878" spans="1:26" s="4" customFormat="1" ht="15.75" customHeight="1">
      <c r="A878" s="854" t="s">
        <v>200</v>
      </c>
      <c r="B878" s="650">
        <v>43874</v>
      </c>
      <c r="C878" s="650" t="e">
        <v>#N/A</v>
      </c>
      <c r="D878" s="291">
        <v>57231</v>
      </c>
      <c r="E878" s="651" t="s">
        <v>8</v>
      </c>
      <c r="F878" s="651" t="s">
        <v>1260</v>
      </c>
      <c r="G878" s="651">
        <v>200</v>
      </c>
      <c r="H878" s="651">
        <v>32.840000000000003</v>
      </c>
      <c r="I878" s="7">
        <v>33.84708333333333</v>
      </c>
      <c r="J878" s="656">
        <v>6568.0000000000009</v>
      </c>
      <c r="K878" s="648">
        <v>12</v>
      </c>
      <c r="L878" s="648">
        <v>1.9000000000000001</v>
      </c>
      <c r="M878" s="648">
        <v>0.26285714285714284</v>
      </c>
      <c r="N878" s="823">
        <v>6584.3495238095247</v>
      </c>
      <c r="O878" s="655" t="s">
        <v>143</v>
      </c>
      <c r="P878" s="662"/>
      <c r="Q878" s="823">
        <v>-6584.3495238095247</v>
      </c>
      <c r="R878" s="15"/>
      <c r="S878" s="660"/>
      <c r="T878" s="649"/>
      <c r="U878" s="654"/>
      <c r="V878" s="649" t="s">
        <v>1257</v>
      </c>
      <c r="W878" s="657">
        <v>14.162857142857144</v>
      </c>
      <c r="X878" s="4">
        <v>-300</v>
      </c>
      <c r="Y878" s="20"/>
      <c r="Z878" s="15">
        <v>394.71116666666603</v>
      </c>
    </row>
    <row r="879" spans="1:26" s="4" customFormat="1" ht="15.75" customHeight="1">
      <c r="A879" s="854" t="s">
        <v>200</v>
      </c>
      <c r="B879" s="650">
        <v>43873</v>
      </c>
      <c r="C879" s="650" t="e">
        <v>#N/A</v>
      </c>
      <c r="D879" s="291">
        <v>50209</v>
      </c>
      <c r="E879" s="651" t="s">
        <v>8</v>
      </c>
      <c r="F879" s="651" t="s">
        <v>1260</v>
      </c>
      <c r="G879" s="651">
        <v>300</v>
      </c>
      <c r="H879" s="651">
        <v>34.42</v>
      </c>
      <c r="I879" s="7">
        <v>34.166111111111107</v>
      </c>
      <c r="J879" s="656">
        <v>10326</v>
      </c>
      <c r="K879" s="648">
        <v>12</v>
      </c>
      <c r="L879" s="648">
        <v>2.83</v>
      </c>
      <c r="M879" s="648">
        <v>0.35</v>
      </c>
      <c r="N879" s="823">
        <v>10343.02</v>
      </c>
      <c r="O879" s="655" t="s">
        <v>143</v>
      </c>
      <c r="P879" s="662"/>
      <c r="Q879" s="823">
        <v>-10343.02</v>
      </c>
      <c r="R879" s="15"/>
      <c r="S879" s="660"/>
      <c r="T879" s="649"/>
      <c r="U879" s="654"/>
      <c r="V879" s="649" t="s">
        <v>1257</v>
      </c>
      <c r="W879" s="657">
        <v>15.18</v>
      </c>
      <c r="X879" s="4">
        <v>-300</v>
      </c>
      <c r="Y879" s="20"/>
      <c r="Z879" s="15">
        <v>149.98999999999978</v>
      </c>
    </row>
    <row r="880" spans="1:26" s="4" customFormat="1" ht="15.75" customHeight="1">
      <c r="A880" s="854" t="s">
        <v>200</v>
      </c>
      <c r="B880" s="650">
        <v>43872</v>
      </c>
      <c r="C880" s="650" t="s">
        <v>276</v>
      </c>
      <c r="D880" s="291">
        <v>43910</v>
      </c>
      <c r="E880" s="651" t="s">
        <v>10</v>
      </c>
      <c r="F880" s="651" t="s">
        <v>134</v>
      </c>
      <c r="G880" s="651">
        <v>500</v>
      </c>
      <c r="H880" s="651">
        <v>11.46</v>
      </c>
      <c r="I880" s="7">
        <v>12.696071428571429</v>
      </c>
      <c r="J880" s="656">
        <v>5730</v>
      </c>
      <c r="K880" s="648">
        <v>12</v>
      </c>
      <c r="L880" s="648">
        <v>2.52</v>
      </c>
      <c r="M880" s="648">
        <v>0.316</v>
      </c>
      <c r="N880" s="823">
        <v>5713.6440000000002</v>
      </c>
      <c r="O880" s="655" t="s">
        <v>143</v>
      </c>
      <c r="P880" s="662"/>
      <c r="Q880" s="823">
        <v>5713.6440000000002</v>
      </c>
      <c r="R880" s="15">
        <v>-633.47171428571437</v>
      </c>
      <c r="S880" s="660">
        <v>300</v>
      </c>
      <c r="T880" s="649"/>
      <c r="U880" s="654"/>
      <c r="V880" s="649" t="s">
        <v>1257</v>
      </c>
      <c r="W880" s="657">
        <v>14.836</v>
      </c>
      <c r="X880" s="4">
        <v>-300</v>
      </c>
      <c r="Y880" s="20"/>
      <c r="Z880" s="15">
        <v>299.37999999999829</v>
      </c>
    </row>
    <row r="881" spans="1:26" s="4" customFormat="1" ht="15.75" customHeight="1">
      <c r="A881" s="854" t="s">
        <v>200</v>
      </c>
      <c r="B881" s="650">
        <v>43872</v>
      </c>
      <c r="C881" s="650" t="s">
        <v>274</v>
      </c>
      <c r="D881" s="291">
        <v>43910</v>
      </c>
      <c r="E881" s="651" t="s">
        <v>10</v>
      </c>
      <c r="F881" s="651" t="s">
        <v>152</v>
      </c>
      <c r="G881" s="651">
        <v>300</v>
      </c>
      <c r="H881" s="651">
        <v>32.1</v>
      </c>
      <c r="I881" s="7">
        <v>31.664999999999999</v>
      </c>
      <c r="J881" s="656">
        <v>9630</v>
      </c>
      <c r="K881" s="648">
        <v>12</v>
      </c>
      <c r="L881" s="648">
        <v>2.52</v>
      </c>
      <c r="M881" s="648">
        <v>0.316</v>
      </c>
      <c r="N881" s="823">
        <v>9613.6439999999984</v>
      </c>
      <c r="O881" s="655" t="s">
        <v>143</v>
      </c>
      <c r="P881" s="662"/>
      <c r="Q881" s="823">
        <v>9613.6439999999984</v>
      </c>
      <c r="R881" s="15">
        <v>115.06399999999849</v>
      </c>
      <c r="S881" s="660">
        <v>600</v>
      </c>
      <c r="T881" s="649"/>
      <c r="U881" s="654"/>
      <c r="V881" s="649" t="s">
        <v>1257</v>
      </c>
      <c r="W881" s="657">
        <v>14.836</v>
      </c>
      <c r="X881" s="4">
        <v>-300</v>
      </c>
      <c r="Y881" s="20"/>
      <c r="Z881" s="15"/>
    </row>
    <row r="882" spans="1:26" s="4" customFormat="1" ht="15.75" customHeight="1">
      <c r="A882" s="854" t="s">
        <v>200</v>
      </c>
      <c r="B882" s="650">
        <v>43872</v>
      </c>
      <c r="C882" s="650" t="s">
        <v>274</v>
      </c>
      <c r="D882" s="291"/>
      <c r="E882" s="651" t="s">
        <v>10</v>
      </c>
      <c r="F882" s="651" t="s">
        <v>152</v>
      </c>
      <c r="G882" s="651">
        <v>300</v>
      </c>
      <c r="H882" s="651">
        <v>32.25</v>
      </c>
      <c r="I882" s="7">
        <v>31.664999999999999</v>
      </c>
      <c r="J882" s="656">
        <v>9675</v>
      </c>
      <c r="K882" s="648">
        <v>12</v>
      </c>
      <c r="L882" s="648">
        <v>2.52</v>
      </c>
      <c r="M882" s="648">
        <v>0.316</v>
      </c>
      <c r="N882" s="823">
        <v>9658.6439999999984</v>
      </c>
      <c r="O882" s="655" t="s">
        <v>143</v>
      </c>
      <c r="P882" s="662"/>
      <c r="Q882" s="823">
        <v>9658.6439999999984</v>
      </c>
      <c r="R882" s="15">
        <v>160.06399999999849</v>
      </c>
      <c r="S882" s="660">
        <v>900</v>
      </c>
      <c r="T882" s="649"/>
      <c r="U882" s="654"/>
      <c r="V882" s="649" t="s">
        <v>1257</v>
      </c>
      <c r="W882" s="657">
        <v>14.836</v>
      </c>
      <c r="X882" s="4">
        <v>200</v>
      </c>
      <c r="Y882" s="20"/>
      <c r="Z882" s="15"/>
    </row>
    <row r="883" spans="1:26" s="4" customFormat="1" ht="15.75" customHeight="1">
      <c r="A883" s="854" t="s">
        <v>200</v>
      </c>
      <c r="B883" s="650">
        <v>43872</v>
      </c>
      <c r="C883" s="650" t="e">
        <v>#N/A</v>
      </c>
      <c r="D883" s="291">
        <v>43910</v>
      </c>
      <c r="E883" s="651" t="s">
        <v>10</v>
      </c>
      <c r="F883" s="651" t="s">
        <v>1260</v>
      </c>
      <c r="G883" s="651">
        <v>300</v>
      </c>
      <c r="H883" s="651">
        <v>34.96</v>
      </c>
      <c r="I883" s="7">
        <v>33.912222222222219</v>
      </c>
      <c r="J883" s="656">
        <v>10488</v>
      </c>
      <c r="K883" s="648">
        <v>12</v>
      </c>
      <c r="L883" s="648">
        <v>2.52</v>
      </c>
      <c r="M883" s="648">
        <v>0.316</v>
      </c>
      <c r="N883" s="823">
        <v>10471.643999999998</v>
      </c>
      <c r="O883" s="655" t="s">
        <v>143</v>
      </c>
      <c r="P883" s="662"/>
      <c r="Q883" s="823">
        <v>10471.643999999998</v>
      </c>
      <c r="R883" s="15">
        <v>298.89733333333243</v>
      </c>
      <c r="S883" s="660">
        <v>700</v>
      </c>
      <c r="T883" s="649"/>
      <c r="U883" s="654"/>
      <c r="V883" s="649" t="s">
        <v>1257</v>
      </c>
      <c r="W883" s="657">
        <v>14.836</v>
      </c>
      <c r="X883" s="4">
        <v>100</v>
      </c>
      <c r="Y883" s="20"/>
      <c r="Z883" s="15"/>
    </row>
    <row r="884" spans="1:26" s="4" customFormat="1" ht="15.75" customHeight="1">
      <c r="A884" s="854" t="s">
        <v>200</v>
      </c>
      <c r="B884" s="650">
        <v>43872</v>
      </c>
      <c r="C884" s="650" t="e">
        <v>#N/A</v>
      </c>
      <c r="D884" s="291">
        <v>43910</v>
      </c>
      <c r="E884" s="651" t="s">
        <v>10</v>
      </c>
      <c r="F884" s="651" t="s">
        <v>1260</v>
      </c>
      <c r="G884" s="651">
        <v>300</v>
      </c>
      <c r="H884" s="651">
        <v>34.39</v>
      </c>
      <c r="I884" s="7">
        <v>33.912222222222219</v>
      </c>
      <c r="J884" s="656">
        <v>10317</v>
      </c>
      <c r="K884" s="648">
        <v>12</v>
      </c>
      <c r="L884" s="648">
        <v>2.52</v>
      </c>
      <c r="M884" s="648">
        <v>0.316</v>
      </c>
      <c r="N884" s="823">
        <v>10299.864</v>
      </c>
      <c r="O884" s="655" t="s">
        <v>143</v>
      </c>
      <c r="P884" s="662"/>
      <c r="Q884" s="823">
        <v>10299.864</v>
      </c>
      <c r="R884" s="15">
        <v>127.89733333333243</v>
      </c>
      <c r="S884" s="660">
        <v>600</v>
      </c>
      <c r="T884" s="649"/>
      <c r="U884" s="654"/>
      <c r="V884" s="649" t="s">
        <v>1257</v>
      </c>
      <c r="W884" s="657">
        <v>14.836</v>
      </c>
      <c r="X884" s="4">
        <v>300</v>
      </c>
      <c r="Y884" s="20"/>
      <c r="Z884" s="15"/>
    </row>
    <row r="885" spans="1:26" s="4" customFormat="1" ht="15.75" customHeight="1">
      <c r="A885" s="854" t="s">
        <v>200</v>
      </c>
      <c r="B885" s="650">
        <v>43871</v>
      </c>
      <c r="C885" s="650" t="e">
        <v>#N/A</v>
      </c>
      <c r="D885" s="291">
        <v>37344</v>
      </c>
      <c r="E885" s="651" t="s">
        <v>8</v>
      </c>
      <c r="F885" s="651" t="s">
        <v>1260</v>
      </c>
      <c r="G885" s="651">
        <v>200</v>
      </c>
      <c r="H885" s="651">
        <v>32.840000000000003</v>
      </c>
      <c r="I885" s="7">
        <v>33.912222222222219</v>
      </c>
      <c r="J885" s="656">
        <v>6568.0000000000009</v>
      </c>
      <c r="K885" s="648">
        <v>12</v>
      </c>
      <c r="L885" s="648">
        <v>2.83</v>
      </c>
      <c r="M885" s="648">
        <v>0.63083333333333336</v>
      </c>
      <c r="N885" s="823">
        <v>6586.0808333333343</v>
      </c>
      <c r="O885" s="655" t="s">
        <v>143</v>
      </c>
      <c r="P885" s="662"/>
      <c r="Q885" s="823">
        <v>-6586.0808333333343</v>
      </c>
      <c r="R885" s="15"/>
      <c r="S885" s="660">
        <v>300</v>
      </c>
      <c r="T885" s="649"/>
      <c r="U885" s="654"/>
      <c r="V885" s="649" t="s">
        <v>1257</v>
      </c>
      <c r="W885" s="657">
        <v>15.460833333333333</v>
      </c>
      <c r="X885" s="4">
        <v>100</v>
      </c>
      <c r="Y885" s="20"/>
      <c r="Z885" s="15"/>
    </row>
    <row r="886" spans="1:26" s="4" customFormat="1" ht="15.75" customHeight="1">
      <c r="A886" s="854" t="s">
        <v>200</v>
      </c>
      <c r="B886" s="650">
        <v>43871</v>
      </c>
      <c r="C886" s="650" t="e">
        <v>#N/A</v>
      </c>
      <c r="D886" s="291">
        <v>37344</v>
      </c>
      <c r="E886" s="651" t="s">
        <v>8</v>
      </c>
      <c r="F886" s="651" t="s">
        <v>1260</v>
      </c>
      <c r="G886" s="651">
        <v>100</v>
      </c>
      <c r="H886" s="651">
        <v>34.03</v>
      </c>
      <c r="I886" s="7"/>
      <c r="J886" s="656">
        <v>3403</v>
      </c>
      <c r="K886" s="648">
        <v>12</v>
      </c>
      <c r="L886" s="648">
        <v>2.83</v>
      </c>
      <c r="M886" s="648">
        <v>0.63083333333333336</v>
      </c>
      <c r="N886" s="823">
        <v>3421.0808333333334</v>
      </c>
      <c r="O886" s="655" t="s">
        <v>143</v>
      </c>
      <c r="P886" s="662"/>
      <c r="Q886" s="823">
        <v>-3421.0808333333334</v>
      </c>
      <c r="R886" s="15"/>
      <c r="S886" s="660"/>
      <c r="T886" s="649"/>
      <c r="U886" s="654"/>
      <c r="V886" s="649" t="s">
        <v>1257</v>
      </c>
      <c r="W886" s="657">
        <v>15.460833333333333</v>
      </c>
      <c r="X886" s="4">
        <v>300</v>
      </c>
      <c r="Y886" s="20"/>
      <c r="Z886" s="15"/>
    </row>
    <row r="887" spans="1:26" s="4" customFormat="1" ht="15.75" customHeight="1">
      <c r="A887" s="854" t="s">
        <v>200</v>
      </c>
      <c r="B887" s="650">
        <v>43871</v>
      </c>
      <c r="C887" s="650" t="e">
        <v>#N/A</v>
      </c>
      <c r="D887" s="291">
        <v>37344</v>
      </c>
      <c r="E887" s="651" t="s">
        <v>8</v>
      </c>
      <c r="F887" s="651" t="s">
        <v>1260</v>
      </c>
      <c r="G887" s="651">
        <v>300</v>
      </c>
      <c r="H887" s="651">
        <v>34.33</v>
      </c>
      <c r="I887" s="7"/>
      <c r="J887" s="656">
        <v>10299</v>
      </c>
      <c r="K887" s="648">
        <v>12</v>
      </c>
      <c r="L887" s="648">
        <v>2.83</v>
      </c>
      <c r="M887" s="648">
        <v>0.63083333333333336</v>
      </c>
      <c r="N887" s="823">
        <v>10317.080833333332</v>
      </c>
      <c r="O887" s="655" t="s">
        <v>143</v>
      </c>
      <c r="P887" s="662"/>
      <c r="Q887" s="823">
        <v>-10317.080833333332</v>
      </c>
      <c r="R887" s="15"/>
      <c r="S887" s="660">
        <v>200</v>
      </c>
      <c r="T887" s="649"/>
      <c r="U887" s="654"/>
      <c r="V887" s="649" t="s">
        <v>1257</v>
      </c>
      <c r="W887" s="657">
        <v>15.460833333333333</v>
      </c>
      <c r="X887" s="4">
        <v>200</v>
      </c>
      <c r="Y887" s="20"/>
      <c r="Z887" s="15"/>
    </row>
    <row r="888" spans="1:26" s="4" customFormat="1" ht="15.75" customHeight="1">
      <c r="A888" s="854" t="s">
        <v>200</v>
      </c>
      <c r="B888" s="650">
        <v>43871</v>
      </c>
      <c r="C888" s="650" t="e">
        <v>#N/A</v>
      </c>
      <c r="D888" s="291">
        <v>37344</v>
      </c>
      <c r="E888" s="651" t="s">
        <v>8</v>
      </c>
      <c r="F888" s="651" t="s">
        <v>1260</v>
      </c>
      <c r="G888" s="651">
        <v>100</v>
      </c>
      <c r="H888" s="651">
        <v>35.03</v>
      </c>
      <c r="I888" s="7"/>
      <c r="J888" s="656">
        <v>3503</v>
      </c>
      <c r="K888" s="648">
        <v>12</v>
      </c>
      <c r="L888" s="648">
        <v>2.83</v>
      </c>
      <c r="M888" s="648">
        <v>0.63083333333333336</v>
      </c>
      <c r="N888" s="823">
        <v>3519.7775000000001</v>
      </c>
      <c r="O888" s="655" t="s">
        <v>143</v>
      </c>
      <c r="P888" s="662"/>
      <c r="Q888" s="823">
        <v>-3519.7775000000001</v>
      </c>
      <c r="R888" s="15"/>
      <c r="S888" s="660">
        <v>0</v>
      </c>
      <c r="T888" s="649"/>
      <c r="U888" s="654"/>
      <c r="V888" s="649" t="s">
        <v>1211</v>
      </c>
      <c r="W888" s="657">
        <v>15.460833333333333</v>
      </c>
      <c r="X888" s="4">
        <v>-500</v>
      </c>
      <c r="Y888" s="20"/>
      <c r="Z888" s="15"/>
    </row>
    <row r="889" spans="1:26" s="4" customFormat="1" ht="15.75" customHeight="1">
      <c r="A889" s="854" t="s">
        <v>200</v>
      </c>
      <c r="B889" s="650">
        <v>43871</v>
      </c>
      <c r="C889" s="650" t="s">
        <v>274</v>
      </c>
      <c r="D889" s="663">
        <v>37344</v>
      </c>
      <c r="E889" s="651" t="s">
        <v>8</v>
      </c>
      <c r="F889" s="651" t="s">
        <v>152</v>
      </c>
      <c r="G889" s="651">
        <v>300</v>
      </c>
      <c r="H889" s="651">
        <v>30.83</v>
      </c>
      <c r="I889" s="7">
        <v>31.664999999999999</v>
      </c>
      <c r="J889" s="656">
        <v>9249</v>
      </c>
      <c r="K889" s="648">
        <v>12</v>
      </c>
      <c r="L889" s="648">
        <v>2.83</v>
      </c>
      <c r="M889" s="648">
        <v>0.63083333333333336</v>
      </c>
      <c r="N889" s="823">
        <v>9265.7774999999983</v>
      </c>
      <c r="O889" s="655" t="s">
        <v>143</v>
      </c>
      <c r="P889" s="662"/>
      <c r="Q889" s="823">
        <v>-9265.7774999999983</v>
      </c>
      <c r="R889" s="15"/>
      <c r="S889" s="660">
        <v>500</v>
      </c>
      <c r="T889" s="649"/>
      <c r="U889" s="654"/>
      <c r="V889" s="649" t="s">
        <v>1211</v>
      </c>
      <c r="W889" s="657">
        <v>15.460833333333333</v>
      </c>
      <c r="X889" s="4">
        <v>200</v>
      </c>
      <c r="Y889" s="20"/>
      <c r="Z889" s="15"/>
    </row>
    <row r="890" spans="1:26" s="4" customFormat="1" ht="15.75" customHeight="1">
      <c r="A890" s="854" t="s">
        <v>200</v>
      </c>
      <c r="B890" s="650">
        <v>43871</v>
      </c>
      <c r="C890" s="650" t="e">
        <v>#N/A</v>
      </c>
      <c r="D890" s="237"/>
      <c r="E890" s="651" t="s">
        <v>8</v>
      </c>
      <c r="F890" s="651" t="s">
        <v>1260</v>
      </c>
      <c r="G890" s="651">
        <v>200</v>
      </c>
      <c r="H890" s="651">
        <v>33.74</v>
      </c>
      <c r="I890" s="7">
        <v>33.74</v>
      </c>
      <c r="J890" s="656">
        <v>6748</v>
      </c>
      <c r="K890" s="648">
        <v>12</v>
      </c>
      <c r="L890" s="648">
        <v>2.83</v>
      </c>
      <c r="M890" s="648">
        <v>0.63083333333333336</v>
      </c>
      <c r="N890" s="823">
        <v>6764.7775000000001</v>
      </c>
      <c r="O890" s="655" t="s">
        <v>143</v>
      </c>
      <c r="P890" s="662"/>
      <c r="Q890" s="823">
        <v>-6764.7775000000001</v>
      </c>
      <c r="R890" s="15"/>
      <c r="S890" s="25">
        <v>300</v>
      </c>
      <c r="U890" s="15"/>
      <c r="V890" s="4" t="s">
        <v>1211</v>
      </c>
      <c r="W890" s="657">
        <v>15.460833333333333</v>
      </c>
      <c r="X890" s="4">
        <v>300</v>
      </c>
      <c r="Y890" s="20"/>
      <c r="Z890" s="15"/>
    </row>
    <row r="891" spans="1:26" s="4" customFormat="1" ht="15.75" customHeight="1">
      <c r="A891" s="854" t="s">
        <v>200</v>
      </c>
      <c r="B891" s="650">
        <v>43871</v>
      </c>
      <c r="C891" s="650" t="e">
        <v>#N/A</v>
      </c>
      <c r="D891" s="663">
        <v>37344</v>
      </c>
      <c r="E891" s="651" t="s">
        <v>10</v>
      </c>
      <c r="F891" s="651" t="s">
        <v>1260</v>
      </c>
      <c r="G891" s="651">
        <v>500</v>
      </c>
      <c r="H891" s="651">
        <v>35.32</v>
      </c>
      <c r="I891" s="7"/>
      <c r="J891" s="656">
        <v>17660</v>
      </c>
      <c r="K891" s="648">
        <v>12</v>
      </c>
      <c r="L891" s="648">
        <v>2.83</v>
      </c>
      <c r="M891" s="648">
        <v>0.63083333333333336</v>
      </c>
      <c r="N891" s="823">
        <v>17643.852500000001</v>
      </c>
      <c r="O891" s="655" t="s">
        <v>143</v>
      </c>
      <c r="P891" s="662"/>
      <c r="Q891" s="823">
        <v>17643.852500000001</v>
      </c>
      <c r="R891" s="15">
        <v>-575.62111538461613</v>
      </c>
      <c r="S891" s="25"/>
      <c r="U891" s="15"/>
      <c r="V891" s="4" t="s">
        <v>1257</v>
      </c>
      <c r="W891" s="657">
        <v>15.460833333333333</v>
      </c>
      <c r="X891" s="4">
        <v>300</v>
      </c>
      <c r="Y891" s="20"/>
      <c r="Z891" s="15"/>
    </row>
    <row r="892" spans="1:26" s="4" customFormat="1" ht="15.75" customHeight="1">
      <c r="A892" s="854" t="s">
        <v>200</v>
      </c>
      <c r="B892" s="650">
        <v>43871</v>
      </c>
      <c r="C892" s="650" t="e">
        <v>#N/A</v>
      </c>
      <c r="D892" s="237"/>
      <c r="E892" s="651" t="s">
        <v>8</v>
      </c>
      <c r="F892" s="651" t="s">
        <v>1260</v>
      </c>
      <c r="G892" s="651">
        <v>200</v>
      </c>
      <c r="H892" s="651">
        <v>35.31</v>
      </c>
      <c r="I892" s="7"/>
      <c r="J892" s="656">
        <v>7062</v>
      </c>
      <c r="K892" s="648">
        <v>12</v>
      </c>
      <c r="L892" s="648">
        <v>2.83</v>
      </c>
      <c r="M892" s="648">
        <v>0.63083333333333336</v>
      </c>
      <c r="N892" s="823">
        <v>7078.7775000000001</v>
      </c>
      <c r="O892" s="655" t="s">
        <v>143</v>
      </c>
      <c r="P892" s="662"/>
      <c r="Q892" s="823">
        <v>-7078.7775000000001</v>
      </c>
      <c r="R892" s="15"/>
      <c r="S892" s="25">
        <v>0</v>
      </c>
      <c r="U892" s="15"/>
      <c r="V892" s="4" t="s">
        <v>1257</v>
      </c>
      <c r="W892" s="657">
        <v>15.460833333333333</v>
      </c>
      <c r="X892" s="4">
        <v>-1000</v>
      </c>
      <c r="Y892" s="20"/>
      <c r="Z892" s="15"/>
    </row>
    <row r="893" spans="1:26" s="4" customFormat="1" ht="15.75" customHeight="1">
      <c r="A893" s="854" t="s">
        <v>200</v>
      </c>
      <c r="B893" s="5">
        <v>43871</v>
      </c>
      <c r="C893" s="650" t="e">
        <v>#N/A</v>
      </c>
      <c r="D893" s="291">
        <v>37344</v>
      </c>
      <c r="E893" s="7" t="s">
        <v>8</v>
      </c>
      <c r="F893" s="7" t="s">
        <v>1260</v>
      </c>
      <c r="G893" s="7">
        <v>300</v>
      </c>
      <c r="H893" s="7">
        <v>37.090000000000003</v>
      </c>
      <c r="I893" s="7"/>
      <c r="J893" s="19">
        <v>11127.000000000002</v>
      </c>
      <c r="K893" s="3">
        <v>12</v>
      </c>
      <c r="L893" s="3">
        <v>2.83</v>
      </c>
      <c r="M893" s="3">
        <v>0.63083333333333336</v>
      </c>
      <c r="N893" s="823">
        <v>11143.7775</v>
      </c>
      <c r="O893" s="655" t="s">
        <v>143</v>
      </c>
      <c r="P893" s="662"/>
      <c r="Q893" s="823">
        <v>-11143.7775</v>
      </c>
      <c r="R893" s="15"/>
      <c r="S893" s="25">
        <v>1000</v>
      </c>
      <c r="U893" s="15"/>
      <c r="V893" s="4" t="s">
        <v>1257</v>
      </c>
      <c r="W893" s="657">
        <v>15.460833333333333</v>
      </c>
      <c r="X893" s="4">
        <v>-400</v>
      </c>
      <c r="Y893" s="20"/>
      <c r="Z893" s="15"/>
    </row>
    <row r="894" spans="1:26" s="4" customFormat="1" ht="15.75" customHeight="1">
      <c r="A894" s="854" t="s">
        <v>200</v>
      </c>
      <c r="B894" s="5">
        <v>43871</v>
      </c>
      <c r="C894" s="650" t="s">
        <v>274</v>
      </c>
      <c r="D894" s="291">
        <v>37344</v>
      </c>
      <c r="E894" s="7" t="s">
        <v>8</v>
      </c>
      <c r="F894" s="7" t="s">
        <v>152</v>
      </c>
      <c r="G894" s="7">
        <v>300</v>
      </c>
      <c r="H894" s="7">
        <v>32.5</v>
      </c>
      <c r="I894" s="7"/>
      <c r="J894" s="19">
        <v>9750</v>
      </c>
      <c r="K894" s="3">
        <v>12</v>
      </c>
      <c r="L894" s="3">
        <v>2.83</v>
      </c>
      <c r="M894" s="3">
        <v>0.63083333333333336</v>
      </c>
      <c r="N894" s="823">
        <v>9767.0408333333326</v>
      </c>
      <c r="O894" s="655" t="s">
        <v>143</v>
      </c>
      <c r="P894" s="662"/>
      <c r="Q894" s="823">
        <v>-9767.0408333333326</v>
      </c>
      <c r="R894" s="15"/>
      <c r="S894" s="25"/>
      <c r="U894" s="15"/>
      <c r="V894" s="4" t="s">
        <v>1257</v>
      </c>
      <c r="W894" s="657">
        <v>15.460833333333333</v>
      </c>
      <c r="X894" s="4">
        <v>500</v>
      </c>
      <c r="Y894" s="20"/>
      <c r="Z894" s="15"/>
    </row>
    <row r="895" spans="1:26" s="4" customFormat="1" ht="15.75" customHeight="1">
      <c r="A895" s="854" t="s">
        <v>200</v>
      </c>
      <c r="B895" s="5">
        <v>43871</v>
      </c>
      <c r="C895" s="650" t="s">
        <v>1265</v>
      </c>
      <c r="D895" s="291">
        <v>37344</v>
      </c>
      <c r="E895" s="7" t="s">
        <v>10</v>
      </c>
      <c r="F895" s="7" t="s">
        <v>90</v>
      </c>
      <c r="G895" s="7">
        <v>1000</v>
      </c>
      <c r="H895" s="7">
        <v>34.24</v>
      </c>
      <c r="I895" s="7">
        <v>34.052857142857142</v>
      </c>
      <c r="J895" s="19">
        <v>34240</v>
      </c>
      <c r="K895" s="3">
        <v>12</v>
      </c>
      <c r="L895" s="3">
        <v>2.83</v>
      </c>
      <c r="M895" s="3">
        <v>0.63083333333333336</v>
      </c>
      <c r="N895" s="823">
        <v>34223.589166666665</v>
      </c>
      <c r="O895" s="655" t="s">
        <v>143</v>
      </c>
      <c r="P895" s="662"/>
      <c r="Q895" s="823">
        <v>34223.589166666665</v>
      </c>
      <c r="R895" s="15">
        <v>-240.86073443223722</v>
      </c>
      <c r="S895" s="25">
        <v>2000</v>
      </c>
      <c r="U895" s="15"/>
      <c r="V895" s="4" t="s">
        <v>1257</v>
      </c>
      <c r="W895" s="657">
        <v>15.460833333333333</v>
      </c>
      <c r="X895" s="4">
        <v>200</v>
      </c>
      <c r="Y895" s="20"/>
      <c r="Z895" s="15"/>
    </row>
    <row r="896" spans="1:26" s="4" customFormat="1" ht="15.75" customHeight="1">
      <c r="A896" s="854" t="s">
        <v>200</v>
      </c>
      <c r="B896" s="5">
        <v>43871</v>
      </c>
      <c r="C896" s="650" t="s">
        <v>1265</v>
      </c>
      <c r="D896" s="291">
        <v>37344</v>
      </c>
      <c r="E896" s="7" t="s">
        <v>10</v>
      </c>
      <c r="F896" s="7" t="s">
        <v>90</v>
      </c>
      <c r="G896" s="7">
        <v>400</v>
      </c>
      <c r="H896" s="7">
        <v>34.24</v>
      </c>
      <c r="I896" s="7">
        <v>34.052857142857142</v>
      </c>
      <c r="J896" s="19">
        <v>13696</v>
      </c>
      <c r="K896" s="3">
        <v>12</v>
      </c>
      <c r="L896" s="3">
        <v>2.83</v>
      </c>
      <c r="M896" s="3">
        <v>0.63083333333333336</v>
      </c>
      <c r="N896" s="823">
        <v>13679.589166666667</v>
      </c>
      <c r="O896" s="655" t="s">
        <v>143</v>
      </c>
      <c r="P896" s="662"/>
      <c r="Q896" s="823">
        <v>13679.589166666667</v>
      </c>
      <c r="R896" s="15">
        <v>441.1650869963396</v>
      </c>
      <c r="S896" s="25"/>
      <c r="U896" s="15"/>
      <c r="V896" s="4" t="s">
        <v>1257</v>
      </c>
      <c r="W896" s="657">
        <v>15.460833333333333</v>
      </c>
      <c r="X896" s="4">
        <v>200</v>
      </c>
      <c r="Y896" s="20"/>
      <c r="Z896" s="15"/>
    </row>
    <row r="897" spans="1:26" s="4" customFormat="1" ht="15.75" customHeight="1">
      <c r="A897" s="854" t="s">
        <v>200</v>
      </c>
      <c r="B897" s="5">
        <v>43868</v>
      </c>
      <c r="C897" s="650" t="s">
        <v>276</v>
      </c>
      <c r="D897" s="291">
        <v>30629</v>
      </c>
      <c r="E897" s="7" t="s">
        <v>8</v>
      </c>
      <c r="F897" s="7" t="s">
        <v>134</v>
      </c>
      <c r="G897" s="7">
        <v>500</v>
      </c>
      <c r="H897" s="7">
        <v>11.24</v>
      </c>
      <c r="I897" s="7"/>
      <c r="J897" s="19">
        <v>5620</v>
      </c>
      <c r="K897" s="3">
        <v>12</v>
      </c>
      <c r="L897" s="3">
        <v>1.6233333333333333</v>
      </c>
      <c r="M897" s="3">
        <v>0.63</v>
      </c>
      <c r="N897" s="823">
        <v>5637.04</v>
      </c>
      <c r="O897" s="655" t="s">
        <v>143</v>
      </c>
      <c r="P897" s="662"/>
      <c r="Q897" s="823">
        <v>-5637.04</v>
      </c>
      <c r="R897" s="15"/>
      <c r="S897" s="25"/>
      <c r="U897" s="15"/>
      <c r="V897" s="4" t="s">
        <v>1257</v>
      </c>
      <c r="W897" s="657">
        <v>14.253333333333334</v>
      </c>
      <c r="X897" s="4">
        <v>200</v>
      </c>
      <c r="Y897" s="20"/>
      <c r="Z897" s="15"/>
    </row>
    <row r="898" spans="1:26" s="4" customFormat="1" ht="15.75" customHeight="1">
      <c r="A898" s="854" t="s">
        <v>200</v>
      </c>
      <c r="B898" s="5">
        <v>43868</v>
      </c>
      <c r="C898" s="650" t="s">
        <v>271</v>
      </c>
      <c r="D898" s="291">
        <v>30629</v>
      </c>
      <c r="E898" s="7" t="s">
        <v>8</v>
      </c>
      <c r="F898" s="7" t="s">
        <v>67</v>
      </c>
      <c r="G898" s="7">
        <v>200</v>
      </c>
      <c r="H898" s="7">
        <v>34.909999999999997</v>
      </c>
      <c r="I898" s="7">
        <v>40.982166666666664</v>
      </c>
      <c r="J898" s="19">
        <v>6981.9999999999991</v>
      </c>
      <c r="K898" s="3">
        <v>12</v>
      </c>
      <c r="L898" s="3">
        <v>1.6233333333333333</v>
      </c>
      <c r="M898" s="3">
        <v>0.63</v>
      </c>
      <c r="N898" s="823">
        <v>7000.1588888888882</v>
      </c>
      <c r="O898" s="655" t="s">
        <v>143</v>
      </c>
      <c r="P898" s="662"/>
      <c r="Q898" s="823">
        <v>-7000.1588888888882</v>
      </c>
      <c r="R898" s="15"/>
      <c r="S898" s="25"/>
      <c r="U898" s="15"/>
      <c r="V898" s="4" t="s">
        <v>1257</v>
      </c>
      <c r="W898" s="657">
        <v>14.253333333333334</v>
      </c>
      <c r="X898" s="4">
        <v>300</v>
      </c>
      <c r="Y898" s="20"/>
      <c r="Z898" s="15"/>
    </row>
    <row r="899" spans="1:26" s="4" customFormat="1" ht="15.75" customHeight="1">
      <c r="A899" s="854" t="s">
        <v>200</v>
      </c>
      <c r="B899" s="5">
        <v>43868</v>
      </c>
      <c r="C899" s="650" t="s">
        <v>276</v>
      </c>
      <c r="D899" s="291">
        <v>30629</v>
      </c>
      <c r="E899" s="7" t="s">
        <v>8</v>
      </c>
      <c r="F899" s="7" t="s">
        <v>128</v>
      </c>
      <c r="G899" s="7">
        <v>200</v>
      </c>
      <c r="H899" s="7">
        <v>25.63</v>
      </c>
      <c r="I899" s="651">
        <v>29.040761904761908</v>
      </c>
      <c r="J899" s="19">
        <v>5126</v>
      </c>
      <c r="K899" s="3">
        <v>12</v>
      </c>
      <c r="L899" s="3">
        <v>1.6233333333333333</v>
      </c>
      <c r="M899" s="3">
        <v>0.63</v>
      </c>
      <c r="N899" s="823">
        <v>5144.1588888888891</v>
      </c>
      <c r="O899" s="655" t="s">
        <v>143</v>
      </c>
      <c r="P899" s="662"/>
      <c r="Q899" s="823">
        <v>-5144.1588888888891</v>
      </c>
      <c r="R899" s="15"/>
      <c r="S899" s="25">
        <v>1500</v>
      </c>
      <c r="U899" s="15"/>
      <c r="V899" s="4" t="s">
        <v>1257</v>
      </c>
      <c r="W899" s="657">
        <v>14.253333333333334</v>
      </c>
      <c r="X899" s="4">
        <v>500</v>
      </c>
      <c r="Y899" s="20"/>
      <c r="Z899" s="15"/>
    </row>
    <row r="900" spans="1:26" s="4" customFormat="1" ht="15.75" customHeight="1">
      <c r="A900" s="854" t="s">
        <v>200</v>
      </c>
      <c r="B900" s="5">
        <v>43867</v>
      </c>
      <c r="C900" s="650" t="s">
        <v>274</v>
      </c>
      <c r="D900" s="291">
        <v>23845</v>
      </c>
      <c r="E900" s="7" t="s">
        <v>8</v>
      </c>
      <c r="F900" s="7" t="s">
        <v>124</v>
      </c>
      <c r="G900" s="7">
        <v>200</v>
      </c>
      <c r="H900" s="7">
        <v>32.159999999999997</v>
      </c>
      <c r="I900" s="651"/>
      <c r="J900" s="19">
        <v>6431.9999999999991</v>
      </c>
      <c r="K900" s="3">
        <v>12</v>
      </c>
      <c r="L900" s="3">
        <v>2.85</v>
      </c>
      <c r="M900" s="3">
        <v>0.35833333333333334</v>
      </c>
      <c r="N900" s="823">
        <v>6449.8872222222217</v>
      </c>
      <c r="O900" s="655" t="s">
        <v>143</v>
      </c>
      <c r="P900" s="662"/>
      <c r="Q900" s="823">
        <v>-6449.8872222222217</v>
      </c>
      <c r="R900" s="15"/>
      <c r="S900" s="25">
        <v>1800</v>
      </c>
      <c r="U900" s="15"/>
      <c r="V900" s="4" t="s">
        <v>1257</v>
      </c>
      <c r="W900" s="657">
        <v>15.208333333333332</v>
      </c>
      <c r="X900" s="4">
        <v>200</v>
      </c>
      <c r="Y900" s="20"/>
      <c r="Z900" s="15"/>
    </row>
    <row r="901" spans="1:26" s="4" customFormat="1" ht="15.75" customHeight="1">
      <c r="A901" s="854" t="s">
        <v>200</v>
      </c>
      <c r="B901" s="5">
        <v>43867</v>
      </c>
      <c r="C901" s="650" t="s">
        <v>274</v>
      </c>
      <c r="D901" s="291">
        <v>23845</v>
      </c>
      <c r="E901" s="7" t="s">
        <v>8</v>
      </c>
      <c r="F901" s="7" t="s">
        <v>124</v>
      </c>
      <c r="G901" s="7">
        <v>300</v>
      </c>
      <c r="H901" s="7">
        <v>32.909999999999997</v>
      </c>
      <c r="I901" s="651"/>
      <c r="J901" s="19">
        <v>9872.9999999999982</v>
      </c>
      <c r="K901" s="3">
        <v>12</v>
      </c>
      <c r="L901" s="3">
        <v>2.85</v>
      </c>
      <c r="M901" s="3">
        <v>0.35833333333333334</v>
      </c>
      <c r="N901" s="823">
        <v>9890.8872222222199</v>
      </c>
      <c r="O901" s="655" t="s">
        <v>143</v>
      </c>
      <c r="P901" s="662"/>
      <c r="Q901" s="823">
        <v>-9890.8872222222199</v>
      </c>
      <c r="R901" s="15"/>
      <c r="S901" s="25">
        <v>1000</v>
      </c>
      <c r="U901" s="15"/>
      <c r="V901" s="4" t="s">
        <v>1257</v>
      </c>
      <c r="W901" s="657">
        <v>15.208333333333332</v>
      </c>
      <c r="X901" s="4">
        <v>1000</v>
      </c>
      <c r="Y901" s="20"/>
      <c r="Z901" s="15"/>
    </row>
    <row r="902" spans="1:26" s="4" customFormat="1" ht="15.75" customHeight="1">
      <c r="A902" s="854" t="s">
        <v>200</v>
      </c>
      <c r="B902" s="5">
        <v>43867</v>
      </c>
      <c r="C902" s="650" t="s">
        <v>446</v>
      </c>
      <c r="D902" s="291">
        <v>23845</v>
      </c>
      <c r="E902" s="7" t="s">
        <v>8</v>
      </c>
      <c r="F902" s="7" t="s">
        <v>89</v>
      </c>
      <c r="G902" s="7">
        <v>500</v>
      </c>
      <c r="H902" s="651">
        <v>15.88</v>
      </c>
      <c r="I902" s="651">
        <v>15.933333333333334</v>
      </c>
      <c r="J902" s="19">
        <v>7940</v>
      </c>
      <c r="K902" s="3">
        <v>12</v>
      </c>
      <c r="L902" s="3">
        <v>2.85</v>
      </c>
      <c r="M902" s="3">
        <v>0.35833333333333334</v>
      </c>
      <c r="N902" s="823">
        <v>7957.8872222222226</v>
      </c>
      <c r="O902" s="655" t="s">
        <v>144</v>
      </c>
      <c r="P902" s="662"/>
      <c r="Q902" s="823">
        <v>-7957.8872222222226</v>
      </c>
      <c r="R902" s="15"/>
      <c r="S902" s="25"/>
      <c r="U902" s="15"/>
      <c r="V902" s="4" t="s">
        <v>1257</v>
      </c>
      <c r="W902" s="657">
        <v>15.208333333333332</v>
      </c>
      <c r="X902" s="4">
        <v>-500</v>
      </c>
      <c r="Y902" s="20"/>
      <c r="Z902" s="15"/>
    </row>
    <row r="903" spans="1:26" s="4" customFormat="1" ht="15.75" customHeight="1">
      <c r="A903" s="854" t="s">
        <v>200</v>
      </c>
      <c r="B903" s="5">
        <v>43867</v>
      </c>
      <c r="C903" s="650" t="s">
        <v>271</v>
      </c>
      <c r="D903" s="291">
        <v>23845</v>
      </c>
      <c r="E903" s="7" t="s">
        <v>8</v>
      </c>
      <c r="F903" s="7" t="s">
        <v>67</v>
      </c>
      <c r="G903" s="7">
        <v>200</v>
      </c>
      <c r="H903" s="651">
        <v>36.26</v>
      </c>
      <c r="I903" s="651">
        <v>41.656851851851847</v>
      </c>
      <c r="J903" s="19">
        <v>7252</v>
      </c>
      <c r="K903" s="3">
        <v>12</v>
      </c>
      <c r="L903" s="3">
        <v>2.85</v>
      </c>
      <c r="M903" s="3">
        <v>0.35833333333333334</v>
      </c>
      <c r="N903" s="823">
        <v>7269.8872222222226</v>
      </c>
      <c r="O903" s="852" t="s">
        <v>143</v>
      </c>
      <c r="P903" s="662"/>
      <c r="Q903" s="823">
        <v>-7269.8872222222226</v>
      </c>
      <c r="R903" s="15"/>
      <c r="S903" s="25"/>
      <c r="U903" s="15"/>
      <c r="V903" s="4" t="s">
        <v>1257</v>
      </c>
      <c r="W903" s="657">
        <v>15.208333333333332</v>
      </c>
      <c r="X903" s="4">
        <v>300</v>
      </c>
      <c r="Y903" s="20"/>
      <c r="Z903" s="15"/>
    </row>
    <row r="904" spans="1:26" s="4" customFormat="1" ht="15.75" customHeight="1">
      <c r="A904" s="854" t="s">
        <v>200</v>
      </c>
      <c r="B904" s="5">
        <v>43867</v>
      </c>
      <c r="C904" s="650" t="s">
        <v>446</v>
      </c>
      <c r="D904" s="291">
        <v>23845</v>
      </c>
      <c r="E904" s="7" t="s">
        <v>8</v>
      </c>
      <c r="F904" s="7" t="s">
        <v>89</v>
      </c>
      <c r="G904" s="7">
        <v>1000</v>
      </c>
      <c r="H904" s="651">
        <v>15.96</v>
      </c>
      <c r="I904" s="651">
        <v>15.96</v>
      </c>
      <c r="J904" s="19">
        <v>15960</v>
      </c>
      <c r="K904" s="3">
        <v>12</v>
      </c>
      <c r="L904" s="3">
        <v>2.85</v>
      </c>
      <c r="M904" s="3">
        <v>0.35833333333333334</v>
      </c>
      <c r="N904" s="823">
        <v>15977.887222222222</v>
      </c>
      <c r="O904" s="655" t="s">
        <v>144</v>
      </c>
      <c r="P904" s="662"/>
      <c r="Q904" s="823">
        <v>-15977.887222222222</v>
      </c>
      <c r="R904" s="15"/>
      <c r="S904" s="25">
        <v>0</v>
      </c>
      <c r="U904" s="15"/>
      <c r="V904" s="4" t="s">
        <v>1211</v>
      </c>
      <c r="W904" s="657">
        <v>15.208333333333332</v>
      </c>
      <c r="X904" s="4">
        <v>-1500</v>
      </c>
      <c r="Y904" s="20"/>
      <c r="Z904" s="15"/>
    </row>
    <row r="905" spans="1:26" s="4" customFormat="1" ht="15.75" customHeight="1">
      <c r="A905" s="854" t="s">
        <v>200</v>
      </c>
      <c r="B905" s="5">
        <v>43867</v>
      </c>
      <c r="C905" s="650" t="s">
        <v>280</v>
      </c>
      <c r="D905" s="291">
        <v>23845</v>
      </c>
      <c r="E905" s="7" t="s">
        <v>10</v>
      </c>
      <c r="F905" s="7" t="s">
        <v>146</v>
      </c>
      <c r="G905" s="7">
        <v>500</v>
      </c>
      <c r="H905" s="651">
        <v>29.48</v>
      </c>
      <c r="I905" s="651">
        <v>28.743636363636362</v>
      </c>
      <c r="J905" s="19">
        <v>14740</v>
      </c>
      <c r="K905" s="3">
        <v>12</v>
      </c>
      <c r="L905" s="3">
        <v>2.85</v>
      </c>
      <c r="M905" s="3">
        <v>0.35833333333333334</v>
      </c>
      <c r="N905" s="823">
        <v>14722.742777777778</v>
      </c>
      <c r="O905" s="655" t="s">
        <v>143</v>
      </c>
      <c r="P905" s="662"/>
      <c r="Q905" s="823">
        <v>14722.742777777778</v>
      </c>
      <c r="R905" s="15">
        <v>104.41176556776736</v>
      </c>
      <c r="S905" s="25"/>
      <c r="U905" s="15"/>
      <c r="V905" s="4" t="s">
        <v>1211</v>
      </c>
      <c r="W905" s="657">
        <v>15.208333333333332</v>
      </c>
      <c r="X905" s="4">
        <v>-300</v>
      </c>
      <c r="Y905" s="20"/>
      <c r="Z905" s="15"/>
    </row>
    <row r="906" spans="1:26" s="4" customFormat="1" ht="15.75" customHeight="1">
      <c r="A906" s="854" t="s">
        <v>200</v>
      </c>
      <c r="B906" s="5">
        <v>43866</v>
      </c>
      <c r="C906" s="650" t="s">
        <v>276</v>
      </c>
      <c r="D906" s="291">
        <v>16810</v>
      </c>
      <c r="E906" s="7" t="s">
        <v>8</v>
      </c>
      <c r="F906" s="7" t="s">
        <v>128</v>
      </c>
      <c r="G906" s="7">
        <v>300</v>
      </c>
      <c r="H906" s="651">
        <v>27.18</v>
      </c>
      <c r="I906" s="651" t="e">
        <v>#VALUE!</v>
      </c>
      <c r="J906" s="19">
        <v>8154</v>
      </c>
      <c r="K906" s="3">
        <v>12</v>
      </c>
      <c r="L906" s="3">
        <v>3.0716666666666668</v>
      </c>
      <c r="M906" s="3">
        <v>0.49</v>
      </c>
      <c r="N906" s="823">
        <v>8172.0188888888888</v>
      </c>
      <c r="O906" s="655" t="s">
        <v>143</v>
      </c>
      <c r="P906" s="662"/>
      <c r="Q906" s="823">
        <v>-8172.0188888888888</v>
      </c>
      <c r="R906" s="15"/>
      <c r="S906" s="25">
        <v>0</v>
      </c>
      <c r="U906" s="15"/>
      <c r="V906" s="4" t="s">
        <v>1257</v>
      </c>
      <c r="W906" s="657">
        <v>15.561666666666667</v>
      </c>
      <c r="X906" s="4">
        <v>-200</v>
      </c>
      <c r="Y906" s="20"/>
      <c r="Z906" s="15"/>
    </row>
    <row r="907" spans="1:26" s="4" customFormat="1" ht="15.75" customHeight="1">
      <c r="A907" s="854" t="s">
        <v>200</v>
      </c>
      <c r="B907" s="5">
        <v>43866</v>
      </c>
      <c r="C907" s="650" t="s">
        <v>446</v>
      </c>
      <c r="D907" s="291">
        <v>16810</v>
      </c>
      <c r="E907" s="7" t="s">
        <v>10</v>
      </c>
      <c r="F907" s="7" t="s">
        <v>89</v>
      </c>
      <c r="G907" s="7">
        <v>1500</v>
      </c>
      <c r="H907" s="651">
        <v>15.87</v>
      </c>
      <c r="I907" s="651"/>
      <c r="J907" s="19">
        <v>23805</v>
      </c>
      <c r="K907" s="3">
        <v>12</v>
      </c>
      <c r="L907" s="3">
        <v>3.0716666666666668</v>
      </c>
      <c r="M907" s="3">
        <v>0.49</v>
      </c>
      <c r="N907" s="823">
        <v>23788.89</v>
      </c>
      <c r="O907" s="655" t="s">
        <v>143</v>
      </c>
      <c r="P907" s="662"/>
      <c r="Q907" s="823">
        <v>23788.89</v>
      </c>
      <c r="R907" s="15">
        <v>537.41999999999825</v>
      </c>
      <c r="S907" s="25"/>
      <c r="T907" s="649"/>
      <c r="U907" s="15"/>
      <c r="V907" s="649" t="s">
        <v>1211</v>
      </c>
      <c r="W907" s="657">
        <v>15.561666666666667</v>
      </c>
      <c r="X907" s="4">
        <v>300</v>
      </c>
      <c r="Y907" s="20"/>
      <c r="Z907" s="15"/>
    </row>
    <row r="908" spans="1:26" s="4" customFormat="1" ht="15.75" customHeight="1">
      <c r="A908" s="854" t="s">
        <v>200</v>
      </c>
      <c r="B908" s="5">
        <v>43866</v>
      </c>
      <c r="C908" s="650" t="s">
        <v>274</v>
      </c>
      <c r="D908" s="291">
        <v>16810</v>
      </c>
      <c r="E908" s="7" t="s">
        <v>10</v>
      </c>
      <c r="F908" s="7" t="s">
        <v>152</v>
      </c>
      <c r="G908" s="7">
        <v>300</v>
      </c>
      <c r="H908" s="651">
        <v>33.58</v>
      </c>
      <c r="I908" s="651"/>
      <c r="J908" s="19">
        <v>10074</v>
      </c>
      <c r="K908" s="3">
        <v>12</v>
      </c>
      <c r="L908" s="3">
        <v>3.0716666666666668</v>
      </c>
      <c r="M908" s="3">
        <v>0.49</v>
      </c>
      <c r="N908" s="823">
        <v>10057.89</v>
      </c>
      <c r="O908" s="655" t="s">
        <v>143</v>
      </c>
      <c r="P908" s="662"/>
      <c r="Q908" s="823">
        <v>10057.89</v>
      </c>
      <c r="R908" s="15">
        <v>180.48999999999978</v>
      </c>
      <c r="S908" s="25"/>
      <c r="T908" s="649"/>
      <c r="U908" s="15"/>
      <c r="V908" s="649" t="s">
        <v>1211</v>
      </c>
      <c r="W908" s="657">
        <v>15.561666666666667</v>
      </c>
      <c r="X908" s="4">
        <v>1500</v>
      </c>
      <c r="Y908" s="20"/>
      <c r="Z908" s="15"/>
    </row>
    <row r="909" spans="1:26" s="4" customFormat="1" ht="15.75" customHeight="1">
      <c r="A909" s="854" t="s">
        <v>200</v>
      </c>
      <c r="B909" s="5">
        <v>43866</v>
      </c>
      <c r="C909" s="650" t="s">
        <v>1265</v>
      </c>
      <c r="D909" s="291">
        <v>16810</v>
      </c>
      <c r="E909" s="7" t="s">
        <v>10</v>
      </c>
      <c r="F909" s="7" t="s">
        <v>1</v>
      </c>
      <c r="G909" s="7">
        <v>200</v>
      </c>
      <c r="H909" s="651">
        <v>50.89</v>
      </c>
      <c r="I909" s="651"/>
      <c r="J909" s="19">
        <v>10178</v>
      </c>
      <c r="K909" s="3">
        <v>12</v>
      </c>
      <c r="L909" s="3">
        <v>3.0716666666666668</v>
      </c>
      <c r="M909" s="3">
        <v>0.49</v>
      </c>
      <c r="N909" s="823">
        <v>10161.89</v>
      </c>
      <c r="O909" s="655" t="s">
        <v>143</v>
      </c>
      <c r="P909" s="662"/>
      <c r="Q909" s="823">
        <v>10161.89</v>
      </c>
      <c r="R909" s="15">
        <v>-102.81528571428498</v>
      </c>
      <c r="S909" s="25"/>
      <c r="T909" s="649"/>
      <c r="U909" s="15"/>
      <c r="V909" s="649" t="s">
        <v>1211</v>
      </c>
      <c r="W909" s="657">
        <v>15.561666666666667</v>
      </c>
      <c r="X909" s="4">
        <v>-300</v>
      </c>
      <c r="Y909" s="20"/>
      <c r="Z909" s="15"/>
    </row>
    <row r="910" spans="1:26" s="4" customFormat="1" ht="15.75" customHeight="1">
      <c r="A910" s="854" t="s">
        <v>200</v>
      </c>
      <c r="B910" s="5">
        <v>43866</v>
      </c>
      <c r="C910" s="650" t="s">
        <v>274</v>
      </c>
      <c r="D910" s="663">
        <v>16810</v>
      </c>
      <c r="E910" s="7" t="s">
        <v>8</v>
      </c>
      <c r="F910" s="7" t="s">
        <v>152</v>
      </c>
      <c r="G910" s="7">
        <v>300</v>
      </c>
      <c r="H910" s="651">
        <v>32.869999999999997</v>
      </c>
      <c r="I910" s="651"/>
      <c r="J910" s="19">
        <v>9861</v>
      </c>
      <c r="K910" s="3">
        <v>12</v>
      </c>
      <c r="L910" s="648">
        <v>3.0716666666666668</v>
      </c>
      <c r="M910" s="648">
        <v>0.49</v>
      </c>
      <c r="N910" s="823">
        <v>9876.1149999999998</v>
      </c>
      <c r="O910" s="655" t="s">
        <v>143</v>
      </c>
      <c r="P910" s="662"/>
      <c r="Q910" s="823">
        <v>-9876.1149999999998</v>
      </c>
      <c r="R910" s="15"/>
      <c r="S910" s="25"/>
      <c r="T910" s="649"/>
      <c r="U910" s="15"/>
      <c r="V910" s="649" t="s">
        <v>1211</v>
      </c>
      <c r="W910" s="657">
        <v>15.561666666666667</v>
      </c>
      <c r="X910" s="4">
        <v>300</v>
      </c>
      <c r="Y910" s="20"/>
      <c r="Z910" s="15">
        <v>15.083869047621192</v>
      </c>
    </row>
    <row r="911" spans="1:26" s="4" customFormat="1" ht="15.75" customHeight="1">
      <c r="A911" s="854" t="s">
        <v>200</v>
      </c>
      <c r="B911" s="5">
        <v>43866</v>
      </c>
      <c r="C911" s="650" t="s">
        <v>446</v>
      </c>
      <c r="D911" s="663">
        <v>16810</v>
      </c>
      <c r="E911" s="7" t="s">
        <v>8</v>
      </c>
      <c r="F911" s="7" t="s">
        <v>89</v>
      </c>
      <c r="G911" s="7">
        <v>1500</v>
      </c>
      <c r="H911" s="651">
        <v>15.49</v>
      </c>
      <c r="I911" s="651"/>
      <c r="J911" s="19">
        <v>23235</v>
      </c>
      <c r="K911" s="3">
        <v>12</v>
      </c>
      <c r="L911" s="648">
        <v>3.0716666666666668</v>
      </c>
      <c r="M911" s="648">
        <v>0.49</v>
      </c>
      <c r="N911" s="823">
        <v>23250.115000000002</v>
      </c>
      <c r="O911" s="655" t="s">
        <v>143</v>
      </c>
      <c r="P911" s="662"/>
      <c r="Q911" s="823">
        <v>-23250.115000000002</v>
      </c>
      <c r="R911" s="15"/>
      <c r="S911" s="25"/>
      <c r="T911" s="649"/>
      <c r="U911" s="15"/>
      <c r="V911" s="649" t="s">
        <v>1257</v>
      </c>
      <c r="W911" s="657">
        <v>15.561666666666667</v>
      </c>
      <c r="X911" s="4">
        <v>-300</v>
      </c>
      <c r="Y911" s="20"/>
      <c r="Z911" s="15">
        <v>208.96999999999844</v>
      </c>
    </row>
    <row r="912" spans="1:26" s="4" customFormat="1" ht="15.75" customHeight="1">
      <c r="A912" s="854" t="s">
        <v>200</v>
      </c>
      <c r="B912" s="5">
        <v>43865</v>
      </c>
      <c r="C912" s="650" t="s">
        <v>276</v>
      </c>
      <c r="D912" s="663">
        <v>10080</v>
      </c>
      <c r="E912" s="7" t="s">
        <v>10</v>
      </c>
      <c r="F912" s="7" t="s">
        <v>128</v>
      </c>
      <c r="G912" s="7">
        <v>300</v>
      </c>
      <c r="H912" s="651">
        <v>27.49</v>
      </c>
      <c r="I912" s="651"/>
      <c r="J912" s="19">
        <v>8247</v>
      </c>
      <c r="K912" s="3">
        <v>12</v>
      </c>
      <c r="L912" s="648">
        <v>1.8933333333333333</v>
      </c>
      <c r="M912" s="648">
        <v>0.28666666666666668</v>
      </c>
      <c r="N912" s="823">
        <v>8231.3933333333334</v>
      </c>
      <c r="O912" s="655" t="s">
        <v>143</v>
      </c>
      <c r="P912" s="662"/>
      <c r="Q912" s="823">
        <v>8231.3933333333334</v>
      </c>
      <c r="R912" s="15">
        <v>-109.02333333333263</v>
      </c>
      <c r="S912" s="25">
        <v>1600</v>
      </c>
      <c r="T912" s="649"/>
      <c r="U912" s="15"/>
      <c r="V912" s="649" t="s">
        <v>1257</v>
      </c>
      <c r="W912" s="657">
        <v>14.18</v>
      </c>
      <c r="X912" s="4">
        <v>-200</v>
      </c>
      <c r="Y912" s="20"/>
      <c r="Z912" s="15">
        <v>189.33321428571617</v>
      </c>
    </row>
    <row r="913" spans="1:26" s="4" customFormat="1" ht="15.75" customHeight="1">
      <c r="A913" s="854" t="s">
        <v>200</v>
      </c>
      <c r="B913" s="5">
        <v>43865</v>
      </c>
      <c r="C913" s="650" t="s">
        <v>276</v>
      </c>
      <c r="D913" s="663">
        <v>10080</v>
      </c>
      <c r="E913" s="7" t="s">
        <v>8</v>
      </c>
      <c r="F913" s="7" t="s">
        <v>128</v>
      </c>
      <c r="G913" s="7">
        <v>300</v>
      </c>
      <c r="H913" s="651">
        <v>27.76</v>
      </c>
      <c r="I913" s="651"/>
      <c r="J913" s="19">
        <v>8328</v>
      </c>
      <c r="K913" s="3">
        <v>12</v>
      </c>
      <c r="L913" s="648">
        <v>1.8933333333333333</v>
      </c>
      <c r="M913" s="648">
        <v>0.28666666666666668</v>
      </c>
      <c r="N913" s="823">
        <v>8344.2366666666658</v>
      </c>
      <c r="O913" s="655" t="s">
        <v>143</v>
      </c>
      <c r="P913" s="662"/>
      <c r="Q913" s="823">
        <v>-8344.2366666666658</v>
      </c>
      <c r="R913" s="15"/>
      <c r="S913" s="25"/>
      <c r="T913" s="649"/>
      <c r="U913" s="15"/>
      <c r="V913" s="649" t="s">
        <v>1257</v>
      </c>
      <c r="W913" s="657">
        <v>14.18</v>
      </c>
      <c r="X913" s="4">
        <v>-300</v>
      </c>
      <c r="Y913" s="20"/>
      <c r="Z913" s="15"/>
    </row>
    <row r="914" spans="1:26" s="4" customFormat="1" ht="15.75" customHeight="1">
      <c r="A914" s="854" t="s">
        <v>200</v>
      </c>
      <c r="B914" s="5">
        <v>43865</v>
      </c>
      <c r="C914" s="650" t="s">
        <v>280</v>
      </c>
      <c r="D914" s="663">
        <v>10080</v>
      </c>
      <c r="E914" s="7" t="s">
        <v>10</v>
      </c>
      <c r="F914" s="7" t="s">
        <v>146</v>
      </c>
      <c r="G914" s="7">
        <v>300</v>
      </c>
      <c r="H914" s="651">
        <v>28.76</v>
      </c>
      <c r="I914" s="651">
        <v>28.743636363636362</v>
      </c>
      <c r="J914" s="19">
        <v>8628</v>
      </c>
      <c r="K914" s="3">
        <v>12</v>
      </c>
      <c r="L914" s="648">
        <v>1.8933333333333333</v>
      </c>
      <c r="M914" s="648">
        <v>0.28666666666666668</v>
      </c>
      <c r="N914" s="823">
        <v>8613.2633333333324</v>
      </c>
      <c r="O914" s="655" t="s">
        <v>143</v>
      </c>
      <c r="P914" s="662"/>
      <c r="Q914" s="823">
        <v>8613.2633333333324</v>
      </c>
      <c r="R914" s="15"/>
      <c r="S914" s="25"/>
      <c r="T914" s="649"/>
      <c r="U914" s="15"/>
      <c r="V914" s="649" t="s">
        <v>1257</v>
      </c>
      <c r="W914" s="657">
        <v>14.18</v>
      </c>
      <c r="X914" s="4">
        <v>-300</v>
      </c>
      <c r="Y914" s="20"/>
      <c r="Z914" s="15"/>
    </row>
    <row r="915" spans="1:26" s="4" customFormat="1" ht="15.75" customHeight="1">
      <c r="A915" s="854" t="s">
        <v>200</v>
      </c>
      <c r="B915" s="5">
        <v>43864</v>
      </c>
      <c r="C915" s="650" t="s">
        <v>271</v>
      </c>
      <c r="D915" s="663">
        <v>3746</v>
      </c>
      <c r="E915" s="7" t="s">
        <v>10</v>
      </c>
      <c r="F915" s="7" t="s">
        <v>67</v>
      </c>
      <c r="G915" s="7">
        <v>200</v>
      </c>
      <c r="H915" s="651">
        <v>36.99</v>
      </c>
      <c r="I915" s="651">
        <v>42.330208333333331</v>
      </c>
      <c r="J915" s="19">
        <v>7398</v>
      </c>
      <c r="K915" s="3">
        <v>12</v>
      </c>
      <c r="L915" s="648">
        <v>2.3559999999999999</v>
      </c>
      <c r="M915" s="648">
        <v>0.35799999999999998</v>
      </c>
      <c r="N915" s="823">
        <v>7383.192</v>
      </c>
      <c r="O915" s="655" t="s">
        <v>143</v>
      </c>
      <c r="P915" s="662"/>
      <c r="Q915" s="823">
        <v>7383.192</v>
      </c>
      <c r="R915" s="15">
        <v>-1085.1996666666664</v>
      </c>
      <c r="S915" s="25">
        <v>0</v>
      </c>
      <c r="U915" s="15"/>
      <c r="V915" s="4" t="s">
        <v>1211</v>
      </c>
      <c r="W915" s="657">
        <v>14.714</v>
      </c>
      <c r="X915" s="4">
        <v>-300</v>
      </c>
      <c r="Y915" s="20"/>
      <c r="Z915" s="15"/>
    </row>
    <row r="916" spans="1:26" s="4" customFormat="1" ht="15.75" customHeight="1">
      <c r="A916" s="854" t="s">
        <v>200</v>
      </c>
      <c r="B916" s="5">
        <v>43864</v>
      </c>
      <c r="C916" s="650" t="s">
        <v>276</v>
      </c>
      <c r="D916" s="663">
        <v>3746</v>
      </c>
      <c r="E916" s="7" t="s">
        <v>10</v>
      </c>
      <c r="F916" s="7" t="s">
        <v>128</v>
      </c>
      <c r="G916" s="7">
        <v>300</v>
      </c>
      <c r="H916" s="651">
        <v>28.44</v>
      </c>
      <c r="I916" s="597">
        <v>29.247474747474747</v>
      </c>
      <c r="J916" s="19">
        <v>8532</v>
      </c>
      <c r="K916" s="3">
        <v>12</v>
      </c>
      <c r="L916" s="648">
        <v>2.3559999999999999</v>
      </c>
      <c r="M916" s="648">
        <v>0.35799999999999998</v>
      </c>
      <c r="N916" s="823">
        <v>8517.1919999999991</v>
      </c>
      <c r="O916" s="655" t="s">
        <v>143</v>
      </c>
      <c r="P916" s="662"/>
      <c r="Q916" s="823">
        <v>8517.1919999999991</v>
      </c>
      <c r="R916" s="15">
        <v>-259.40042424242347</v>
      </c>
      <c r="S916" s="25">
        <v>300</v>
      </c>
      <c r="U916" s="15"/>
      <c r="V916" s="4" t="s">
        <v>1211</v>
      </c>
      <c r="W916" s="657">
        <v>14.714</v>
      </c>
      <c r="X916" s="4">
        <v>300</v>
      </c>
      <c r="Y916" s="20"/>
      <c r="Z916" s="15"/>
    </row>
    <row r="917" spans="1:26" s="4" customFormat="1" ht="15.75" customHeight="1">
      <c r="A917" s="854" t="s">
        <v>200</v>
      </c>
      <c r="B917" s="5">
        <v>43864</v>
      </c>
      <c r="C917" s="650" t="s">
        <v>274</v>
      </c>
      <c r="D917" s="663">
        <v>3746</v>
      </c>
      <c r="E917" s="7" t="s">
        <v>10</v>
      </c>
      <c r="F917" s="7" t="s">
        <v>152</v>
      </c>
      <c r="G917" s="7">
        <v>300</v>
      </c>
      <c r="H917" s="651">
        <v>33.71</v>
      </c>
      <c r="I917" s="651"/>
      <c r="J917" s="19">
        <v>10113</v>
      </c>
      <c r="K917" s="3">
        <v>12</v>
      </c>
      <c r="L917" s="648">
        <v>2.3559999999999999</v>
      </c>
      <c r="M917" s="648">
        <v>0.35799999999999998</v>
      </c>
      <c r="N917" s="823">
        <v>10098.191999999999</v>
      </c>
      <c r="O917" s="655" t="s">
        <v>143</v>
      </c>
      <c r="P917" s="662"/>
      <c r="Q917" s="823">
        <v>10098.191999999999</v>
      </c>
      <c r="R917" s="15">
        <v>69.713071428572221</v>
      </c>
      <c r="S917" s="25"/>
      <c r="U917" s="15"/>
      <c r="V917" s="4" t="s">
        <v>1257</v>
      </c>
      <c r="W917" s="657">
        <v>14.714</v>
      </c>
      <c r="X917" s="4">
        <v>300</v>
      </c>
      <c r="Y917" s="20"/>
      <c r="Z917" s="15"/>
    </row>
    <row r="918" spans="1:26" s="4" customFormat="1" ht="15.75" customHeight="1">
      <c r="A918" s="854" t="s">
        <v>200</v>
      </c>
      <c r="B918" s="5">
        <v>43864</v>
      </c>
      <c r="C918" s="650" t="e">
        <v>#N/A</v>
      </c>
      <c r="D918" s="291">
        <v>3746</v>
      </c>
      <c r="E918" s="7" t="s">
        <v>10</v>
      </c>
      <c r="F918" s="7" t="s">
        <v>1260</v>
      </c>
      <c r="G918" s="7">
        <v>300</v>
      </c>
      <c r="H918" s="7">
        <v>38.83</v>
      </c>
      <c r="I918" s="7"/>
      <c r="J918" s="19">
        <v>11649</v>
      </c>
      <c r="K918" s="3">
        <v>12</v>
      </c>
      <c r="L918" s="3">
        <v>2.3559999999999999</v>
      </c>
      <c r="M918" s="3">
        <v>0.35799999999999998</v>
      </c>
      <c r="N918" s="823">
        <v>11634.191999999999</v>
      </c>
      <c r="O918" s="655" t="s">
        <v>143</v>
      </c>
      <c r="P918" s="662"/>
      <c r="Q918" s="823">
        <v>11634.191999999999</v>
      </c>
      <c r="R918" s="15">
        <v>136.88257142857037</v>
      </c>
      <c r="S918" s="25">
        <v>1400</v>
      </c>
      <c r="U918" s="15"/>
      <c r="V918" s="4" t="s">
        <v>1257</v>
      </c>
      <c r="W918" s="657">
        <v>14.714</v>
      </c>
      <c r="X918" s="4">
        <v>400</v>
      </c>
      <c r="Y918" s="20"/>
      <c r="Z918" s="15"/>
    </row>
    <row r="919" spans="1:26" s="4" customFormat="1" ht="15.75" customHeight="1">
      <c r="A919" s="854" t="s">
        <v>200</v>
      </c>
      <c r="B919" s="5">
        <v>43864</v>
      </c>
      <c r="C919" s="650" t="e">
        <v>#N/A</v>
      </c>
      <c r="D919" s="291">
        <v>3746</v>
      </c>
      <c r="E919" s="7" t="s">
        <v>8</v>
      </c>
      <c r="F919" s="7" t="s">
        <v>1260</v>
      </c>
      <c r="G919" s="7">
        <v>300</v>
      </c>
      <c r="H919" s="7">
        <v>38.270000000000003</v>
      </c>
      <c r="I919" s="7"/>
      <c r="J919" s="19">
        <v>11481.000000000002</v>
      </c>
      <c r="K919" s="3">
        <v>12</v>
      </c>
      <c r="L919" s="3">
        <v>2.3559999999999999</v>
      </c>
      <c r="M919" s="3">
        <v>0.35799999999999998</v>
      </c>
      <c r="N919" s="823">
        <v>11496.538</v>
      </c>
      <c r="O919" s="655" t="s">
        <v>143</v>
      </c>
      <c r="P919" s="662"/>
      <c r="Q919" s="823">
        <v>-11496.538</v>
      </c>
      <c r="R919" s="15"/>
      <c r="S919" s="25"/>
      <c r="U919" s="15"/>
      <c r="V919" s="4" t="s">
        <v>1257</v>
      </c>
      <c r="W919" s="657">
        <v>14.714</v>
      </c>
      <c r="X919" s="4">
        <v>100</v>
      </c>
      <c r="Y919" s="20"/>
      <c r="Z919" s="15"/>
    </row>
    <row r="920" spans="1:26" s="4" customFormat="1" ht="15.75" customHeight="1">
      <c r="A920" s="854" t="s">
        <v>200</v>
      </c>
      <c r="B920" s="5">
        <v>43861</v>
      </c>
      <c r="C920" s="650" t="s">
        <v>280</v>
      </c>
      <c r="D920" s="291">
        <v>153002</v>
      </c>
      <c r="E920" s="7" t="s">
        <v>8</v>
      </c>
      <c r="F920" s="7" t="s">
        <v>146</v>
      </c>
      <c r="G920" s="7">
        <v>300</v>
      </c>
      <c r="H920" s="7">
        <v>28.59</v>
      </c>
      <c r="I920" s="7">
        <v>28.743636363636362</v>
      </c>
      <c r="J920" s="19">
        <v>8577</v>
      </c>
      <c r="K920" s="3">
        <v>12</v>
      </c>
      <c r="L920" s="3">
        <v>2.59</v>
      </c>
      <c r="M920" s="3">
        <v>0.40375</v>
      </c>
      <c r="N920" s="823">
        <v>8592.583749999998</v>
      </c>
      <c r="O920" s="655" t="s">
        <v>143</v>
      </c>
      <c r="P920" s="662"/>
      <c r="Q920" s="823">
        <v>-8592.583749999998</v>
      </c>
      <c r="R920" s="15"/>
      <c r="S920" s="25"/>
      <c r="U920" s="15"/>
      <c r="V920" s="4" t="s">
        <v>1257</v>
      </c>
      <c r="W920" s="657">
        <v>14.99375</v>
      </c>
      <c r="X920" s="4">
        <v>200</v>
      </c>
      <c r="Y920" s="20"/>
      <c r="Z920" s="15">
        <v>38.791071428569012</v>
      </c>
    </row>
    <row r="921" spans="1:26" s="4" customFormat="1" ht="15.75" customHeight="1">
      <c r="A921" s="854" t="s">
        <v>200</v>
      </c>
      <c r="B921" s="5">
        <v>43861</v>
      </c>
      <c r="C921" s="650" t="s">
        <v>1265</v>
      </c>
      <c r="D921" s="291">
        <v>153002</v>
      </c>
      <c r="E921" s="7" t="s">
        <v>8</v>
      </c>
      <c r="F921" s="7" t="s">
        <v>90</v>
      </c>
      <c r="G921" s="7">
        <v>400</v>
      </c>
      <c r="H921" s="7">
        <v>33.06</v>
      </c>
      <c r="I921" s="7">
        <v>34.052857142857142</v>
      </c>
      <c r="J921" s="19">
        <v>13224</v>
      </c>
      <c r="K921" s="3">
        <v>12</v>
      </c>
      <c r="L921" s="3">
        <v>2.59</v>
      </c>
      <c r="M921" s="3">
        <v>0.40375</v>
      </c>
      <c r="N921" s="823">
        <v>13239.583749999998</v>
      </c>
      <c r="O921" s="655" t="s">
        <v>143</v>
      </c>
      <c r="P921" s="662"/>
      <c r="Q921" s="823">
        <v>-13239.583749999998</v>
      </c>
      <c r="R921" s="15"/>
      <c r="S921" s="25"/>
      <c r="U921" s="15"/>
      <c r="V921" s="4" t="s">
        <v>1211</v>
      </c>
      <c r="W921" s="657">
        <v>14.99375</v>
      </c>
      <c r="X921" s="4">
        <v>-200</v>
      </c>
      <c r="Y921" s="20"/>
      <c r="Z921" s="15"/>
    </row>
    <row r="922" spans="1:26" s="4" customFormat="1" ht="15.75" customHeight="1">
      <c r="A922" s="854" t="s">
        <v>200</v>
      </c>
      <c r="B922" s="5">
        <v>43861</v>
      </c>
      <c r="C922" s="650" t="s">
        <v>274</v>
      </c>
      <c r="D922" s="291">
        <v>153002</v>
      </c>
      <c r="E922" s="7" t="s">
        <v>8</v>
      </c>
      <c r="F922" s="7" t="s">
        <v>152</v>
      </c>
      <c r="G922" s="7">
        <v>100</v>
      </c>
      <c r="H922" s="7">
        <v>33.619999999999997</v>
      </c>
      <c r="I922" s="7">
        <v>33.359999999999992</v>
      </c>
      <c r="J922" s="19">
        <v>3361.9999999999995</v>
      </c>
      <c r="K922" s="3"/>
      <c r="L922" s="3">
        <v>2.59</v>
      </c>
      <c r="M922" s="3">
        <v>0.40375</v>
      </c>
      <c r="N922" s="823">
        <v>3365.5837499999998</v>
      </c>
      <c r="O922" s="655" t="s">
        <v>143</v>
      </c>
      <c r="P922" s="662"/>
      <c r="Q922" s="823">
        <v>-3365.5837499999998</v>
      </c>
      <c r="R922" s="15"/>
      <c r="S922" s="25"/>
      <c r="U922" s="15"/>
      <c r="V922" s="4" t="s">
        <v>1211</v>
      </c>
      <c r="W922" s="657">
        <v>2.9937499999999999</v>
      </c>
      <c r="X922" s="4">
        <v>200</v>
      </c>
      <c r="Y922" s="20"/>
      <c r="Z922" s="15">
        <v>538.79107142856446</v>
      </c>
    </row>
    <row r="923" spans="1:26" s="4" customFormat="1" ht="15.75" customHeight="1">
      <c r="A923" s="854" t="s">
        <v>200</v>
      </c>
      <c r="B923" s="5">
        <v>43861</v>
      </c>
      <c r="C923" s="650" t="s">
        <v>274</v>
      </c>
      <c r="D923" s="291">
        <v>153002</v>
      </c>
      <c r="E923" s="7" t="s">
        <v>8</v>
      </c>
      <c r="F923" s="7" t="s">
        <v>152</v>
      </c>
      <c r="G923" s="7">
        <v>200</v>
      </c>
      <c r="H923" s="7">
        <v>33.229999999999997</v>
      </c>
      <c r="I923" s="7">
        <v>33.229999999999997</v>
      </c>
      <c r="J923" s="19">
        <v>6645.9999999999991</v>
      </c>
      <c r="K923" s="3">
        <v>12</v>
      </c>
      <c r="L923" s="3">
        <v>2.59</v>
      </c>
      <c r="M923" s="3">
        <v>0.40375</v>
      </c>
      <c r="N923" s="823">
        <v>6661.5837499999998</v>
      </c>
      <c r="O923" s="655" t="s">
        <v>143</v>
      </c>
      <c r="P923" s="662"/>
      <c r="Q923" s="823">
        <v>-6661.5837499999998</v>
      </c>
      <c r="R923" s="15"/>
      <c r="S923" s="25"/>
      <c r="U923" s="15"/>
      <c r="V923" s="4" t="s">
        <v>1211</v>
      </c>
      <c r="W923" s="657">
        <v>14.99375</v>
      </c>
      <c r="X923" s="4">
        <v>-500</v>
      </c>
      <c r="Y923" s="20"/>
      <c r="Z923" s="15"/>
    </row>
    <row r="924" spans="1:26" s="4" customFormat="1" ht="15.75" customHeight="1">
      <c r="A924" s="854" t="s">
        <v>200</v>
      </c>
      <c r="B924" s="5">
        <v>43861</v>
      </c>
      <c r="C924" s="650" t="s">
        <v>274</v>
      </c>
      <c r="D924" s="291">
        <v>153002</v>
      </c>
      <c r="E924" s="7" t="s">
        <v>10</v>
      </c>
      <c r="F924" s="7" t="s">
        <v>152</v>
      </c>
      <c r="G924" s="7">
        <v>200</v>
      </c>
      <c r="H924" s="7">
        <v>33.619999999999997</v>
      </c>
      <c r="I924" s="7"/>
      <c r="J924" s="19">
        <v>6723.9999999999991</v>
      </c>
      <c r="K924" s="3">
        <v>12</v>
      </c>
      <c r="L924" s="3">
        <v>2.59</v>
      </c>
      <c r="M924" s="3">
        <v>0.40375</v>
      </c>
      <c r="N924" s="823">
        <v>6709.0462499999985</v>
      </c>
      <c r="O924" s="655" t="s">
        <v>143</v>
      </c>
      <c r="P924" s="662"/>
      <c r="Q924" s="823">
        <v>6709.0462499999985</v>
      </c>
      <c r="R924" s="15">
        <v>38.791071428569012</v>
      </c>
      <c r="S924" s="25"/>
      <c r="U924" s="15"/>
      <c r="V924" s="4" t="s">
        <v>1211</v>
      </c>
      <c r="W924" s="657">
        <v>14.99375</v>
      </c>
      <c r="X924" s="4">
        <v>500</v>
      </c>
      <c r="Y924" s="20"/>
      <c r="Z924" s="15">
        <v>390.83853571428699</v>
      </c>
    </row>
    <row r="925" spans="1:26" s="4" customFormat="1" ht="15.75" customHeight="1">
      <c r="A925" s="854" t="s">
        <v>200</v>
      </c>
      <c r="B925" s="5">
        <v>43861</v>
      </c>
      <c r="C925" s="650" t="s">
        <v>274</v>
      </c>
      <c r="D925" s="291">
        <v>153002</v>
      </c>
      <c r="E925" s="7" t="s">
        <v>8</v>
      </c>
      <c r="F925" s="7" t="s">
        <v>152</v>
      </c>
      <c r="G925" s="7">
        <v>200</v>
      </c>
      <c r="H925" s="7">
        <v>33.270000000000003</v>
      </c>
      <c r="I925" s="7"/>
      <c r="J925" s="19">
        <v>6654.0000000000009</v>
      </c>
      <c r="K925" s="3">
        <v>12</v>
      </c>
      <c r="L925" s="3">
        <v>2.59</v>
      </c>
      <c r="M925" s="3">
        <v>0.40375</v>
      </c>
      <c r="N925" s="823">
        <v>6669.5837500000016</v>
      </c>
      <c r="O925" s="655" t="s">
        <v>143</v>
      </c>
      <c r="P925" s="662"/>
      <c r="Q925" s="823">
        <v>-6669.5837500000016</v>
      </c>
      <c r="R925" s="15"/>
      <c r="S925" s="25"/>
      <c r="U925" s="15"/>
      <c r="V925" s="4" t="s">
        <v>1257</v>
      </c>
      <c r="W925" s="657">
        <v>14.99375</v>
      </c>
      <c r="X925" s="4">
        <v>-800</v>
      </c>
      <c r="Y925" s="20"/>
      <c r="Z925" s="15"/>
    </row>
    <row r="926" spans="1:26" s="4" customFormat="1" ht="15.75" customHeight="1">
      <c r="A926" s="854" t="s">
        <v>200</v>
      </c>
      <c r="B926" s="5">
        <v>43861</v>
      </c>
      <c r="C926" s="650" t="s">
        <v>274</v>
      </c>
      <c r="D926" s="291">
        <v>153002</v>
      </c>
      <c r="E926" s="7" t="s">
        <v>10</v>
      </c>
      <c r="F926" s="7" t="s">
        <v>152</v>
      </c>
      <c r="G926" s="7">
        <v>500</v>
      </c>
      <c r="H926" s="7">
        <v>34.479999999999997</v>
      </c>
      <c r="I926" s="7"/>
      <c r="J926" s="19">
        <v>17240</v>
      </c>
      <c r="K926" s="3">
        <v>12</v>
      </c>
      <c r="L926" s="3">
        <v>2.59</v>
      </c>
      <c r="M926" s="3">
        <v>0.40375</v>
      </c>
      <c r="N926" s="823">
        <v>17225.046249999999</v>
      </c>
      <c r="O926" s="655" t="s">
        <v>143</v>
      </c>
      <c r="P926" s="662"/>
      <c r="Q926" s="823">
        <v>17225.046249999999</v>
      </c>
      <c r="R926" s="15">
        <v>538.79107142856446</v>
      </c>
      <c r="S926" s="25"/>
      <c r="U926" s="15"/>
      <c r="V926" s="4" t="s">
        <v>1257</v>
      </c>
      <c r="W926" s="657">
        <v>14.99375</v>
      </c>
      <c r="X926" s="4">
        <v>800</v>
      </c>
      <c r="Y926" s="20"/>
      <c r="Z926" s="15"/>
    </row>
    <row r="927" spans="1:26" s="4" customFormat="1" ht="15.75" customHeight="1">
      <c r="A927" s="854" t="s">
        <v>200</v>
      </c>
      <c r="B927" s="5">
        <v>43861</v>
      </c>
      <c r="C927" s="650" t="s">
        <v>274</v>
      </c>
      <c r="D927" s="291">
        <v>153002</v>
      </c>
      <c r="E927" s="7" t="s">
        <v>8</v>
      </c>
      <c r="F927" s="7" t="s">
        <v>152</v>
      </c>
      <c r="G927" s="7">
        <v>500</v>
      </c>
      <c r="H927" s="7">
        <v>33.340000000000003</v>
      </c>
      <c r="I927" s="7"/>
      <c r="J927" s="19">
        <v>16670</v>
      </c>
      <c r="K927" s="3">
        <v>12</v>
      </c>
      <c r="L927" s="3">
        <v>2.59</v>
      </c>
      <c r="M927" s="3">
        <v>0.40375</v>
      </c>
      <c r="N927" s="823">
        <v>16685.583750000002</v>
      </c>
      <c r="O927" s="655" t="s">
        <v>143</v>
      </c>
      <c r="P927" s="662"/>
      <c r="Q927" s="823">
        <v>-16685.583750000002</v>
      </c>
      <c r="R927" s="15"/>
      <c r="S927" s="25">
        <v>1800</v>
      </c>
      <c r="U927" s="15"/>
      <c r="V927" s="4" t="s">
        <v>1257</v>
      </c>
      <c r="W927" s="657">
        <v>14.99375</v>
      </c>
      <c r="X927" s="4">
        <v>200</v>
      </c>
      <c r="Y927" s="20"/>
      <c r="Z927" s="15">
        <v>216.85600000000159</v>
      </c>
    </row>
    <row r="928" spans="1:26" s="4" customFormat="1" ht="15.75" customHeight="1">
      <c r="A928" s="854" t="s">
        <v>200</v>
      </c>
      <c r="B928" s="5">
        <v>43861</v>
      </c>
      <c r="C928" s="650" t="s">
        <v>276</v>
      </c>
      <c r="D928" s="291"/>
      <c r="E928" s="7" t="s">
        <v>10</v>
      </c>
      <c r="F928" s="7" t="s">
        <v>134</v>
      </c>
      <c r="G928" s="7">
        <v>800</v>
      </c>
      <c r="H928" s="7">
        <v>11.51</v>
      </c>
      <c r="I928" s="7">
        <v>12.696071428571429</v>
      </c>
      <c r="J928" s="19">
        <v>9208</v>
      </c>
      <c r="K928" s="3">
        <v>12</v>
      </c>
      <c r="L928" s="3">
        <v>2.59</v>
      </c>
      <c r="M928" s="3">
        <v>0.40375</v>
      </c>
      <c r="N928" s="823">
        <v>9193.0462500000012</v>
      </c>
      <c r="O928" s="655" t="s">
        <v>143</v>
      </c>
      <c r="P928" s="662"/>
      <c r="Q928" s="823">
        <v>9193.0462500000012</v>
      </c>
      <c r="R928" s="15">
        <v>-15.28946428571362</v>
      </c>
      <c r="S928" s="25"/>
      <c r="U928" s="15"/>
      <c r="V928" s="4" t="s">
        <v>1257</v>
      </c>
      <c r="W928" s="657">
        <v>14.99375</v>
      </c>
      <c r="X928" s="4">
        <v>-300</v>
      </c>
      <c r="Y928" s="20"/>
      <c r="Z928" s="15"/>
    </row>
    <row r="929" spans="1:26" s="4" customFormat="1" ht="15.75" customHeight="1">
      <c r="A929" s="854" t="s">
        <v>200</v>
      </c>
      <c r="B929" s="5">
        <v>43860</v>
      </c>
      <c r="C929" s="650" t="s">
        <v>276</v>
      </c>
      <c r="D929" s="291">
        <v>145989</v>
      </c>
      <c r="E929" s="7" t="s">
        <v>8</v>
      </c>
      <c r="F929" s="7" t="s">
        <v>134</v>
      </c>
      <c r="G929" s="7">
        <v>800</v>
      </c>
      <c r="H929" s="651">
        <v>10.98</v>
      </c>
      <c r="I929" s="651">
        <v>12.696071428571429</v>
      </c>
      <c r="J929" s="19">
        <v>8784</v>
      </c>
      <c r="K929" s="3">
        <v>12</v>
      </c>
      <c r="L929" s="648">
        <v>2.19</v>
      </c>
      <c r="M929" s="648">
        <v>0.28999999999999998</v>
      </c>
      <c r="N929" s="823">
        <v>8799.4840000000004</v>
      </c>
      <c r="O929" s="655" t="s">
        <v>143</v>
      </c>
      <c r="P929" s="662"/>
      <c r="Q929" s="823">
        <v>-8799.4840000000004</v>
      </c>
      <c r="R929" s="15"/>
      <c r="S929" s="25"/>
      <c r="T929" s="649"/>
      <c r="U929" s="15"/>
      <c r="V929" s="649" t="s">
        <v>1257</v>
      </c>
      <c r="W929" s="657">
        <v>14.479999999999999</v>
      </c>
      <c r="X929" s="4">
        <v>300</v>
      </c>
      <c r="Y929" s="20"/>
      <c r="Z929" s="15"/>
    </row>
    <row r="930" spans="1:26" s="4" customFormat="1" ht="15.75" customHeight="1">
      <c r="A930" s="854" t="s">
        <v>200</v>
      </c>
      <c r="B930" s="5">
        <v>43860</v>
      </c>
      <c r="C930" s="650" t="s">
        <v>271</v>
      </c>
      <c r="D930" s="291">
        <v>145989</v>
      </c>
      <c r="E930" s="7" t="s">
        <v>8</v>
      </c>
      <c r="F930" s="7" t="s">
        <v>67</v>
      </c>
      <c r="G930" s="7">
        <v>200</v>
      </c>
      <c r="H930" s="651">
        <v>35.770000000000003</v>
      </c>
      <c r="I930" s="651">
        <v>42.330208333333331</v>
      </c>
      <c r="J930" s="19">
        <v>7154.0000000000009</v>
      </c>
      <c r="K930" s="3">
        <v>12</v>
      </c>
      <c r="L930" s="3">
        <v>2.19</v>
      </c>
      <c r="M930" s="3">
        <v>0.28999999999999998</v>
      </c>
      <c r="N930" s="823">
        <v>7169.4840000000013</v>
      </c>
      <c r="O930" s="655" t="s">
        <v>143</v>
      </c>
      <c r="P930" s="662"/>
      <c r="Q930" s="823">
        <v>-7169.4840000000013</v>
      </c>
      <c r="R930" s="15"/>
      <c r="S930" s="25"/>
      <c r="T930" s="649"/>
      <c r="U930" s="15"/>
      <c r="V930" s="649" t="s">
        <v>1257</v>
      </c>
      <c r="W930" s="657">
        <v>14.479999999999999</v>
      </c>
      <c r="X930" s="4">
        <v>-300</v>
      </c>
      <c r="Y930" s="20"/>
      <c r="Z930" s="15"/>
    </row>
    <row r="931" spans="1:26" s="4" customFormat="1" ht="15.75" customHeight="1">
      <c r="A931" s="854" t="s">
        <v>200</v>
      </c>
      <c r="B931" s="5">
        <v>43859</v>
      </c>
      <c r="C931" s="650" t="s">
        <v>276</v>
      </c>
      <c r="D931" s="291">
        <v>139677</v>
      </c>
      <c r="E931" s="7" t="s">
        <v>10</v>
      </c>
      <c r="F931" s="7" t="s">
        <v>128</v>
      </c>
      <c r="G931" s="7">
        <v>300</v>
      </c>
      <c r="H931" s="651">
        <v>28.57</v>
      </c>
      <c r="I931" s="597">
        <v>29.247474747474747</v>
      </c>
      <c r="J931" s="19">
        <v>8571</v>
      </c>
      <c r="K931" s="3">
        <v>12</v>
      </c>
      <c r="L931" s="648">
        <v>1.6850000000000001</v>
      </c>
      <c r="M931" s="648">
        <v>0.30499999999999999</v>
      </c>
      <c r="N931" s="823">
        <v>8556.1309999999994</v>
      </c>
      <c r="O931" s="655" t="s">
        <v>143</v>
      </c>
      <c r="P931" s="662"/>
      <c r="Q931" s="823">
        <v>8556.1309999999994</v>
      </c>
      <c r="R931" s="15">
        <v>216.85600000000159</v>
      </c>
      <c r="S931" s="25"/>
      <c r="T931" s="649"/>
      <c r="U931" s="15"/>
      <c r="V931" s="649" t="s">
        <v>1211</v>
      </c>
      <c r="W931" s="657">
        <v>13.99</v>
      </c>
      <c r="X931" s="4">
        <v>-300</v>
      </c>
      <c r="Y931" s="20"/>
      <c r="Z931" s="15"/>
    </row>
    <row r="932" spans="1:26" s="4" customFormat="1" ht="15.75" customHeight="1">
      <c r="A932" s="854" t="s">
        <v>200</v>
      </c>
      <c r="B932" s="5">
        <v>43859</v>
      </c>
      <c r="C932" s="650" t="s">
        <v>276</v>
      </c>
      <c r="D932" s="663">
        <v>139677</v>
      </c>
      <c r="E932" s="7" t="s">
        <v>8</v>
      </c>
      <c r="F932" s="7" t="s">
        <v>128</v>
      </c>
      <c r="G932" s="7">
        <v>300</v>
      </c>
      <c r="H932" s="651">
        <v>27.73</v>
      </c>
      <c r="I932" s="597">
        <v>29.247474747474747</v>
      </c>
      <c r="J932" s="19">
        <v>8319</v>
      </c>
      <c r="K932" s="3">
        <v>12</v>
      </c>
      <c r="L932" s="648">
        <v>1.6850000000000001</v>
      </c>
      <c r="M932" s="648">
        <v>0.30499999999999999</v>
      </c>
      <c r="N932" s="823">
        <v>8334.4989999999998</v>
      </c>
      <c r="O932" s="655" t="s">
        <v>143</v>
      </c>
      <c r="P932" s="662"/>
      <c r="Q932" s="823">
        <v>-8334.4989999999998</v>
      </c>
      <c r="R932" s="15"/>
      <c r="S932" s="25"/>
      <c r="T932" s="649"/>
      <c r="U932" s="15"/>
      <c r="V932" s="649" t="s">
        <v>1211</v>
      </c>
      <c r="W932" s="657">
        <v>13.99</v>
      </c>
      <c r="X932" s="4">
        <v>300</v>
      </c>
      <c r="Y932" s="20"/>
      <c r="Z932" s="15">
        <v>254.90642857142848</v>
      </c>
    </row>
    <row r="933" spans="1:26" s="4" customFormat="1" ht="15.75" customHeight="1">
      <c r="A933" s="854" t="s">
        <v>200</v>
      </c>
      <c r="B933" s="5">
        <v>43858</v>
      </c>
      <c r="C933" s="650" t="s">
        <v>280</v>
      </c>
      <c r="D933" s="663">
        <v>133395</v>
      </c>
      <c r="E933" s="7" t="s">
        <v>10</v>
      </c>
      <c r="F933" s="7" t="s">
        <v>146</v>
      </c>
      <c r="G933" s="7">
        <v>300</v>
      </c>
      <c r="H933" s="651">
        <v>28.97</v>
      </c>
      <c r="I933" s="651">
        <v>28.80125</v>
      </c>
      <c r="J933" s="19">
        <v>8691</v>
      </c>
      <c r="K933" s="3">
        <v>12</v>
      </c>
      <c r="L933" s="648">
        <v>1.83</v>
      </c>
      <c r="M933" s="648">
        <v>0.28249999999999997</v>
      </c>
      <c r="N933" s="823">
        <v>8676.1535000000003</v>
      </c>
      <c r="O933" s="655" t="s">
        <v>143</v>
      </c>
      <c r="P933" s="662"/>
      <c r="Q933" s="823">
        <v>8676.1535000000003</v>
      </c>
      <c r="R933" s="15">
        <v>33.39</v>
      </c>
      <c r="S933" s="25"/>
      <c r="T933" s="649"/>
      <c r="U933" s="15"/>
      <c r="V933" s="649" t="s">
        <v>1257</v>
      </c>
      <c r="W933" s="657">
        <v>14.112500000000001</v>
      </c>
      <c r="X933" s="4">
        <v>-200</v>
      </c>
      <c r="Y933" s="20"/>
      <c r="Z933" s="15"/>
    </row>
    <row r="934" spans="1:26" s="4" customFormat="1" ht="15.75" customHeight="1">
      <c r="A934" s="854" t="s">
        <v>200</v>
      </c>
      <c r="B934" s="5">
        <v>43858</v>
      </c>
      <c r="C934" s="650" t="s">
        <v>276</v>
      </c>
      <c r="D934" s="663">
        <v>133395</v>
      </c>
      <c r="E934" s="7" t="s">
        <v>10</v>
      </c>
      <c r="F934" s="7" t="s">
        <v>128</v>
      </c>
      <c r="G934" s="7">
        <v>300</v>
      </c>
      <c r="H934" s="651">
        <v>28.54</v>
      </c>
      <c r="I934" s="651"/>
      <c r="J934" s="19">
        <v>8562</v>
      </c>
      <c r="K934" s="3">
        <v>12</v>
      </c>
      <c r="L934" s="648">
        <v>1.83</v>
      </c>
      <c r="M934" s="648">
        <v>0.28249999999999997</v>
      </c>
      <c r="N934" s="823">
        <v>8545.8675000000003</v>
      </c>
      <c r="O934" s="655" t="s">
        <v>143</v>
      </c>
      <c r="P934" s="662"/>
      <c r="Q934" s="823">
        <v>8545.8675000000003</v>
      </c>
      <c r="R934" s="15">
        <v>222.90100000000348</v>
      </c>
      <c r="S934" s="25"/>
      <c r="T934" s="649"/>
      <c r="U934" s="15"/>
      <c r="V934" s="649" t="s">
        <v>1257</v>
      </c>
      <c r="W934" s="657">
        <v>14.112500000000001</v>
      </c>
      <c r="X934" s="4">
        <v>200</v>
      </c>
      <c r="Y934" s="20"/>
      <c r="Z934" s="15"/>
    </row>
    <row r="935" spans="1:26" s="4" customFormat="1" ht="15.75" customHeight="1">
      <c r="A935" s="854" t="s">
        <v>200</v>
      </c>
      <c r="B935" s="5">
        <v>43858</v>
      </c>
      <c r="C935" s="650" t="s">
        <v>276</v>
      </c>
      <c r="D935" s="663">
        <v>133395</v>
      </c>
      <c r="E935" s="7" t="s">
        <v>8</v>
      </c>
      <c r="F935" s="7" t="s">
        <v>128</v>
      </c>
      <c r="G935" s="7">
        <v>300</v>
      </c>
      <c r="H935" s="651">
        <v>27.68</v>
      </c>
      <c r="I935" s="651"/>
      <c r="J935" s="19">
        <v>8304</v>
      </c>
      <c r="K935" s="3">
        <v>12</v>
      </c>
      <c r="L935" s="648">
        <v>1.83</v>
      </c>
      <c r="M935" s="648">
        <v>0.28249999999999997</v>
      </c>
      <c r="N935" s="823">
        <v>8320.7624999999989</v>
      </c>
      <c r="O935" s="655" t="s">
        <v>143</v>
      </c>
      <c r="P935" s="662"/>
      <c r="Q935" s="823">
        <v>-8320.7624999999989</v>
      </c>
      <c r="R935" s="15"/>
      <c r="S935" s="25"/>
      <c r="T935" s="649"/>
      <c r="U935" s="15"/>
      <c r="V935" s="649" t="s">
        <v>1257</v>
      </c>
      <c r="W935" s="657">
        <v>14.112500000000001</v>
      </c>
      <c r="X935" s="4">
        <v>300</v>
      </c>
      <c r="Y935" s="20"/>
      <c r="Z935" s="15"/>
    </row>
    <row r="936" spans="1:26" s="4" customFormat="1" ht="15.75" customHeight="1">
      <c r="A936" s="854" t="s">
        <v>200</v>
      </c>
      <c r="B936" s="5">
        <v>43858</v>
      </c>
      <c r="C936" s="650" t="s">
        <v>276</v>
      </c>
      <c r="D936" s="663">
        <v>133395</v>
      </c>
      <c r="E936" s="7" t="s">
        <v>10</v>
      </c>
      <c r="F936" s="7" t="s">
        <v>128</v>
      </c>
      <c r="G936" s="7">
        <v>200</v>
      </c>
      <c r="H936" s="651">
        <v>28.54</v>
      </c>
      <c r="I936" s="651">
        <v>29.125333333333334</v>
      </c>
      <c r="J936" s="19">
        <v>5708</v>
      </c>
      <c r="K936" s="3">
        <v>12</v>
      </c>
      <c r="L936" s="648">
        <v>1.83</v>
      </c>
      <c r="M936" s="648">
        <v>0.28249999999999997</v>
      </c>
      <c r="N936" s="823">
        <v>5691.8674999999994</v>
      </c>
      <c r="O936" s="655" t="s">
        <v>143</v>
      </c>
      <c r="P936" s="662"/>
      <c r="Q936" s="823">
        <v>5691.8674999999994</v>
      </c>
      <c r="R936" s="15">
        <v>-132.29345238095266</v>
      </c>
      <c r="S936" s="25"/>
      <c r="T936" s="649"/>
      <c r="U936" s="15"/>
      <c r="V936" s="649" t="s">
        <v>1257</v>
      </c>
      <c r="W936" s="657">
        <v>14.112500000000001</v>
      </c>
      <c r="X936" s="4">
        <v>300</v>
      </c>
      <c r="Y936" s="20"/>
      <c r="Z936" s="15"/>
    </row>
    <row r="937" spans="1:26" s="4" customFormat="1" ht="15.75" customHeight="1">
      <c r="A937" s="854" t="s">
        <v>200</v>
      </c>
      <c r="B937" s="5">
        <v>43857</v>
      </c>
      <c r="C937" s="650" t="s">
        <v>276</v>
      </c>
      <c r="D937" s="663">
        <v>126074</v>
      </c>
      <c r="E937" s="7" t="s">
        <v>8</v>
      </c>
      <c r="F937" s="7" t="s">
        <v>128</v>
      </c>
      <c r="G937" s="7">
        <v>200</v>
      </c>
      <c r="H937" s="651">
        <v>27.11</v>
      </c>
      <c r="I937" s="597">
        <v>29.125333333333334</v>
      </c>
      <c r="J937" s="19">
        <v>5422</v>
      </c>
      <c r="K937" s="3">
        <v>12</v>
      </c>
      <c r="L937" s="648">
        <v>2.1974999999999998</v>
      </c>
      <c r="M937" s="648">
        <v>0.29249999999999998</v>
      </c>
      <c r="N937" s="823">
        <v>5438.7725</v>
      </c>
      <c r="O937" s="655" t="s">
        <v>143</v>
      </c>
      <c r="P937" s="662"/>
      <c r="Q937" s="823">
        <v>-5438.7725</v>
      </c>
      <c r="R937" s="15"/>
      <c r="S937" s="25"/>
      <c r="T937" s="649"/>
      <c r="U937" s="15"/>
      <c r="V937" s="649" t="s">
        <v>1257</v>
      </c>
      <c r="W937" s="657">
        <v>14.49</v>
      </c>
      <c r="X937" s="4">
        <v>700</v>
      </c>
      <c r="Y937" s="20"/>
      <c r="Z937" s="15"/>
    </row>
    <row r="938" spans="1:26" s="4" customFormat="1" ht="15.75" customHeight="1">
      <c r="A938" s="854" t="s">
        <v>200</v>
      </c>
      <c r="B938" s="5">
        <v>43857</v>
      </c>
      <c r="C938" s="650" t="s">
        <v>276</v>
      </c>
      <c r="D938" s="663">
        <v>126074</v>
      </c>
      <c r="E938" s="7" t="s">
        <v>8</v>
      </c>
      <c r="F938" s="7" t="s">
        <v>128</v>
      </c>
      <c r="G938" s="7">
        <v>300</v>
      </c>
      <c r="H938" s="651">
        <v>27.7</v>
      </c>
      <c r="I938" s="597">
        <v>29.247474747474747</v>
      </c>
      <c r="J938" s="19">
        <v>8310</v>
      </c>
      <c r="K938" s="3">
        <v>12</v>
      </c>
      <c r="L938" s="648">
        <v>2.1974999999999998</v>
      </c>
      <c r="M938" s="648">
        <v>0.29249999999999998</v>
      </c>
      <c r="N938" s="823">
        <v>8326.7724999999991</v>
      </c>
      <c r="O938" s="655" t="s">
        <v>143</v>
      </c>
      <c r="P938" s="662"/>
      <c r="Q938" s="823">
        <v>-8326.7724999999991</v>
      </c>
      <c r="R938" s="15"/>
      <c r="S938" s="25">
        <v>200</v>
      </c>
      <c r="T938" s="649"/>
      <c r="U938" s="15"/>
      <c r="V938" s="649" t="s">
        <v>1257</v>
      </c>
      <c r="W938" s="657">
        <v>14.49</v>
      </c>
      <c r="X938" s="4">
        <v>200</v>
      </c>
      <c r="Y938" s="20"/>
      <c r="Z938" s="15"/>
    </row>
    <row r="939" spans="1:26" s="4" customFormat="1" ht="15.75" customHeight="1">
      <c r="A939" s="854" t="s">
        <v>200</v>
      </c>
      <c r="B939" s="5">
        <v>43857</v>
      </c>
      <c r="C939" s="650" t="s">
        <v>280</v>
      </c>
      <c r="D939" s="663">
        <v>126074</v>
      </c>
      <c r="E939" s="7" t="s">
        <v>8</v>
      </c>
      <c r="F939" s="7" t="s">
        <v>146</v>
      </c>
      <c r="G939" s="7">
        <v>300</v>
      </c>
      <c r="H939" s="651">
        <v>28.12</v>
      </c>
      <c r="I939" s="651">
        <v>28.80125</v>
      </c>
      <c r="J939" s="19">
        <v>8436</v>
      </c>
      <c r="K939" s="3">
        <v>12</v>
      </c>
      <c r="L939" s="648">
        <v>2.1974999999999998</v>
      </c>
      <c r="M939" s="648">
        <v>0.29249999999999998</v>
      </c>
      <c r="N939" s="823">
        <v>8452.7724999999991</v>
      </c>
      <c r="O939" s="655" t="s">
        <v>143</v>
      </c>
      <c r="P939" s="662"/>
      <c r="Q939" s="823">
        <v>-8452.7724999999991</v>
      </c>
      <c r="R939" s="15"/>
      <c r="S939" s="25"/>
      <c r="T939" s="649"/>
      <c r="U939" s="15"/>
      <c r="V939" s="649" t="s">
        <v>1257</v>
      </c>
      <c r="W939" s="657">
        <v>14.49</v>
      </c>
      <c r="X939" s="4">
        <v>800</v>
      </c>
      <c r="Y939" s="20"/>
      <c r="Z939" s="15"/>
    </row>
    <row r="940" spans="1:26" s="4" customFormat="1" ht="15.75" customHeight="1">
      <c r="A940" s="854" t="s">
        <v>200</v>
      </c>
      <c r="B940" s="5">
        <v>43857</v>
      </c>
      <c r="C940" s="650" t="e">
        <v>#N/A</v>
      </c>
      <c r="D940" s="663">
        <v>126074</v>
      </c>
      <c r="E940" s="7" t="s">
        <v>8</v>
      </c>
      <c r="F940" s="7" t="s">
        <v>195</v>
      </c>
      <c r="G940" s="7">
        <v>700</v>
      </c>
      <c r="H940" s="651">
        <v>14.01</v>
      </c>
      <c r="I940" s="651">
        <v>14.463333333333333</v>
      </c>
      <c r="J940" s="19">
        <v>9807</v>
      </c>
      <c r="K940" s="3">
        <v>12</v>
      </c>
      <c r="L940" s="648">
        <v>2.1974999999999998</v>
      </c>
      <c r="M940" s="648">
        <v>0.29249999999999998</v>
      </c>
      <c r="N940" s="823">
        <v>9823.7724999999991</v>
      </c>
      <c r="O940" s="655" t="s">
        <v>143</v>
      </c>
      <c r="P940" s="662"/>
      <c r="Q940" s="823">
        <v>-9823.7724999999991</v>
      </c>
      <c r="R940" s="15"/>
      <c r="S940" s="25"/>
      <c r="T940" s="649"/>
      <c r="U940" s="15"/>
      <c r="V940" s="649" t="s">
        <v>1257</v>
      </c>
      <c r="W940" s="657">
        <v>14.49</v>
      </c>
      <c r="X940" s="4">
        <v>500</v>
      </c>
      <c r="Y940" s="20"/>
      <c r="Z940" s="15"/>
    </row>
    <row r="941" spans="1:26" s="4" customFormat="1" ht="15.75" customHeight="1">
      <c r="A941" s="854" t="s">
        <v>200</v>
      </c>
      <c r="B941" s="5">
        <v>43854</v>
      </c>
      <c r="C941" s="650" t="s">
        <v>1265</v>
      </c>
      <c r="D941" s="663">
        <v>118808</v>
      </c>
      <c r="E941" s="7" t="s">
        <v>8</v>
      </c>
      <c r="F941" s="7" t="s">
        <v>1</v>
      </c>
      <c r="G941" s="7">
        <v>200</v>
      </c>
      <c r="H941" s="651">
        <v>51.24</v>
      </c>
      <c r="I941" s="651"/>
      <c r="J941" s="19">
        <v>10248</v>
      </c>
      <c r="K941" s="3">
        <v>12</v>
      </c>
      <c r="L941" s="648">
        <v>3.4969999999999999</v>
      </c>
      <c r="M941" s="648">
        <v>0.63100000000000001</v>
      </c>
      <c r="N941" s="823">
        <v>10265.110999999999</v>
      </c>
      <c r="O941" s="655" t="s">
        <v>143</v>
      </c>
      <c r="P941" s="662"/>
      <c r="Q941" s="823">
        <v>-10265.110999999999</v>
      </c>
      <c r="R941" s="15"/>
      <c r="S941" s="25"/>
      <c r="T941" s="649"/>
      <c r="U941" s="15"/>
      <c r="V941" s="649" t="s">
        <v>1257</v>
      </c>
      <c r="W941" s="657">
        <v>16.128</v>
      </c>
      <c r="X941" s="4">
        <v>500</v>
      </c>
      <c r="Y941" s="20"/>
      <c r="Z941" s="15"/>
    </row>
    <row r="942" spans="1:26" s="4" customFormat="1" ht="15.75" customHeight="1">
      <c r="A942" s="854" t="s">
        <v>200</v>
      </c>
      <c r="B942" s="5">
        <v>43854</v>
      </c>
      <c r="C942" s="650" t="e">
        <v>#N/A</v>
      </c>
      <c r="D942" s="663">
        <v>118808</v>
      </c>
      <c r="E942" s="7" t="s">
        <v>8</v>
      </c>
      <c r="F942" s="7" t="s">
        <v>195</v>
      </c>
      <c r="G942" s="7">
        <v>800</v>
      </c>
      <c r="H942" s="651">
        <v>14.86</v>
      </c>
      <c r="I942" s="651"/>
      <c r="J942" s="19">
        <v>11888</v>
      </c>
      <c r="K942" s="3">
        <v>12</v>
      </c>
      <c r="L942" s="648">
        <v>3.4969999999999999</v>
      </c>
      <c r="M942" s="648">
        <v>0.63100000000000001</v>
      </c>
      <c r="N942" s="823">
        <v>11905.110999999999</v>
      </c>
      <c r="O942" s="655" t="s">
        <v>143</v>
      </c>
      <c r="P942" s="662"/>
      <c r="Q942" s="823">
        <v>-11905.110999999999</v>
      </c>
      <c r="R942" s="15"/>
      <c r="S942" s="25"/>
      <c r="T942" s="649"/>
      <c r="U942" s="15"/>
      <c r="V942" s="649" t="s">
        <v>1257</v>
      </c>
      <c r="W942" s="657">
        <v>16.128</v>
      </c>
      <c r="X942" s="4">
        <v>500</v>
      </c>
      <c r="Y942" s="20"/>
      <c r="Z942" s="15"/>
    </row>
    <row r="943" spans="1:26" s="4" customFormat="1" ht="15.75" customHeight="1">
      <c r="A943" s="854" t="s">
        <v>200</v>
      </c>
      <c r="B943" s="5">
        <v>43854</v>
      </c>
      <c r="C943" s="650" t="s">
        <v>276</v>
      </c>
      <c r="D943" s="663">
        <v>118808</v>
      </c>
      <c r="E943" s="7" t="s">
        <v>8</v>
      </c>
      <c r="F943" s="7" t="s">
        <v>128</v>
      </c>
      <c r="G943" s="7">
        <v>500</v>
      </c>
      <c r="H943" s="651">
        <v>29.15</v>
      </c>
      <c r="I943" s="651">
        <v>29.402222222222225</v>
      </c>
      <c r="J943" s="19">
        <v>14575</v>
      </c>
      <c r="K943" s="648">
        <v>12</v>
      </c>
      <c r="L943" s="648">
        <v>3.4969999999999999</v>
      </c>
      <c r="M943" s="648">
        <v>0.63100000000000001</v>
      </c>
      <c r="N943" s="823">
        <v>14592.110999999999</v>
      </c>
      <c r="O943" s="655" t="s">
        <v>143</v>
      </c>
      <c r="P943" s="662"/>
      <c r="Q943" s="823">
        <v>-14592.110999999999</v>
      </c>
      <c r="R943" s="15"/>
      <c r="S943" s="25">
        <v>1000</v>
      </c>
      <c r="T943" s="649"/>
      <c r="U943" s="15"/>
      <c r="V943" s="649" t="s">
        <v>1257</v>
      </c>
      <c r="W943" s="657">
        <v>16.128</v>
      </c>
      <c r="X943" s="4">
        <v>1000</v>
      </c>
      <c r="Y943" s="20"/>
      <c r="Z943" s="15"/>
    </row>
    <row r="944" spans="1:26" s="4" customFormat="1" ht="15.75" customHeight="1">
      <c r="A944" s="854" t="s">
        <v>200</v>
      </c>
      <c r="B944" s="5">
        <v>43854</v>
      </c>
      <c r="C944" s="650" t="s">
        <v>276</v>
      </c>
      <c r="D944" s="663">
        <v>118808</v>
      </c>
      <c r="E944" s="7" t="s">
        <v>8</v>
      </c>
      <c r="F944" s="7" t="s">
        <v>128</v>
      </c>
      <c r="G944" s="7">
        <v>500</v>
      </c>
      <c r="H944" s="651">
        <v>29.31</v>
      </c>
      <c r="I944" s="651">
        <v>29.452666666666669</v>
      </c>
      <c r="J944" s="19">
        <v>14655</v>
      </c>
      <c r="K944" s="648">
        <v>12</v>
      </c>
      <c r="L944" s="648">
        <v>3.4969999999999999</v>
      </c>
      <c r="M944" s="648">
        <v>0.63100000000000001</v>
      </c>
      <c r="N944" s="823">
        <v>14672.110999999999</v>
      </c>
      <c r="O944" s="655" t="s">
        <v>143</v>
      </c>
      <c r="P944" s="662"/>
      <c r="Q944" s="823">
        <v>-14672.110999999999</v>
      </c>
      <c r="R944" s="15"/>
      <c r="S944" s="25"/>
      <c r="T944" s="649"/>
      <c r="U944" s="15"/>
      <c r="V944" s="649" t="s">
        <v>1257</v>
      </c>
      <c r="W944" s="657">
        <v>16.128</v>
      </c>
      <c r="X944" s="4">
        <v>500</v>
      </c>
      <c r="Y944" s="20"/>
      <c r="Z944" s="15"/>
    </row>
    <row r="945" spans="1:26" s="4" customFormat="1" ht="15.75" customHeight="1">
      <c r="A945" s="854" t="s">
        <v>200</v>
      </c>
      <c r="B945" s="5">
        <v>43854</v>
      </c>
      <c r="C945" s="650" t="s">
        <v>280</v>
      </c>
      <c r="D945" s="663">
        <v>118808</v>
      </c>
      <c r="E945" s="7" t="s">
        <v>8</v>
      </c>
      <c r="F945" s="7" t="s">
        <v>146</v>
      </c>
      <c r="G945" s="7">
        <v>500</v>
      </c>
      <c r="H945" s="651">
        <v>29.21</v>
      </c>
      <c r="I945" s="651"/>
      <c r="J945" s="19">
        <v>14605</v>
      </c>
      <c r="K945" s="3">
        <v>12</v>
      </c>
      <c r="L945" s="648">
        <v>3.4969999999999999</v>
      </c>
      <c r="M945" s="648">
        <v>0.63100000000000001</v>
      </c>
      <c r="N945" s="823">
        <v>14622.110999999999</v>
      </c>
      <c r="O945" s="655" t="s">
        <v>143</v>
      </c>
      <c r="P945" s="662"/>
      <c r="Q945" s="823">
        <v>-14622.110999999999</v>
      </c>
      <c r="R945" s="15"/>
      <c r="S945" s="25"/>
      <c r="T945" s="649"/>
      <c r="U945" s="15"/>
      <c r="V945" s="649" t="s">
        <v>1257</v>
      </c>
      <c r="W945" s="657">
        <v>16.128</v>
      </c>
      <c r="X945" s="4">
        <v>500</v>
      </c>
      <c r="Y945" s="20"/>
      <c r="Z945" s="15"/>
    </row>
    <row r="946" spans="1:26" s="4" customFormat="1" ht="15.75" customHeight="1">
      <c r="A946" s="854" t="s">
        <v>200</v>
      </c>
      <c r="B946" s="5">
        <v>43854</v>
      </c>
      <c r="C946" s="650" t="s">
        <v>1265</v>
      </c>
      <c r="D946" s="663">
        <v>118808</v>
      </c>
      <c r="E946" s="7" t="s">
        <v>8</v>
      </c>
      <c r="F946" s="7" t="s">
        <v>90</v>
      </c>
      <c r="G946" s="7">
        <v>1000</v>
      </c>
      <c r="H946" s="651">
        <v>34.450000000000003</v>
      </c>
      <c r="I946" s="651"/>
      <c r="J946" s="19">
        <v>34450</v>
      </c>
      <c r="K946" s="3">
        <v>12</v>
      </c>
      <c r="L946" s="648">
        <v>3.4969999999999999</v>
      </c>
      <c r="M946" s="648">
        <v>0.63100000000000001</v>
      </c>
      <c r="N946" s="823">
        <v>34467.110999999997</v>
      </c>
      <c r="O946" s="655" t="s">
        <v>143</v>
      </c>
      <c r="P946" s="662"/>
      <c r="Q946" s="823">
        <v>-34467.110999999997</v>
      </c>
      <c r="R946" s="15"/>
      <c r="S946" s="25"/>
      <c r="T946" s="649"/>
      <c r="U946" s="15"/>
      <c r="V946" s="649" t="s">
        <v>1257</v>
      </c>
      <c r="W946" s="657">
        <v>16.128</v>
      </c>
      <c r="X946" s="4">
        <v>500</v>
      </c>
      <c r="Y946" s="20"/>
      <c r="Z946" s="15"/>
    </row>
    <row r="947" spans="1:26" s="4" customFormat="1" ht="15.75" customHeight="1">
      <c r="A947" s="854" t="s">
        <v>200</v>
      </c>
      <c r="B947" s="5">
        <v>43854</v>
      </c>
      <c r="C947" s="650" t="s">
        <v>276</v>
      </c>
      <c r="D947" s="663">
        <v>118808</v>
      </c>
      <c r="E947" s="7" t="s">
        <v>8</v>
      </c>
      <c r="F947" s="7" t="s">
        <v>134</v>
      </c>
      <c r="G947" s="7">
        <v>500</v>
      </c>
      <c r="H947" s="651">
        <v>13.19</v>
      </c>
      <c r="I947" s="651">
        <v>13.3825</v>
      </c>
      <c r="J947" s="19">
        <v>6595</v>
      </c>
      <c r="K947" s="3">
        <v>12</v>
      </c>
      <c r="L947" s="648">
        <v>3.4969999999999999</v>
      </c>
      <c r="M947" s="648">
        <v>0.63100000000000001</v>
      </c>
      <c r="N947" s="823">
        <v>6612.1110000000008</v>
      </c>
      <c r="O947" s="655" t="s">
        <v>143</v>
      </c>
      <c r="P947" s="662"/>
      <c r="Q947" s="823">
        <v>-6612.1110000000008</v>
      </c>
      <c r="R947" s="15"/>
      <c r="S947" s="25"/>
      <c r="T947" s="649"/>
      <c r="U947" s="15"/>
      <c r="V947" s="649" t="s">
        <v>1257</v>
      </c>
      <c r="W947" s="657">
        <v>16.128</v>
      </c>
      <c r="X947" s="4">
        <v>500</v>
      </c>
      <c r="Y947" s="20"/>
      <c r="Z947" s="15"/>
    </row>
    <row r="948" spans="1:26" s="4" customFormat="1" ht="15.75" customHeight="1">
      <c r="A948" s="854" t="s">
        <v>200</v>
      </c>
      <c r="B948" s="5">
        <v>43854</v>
      </c>
      <c r="C948" s="650" t="s">
        <v>276</v>
      </c>
      <c r="D948" s="663">
        <v>118808</v>
      </c>
      <c r="E948" s="7" t="s">
        <v>8</v>
      </c>
      <c r="F948" s="7" t="s">
        <v>134</v>
      </c>
      <c r="G948" s="7">
        <v>500</v>
      </c>
      <c r="H948" s="651">
        <v>13.41</v>
      </c>
      <c r="I948" s="651"/>
      <c r="J948" s="19">
        <v>6705</v>
      </c>
      <c r="K948" s="3">
        <v>12</v>
      </c>
      <c r="L948" s="648">
        <v>3.4969999999999999</v>
      </c>
      <c r="M948" s="648">
        <v>0.63100000000000001</v>
      </c>
      <c r="N948" s="823">
        <v>6721.3491818181819</v>
      </c>
      <c r="O948" s="655" t="s">
        <v>143</v>
      </c>
      <c r="P948" s="662"/>
      <c r="Q948" s="823">
        <v>-6721.3491818181819</v>
      </c>
      <c r="R948" s="15"/>
      <c r="S948" s="25"/>
      <c r="T948" s="649"/>
      <c r="U948" s="15"/>
      <c r="V948" s="649" t="s">
        <v>1211</v>
      </c>
      <c r="W948" s="657">
        <v>16.128</v>
      </c>
      <c r="X948" s="4">
        <v>-800</v>
      </c>
      <c r="Y948" s="20"/>
      <c r="Z948" s="15"/>
    </row>
    <row r="949" spans="1:26" s="4" customFormat="1" ht="15.75" customHeight="1">
      <c r="A949" s="854" t="s">
        <v>200</v>
      </c>
      <c r="B949" s="5">
        <v>43854</v>
      </c>
      <c r="C949" s="650" t="s">
        <v>276</v>
      </c>
      <c r="D949" s="663">
        <v>118808</v>
      </c>
      <c r="E949" s="7" t="s">
        <v>8</v>
      </c>
      <c r="F949" s="7" t="s">
        <v>134</v>
      </c>
      <c r="G949" s="7">
        <v>500</v>
      </c>
      <c r="H949" s="651">
        <v>13.49</v>
      </c>
      <c r="I949" s="651">
        <v>13.47</v>
      </c>
      <c r="J949" s="19">
        <v>6745</v>
      </c>
      <c r="K949" s="3">
        <v>12</v>
      </c>
      <c r="L949" s="648">
        <v>3.4969999999999999</v>
      </c>
      <c r="M949" s="648">
        <v>0.63100000000000001</v>
      </c>
      <c r="N949" s="823">
        <v>6761.3491818181819</v>
      </c>
      <c r="O949" s="655" t="s">
        <v>143</v>
      </c>
      <c r="P949" s="662"/>
      <c r="Q949" s="823">
        <v>-6761.3491818181819</v>
      </c>
      <c r="R949" s="15"/>
      <c r="S949" s="25">
        <v>0</v>
      </c>
      <c r="T949" s="649"/>
      <c r="U949" s="15"/>
      <c r="V949" s="649" t="s">
        <v>1257</v>
      </c>
      <c r="W949" s="657">
        <v>16.128</v>
      </c>
      <c r="X949" s="4">
        <v>-200</v>
      </c>
      <c r="Y949" s="20"/>
      <c r="Z949" s="15"/>
    </row>
    <row r="950" spans="1:26" s="4" customFormat="1" ht="15.75" customHeight="1">
      <c r="A950" s="854" t="s">
        <v>200</v>
      </c>
      <c r="B950" s="5">
        <v>43854</v>
      </c>
      <c r="C950" s="650" t="s">
        <v>276</v>
      </c>
      <c r="D950" s="663">
        <v>118808</v>
      </c>
      <c r="E950" s="7" t="s">
        <v>8</v>
      </c>
      <c r="F950" s="7" t="s">
        <v>134</v>
      </c>
      <c r="G950" s="7">
        <v>500</v>
      </c>
      <c r="H950" s="651">
        <v>13.44</v>
      </c>
      <c r="I950" s="651"/>
      <c r="J950" s="19">
        <v>6720</v>
      </c>
      <c r="K950" s="3">
        <v>12</v>
      </c>
      <c r="L950" s="648">
        <v>3.4969999999999999</v>
      </c>
      <c r="M950" s="648">
        <v>0.63100000000000001</v>
      </c>
      <c r="N950" s="823">
        <v>6736.3491818181819</v>
      </c>
      <c r="O950" s="655" t="s">
        <v>143</v>
      </c>
      <c r="P950" s="662"/>
      <c r="Q950" s="823">
        <v>-6736.3491818181819</v>
      </c>
      <c r="R950" s="15"/>
      <c r="S950" s="25">
        <v>0</v>
      </c>
      <c r="U950" s="15"/>
      <c r="V950" s="4" t="s">
        <v>1257</v>
      </c>
      <c r="W950" s="657">
        <v>16.128</v>
      </c>
      <c r="X950" s="4">
        <v>-600</v>
      </c>
      <c r="Y950" s="20"/>
      <c r="Z950" s="15"/>
    </row>
    <row r="951" spans="1:26" s="4" customFormat="1" ht="15.75" customHeight="1">
      <c r="A951" s="854" t="s">
        <v>200</v>
      </c>
      <c r="B951" s="5">
        <v>43853</v>
      </c>
      <c r="C951" s="650" t="s">
        <v>276</v>
      </c>
      <c r="D951" s="663">
        <v>112345</v>
      </c>
      <c r="E951" s="7" t="s">
        <v>10</v>
      </c>
      <c r="F951" s="7" t="s">
        <v>128</v>
      </c>
      <c r="G951" s="7">
        <v>800</v>
      </c>
      <c r="H951" s="651">
        <v>29.56</v>
      </c>
      <c r="I951" s="651"/>
      <c r="J951" s="19">
        <v>23648</v>
      </c>
      <c r="K951" s="3">
        <v>12</v>
      </c>
      <c r="L951" s="648">
        <v>3.9219999999999997</v>
      </c>
      <c r="M951" s="648">
        <v>0.63</v>
      </c>
      <c r="N951" s="823">
        <v>23632.281818181818</v>
      </c>
      <c r="O951" s="655" t="s">
        <v>143</v>
      </c>
      <c r="P951" s="662"/>
      <c r="Q951" s="823">
        <v>23632.281818181818</v>
      </c>
      <c r="R951" s="15">
        <v>167.80571428571056</v>
      </c>
      <c r="S951" s="25">
        <v>0</v>
      </c>
      <c r="U951" s="15"/>
      <c r="V951" s="4" t="s">
        <v>1257</v>
      </c>
      <c r="W951" s="657">
        <v>16.552</v>
      </c>
      <c r="X951" s="4">
        <v>-200</v>
      </c>
      <c r="Y951" s="20"/>
      <c r="Z951" s="15"/>
    </row>
    <row r="952" spans="1:26" s="4" customFormat="1" ht="15.75" customHeight="1">
      <c r="A952" s="854" t="s">
        <v>200</v>
      </c>
      <c r="B952" s="5">
        <v>43853</v>
      </c>
      <c r="C952" s="650" t="s">
        <v>1265</v>
      </c>
      <c r="D952" s="663">
        <v>104722</v>
      </c>
      <c r="E952" s="7" t="s">
        <v>10</v>
      </c>
      <c r="F952" s="7" t="s">
        <v>95</v>
      </c>
      <c r="G952" s="7">
        <v>200</v>
      </c>
      <c r="H952" s="651">
        <v>30.51</v>
      </c>
      <c r="I952" s="651">
        <v>29.94</v>
      </c>
      <c r="J952" s="19">
        <v>6102</v>
      </c>
      <c r="K952" s="3">
        <v>12</v>
      </c>
      <c r="L952" s="648">
        <v>3.9219999999999997</v>
      </c>
      <c r="M952" s="648">
        <v>0.63</v>
      </c>
      <c r="N952" s="823">
        <v>6086.2818181818184</v>
      </c>
      <c r="O952" s="655" t="s">
        <v>143</v>
      </c>
      <c r="P952" s="662"/>
      <c r="Q952" s="823">
        <v>6086.2818181818184</v>
      </c>
      <c r="R952" s="15">
        <v>82.644999999999527</v>
      </c>
      <c r="S952" s="25"/>
      <c r="U952" s="15"/>
      <c r="V952" s="4" t="s">
        <v>1211</v>
      </c>
      <c r="W952" s="657">
        <v>16.552</v>
      </c>
      <c r="X952" s="4">
        <v>800</v>
      </c>
      <c r="Y952" s="20"/>
      <c r="Z952" s="15"/>
    </row>
    <row r="953" spans="1:26" s="4" customFormat="1" ht="15.75" customHeight="1">
      <c r="A953" s="854" t="s">
        <v>200</v>
      </c>
      <c r="B953" s="5">
        <v>43853</v>
      </c>
      <c r="C953" s="650" t="s">
        <v>1265</v>
      </c>
      <c r="D953" s="291">
        <v>104722</v>
      </c>
      <c r="E953" s="7" t="s">
        <v>10</v>
      </c>
      <c r="F953" s="7" t="s">
        <v>90</v>
      </c>
      <c r="G953" s="7">
        <v>600</v>
      </c>
      <c r="H953" s="651">
        <v>34.65</v>
      </c>
      <c r="I953" s="651">
        <v>33.986666666666665</v>
      </c>
      <c r="J953" s="19">
        <v>20790</v>
      </c>
      <c r="K953" s="3">
        <v>12</v>
      </c>
      <c r="L953" s="648">
        <v>3.9219999999999997</v>
      </c>
      <c r="M953" s="648">
        <v>0.63</v>
      </c>
      <c r="N953" s="823">
        <v>20774.281818181818</v>
      </c>
      <c r="O953" s="655" t="s">
        <v>143</v>
      </c>
      <c r="P953" s="662"/>
      <c r="Q953" s="823">
        <v>20774.281818181818</v>
      </c>
      <c r="R953" s="15">
        <v>342.2235714285689</v>
      </c>
      <c r="S953" s="25"/>
      <c r="U953" s="15"/>
      <c r="V953" s="4" t="s">
        <v>1211</v>
      </c>
      <c r="W953" s="657">
        <v>16.552</v>
      </c>
      <c r="X953" s="4">
        <v>-800</v>
      </c>
      <c r="Y953" s="20"/>
      <c r="Z953" s="15"/>
    </row>
    <row r="954" spans="1:26" s="4" customFormat="1" ht="15.75" customHeight="1">
      <c r="A954" s="854" t="s">
        <v>200</v>
      </c>
      <c r="B954" s="5">
        <v>43853</v>
      </c>
      <c r="C954" s="650" t="s">
        <v>1265</v>
      </c>
      <c r="D954" s="291">
        <v>104722</v>
      </c>
      <c r="E954" s="7" t="s">
        <v>10</v>
      </c>
      <c r="F954" s="7" t="s">
        <v>1</v>
      </c>
      <c r="G954" s="7">
        <v>200</v>
      </c>
      <c r="H954" s="651">
        <v>51.06</v>
      </c>
      <c r="I954" s="651">
        <v>49.11</v>
      </c>
      <c r="J954" s="19">
        <v>10212</v>
      </c>
      <c r="K954" s="3">
        <v>12</v>
      </c>
      <c r="L954" s="648">
        <v>3.9219999999999997</v>
      </c>
      <c r="M954" s="648">
        <v>0.63</v>
      </c>
      <c r="N954" s="823">
        <v>10196.281818181818</v>
      </c>
      <c r="O954" s="655" t="s">
        <v>143</v>
      </c>
      <c r="P954" s="662"/>
      <c r="Q954" s="823">
        <v>10196.281818181818</v>
      </c>
      <c r="R954" s="15">
        <v>357.70928571428703</v>
      </c>
      <c r="S954" s="25"/>
      <c r="U954" s="15"/>
      <c r="V954" s="4" t="s">
        <v>1257</v>
      </c>
      <c r="W954" s="657">
        <v>16.552</v>
      </c>
      <c r="X954" s="4">
        <v>-1000</v>
      </c>
      <c r="Y954" s="20"/>
      <c r="Z954" s="15"/>
    </row>
    <row r="955" spans="1:26" s="4" customFormat="1" ht="15.75" customHeight="1">
      <c r="A955" s="854" t="s">
        <v>200</v>
      </c>
      <c r="B955" s="5">
        <v>43853</v>
      </c>
      <c r="C955" s="650" t="s">
        <v>276</v>
      </c>
      <c r="D955" s="291">
        <v>112345</v>
      </c>
      <c r="E955" s="7" t="s">
        <v>8</v>
      </c>
      <c r="F955" s="7" t="s">
        <v>128</v>
      </c>
      <c r="G955" s="7">
        <v>800</v>
      </c>
      <c r="H955" s="651">
        <v>29.31</v>
      </c>
      <c r="I955" s="651">
        <v>29.452666666666669</v>
      </c>
      <c r="J955" s="19">
        <v>23448</v>
      </c>
      <c r="K955" s="3">
        <v>12</v>
      </c>
      <c r="L955" s="648">
        <v>3.9219999999999997</v>
      </c>
      <c r="M955" s="648">
        <v>0.63</v>
      </c>
      <c r="N955" s="823">
        <v>23464.348181818183</v>
      </c>
      <c r="O955" s="655" t="s">
        <v>143</v>
      </c>
      <c r="P955" s="662"/>
      <c r="Q955" s="823">
        <v>-23464.348181818183</v>
      </c>
      <c r="R955" s="15"/>
      <c r="S955" s="25"/>
      <c r="U955" s="15"/>
      <c r="V955" s="4" t="s">
        <v>1211</v>
      </c>
      <c r="W955" s="657">
        <v>16.552</v>
      </c>
      <c r="X955" s="4">
        <v>800</v>
      </c>
      <c r="Y955" s="20"/>
      <c r="Z955" s="15"/>
    </row>
    <row r="956" spans="1:26" s="4" customFormat="1" ht="15.75" customHeight="1">
      <c r="A956" s="854" t="s">
        <v>200</v>
      </c>
      <c r="B956" s="5">
        <v>43852</v>
      </c>
      <c r="C956" s="650" t="s">
        <v>276</v>
      </c>
      <c r="D956" s="291">
        <v>104722</v>
      </c>
      <c r="E956" s="7" t="s">
        <v>10</v>
      </c>
      <c r="F956" s="7" t="s">
        <v>128</v>
      </c>
      <c r="G956" s="7">
        <v>800</v>
      </c>
      <c r="H956" s="651">
        <v>30.04</v>
      </c>
      <c r="I956" s="651"/>
      <c r="J956" s="19">
        <v>24032</v>
      </c>
      <c r="K956" s="3">
        <v>12</v>
      </c>
      <c r="L956" s="648">
        <v>7.3933333333333335</v>
      </c>
      <c r="M956" s="648">
        <v>1.1399999999999999</v>
      </c>
      <c r="N956" s="823">
        <v>24015.77181818182</v>
      </c>
      <c r="O956" s="655" t="s">
        <v>143</v>
      </c>
      <c r="P956" s="662"/>
      <c r="Q956" s="823">
        <v>24015.77181818182</v>
      </c>
      <c r="R956" s="15">
        <v>629.81333333333532</v>
      </c>
      <c r="S956" s="25"/>
      <c r="U956" s="15"/>
      <c r="V956" s="4" t="s">
        <v>1257</v>
      </c>
      <c r="W956" s="657">
        <v>20.533333333333335</v>
      </c>
      <c r="X956" s="4">
        <v>-400</v>
      </c>
      <c r="Y956" s="20"/>
      <c r="Z956" s="15"/>
    </row>
    <row r="957" spans="1:26" s="4" customFormat="1" ht="15.75" customHeight="1">
      <c r="A957" s="854" t="s">
        <v>200</v>
      </c>
      <c r="B957" s="5">
        <v>43852</v>
      </c>
      <c r="C957" s="650" t="s">
        <v>1265</v>
      </c>
      <c r="D957" s="291">
        <v>104722</v>
      </c>
      <c r="E957" s="7" t="s">
        <v>10</v>
      </c>
      <c r="F957" s="7" t="s">
        <v>1240</v>
      </c>
      <c r="G957" s="7">
        <v>1000</v>
      </c>
      <c r="H957" s="651">
        <v>46.21</v>
      </c>
      <c r="I957" s="651">
        <v>45.491999999999997</v>
      </c>
      <c r="J957" s="19">
        <v>46210</v>
      </c>
      <c r="K957" s="3">
        <v>12</v>
      </c>
      <c r="L957" s="648">
        <v>7.3933333333333335</v>
      </c>
      <c r="M957" s="648">
        <v>1.1399999999999999</v>
      </c>
      <c r="N957" s="823">
        <v>46193.77181818182</v>
      </c>
      <c r="O957" s="655" t="s">
        <v>143</v>
      </c>
      <c r="P957" s="662"/>
      <c r="Q957" s="823">
        <v>46193.77181818182</v>
      </c>
      <c r="R957" s="15">
        <v>-656.9166666666606</v>
      </c>
      <c r="S957" s="25">
        <v>1600</v>
      </c>
      <c r="U957" s="15"/>
      <c r="V957" s="4" t="s">
        <v>1257</v>
      </c>
      <c r="W957" s="657">
        <v>20.533333333333335</v>
      </c>
      <c r="X957" s="4">
        <v>300</v>
      </c>
      <c r="Y957" s="20"/>
      <c r="Z957" s="15"/>
    </row>
    <row r="958" spans="1:26" s="4" customFormat="1" ht="15.75" customHeight="1">
      <c r="A958" s="854" t="s">
        <v>200</v>
      </c>
      <c r="B958" s="5">
        <v>43852</v>
      </c>
      <c r="C958" s="650" t="s">
        <v>276</v>
      </c>
      <c r="D958" s="291">
        <v>104722</v>
      </c>
      <c r="E958" s="7" t="s">
        <v>8</v>
      </c>
      <c r="F958" s="7" t="s">
        <v>128</v>
      </c>
      <c r="G958" s="7">
        <v>800</v>
      </c>
      <c r="H958" s="7">
        <v>29.21</v>
      </c>
      <c r="I958" s="7"/>
      <c r="J958" s="19">
        <v>23368</v>
      </c>
      <c r="K958" s="3">
        <v>12</v>
      </c>
      <c r="L958" s="3">
        <v>7.3933333333333335</v>
      </c>
      <c r="M958" s="3">
        <v>1.1399999999999999</v>
      </c>
      <c r="N958" s="823">
        <v>23384.858181818181</v>
      </c>
      <c r="O958" s="655" t="s">
        <v>143</v>
      </c>
      <c r="P958" s="662"/>
      <c r="Q958" s="823">
        <v>-23384.858181818181</v>
      </c>
      <c r="R958" s="15"/>
      <c r="S958" s="25">
        <v>600</v>
      </c>
      <c r="U958" s="15"/>
      <c r="V958" s="4" t="s">
        <v>1257</v>
      </c>
      <c r="W958" s="657">
        <v>20.533333333333335</v>
      </c>
      <c r="X958" s="4">
        <v>200</v>
      </c>
      <c r="Y958" s="20"/>
      <c r="Z958" s="15"/>
    </row>
    <row r="959" spans="1:26" s="4" customFormat="1" ht="15.75" customHeight="1">
      <c r="A959" s="854" t="s">
        <v>200</v>
      </c>
      <c r="B959" s="5">
        <v>43851</v>
      </c>
      <c r="C959" s="650" t="s">
        <v>280</v>
      </c>
      <c r="D959" s="291">
        <v>96619</v>
      </c>
      <c r="E959" s="7" t="s">
        <v>10</v>
      </c>
      <c r="F959" s="7" t="s">
        <v>192</v>
      </c>
      <c r="G959" s="7">
        <v>400</v>
      </c>
      <c r="H959" s="7">
        <v>31.21</v>
      </c>
      <c r="I959" s="7"/>
      <c r="J959" s="19">
        <v>12484</v>
      </c>
      <c r="K959" s="3">
        <v>12</v>
      </c>
      <c r="L959" s="3">
        <v>2.9757142857142855</v>
      </c>
      <c r="M959" s="3">
        <v>0.39571428571428574</v>
      </c>
      <c r="N959" s="823">
        <v>12467.768831168831</v>
      </c>
      <c r="O959" s="655" t="s">
        <v>143</v>
      </c>
      <c r="P959" s="662"/>
      <c r="Q959" s="823">
        <v>12467.768831168831</v>
      </c>
      <c r="R959" s="15">
        <v>-77.012380952381136</v>
      </c>
      <c r="S959" s="25">
        <v>200</v>
      </c>
      <c r="U959" s="15"/>
      <c r="V959" s="4" t="s">
        <v>1257</v>
      </c>
      <c r="W959" s="657">
        <v>15.371428571428572</v>
      </c>
      <c r="X959" s="4">
        <v>200</v>
      </c>
      <c r="Y959" s="20"/>
      <c r="Z959" s="15"/>
    </row>
    <row r="960" spans="1:26" s="4" customFormat="1" ht="15.75" customHeight="1">
      <c r="A960" s="854" t="s">
        <v>200</v>
      </c>
      <c r="B960" s="5">
        <v>43851</v>
      </c>
      <c r="C960" s="650" t="s">
        <v>271</v>
      </c>
      <c r="D960" s="291">
        <v>96619</v>
      </c>
      <c r="E960" s="7" t="s">
        <v>8</v>
      </c>
      <c r="F960" s="7" t="s">
        <v>67</v>
      </c>
      <c r="G960" s="7">
        <v>300</v>
      </c>
      <c r="H960" s="7">
        <v>39.619999999999997</v>
      </c>
      <c r="I960" s="7">
        <v>43.150234374999997</v>
      </c>
      <c r="J960" s="19">
        <v>11886</v>
      </c>
      <c r="K960" s="3">
        <v>12</v>
      </c>
      <c r="L960" s="3">
        <v>2.9757142857142855</v>
      </c>
      <c r="M960" s="3">
        <v>0.39571428571428574</v>
      </c>
      <c r="N960" s="823">
        <v>11902.861168831168</v>
      </c>
      <c r="O960" s="852" t="s">
        <v>143</v>
      </c>
      <c r="P960" s="662"/>
      <c r="Q960" s="823">
        <v>-11902.861168831168</v>
      </c>
      <c r="R960" s="15"/>
      <c r="S960" s="25">
        <v>600</v>
      </c>
      <c r="T960" s="649"/>
      <c r="U960" s="15"/>
      <c r="V960" s="649" t="s">
        <v>1257</v>
      </c>
      <c r="W960" s="657">
        <v>15.371428571428572</v>
      </c>
      <c r="X960" s="4">
        <v>200</v>
      </c>
      <c r="Y960" s="20"/>
      <c r="Z960" s="15"/>
    </row>
    <row r="961" spans="1:26" s="4" customFormat="1" ht="15.75" customHeight="1">
      <c r="A961" s="854" t="s">
        <v>200</v>
      </c>
      <c r="B961" s="5">
        <v>43851</v>
      </c>
      <c r="C961" s="650" t="s">
        <v>1265</v>
      </c>
      <c r="D961" s="291">
        <v>96619</v>
      </c>
      <c r="E961" s="7" t="s">
        <v>8</v>
      </c>
      <c r="F961" s="7" t="s">
        <v>90</v>
      </c>
      <c r="G961" s="7">
        <v>200</v>
      </c>
      <c r="H961" s="7">
        <v>33.520000000000003</v>
      </c>
      <c r="I961" s="7">
        <v>33.986666666666665</v>
      </c>
      <c r="J961" s="19">
        <v>6704.0000000000009</v>
      </c>
      <c r="K961" s="3">
        <v>12</v>
      </c>
      <c r="L961" s="3">
        <v>2.9757142857142855</v>
      </c>
      <c r="M961" s="3">
        <v>0.39571428571428574</v>
      </c>
      <c r="N961" s="823">
        <v>6720.8611688311703</v>
      </c>
      <c r="O961" s="655" t="s">
        <v>143</v>
      </c>
      <c r="P961" s="662"/>
      <c r="Q961" s="823">
        <v>-6720.8611688311703</v>
      </c>
      <c r="R961" s="15"/>
      <c r="S961" s="25">
        <v>400</v>
      </c>
      <c r="T961" s="649"/>
      <c r="U961" s="15"/>
      <c r="V961" s="649" t="s">
        <v>1257</v>
      </c>
      <c r="W961" s="657">
        <v>15.371428571428572</v>
      </c>
      <c r="X961" s="4">
        <v>400</v>
      </c>
      <c r="Y961" s="20"/>
      <c r="Z961" s="15"/>
    </row>
    <row r="962" spans="1:26" s="4" customFormat="1" ht="15.75" customHeight="1">
      <c r="A962" s="854" t="s">
        <v>200</v>
      </c>
      <c r="B962" s="5">
        <v>43851</v>
      </c>
      <c r="C962" s="650" t="s">
        <v>1265</v>
      </c>
      <c r="D962" s="291">
        <v>96619</v>
      </c>
      <c r="E962" s="7" t="s">
        <v>8</v>
      </c>
      <c r="F962" s="7" t="s">
        <v>1</v>
      </c>
      <c r="G962" s="7">
        <v>200</v>
      </c>
      <c r="H962" s="7">
        <v>49.11</v>
      </c>
      <c r="I962" s="7"/>
      <c r="J962" s="19">
        <v>9822</v>
      </c>
      <c r="K962" s="3">
        <v>12</v>
      </c>
      <c r="L962" s="3">
        <v>2.9757142857142855</v>
      </c>
      <c r="M962" s="3">
        <v>0.39571428571428574</v>
      </c>
      <c r="N962" s="823">
        <v>9838.8611688311685</v>
      </c>
      <c r="O962" s="655" t="s">
        <v>143</v>
      </c>
      <c r="P962" s="662"/>
      <c r="Q962" s="823">
        <v>-9838.8611688311685</v>
      </c>
      <c r="R962" s="15"/>
      <c r="S962" s="25"/>
      <c r="T962" s="649"/>
      <c r="U962" s="15"/>
      <c r="V962" s="649" t="s">
        <v>1257</v>
      </c>
      <c r="W962" s="657">
        <v>15.371428571428572</v>
      </c>
      <c r="X962" s="4">
        <v>-500</v>
      </c>
      <c r="Y962" s="20"/>
      <c r="Z962" s="15"/>
    </row>
    <row r="963" spans="1:26" s="4" customFormat="1" ht="15.75" customHeight="1">
      <c r="A963" s="854" t="s">
        <v>200</v>
      </c>
      <c r="B963" s="5">
        <v>43851</v>
      </c>
      <c r="C963" s="650" t="s">
        <v>1265</v>
      </c>
      <c r="D963" s="663">
        <v>96619</v>
      </c>
      <c r="E963" s="7" t="s">
        <v>8</v>
      </c>
      <c r="F963" s="7" t="s">
        <v>95</v>
      </c>
      <c r="G963" s="7">
        <v>200</v>
      </c>
      <c r="H963" s="651">
        <v>29.94</v>
      </c>
      <c r="I963" s="651"/>
      <c r="J963" s="19">
        <v>5988</v>
      </c>
      <c r="K963" s="3">
        <v>12</v>
      </c>
      <c r="L963" s="648">
        <v>2.9757142857142855</v>
      </c>
      <c r="M963" s="648">
        <v>0.39571428571428574</v>
      </c>
      <c r="N963" s="823">
        <v>6004.8611688311694</v>
      </c>
      <c r="O963" s="655" t="s">
        <v>143</v>
      </c>
      <c r="P963" s="662"/>
      <c r="Q963" s="823">
        <v>-6004.8611688311694</v>
      </c>
      <c r="R963" s="15"/>
      <c r="S963" s="25"/>
      <c r="T963" s="649"/>
      <c r="U963" s="15"/>
      <c r="V963" s="649" t="s">
        <v>1257</v>
      </c>
      <c r="W963" s="657">
        <v>15.371428571428572</v>
      </c>
      <c r="X963" s="4">
        <v>500</v>
      </c>
      <c r="Y963" s="20"/>
      <c r="Z963" s="15"/>
    </row>
    <row r="964" spans="1:26" s="4" customFormat="1" ht="15.75" customHeight="1">
      <c r="A964" s="854" t="s">
        <v>200</v>
      </c>
      <c r="B964" s="5">
        <v>43851</v>
      </c>
      <c r="C964" s="650" t="s">
        <v>1265</v>
      </c>
      <c r="D964" s="663">
        <v>96619</v>
      </c>
      <c r="E964" s="7" t="s">
        <v>8</v>
      </c>
      <c r="F964" s="7" t="s">
        <v>90</v>
      </c>
      <c r="G964" s="7">
        <v>400</v>
      </c>
      <c r="H964" s="651">
        <v>34.22</v>
      </c>
      <c r="I964" s="651"/>
      <c r="J964" s="19">
        <v>13688</v>
      </c>
      <c r="K964" s="3">
        <v>12</v>
      </c>
      <c r="L964" s="648">
        <v>2.9757142857142855</v>
      </c>
      <c r="M964" s="648">
        <v>0.39571428571428574</v>
      </c>
      <c r="N964" s="823">
        <v>13704.861168831168</v>
      </c>
      <c r="O964" s="655" t="s">
        <v>143</v>
      </c>
      <c r="P964" s="662"/>
      <c r="Q964" s="823">
        <v>-13704.861168831168</v>
      </c>
      <c r="R964" s="15"/>
      <c r="S964" s="25">
        <v>0</v>
      </c>
      <c r="T964" s="649"/>
      <c r="U964" s="15"/>
      <c r="V964" s="649" t="s">
        <v>1257</v>
      </c>
      <c r="W964" s="657">
        <v>15.371428571428572</v>
      </c>
      <c r="X964" s="4">
        <v>-200</v>
      </c>
      <c r="Y964" s="20"/>
      <c r="Z964" s="15">
        <v>270</v>
      </c>
    </row>
    <row r="965" spans="1:26" s="4" customFormat="1" ht="15.75" customHeight="1">
      <c r="A965" s="854" t="s">
        <v>200</v>
      </c>
      <c r="B965" s="5">
        <v>43851</v>
      </c>
      <c r="C965" s="650" t="s">
        <v>276</v>
      </c>
      <c r="D965" s="663">
        <v>96619</v>
      </c>
      <c r="E965" s="7" t="s">
        <v>10</v>
      </c>
      <c r="F965" s="7" t="s">
        <v>128</v>
      </c>
      <c r="G965" s="7">
        <v>500</v>
      </c>
      <c r="H965" s="651">
        <v>30.38</v>
      </c>
      <c r="I965" s="651">
        <v>29.452666666666669</v>
      </c>
      <c r="J965" s="19">
        <v>15190</v>
      </c>
      <c r="K965" s="3">
        <v>12</v>
      </c>
      <c r="L965" s="648">
        <v>2.9757142857142855</v>
      </c>
      <c r="M965" s="648">
        <v>0.39571428571428574</v>
      </c>
      <c r="N965" s="823">
        <v>15173.768831168831</v>
      </c>
      <c r="O965" s="655" t="s">
        <v>143</v>
      </c>
      <c r="P965" s="662"/>
      <c r="Q965" s="823">
        <v>15173.768831168831</v>
      </c>
      <c r="R965" s="15">
        <v>447.78666666666686</v>
      </c>
      <c r="S965" s="25"/>
      <c r="T965" s="649"/>
      <c r="U965" s="15"/>
      <c r="V965" s="649" t="s">
        <v>1257</v>
      </c>
      <c r="W965" s="657">
        <v>15.371428571428572</v>
      </c>
      <c r="X965" s="4">
        <v>-1000</v>
      </c>
      <c r="Y965" s="20"/>
      <c r="Z965" s="15"/>
    </row>
    <row r="966" spans="1:26" s="4" customFormat="1" ht="15.75" customHeight="1">
      <c r="A966" s="854" t="s">
        <v>200</v>
      </c>
      <c r="B966" s="5">
        <v>43850</v>
      </c>
      <c r="C966" s="650" t="s">
        <v>276</v>
      </c>
      <c r="D966" s="663">
        <v>89431</v>
      </c>
      <c r="E966" s="7" t="s">
        <v>8</v>
      </c>
      <c r="F966" s="7" t="s">
        <v>128</v>
      </c>
      <c r="G966" s="7">
        <v>500</v>
      </c>
      <c r="H966" s="651">
        <v>29.32</v>
      </c>
      <c r="I966" s="651">
        <v>29.452666666666669</v>
      </c>
      <c r="J966" s="19">
        <v>14660</v>
      </c>
      <c r="K966" s="3">
        <v>12</v>
      </c>
      <c r="L966" s="648">
        <v>4.03</v>
      </c>
      <c r="M966" s="648">
        <v>0.53</v>
      </c>
      <c r="N966" s="823">
        <v>14676.995454545455</v>
      </c>
      <c r="O966" s="655" t="s">
        <v>143</v>
      </c>
      <c r="P966" s="662"/>
      <c r="Q966" s="823">
        <v>-14676.995454545455</v>
      </c>
      <c r="R966" s="15"/>
      <c r="S966" s="25"/>
      <c r="T966" s="649"/>
      <c r="U966" s="15"/>
      <c r="V966" s="649" t="s">
        <v>1257</v>
      </c>
      <c r="W966" s="657">
        <v>16.560000000000002</v>
      </c>
      <c r="X966" s="4">
        <v>-1000</v>
      </c>
      <c r="Y966" s="20"/>
      <c r="Z966" s="15"/>
    </row>
    <row r="967" spans="1:26" s="4" customFormat="1" ht="15.75" customHeight="1">
      <c r="A967" s="854" t="s">
        <v>200</v>
      </c>
      <c r="B967" s="5">
        <v>43847</v>
      </c>
      <c r="C967" s="650" t="s">
        <v>1265</v>
      </c>
      <c r="D967" s="663">
        <v>82719</v>
      </c>
      <c r="E967" s="7" t="s">
        <v>10</v>
      </c>
      <c r="F967" s="7" t="s">
        <v>1</v>
      </c>
      <c r="G967" s="7">
        <v>200</v>
      </c>
      <c r="H967" s="651">
        <v>50.1</v>
      </c>
      <c r="I967" s="651">
        <v>49.68</v>
      </c>
      <c r="J967" s="19">
        <v>10020</v>
      </c>
      <c r="K967" s="3">
        <v>12</v>
      </c>
      <c r="L967" s="648">
        <v>6.9739999999999993</v>
      </c>
      <c r="M967" s="648">
        <v>1.044</v>
      </c>
      <c r="N967" s="823">
        <v>10003.120545454545</v>
      </c>
      <c r="O967" s="655" t="s">
        <v>143</v>
      </c>
      <c r="P967" s="662"/>
      <c r="Q967" s="823">
        <v>10003.120545454545</v>
      </c>
      <c r="R967" s="15">
        <v>67.605999999999767</v>
      </c>
      <c r="S967" s="25"/>
      <c r="T967" s="649"/>
      <c r="U967" s="15"/>
      <c r="V967" s="649" t="s">
        <v>1211</v>
      </c>
      <c r="W967" s="657">
        <v>20.018000000000001</v>
      </c>
      <c r="X967" s="4">
        <v>1000</v>
      </c>
      <c r="Y967" s="20"/>
      <c r="Z967" s="15"/>
    </row>
    <row r="968" spans="1:26" s="4" customFormat="1" ht="15.75" customHeight="1">
      <c r="A968" s="854" t="s">
        <v>200</v>
      </c>
      <c r="B968" s="5">
        <v>43847</v>
      </c>
      <c r="C968" s="650" t="s">
        <v>1265</v>
      </c>
      <c r="D968" s="663">
        <v>82719</v>
      </c>
      <c r="E968" s="7" t="s">
        <v>10</v>
      </c>
      <c r="F968" s="7" t="s">
        <v>1240</v>
      </c>
      <c r="G968" s="7">
        <v>1000</v>
      </c>
      <c r="H968" s="651">
        <v>44.74</v>
      </c>
      <c r="I968" s="651">
        <v>45.491999999999997</v>
      </c>
      <c r="J968" s="19">
        <v>44740</v>
      </c>
      <c r="K968" s="3">
        <v>12</v>
      </c>
      <c r="L968" s="648">
        <v>6.9739999999999993</v>
      </c>
      <c r="M968" s="648">
        <v>1.044</v>
      </c>
      <c r="N968" s="823">
        <v>44723.120545454542</v>
      </c>
      <c r="O968" s="655" t="s">
        <v>143</v>
      </c>
      <c r="P968" s="662"/>
      <c r="Q968" s="823">
        <v>44723.120545454542</v>
      </c>
      <c r="R968" s="15">
        <v>-769.22400000000198</v>
      </c>
      <c r="S968" s="25"/>
      <c r="T968" s="649"/>
      <c r="U968" s="15"/>
      <c r="V968" s="649" t="s">
        <v>1211</v>
      </c>
      <c r="W968" s="657">
        <v>20.018000000000001</v>
      </c>
      <c r="X968" s="4">
        <v>-1000</v>
      </c>
      <c r="Y968" s="20"/>
      <c r="Z968" s="15"/>
    </row>
    <row r="969" spans="1:26" s="4" customFormat="1" ht="15.75" customHeight="1">
      <c r="A969" s="854" t="s">
        <v>200</v>
      </c>
      <c r="B969" s="5">
        <v>43847</v>
      </c>
      <c r="C969" s="650" t="s">
        <v>276</v>
      </c>
      <c r="D969" s="663">
        <v>82719</v>
      </c>
      <c r="E969" s="7" t="s">
        <v>10</v>
      </c>
      <c r="F969" s="7" t="s">
        <v>128</v>
      </c>
      <c r="G969" s="7">
        <v>1000</v>
      </c>
      <c r="H969" s="651">
        <v>29.24</v>
      </c>
      <c r="I969" s="651">
        <v>29.483333333333334</v>
      </c>
      <c r="J969" s="19">
        <v>29240</v>
      </c>
      <c r="K969" s="3">
        <v>12</v>
      </c>
      <c r="L969" s="648">
        <v>6.9739999999999993</v>
      </c>
      <c r="M969" s="648">
        <v>1.044</v>
      </c>
      <c r="N969" s="823">
        <v>29223.120545454545</v>
      </c>
      <c r="O969" s="655" t="s">
        <v>143</v>
      </c>
      <c r="P969" s="662"/>
      <c r="Q969" s="823">
        <v>29223.120545454545</v>
      </c>
      <c r="R969" s="15">
        <v>-260.55733333333774</v>
      </c>
      <c r="S969" s="25"/>
      <c r="T969" s="649"/>
      <c r="U969" s="15"/>
      <c r="V969" s="649" t="s">
        <v>1257</v>
      </c>
      <c r="W969" s="657">
        <v>20.018000000000001</v>
      </c>
      <c r="X969" s="4">
        <v>400</v>
      </c>
      <c r="Y969" s="20"/>
      <c r="Z969" s="15"/>
    </row>
    <row r="970" spans="1:26" s="4" customFormat="1" ht="15.75" customHeight="1">
      <c r="A970" s="854" t="s">
        <v>200</v>
      </c>
      <c r="B970" s="5">
        <v>43847</v>
      </c>
      <c r="C970" s="650" t="s">
        <v>276</v>
      </c>
      <c r="D970" s="663">
        <v>82719</v>
      </c>
      <c r="E970" s="7" t="s">
        <v>8</v>
      </c>
      <c r="F970" s="7" t="s">
        <v>128</v>
      </c>
      <c r="G970" s="7">
        <v>1000</v>
      </c>
      <c r="H970" s="651">
        <v>29.22</v>
      </c>
      <c r="I970" s="651"/>
      <c r="J970" s="19">
        <v>29220</v>
      </c>
      <c r="K970" s="3">
        <v>12</v>
      </c>
      <c r="L970" s="648">
        <v>6.9739999999999993</v>
      </c>
      <c r="M970" s="648">
        <v>1.044</v>
      </c>
      <c r="N970" s="823">
        <v>29237.094000000001</v>
      </c>
      <c r="O970" s="655" t="s">
        <v>143</v>
      </c>
      <c r="P970" s="662"/>
      <c r="Q970" s="823">
        <v>-29237.094000000001</v>
      </c>
      <c r="R970" s="15"/>
      <c r="S970" s="25"/>
      <c r="T970" s="649"/>
      <c r="U970" s="15"/>
      <c r="V970" s="649" t="s">
        <v>1257</v>
      </c>
      <c r="W970" s="657">
        <v>20.018000000000001</v>
      </c>
      <c r="X970" s="4">
        <v>500</v>
      </c>
      <c r="Y970" s="20"/>
      <c r="Z970" s="15"/>
    </row>
    <row r="971" spans="1:26" s="4" customFormat="1" ht="15.75" customHeight="1">
      <c r="A971" s="854" t="s">
        <v>200</v>
      </c>
      <c r="B971" s="5">
        <v>43847</v>
      </c>
      <c r="C971" s="650" t="s">
        <v>276</v>
      </c>
      <c r="D971" s="663">
        <v>82719</v>
      </c>
      <c r="E971" s="7" t="s">
        <v>10</v>
      </c>
      <c r="F971" s="7" t="s">
        <v>128</v>
      </c>
      <c r="G971" s="7">
        <v>1000</v>
      </c>
      <c r="H971" s="651">
        <v>29.66</v>
      </c>
      <c r="I971" s="651">
        <v>29.483333333333334</v>
      </c>
      <c r="J971" s="19">
        <v>29660</v>
      </c>
      <c r="K971" s="3">
        <v>12</v>
      </c>
      <c r="L971" s="648">
        <v>6.9739999999999993</v>
      </c>
      <c r="M971" s="648">
        <v>1.044</v>
      </c>
      <c r="N971" s="823">
        <v>29643.536</v>
      </c>
      <c r="O971" s="655" t="s">
        <v>143</v>
      </c>
      <c r="P971" s="662"/>
      <c r="Q971" s="823">
        <v>29643.536</v>
      </c>
      <c r="R971" s="15">
        <v>404.92199999999502</v>
      </c>
      <c r="S971" s="25">
        <v>200</v>
      </c>
      <c r="T971" s="649"/>
      <c r="U971" s="15"/>
      <c r="V971" s="649" t="s">
        <v>1257</v>
      </c>
      <c r="W971" s="657">
        <v>20.018000000000001</v>
      </c>
      <c r="X971" s="4">
        <v>200</v>
      </c>
      <c r="Y971" s="20"/>
      <c r="Z971" s="15"/>
    </row>
    <row r="972" spans="1:26" s="4" customFormat="1" ht="15.75" customHeight="1">
      <c r="A972" s="854" t="s">
        <v>200</v>
      </c>
      <c r="B972" s="5">
        <v>43846</v>
      </c>
      <c r="C972" s="650" t="s">
        <v>280</v>
      </c>
      <c r="D972" s="663">
        <v>76031</v>
      </c>
      <c r="E972" s="7" t="s">
        <v>8</v>
      </c>
      <c r="F972" s="7" t="s">
        <v>192</v>
      </c>
      <c r="G972" s="7">
        <v>400</v>
      </c>
      <c r="H972" s="651">
        <v>31.32</v>
      </c>
      <c r="I972" s="651">
        <v>31.32</v>
      </c>
      <c r="J972" s="19">
        <v>12528</v>
      </c>
      <c r="K972" s="3">
        <v>12</v>
      </c>
      <c r="L972" s="648">
        <v>3.44</v>
      </c>
      <c r="M972" s="648">
        <v>0.45</v>
      </c>
      <c r="N972" s="823">
        <v>12544.5</v>
      </c>
      <c r="O972" s="655" t="s">
        <v>143</v>
      </c>
      <c r="P972" s="662"/>
      <c r="Q972" s="823">
        <v>-12544.5</v>
      </c>
      <c r="R972" s="15"/>
      <c r="S972" s="25"/>
      <c r="T972" s="649"/>
      <c r="U972" s="15"/>
      <c r="V972" s="649" t="s">
        <v>1257</v>
      </c>
      <c r="W972" s="657">
        <v>15.889999999999999</v>
      </c>
      <c r="X972" s="4">
        <v>500</v>
      </c>
      <c r="Y972" s="20"/>
      <c r="Z972" s="15"/>
    </row>
    <row r="973" spans="1:26" s="4" customFormat="1" ht="15.75" customHeight="1">
      <c r="A973" s="854" t="s">
        <v>200</v>
      </c>
      <c r="B973" s="5">
        <v>43843</v>
      </c>
      <c r="C973" s="650" t="s">
        <v>1265</v>
      </c>
      <c r="D973" s="663">
        <v>69082</v>
      </c>
      <c r="E973" s="7" t="s">
        <v>8</v>
      </c>
      <c r="F973" s="7" t="s">
        <v>1240</v>
      </c>
      <c r="G973" s="7">
        <v>500</v>
      </c>
      <c r="H973" s="651">
        <v>44.16</v>
      </c>
      <c r="I973" s="651">
        <v>45.491999999999997</v>
      </c>
      <c r="J973" s="19">
        <v>22080</v>
      </c>
      <c r="K973" s="3">
        <v>12</v>
      </c>
      <c r="L973" s="648">
        <v>6.07</v>
      </c>
      <c r="M973" s="648">
        <v>0.8</v>
      </c>
      <c r="N973" s="823">
        <v>22096.85</v>
      </c>
      <c r="O973" s="655" t="s">
        <v>143</v>
      </c>
      <c r="P973" s="662"/>
      <c r="Q973" s="823">
        <v>-22096.85</v>
      </c>
      <c r="R973" s="15"/>
      <c r="S973" s="25"/>
      <c r="T973" s="649"/>
      <c r="U973" s="15"/>
      <c r="V973" s="649" t="s">
        <v>1211</v>
      </c>
      <c r="W973" s="657">
        <v>18.87</v>
      </c>
      <c r="X973" s="4">
        <v>-500</v>
      </c>
      <c r="Y973" s="20"/>
      <c r="Z973" s="15"/>
    </row>
    <row r="974" spans="1:26" s="4" customFormat="1" ht="15.75" customHeight="1">
      <c r="A974" s="854" t="s">
        <v>200</v>
      </c>
      <c r="B974" s="5">
        <v>43843</v>
      </c>
      <c r="C974" s="650" t="s">
        <v>1265</v>
      </c>
      <c r="D974" s="663">
        <v>55004</v>
      </c>
      <c r="E974" s="7" t="s">
        <v>8</v>
      </c>
      <c r="F974" s="7" t="s">
        <v>1</v>
      </c>
      <c r="G974" s="7">
        <v>200</v>
      </c>
      <c r="H974" s="651">
        <v>49.68</v>
      </c>
      <c r="I974" s="651"/>
      <c r="J974" s="19">
        <v>9936</v>
      </c>
      <c r="K974" s="3">
        <v>12</v>
      </c>
      <c r="L974" s="648">
        <v>4.4349999999999996</v>
      </c>
      <c r="M974" s="648">
        <v>0.59</v>
      </c>
      <c r="N974" s="823">
        <v>9952.64</v>
      </c>
      <c r="O974" s="655" t="s">
        <v>143</v>
      </c>
      <c r="P974" s="662"/>
      <c r="Q974" s="823">
        <v>-9952.64</v>
      </c>
      <c r="R974" s="15"/>
      <c r="S974" s="25"/>
      <c r="T974" s="649"/>
      <c r="U974" s="15"/>
      <c r="V974" s="649" t="s">
        <v>1211</v>
      </c>
      <c r="W974" s="657">
        <v>17.024999999999999</v>
      </c>
      <c r="X974" s="4">
        <v>500</v>
      </c>
      <c r="Y974" s="20"/>
      <c r="Z974" s="15"/>
    </row>
    <row r="975" spans="1:26" s="4" customFormat="1" ht="15.75" customHeight="1">
      <c r="A975" s="854" t="s">
        <v>200</v>
      </c>
      <c r="B975" s="5">
        <v>43843</v>
      </c>
      <c r="C975" s="650" t="s">
        <v>1265</v>
      </c>
      <c r="D975" s="663">
        <v>55004</v>
      </c>
      <c r="E975" s="7" t="s">
        <v>8</v>
      </c>
      <c r="F975" s="7" t="s">
        <v>1240</v>
      </c>
      <c r="G975" s="7">
        <v>500</v>
      </c>
      <c r="H975" s="651">
        <v>44.65</v>
      </c>
      <c r="I975" s="651">
        <v>45.936</v>
      </c>
      <c r="J975" s="19">
        <v>22325</v>
      </c>
      <c r="K975" s="3">
        <v>12</v>
      </c>
      <c r="L975" s="648">
        <v>4.4349999999999996</v>
      </c>
      <c r="M975" s="648">
        <v>0.59</v>
      </c>
      <c r="N975" s="823">
        <v>22341.64</v>
      </c>
      <c r="O975" s="655" t="s">
        <v>143</v>
      </c>
      <c r="P975" s="662"/>
      <c r="Q975" s="823">
        <v>-22341.64</v>
      </c>
      <c r="R975" s="15"/>
      <c r="S975" s="25"/>
      <c r="T975" s="649"/>
      <c r="U975" s="15"/>
      <c r="V975" s="649" t="s">
        <v>1211</v>
      </c>
      <c r="W975" s="657">
        <v>17.024999999999999</v>
      </c>
      <c r="X975" s="4">
        <v>-500</v>
      </c>
      <c r="Y975" s="20"/>
      <c r="Z975" s="15"/>
    </row>
    <row r="976" spans="1:26" s="4" customFormat="1" ht="15.75" customHeight="1">
      <c r="A976" s="854" t="s">
        <v>200</v>
      </c>
      <c r="B976" s="5">
        <v>43839</v>
      </c>
      <c r="C976" s="650" t="s">
        <v>1265</v>
      </c>
      <c r="D976" s="663">
        <v>47323</v>
      </c>
      <c r="E976" s="7" t="s">
        <v>10</v>
      </c>
      <c r="F976" s="7" t="s">
        <v>1240</v>
      </c>
      <c r="G976" s="7">
        <v>500</v>
      </c>
      <c r="H976" s="651">
        <v>44.72</v>
      </c>
      <c r="I976" s="651"/>
      <c r="J976" s="19">
        <v>22360</v>
      </c>
      <c r="K976" s="3">
        <v>12</v>
      </c>
      <c r="L976" s="648">
        <v>4.47</v>
      </c>
      <c r="M976" s="648">
        <v>0.81499999999999995</v>
      </c>
      <c r="N976" s="823">
        <v>22343.765000000003</v>
      </c>
      <c r="O976" s="655" t="s">
        <v>143</v>
      </c>
      <c r="P976" s="662"/>
      <c r="Q976" s="823">
        <v>22343.765000000003</v>
      </c>
      <c r="R976" s="15">
        <v>-32.79666666666526</v>
      </c>
      <c r="S976" s="25"/>
      <c r="T976" s="649"/>
      <c r="U976" s="15"/>
      <c r="V976" s="649" t="s">
        <v>1211</v>
      </c>
      <c r="W976" s="657">
        <v>17.285</v>
      </c>
      <c r="X976" s="4">
        <v>500</v>
      </c>
      <c r="Y976" s="20"/>
      <c r="Z976" s="15"/>
    </row>
    <row r="977" spans="1:26" s="4" customFormat="1" ht="15.75" customHeight="1">
      <c r="A977" s="854" t="s">
        <v>200</v>
      </c>
      <c r="B977" s="5">
        <v>43839</v>
      </c>
      <c r="C977" s="650" t="s">
        <v>1265</v>
      </c>
      <c r="D977" s="663">
        <v>47323</v>
      </c>
      <c r="E977" s="7" t="s">
        <v>8</v>
      </c>
      <c r="F977" s="7" t="s">
        <v>1240</v>
      </c>
      <c r="G977" s="7">
        <v>500</v>
      </c>
      <c r="H977" s="651">
        <v>44.71</v>
      </c>
      <c r="I977" s="651"/>
      <c r="J977" s="19">
        <v>22355</v>
      </c>
      <c r="K977" s="3">
        <v>12</v>
      </c>
      <c r="L977" s="648">
        <v>4.47</v>
      </c>
      <c r="M977" s="648">
        <v>0.81499999999999995</v>
      </c>
      <c r="N977" s="823">
        <v>22371.864999999998</v>
      </c>
      <c r="O977" s="655" t="s">
        <v>143</v>
      </c>
      <c r="P977" s="662"/>
      <c r="Q977" s="823">
        <v>-22371.864999999998</v>
      </c>
      <c r="R977" s="15"/>
      <c r="S977" s="25"/>
      <c r="T977" s="649"/>
      <c r="U977" s="15"/>
      <c r="V977" s="649" t="s">
        <v>1211</v>
      </c>
      <c r="W977" s="657">
        <v>17.285</v>
      </c>
      <c r="X977" s="4">
        <v>-500</v>
      </c>
      <c r="Y977" s="20"/>
      <c r="Z977" s="15"/>
    </row>
    <row r="978" spans="1:26" s="4" customFormat="1" ht="15.75" customHeight="1">
      <c r="A978" s="872" t="s">
        <v>1263</v>
      </c>
      <c r="B978" s="5">
        <v>43839</v>
      </c>
      <c r="C978" s="650" t="s">
        <v>1265</v>
      </c>
      <c r="D978" s="663">
        <v>385840</v>
      </c>
      <c r="E978" s="7" t="s">
        <v>10</v>
      </c>
      <c r="F978" s="7" t="s">
        <v>1240</v>
      </c>
      <c r="G978" s="7">
        <v>500</v>
      </c>
      <c r="H978" s="651">
        <v>45.23</v>
      </c>
      <c r="I978" s="651"/>
      <c r="J978" s="19">
        <v>22615</v>
      </c>
      <c r="K978" s="3"/>
      <c r="L978" s="648">
        <v>4.5274999999999999</v>
      </c>
      <c r="M978" s="648">
        <v>0.82750000000000001</v>
      </c>
      <c r="N978" s="823">
        <v>22610.081071428573</v>
      </c>
      <c r="O978" s="655" t="s">
        <v>143</v>
      </c>
      <c r="P978" s="662"/>
      <c r="Q978" s="823">
        <v>22610.081071428573</v>
      </c>
      <c r="R978" s="15">
        <v>41.708333333332121</v>
      </c>
      <c r="S978" s="25"/>
      <c r="T978" s="649"/>
      <c r="U978" s="15"/>
      <c r="V978" s="649" t="s">
        <v>1211</v>
      </c>
      <c r="W978" s="657">
        <v>5.3549999999999995</v>
      </c>
      <c r="X978" s="4">
        <v>500</v>
      </c>
      <c r="Y978" s="20"/>
      <c r="Z978" s="15"/>
    </row>
    <row r="979" spans="1:26" s="4" customFormat="1" ht="15.75" customHeight="1">
      <c r="A979" s="872" t="s">
        <v>1263</v>
      </c>
      <c r="B979" s="5">
        <v>43839</v>
      </c>
      <c r="C979" s="650" t="s">
        <v>1265</v>
      </c>
      <c r="D979" s="663">
        <v>385840</v>
      </c>
      <c r="E979" s="7" t="s">
        <v>8</v>
      </c>
      <c r="F979" s="7" t="s">
        <v>1240</v>
      </c>
      <c r="G979" s="7">
        <v>500</v>
      </c>
      <c r="H979" s="651">
        <v>45.13</v>
      </c>
      <c r="I979" s="651"/>
      <c r="J979" s="19">
        <v>22565</v>
      </c>
      <c r="K979" s="3"/>
      <c r="L979" s="648">
        <v>4.5274999999999999</v>
      </c>
      <c r="M979" s="648">
        <v>0.82750000000000001</v>
      </c>
      <c r="N979" s="823">
        <v>22570.548928571428</v>
      </c>
      <c r="O979" s="655" t="s">
        <v>143</v>
      </c>
      <c r="P979" s="662"/>
      <c r="Q979" s="823">
        <v>-22570.548928571428</v>
      </c>
      <c r="R979" s="15"/>
      <c r="S979" s="25"/>
      <c r="T979" s="649"/>
      <c r="U979" s="15"/>
      <c r="V979" s="649" t="s">
        <v>1257</v>
      </c>
      <c r="W979" s="657">
        <v>5.3549999999999995</v>
      </c>
      <c r="X979" s="4">
        <v>-500</v>
      </c>
      <c r="Y979" s="20"/>
      <c r="Z979" s="15"/>
    </row>
    <row r="980" spans="1:26" s="4" customFormat="1" ht="15.75" customHeight="1">
      <c r="A980" s="872" t="s">
        <v>1263</v>
      </c>
      <c r="B980" s="5">
        <v>43839</v>
      </c>
      <c r="C980" s="650" t="s">
        <v>1265</v>
      </c>
      <c r="D980" s="663">
        <v>385840</v>
      </c>
      <c r="E980" s="7" t="s">
        <v>10</v>
      </c>
      <c r="F980" s="7" t="s">
        <v>1240</v>
      </c>
      <c r="G980" s="7">
        <v>500</v>
      </c>
      <c r="H980" s="651">
        <v>45.45</v>
      </c>
      <c r="I980" s="651"/>
      <c r="J980" s="19">
        <v>22725</v>
      </c>
      <c r="K980" s="3"/>
      <c r="L980" s="648">
        <v>4.5274999999999999</v>
      </c>
      <c r="M980" s="648">
        <v>0.82750000000000001</v>
      </c>
      <c r="N980" s="823">
        <v>22720.081071428573</v>
      </c>
      <c r="O980" s="655" t="s">
        <v>143</v>
      </c>
      <c r="P980" s="662"/>
      <c r="Q980" s="823">
        <v>22720.081071428573</v>
      </c>
      <c r="R980" s="15">
        <v>57.211666666666133</v>
      </c>
      <c r="S980" s="25"/>
      <c r="T980" s="649"/>
      <c r="U980" s="15"/>
      <c r="V980" s="649" t="s">
        <v>1211</v>
      </c>
      <c r="W980" s="657">
        <v>5.3549999999999995</v>
      </c>
      <c r="X980" s="4">
        <v>-500</v>
      </c>
      <c r="Y980" s="20"/>
      <c r="Z980" s="15"/>
    </row>
    <row r="981" spans="1:26" s="4" customFormat="1" ht="15.75" customHeight="1">
      <c r="A981" s="872" t="s">
        <v>1263</v>
      </c>
      <c r="B981" s="5">
        <v>43839</v>
      </c>
      <c r="C981" s="650" t="s">
        <v>1265</v>
      </c>
      <c r="D981" s="663">
        <v>385840</v>
      </c>
      <c r="E981" s="7" t="s">
        <v>8</v>
      </c>
      <c r="F981" s="7" t="s">
        <v>1240</v>
      </c>
      <c r="G981" s="7">
        <v>500</v>
      </c>
      <c r="H981" s="651">
        <v>45.31</v>
      </c>
      <c r="I981" s="651"/>
      <c r="J981" s="19">
        <v>22655</v>
      </c>
      <c r="K981" s="3"/>
      <c r="L981" s="648">
        <v>4.5274999999999999</v>
      </c>
      <c r="M981" s="648">
        <v>0.82750000000000001</v>
      </c>
      <c r="N981" s="823">
        <v>22660.548928571428</v>
      </c>
      <c r="O981" s="655" t="s">
        <v>143</v>
      </c>
      <c r="P981" s="662"/>
      <c r="Q981" s="823">
        <v>-22660.548928571428</v>
      </c>
      <c r="R981" s="15"/>
      <c r="S981" s="25"/>
      <c r="T981" s="649"/>
      <c r="U981" s="15"/>
      <c r="V981" s="649" t="s">
        <v>1211</v>
      </c>
      <c r="W981" s="657">
        <v>5.3549999999999995</v>
      </c>
      <c r="X981" s="4">
        <v>500</v>
      </c>
      <c r="Y981" s="20"/>
      <c r="Z981" s="15"/>
    </row>
    <row r="982" spans="1:26" s="4" customFormat="1" ht="15.75" customHeight="1">
      <c r="A982" s="854" t="s">
        <v>200</v>
      </c>
      <c r="B982" s="5">
        <v>43839</v>
      </c>
      <c r="C982" s="650" t="s">
        <v>1265</v>
      </c>
      <c r="D982" s="663">
        <v>40150</v>
      </c>
      <c r="E982" s="7" t="s">
        <v>10</v>
      </c>
      <c r="F982" s="7" t="s">
        <v>1240</v>
      </c>
      <c r="G982" s="7">
        <v>500</v>
      </c>
      <c r="H982" s="651">
        <v>44.98</v>
      </c>
      <c r="I982" s="651">
        <v>45.936</v>
      </c>
      <c r="J982" s="19">
        <v>22490</v>
      </c>
      <c r="K982" s="3">
        <v>12</v>
      </c>
      <c r="L982" s="648">
        <v>4.8579999999999997</v>
      </c>
      <c r="M982" s="648">
        <v>0.82599999999999996</v>
      </c>
      <c r="N982" s="823">
        <v>22473.082571428571</v>
      </c>
      <c r="O982" s="655" t="s">
        <v>143</v>
      </c>
      <c r="P982" s="662"/>
      <c r="Q982" s="823">
        <v>22473.082571428571</v>
      </c>
      <c r="R982" s="15">
        <v>-493.82933333333494</v>
      </c>
      <c r="S982" s="25"/>
      <c r="T982" s="649"/>
      <c r="U982" s="15"/>
      <c r="V982" s="649" t="s">
        <v>1211</v>
      </c>
      <c r="W982" s="657">
        <v>17.684000000000001</v>
      </c>
      <c r="X982" s="4">
        <v>-500</v>
      </c>
      <c r="Y982" s="20"/>
      <c r="Z982" s="15"/>
    </row>
    <row r="983" spans="1:26" s="4" customFormat="1" ht="15.75" customHeight="1">
      <c r="A983" s="854" t="s">
        <v>200</v>
      </c>
      <c r="B983" s="5">
        <v>43839</v>
      </c>
      <c r="C983" s="650" t="s">
        <v>1265</v>
      </c>
      <c r="D983" s="663">
        <v>40150</v>
      </c>
      <c r="E983" s="7" t="s">
        <v>10</v>
      </c>
      <c r="F983" s="7" t="s">
        <v>1240</v>
      </c>
      <c r="G983" s="7">
        <v>500</v>
      </c>
      <c r="H983" s="651">
        <v>45.23</v>
      </c>
      <c r="I983" s="651"/>
      <c r="J983" s="19">
        <v>22615</v>
      </c>
      <c r="K983" s="3">
        <v>12</v>
      </c>
      <c r="L983" s="648">
        <v>4.8579999999999997</v>
      </c>
      <c r="M983" s="648">
        <v>0.82599999999999996</v>
      </c>
      <c r="N983" s="823">
        <v>22598.082571428571</v>
      </c>
      <c r="O983" s="655" t="s">
        <v>143</v>
      </c>
      <c r="P983" s="662"/>
      <c r="Q983" s="823">
        <v>22598.082571428571</v>
      </c>
      <c r="R983" s="15">
        <v>98.717999999997119</v>
      </c>
      <c r="S983" s="25"/>
      <c r="T983" s="649"/>
      <c r="U983" s="15"/>
      <c r="V983" s="649" t="s">
        <v>1211</v>
      </c>
      <c r="W983" s="657">
        <v>17.684000000000001</v>
      </c>
      <c r="X983" s="4">
        <v>500</v>
      </c>
      <c r="Y983" s="20"/>
      <c r="Z983" s="15"/>
    </row>
    <row r="984" spans="1:26" s="4" customFormat="1" ht="15.75" customHeight="1">
      <c r="A984" s="854" t="s">
        <v>200</v>
      </c>
      <c r="B984" s="5">
        <v>43839</v>
      </c>
      <c r="C984" s="650" t="s">
        <v>1265</v>
      </c>
      <c r="D984" s="663">
        <v>40150</v>
      </c>
      <c r="E984" s="7" t="s">
        <v>8</v>
      </c>
      <c r="F984" s="7" t="s">
        <v>1240</v>
      </c>
      <c r="G984" s="7">
        <v>500</v>
      </c>
      <c r="H984" s="651">
        <v>44.95</v>
      </c>
      <c r="I984" s="651"/>
      <c r="J984" s="19">
        <v>22475</v>
      </c>
      <c r="K984" s="3">
        <v>12</v>
      </c>
      <c r="L984" s="648">
        <v>4.8579999999999997</v>
      </c>
      <c r="M984" s="648">
        <v>0.82599999999999996</v>
      </c>
      <c r="N984" s="823">
        <v>22492.54742857143</v>
      </c>
      <c r="O984" s="655" t="s">
        <v>143</v>
      </c>
      <c r="P984" s="662"/>
      <c r="Q984" s="823">
        <v>-22492.54742857143</v>
      </c>
      <c r="R984" s="15"/>
      <c r="S984" s="660"/>
      <c r="T984" s="649"/>
      <c r="U984" s="654"/>
      <c r="V984" s="649" t="s">
        <v>1257</v>
      </c>
      <c r="W984" s="657">
        <v>17.684000000000001</v>
      </c>
      <c r="X984" s="4">
        <v>500</v>
      </c>
      <c r="Y984" s="20"/>
      <c r="Z984" s="15"/>
    </row>
    <row r="985" spans="1:26" s="4" customFormat="1" ht="15.75" customHeight="1">
      <c r="A985" s="854" t="s">
        <v>200</v>
      </c>
      <c r="B985" s="5">
        <v>43839</v>
      </c>
      <c r="C985" s="650" t="s">
        <v>1265</v>
      </c>
      <c r="D985" s="663">
        <v>40150</v>
      </c>
      <c r="E985" s="7" t="s">
        <v>10</v>
      </c>
      <c r="F985" s="7" t="s">
        <v>1240</v>
      </c>
      <c r="G985" s="7">
        <v>500</v>
      </c>
      <c r="H985" s="651">
        <v>45.79</v>
      </c>
      <c r="I985" s="651"/>
      <c r="J985" s="19">
        <v>22895</v>
      </c>
      <c r="K985" s="3">
        <v>12</v>
      </c>
      <c r="L985" s="648">
        <v>4.8579999999999997</v>
      </c>
      <c r="M985" s="648">
        <v>0.82599999999999996</v>
      </c>
      <c r="N985" s="823">
        <v>22878.843999999997</v>
      </c>
      <c r="O985" s="655" t="s">
        <v>143</v>
      </c>
      <c r="P985" s="662"/>
      <c r="Q985" s="823">
        <v>22878.843999999997</v>
      </c>
      <c r="R985" s="15">
        <v>257.81299999999828</v>
      </c>
      <c r="S985" s="660"/>
      <c r="T985" s="649"/>
      <c r="U985" s="654"/>
      <c r="V985" s="649" t="s">
        <v>1211</v>
      </c>
      <c r="W985" s="657">
        <v>17.684000000000001</v>
      </c>
      <c r="X985" s="4">
        <v>-500</v>
      </c>
      <c r="Y985" s="20"/>
      <c r="Z985" s="15"/>
    </row>
    <row r="986" spans="1:26" s="4" customFormat="1" ht="15.75" customHeight="1">
      <c r="A986" s="854" t="s">
        <v>200</v>
      </c>
      <c r="B986" s="5">
        <v>43839</v>
      </c>
      <c r="C986" s="650" t="s">
        <v>1265</v>
      </c>
      <c r="D986" s="663">
        <v>40150</v>
      </c>
      <c r="E986" s="7" t="s">
        <v>8</v>
      </c>
      <c r="F986" s="7" t="s">
        <v>1240</v>
      </c>
      <c r="G986" s="7">
        <v>500</v>
      </c>
      <c r="H986" s="651">
        <v>45.21</v>
      </c>
      <c r="I986" s="651"/>
      <c r="J986" s="19">
        <v>22605</v>
      </c>
      <c r="K986" s="3">
        <v>12</v>
      </c>
      <c r="L986" s="648">
        <v>4.8579999999999997</v>
      </c>
      <c r="M986" s="648">
        <v>0.82599999999999996</v>
      </c>
      <c r="N986" s="823">
        <v>22621.786000000004</v>
      </c>
      <c r="O986" s="655" t="s">
        <v>143</v>
      </c>
      <c r="P986" s="662"/>
      <c r="Q986" s="823">
        <v>-22621.786000000004</v>
      </c>
      <c r="R986" s="15"/>
      <c r="S986" s="660"/>
      <c r="T986" s="649"/>
      <c r="U986" s="654"/>
      <c r="V986" s="649" t="s">
        <v>1211</v>
      </c>
      <c r="W986" s="657">
        <v>17.684000000000001</v>
      </c>
      <c r="X986" s="4">
        <v>500</v>
      </c>
      <c r="Y986" s="20"/>
      <c r="Z986" s="15"/>
    </row>
    <row r="987" spans="1:26" s="4" customFormat="1" ht="15.75" customHeight="1">
      <c r="A987" s="854" t="s">
        <v>200</v>
      </c>
      <c r="B987" s="650">
        <v>43838</v>
      </c>
      <c r="C987" s="650" t="s">
        <v>1265</v>
      </c>
      <c r="D987" s="291">
        <v>32509</v>
      </c>
      <c r="E987" s="651" t="s">
        <v>8</v>
      </c>
      <c r="F987" s="651" t="s">
        <v>1240</v>
      </c>
      <c r="G987" s="651">
        <v>500</v>
      </c>
      <c r="H987" s="651">
        <v>44.73</v>
      </c>
      <c r="I987" s="7"/>
      <c r="J987" s="656">
        <v>22365</v>
      </c>
      <c r="K987" s="648">
        <v>12</v>
      </c>
      <c r="L987" s="648">
        <v>5.0333333333333332</v>
      </c>
      <c r="M987" s="648">
        <v>0.81333333333333335</v>
      </c>
      <c r="N987" s="823">
        <v>22381.773333333334</v>
      </c>
      <c r="O987" s="655" t="s">
        <v>143</v>
      </c>
      <c r="P987" s="662"/>
      <c r="Q987" s="823">
        <v>-22381.773333333334</v>
      </c>
      <c r="R987" s="15"/>
      <c r="S987" s="660"/>
      <c r="T987" s="649"/>
      <c r="U987" s="654"/>
      <c r="V987" s="649" t="s">
        <v>1257</v>
      </c>
      <c r="W987" s="657">
        <v>17.846666666666664</v>
      </c>
      <c r="X987" s="4">
        <v>-500</v>
      </c>
      <c r="Y987" s="20"/>
      <c r="Z987" s="15"/>
    </row>
    <row r="988" spans="1:26" s="4" customFormat="1" ht="15.75" customHeight="1">
      <c r="A988" s="854" t="s">
        <v>200</v>
      </c>
      <c r="B988" s="650">
        <v>43838</v>
      </c>
      <c r="C988" s="650" t="s">
        <v>1265</v>
      </c>
      <c r="D988" s="291">
        <v>32509</v>
      </c>
      <c r="E988" s="651" t="s">
        <v>10</v>
      </c>
      <c r="F988" s="651" t="s">
        <v>1240</v>
      </c>
      <c r="G988" s="651">
        <v>500</v>
      </c>
      <c r="H988" s="651">
        <v>44.74</v>
      </c>
      <c r="I988" s="7"/>
      <c r="J988" s="656">
        <v>22370</v>
      </c>
      <c r="K988" s="648">
        <v>12</v>
      </c>
      <c r="L988" s="648">
        <v>5.0333333333333332</v>
      </c>
      <c r="M988" s="648">
        <v>0.81333333333333335</v>
      </c>
      <c r="N988" s="823">
        <v>22353.856666666667</v>
      </c>
      <c r="O988" s="655" t="s">
        <v>143</v>
      </c>
      <c r="P988" s="662"/>
      <c r="Q988" s="823">
        <v>22353.856666666667</v>
      </c>
      <c r="R988" s="15">
        <v>-63.769166666665114</v>
      </c>
      <c r="S988" s="660"/>
      <c r="T988" s="649"/>
      <c r="U988" s="654"/>
      <c r="V988" s="649" t="s">
        <v>1257</v>
      </c>
      <c r="W988" s="657">
        <v>17.846666666666664</v>
      </c>
      <c r="X988" s="4">
        <v>-1800</v>
      </c>
      <c r="Y988" s="20"/>
      <c r="Z988" s="15"/>
    </row>
    <row r="989" spans="1:26" s="4" customFormat="1" ht="15.75" customHeight="1">
      <c r="A989" s="854" t="s">
        <v>200</v>
      </c>
      <c r="B989" s="650">
        <v>43838</v>
      </c>
      <c r="C989" s="650" t="s">
        <v>1265</v>
      </c>
      <c r="D989" s="291">
        <v>32509</v>
      </c>
      <c r="E989" s="651" t="s">
        <v>8</v>
      </c>
      <c r="F989" s="651" t="s">
        <v>1240</v>
      </c>
      <c r="G989" s="651">
        <v>500</v>
      </c>
      <c r="H989" s="651">
        <v>44.8</v>
      </c>
      <c r="I989" s="7"/>
      <c r="J989" s="656">
        <v>22400</v>
      </c>
      <c r="K989" s="648">
        <v>12</v>
      </c>
      <c r="L989" s="648">
        <v>5.0333333333333332</v>
      </c>
      <c r="M989" s="648">
        <v>0.81333333333333335</v>
      </c>
      <c r="N989" s="823">
        <v>22416.773333333334</v>
      </c>
      <c r="O989" s="655" t="s">
        <v>143</v>
      </c>
      <c r="P989" s="662"/>
      <c r="Q989" s="823">
        <v>-22416.773333333334</v>
      </c>
      <c r="R989" s="15"/>
      <c r="S989" s="660"/>
      <c r="T989" s="649"/>
      <c r="U989" s="654"/>
      <c r="V989" s="649" t="s">
        <v>1257</v>
      </c>
      <c r="W989" s="657">
        <v>17.846666666666664</v>
      </c>
      <c r="X989" s="4">
        <v>500</v>
      </c>
      <c r="Y989" s="20"/>
      <c r="Z989" s="15"/>
    </row>
    <row r="990" spans="1:26" s="4" customFormat="1" ht="15.75" customHeight="1">
      <c r="A990" s="854" t="s">
        <v>200</v>
      </c>
      <c r="B990" s="650">
        <v>43837</v>
      </c>
      <c r="C990" s="650" t="s">
        <v>1265</v>
      </c>
      <c r="D990" s="291">
        <v>25546</v>
      </c>
      <c r="E990" s="651" t="s">
        <v>10</v>
      </c>
      <c r="F990" s="651" t="s">
        <v>1240</v>
      </c>
      <c r="G990" s="651">
        <v>500</v>
      </c>
      <c r="H990" s="651">
        <v>44.62</v>
      </c>
      <c r="I990" s="7">
        <v>45.936</v>
      </c>
      <c r="J990" s="656">
        <v>22310</v>
      </c>
      <c r="K990" s="648">
        <v>12</v>
      </c>
      <c r="L990" s="648">
        <v>6.13</v>
      </c>
      <c r="M990" s="648">
        <v>0.81</v>
      </c>
      <c r="N990" s="823">
        <v>22292.719999999998</v>
      </c>
      <c r="O990" s="655" t="s">
        <v>143</v>
      </c>
      <c r="P990" s="662"/>
      <c r="Q990" s="823">
        <v>22292.719999999998</v>
      </c>
      <c r="R990" s="15">
        <v>-675.37000000000262</v>
      </c>
      <c r="S990" s="660"/>
      <c r="T990" s="649"/>
      <c r="U990" s="654"/>
      <c r="V990" s="649" t="s">
        <v>1257</v>
      </c>
      <c r="W990" s="657">
        <v>18.939999999999998</v>
      </c>
      <c r="X990" s="4">
        <v>-1000</v>
      </c>
      <c r="Y990" s="20"/>
      <c r="Z990" s="15"/>
    </row>
    <row r="991" spans="1:26" s="4" customFormat="1" ht="15.75" customHeight="1">
      <c r="A991" s="872" t="s">
        <v>1263</v>
      </c>
      <c r="B991" s="650">
        <v>43837</v>
      </c>
      <c r="C991" s="650" t="s">
        <v>446</v>
      </c>
      <c r="D991" s="291"/>
      <c r="E991" s="651" t="s">
        <v>10</v>
      </c>
      <c r="F991" s="651" t="s">
        <v>89</v>
      </c>
      <c r="G991" s="651">
        <v>1800</v>
      </c>
      <c r="H991" s="651">
        <v>14.44</v>
      </c>
      <c r="I991" s="7">
        <v>13.816836734693878</v>
      </c>
      <c r="J991" s="656">
        <v>25992</v>
      </c>
      <c r="K991" s="648"/>
      <c r="L991" s="648">
        <v>7.14</v>
      </c>
      <c r="M991" s="648">
        <v>0.95</v>
      </c>
      <c r="N991" s="823">
        <v>25986.579999999998</v>
      </c>
      <c r="O991" s="655" t="s">
        <v>143</v>
      </c>
      <c r="P991" s="662"/>
      <c r="Q991" s="823">
        <v>25986.579999999998</v>
      </c>
      <c r="R991" s="15">
        <v>1116.1838775510187</v>
      </c>
      <c r="S991" s="660"/>
      <c r="T991" s="649"/>
      <c r="U991" s="654"/>
      <c r="V991" s="649" t="s">
        <v>1257</v>
      </c>
      <c r="W991" s="657">
        <v>8.09</v>
      </c>
      <c r="X991" s="4">
        <v>-500</v>
      </c>
      <c r="Y991" s="20"/>
      <c r="Z991" s="15"/>
    </row>
    <row r="992" spans="1:26" s="4" customFormat="1" ht="15.75" customHeight="1">
      <c r="A992" s="854" t="s">
        <v>200</v>
      </c>
      <c r="B992" s="650">
        <v>43833</v>
      </c>
      <c r="C992" s="650" t="s">
        <v>1265</v>
      </c>
      <c r="D992" s="291">
        <v>11378</v>
      </c>
      <c r="E992" s="651" t="s">
        <v>8</v>
      </c>
      <c r="F992" s="651" t="s">
        <v>1240</v>
      </c>
      <c r="G992" s="651">
        <v>500</v>
      </c>
      <c r="H992" s="651">
        <v>44.31</v>
      </c>
      <c r="I992" s="7">
        <v>45.936</v>
      </c>
      <c r="J992" s="656">
        <v>22155</v>
      </c>
      <c r="K992" s="648">
        <v>12</v>
      </c>
      <c r="L992" s="648">
        <v>5.27</v>
      </c>
      <c r="M992" s="648">
        <v>0.72499999999999998</v>
      </c>
      <c r="N992" s="823">
        <v>22172.825000000001</v>
      </c>
      <c r="O992" s="655" t="s">
        <v>143</v>
      </c>
      <c r="P992" s="662"/>
      <c r="Q992" s="823">
        <v>-22172.825000000001</v>
      </c>
      <c r="R992" s="15"/>
      <c r="S992" s="660"/>
      <c r="T992" s="649"/>
      <c r="U992" s="654"/>
      <c r="V992" s="649" t="s">
        <v>1257</v>
      </c>
      <c r="W992" s="657">
        <v>17.995000000000001</v>
      </c>
      <c r="X992" s="4">
        <v>-500</v>
      </c>
      <c r="Y992" s="20"/>
      <c r="Z992" s="15"/>
    </row>
    <row r="993" spans="1:26" s="4" customFormat="1" ht="15.75" customHeight="1">
      <c r="A993" s="872" t="s">
        <v>1263</v>
      </c>
      <c r="B993" s="650">
        <v>43832</v>
      </c>
      <c r="C993" s="650" t="s">
        <v>446</v>
      </c>
      <c r="D993" s="291">
        <v>35105</v>
      </c>
      <c r="E993" s="651" t="s">
        <v>10</v>
      </c>
      <c r="F993" s="651" t="s">
        <v>89</v>
      </c>
      <c r="G993" s="651">
        <v>1000</v>
      </c>
      <c r="H993" s="651">
        <v>13.82</v>
      </c>
      <c r="I993" s="7">
        <v>13.816836734693878</v>
      </c>
      <c r="J993" s="656">
        <v>13820</v>
      </c>
      <c r="K993" s="648"/>
      <c r="L993" s="648">
        <v>3.8</v>
      </c>
      <c r="M993" s="648">
        <v>0.52</v>
      </c>
      <c r="N993" s="823">
        <v>13815.01</v>
      </c>
      <c r="O993" s="655" t="s">
        <v>143</v>
      </c>
      <c r="P993" s="662"/>
      <c r="Q993" s="823">
        <v>13815.01</v>
      </c>
      <c r="R993" s="15">
        <v>-0.42673469387773366</v>
      </c>
      <c r="S993" s="660"/>
      <c r="T993" s="649"/>
      <c r="U993" s="654"/>
      <c r="V993" s="649" t="s">
        <v>1257</v>
      </c>
      <c r="W993" s="657">
        <v>4.32</v>
      </c>
      <c r="X993" s="4">
        <v>500</v>
      </c>
      <c r="Y993" s="20"/>
      <c r="Z993" s="15"/>
    </row>
    <row r="994" spans="1:26" s="4" customFormat="1" ht="15.75" customHeight="1">
      <c r="A994" s="854" t="s">
        <v>200</v>
      </c>
      <c r="B994" s="650">
        <v>43832</v>
      </c>
      <c r="C994" s="650" t="s">
        <v>280</v>
      </c>
      <c r="D994" s="291">
        <v>4047</v>
      </c>
      <c r="E994" s="651" t="s">
        <v>10</v>
      </c>
      <c r="F994" s="651" t="s">
        <v>192</v>
      </c>
      <c r="G994" s="651">
        <v>500</v>
      </c>
      <c r="H994" s="651">
        <v>32.39</v>
      </c>
      <c r="I994" s="7">
        <v>31.96</v>
      </c>
      <c r="J994" s="656">
        <v>16195</v>
      </c>
      <c r="K994" s="648">
        <v>12</v>
      </c>
      <c r="L994" s="648">
        <v>5.27</v>
      </c>
      <c r="M994" s="648">
        <v>0.72499999999999998</v>
      </c>
      <c r="N994" s="823">
        <v>16177.805</v>
      </c>
      <c r="O994" s="655" t="s">
        <v>143</v>
      </c>
      <c r="P994" s="662"/>
      <c r="Q994" s="823">
        <v>16177.805</v>
      </c>
      <c r="R994" s="15">
        <v>180.53499999999985</v>
      </c>
      <c r="S994" s="25"/>
      <c r="U994" s="15"/>
      <c r="V994" s="4" t="s">
        <v>1257</v>
      </c>
      <c r="W994" s="657">
        <v>17.995000000000001</v>
      </c>
      <c r="X994" s="4">
        <v>200</v>
      </c>
      <c r="Y994" s="20"/>
      <c r="Z994" s="15"/>
    </row>
    <row r="995" spans="1:26" s="4" customFormat="1" ht="15.75" customHeight="1">
      <c r="A995" s="854" t="s">
        <v>200</v>
      </c>
      <c r="B995" s="650">
        <v>43832</v>
      </c>
      <c r="C995" s="650" t="s">
        <v>1265</v>
      </c>
      <c r="D995" s="291">
        <v>4047</v>
      </c>
      <c r="E995" s="651" t="s">
        <v>10</v>
      </c>
      <c r="F995" s="651" t="s">
        <v>1240</v>
      </c>
      <c r="G995" s="651">
        <v>500</v>
      </c>
      <c r="H995" s="651">
        <v>44.31</v>
      </c>
      <c r="I995" s="7">
        <v>45.936</v>
      </c>
      <c r="J995" s="656">
        <v>22155</v>
      </c>
      <c r="K995" s="648">
        <v>12</v>
      </c>
      <c r="L995" s="648">
        <v>5.27</v>
      </c>
      <c r="M995" s="648">
        <v>0.72499999999999998</v>
      </c>
      <c r="N995" s="823">
        <v>22137.805</v>
      </c>
      <c r="O995" s="655" t="s">
        <v>143</v>
      </c>
      <c r="P995" s="662"/>
      <c r="Q995" s="823">
        <v>22137.805</v>
      </c>
      <c r="R995" s="15"/>
      <c r="S995" s="25"/>
      <c r="U995" s="15"/>
      <c r="V995" s="4" t="s">
        <v>1257</v>
      </c>
      <c r="W995" s="657">
        <v>17.995000000000001</v>
      </c>
      <c r="X995" s="4">
        <v>200</v>
      </c>
      <c r="Y995" s="20"/>
      <c r="Z995" s="15"/>
    </row>
    <row r="996" spans="1:26" s="4" customFormat="1" ht="15.75" customHeight="1">
      <c r="A996" s="854" t="s">
        <v>200</v>
      </c>
      <c r="B996" s="650">
        <v>43826</v>
      </c>
      <c r="C996" s="650" t="s">
        <v>1265</v>
      </c>
      <c r="D996" s="291">
        <v>113872</v>
      </c>
      <c r="E996" s="651" t="s">
        <v>8</v>
      </c>
      <c r="F996" s="651" t="s">
        <v>1240</v>
      </c>
      <c r="G996" s="651">
        <v>500</v>
      </c>
      <c r="H996" s="651">
        <v>44.24</v>
      </c>
      <c r="I996" s="7">
        <v>45.936</v>
      </c>
      <c r="J996" s="656">
        <v>22120</v>
      </c>
      <c r="K996" s="648">
        <v>12</v>
      </c>
      <c r="L996" s="648">
        <v>6.08</v>
      </c>
      <c r="M996" s="648">
        <v>0.84</v>
      </c>
      <c r="N996" s="823">
        <v>22137.940000000002</v>
      </c>
      <c r="O996" s="655" t="s">
        <v>143</v>
      </c>
      <c r="P996" s="662"/>
      <c r="Q996" s="823">
        <v>-22137.940000000002</v>
      </c>
      <c r="R996" s="15"/>
      <c r="S996" s="25"/>
      <c r="U996" s="15"/>
      <c r="V996" s="4" t="s">
        <v>1257</v>
      </c>
      <c r="W996" s="657">
        <v>18.919999999999998</v>
      </c>
      <c r="X996" s="4">
        <v>200</v>
      </c>
      <c r="Y996" s="20"/>
      <c r="Z996" s="15"/>
    </row>
    <row r="997" spans="1:26" s="4" customFormat="1" ht="15.75" customHeight="1">
      <c r="A997" s="854" t="s">
        <v>200</v>
      </c>
      <c r="B997" s="5">
        <v>43822</v>
      </c>
      <c r="C997" s="650" t="s">
        <v>1265</v>
      </c>
      <c r="D997" s="291">
        <v>101051</v>
      </c>
      <c r="E997" s="7" t="s">
        <v>8</v>
      </c>
      <c r="F997" s="7" t="s">
        <v>1240</v>
      </c>
      <c r="G997" s="7">
        <v>200</v>
      </c>
      <c r="H997" s="7">
        <v>46.05</v>
      </c>
      <c r="I997" s="7">
        <v>46.783999999999999</v>
      </c>
      <c r="J997" s="19">
        <v>9210</v>
      </c>
      <c r="K997" s="3">
        <v>12</v>
      </c>
      <c r="L997" s="3">
        <v>3.2149999999999999</v>
      </c>
      <c r="M997" s="3">
        <v>0.4425</v>
      </c>
      <c r="N997" s="823">
        <v>9228.4184999999979</v>
      </c>
      <c r="O997" s="655" t="s">
        <v>143</v>
      </c>
      <c r="P997" s="662"/>
      <c r="Q997" s="823">
        <v>-9228.4184999999979</v>
      </c>
      <c r="R997" s="15"/>
      <c r="S997" s="25"/>
      <c r="U997" s="15"/>
      <c r="V997" s="4" t="s">
        <v>1257</v>
      </c>
      <c r="W997" s="657">
        <v>15.657500000000001</v>
      </c>
      <c r="X997" s="4">
        <v>400</v>
      </c>
      <c r="Y997" s="20"/>
      <c r="Z997" s="15"/>
    </row>
    <row r="998" spans="1:26" s="4" customFormat="1" ht="15.75" customHeight="1">
      <c r="A998" s="854" t="s">
        <v>200</v>
      </c>
      <c r="B998" s="5">
        <v>43822</v>
      </c>
      <c r="C998" s="650" t="s">
        <v>1265</v>
      </c>
      <c r="D998" s="291">
        <v>101051</v>
      </c>
      <c r="E998" s="7" t="s">
        <v>8</v>
      </c>
      <c r="F998" s="7" t="s">
        <v>1240</v>
      </c>
      <c r="G998" s="7">
        <v>200</v>
      </c>
      <c r="H998" s="7">
        <v>46.66</v>
      </c>
      <c r="I998" s="7"/>
      <c r="J998" s="19">
        <v>9332</v>
      </c>
      <c r="K998" s="3">
        <v>12</v>
      </c>
      <c r="L998" s="3">
        <v>3.2149999999999999</v>
      </c>
      <c r="M998" s="3">
        <v>0.4425</v>
      </c>
      <c r="N998" s="823">
        <v>9350.4184999999979</v>
      </c>
      <c r="O998" s="655" t="s">
        <v>143</v>
      </c>
      <c r="P998" s="662"/>
      <c r="Q998" s="823">
        <v>-9350.4184999999979</v>
      </c>
      <c r="R998" s="15"/>
      <c r="S998" s="25"/>
      <c r="U998" s="15"/>
      <c r="V998" s="4" t="s">
        <v>1257</v>
      </c>
      <c r="W998" s="657">
        <v>15.657500000000001</v>
      </c>
      <c r="X998" s="4">
        <v>-500</v>
      </c>
      <c r="Y998" s="20"/>
      <c r="Z998" s="15"/>
    </row>
    <row r="999" spans="1:26" s="4" customFormat="1" ht="15.75" customHeight="1">
      <c r="A999" s="854" t="s">
        <v>200</v>
      </c>
      <c r="B999" s="5">
        <v>43822</v>
      </c>
      <c r="C999" s="650" t="s">
        <v>1265</v>
      </c>
      <c r="D999" s="291">
        <v>101051</v>
      </c>
      <c r="E999" s="7" t="s">
        <v>8</v>
      </c>
      <c r="F999" s="7" t="s">
        <v>1240</v>
      </c>
      <c r="G999" s="7">
        <v>200</v>
      </c>
      <c r="H999" s="7">
        <v>46.91</v>
      </c>
      <c r="I999" s="7"/>
      <c r="J999" s="19">
        <v>9382</v>
      </c>
      <c r="K999" s="3">
        <v>12</v>
      </c>
      <c r="L999" s="3">
        <v>3.2149999999999999</v>
      </c>
      <c r="M999" s="3">
        <v>0.4425</v>
      </c>
      <c r="N999" s="823">
        <v>9400.4184999999979</v>
      </c>
      <c r="O999" s="655" t="s">
        <v>143</v>
      </c>
      <c r="P999" s="662"/>
      <c r="Q999" s="823">
        <v>-9400.4184999999979</v>
      </c>
      <c r="R999" s="15"/>
      <c r="S999" s="25"/>
      <c r="U999" s="15"/>
      <c r="V999" s="4" t="s">
        <v>1257</v>
      </c>
      <c r="W999" s="657">
        <v>15.657500000000001</v>
      </c>
      <c r="X999" s="4">
        <v>-400</v>
      </c>
      <c r="Y999" s="20"/>
      <c r="Z999" s="15"/>
    </row>
    <row r="1000" spans="1:26" s="4" customFormat="1" ht="15.75" customHeight="1">
      <c r="A1000" s="854" t="s">
        <v>200</v>
      </c>
      <c r="B1000" s="5">
        <v>43822</v>
      </c>
      <c r="C1000" s="650" t="s">
        <v>1265</v>
      </c>
      <c r="D1000" s="291">
        <v>101051</v>
      </c>
      <c r="E1000" s="7" t="s">
        <v>8</v>
      </c>
      <c r="F1000" s="7" t="s">
        <v>1240</v>
      </c>
      <c r="G1000" s="7">
        <v>400</v>
      </c>
      <c r="H1000" s="7">
        <v>47.15</v>
      </c>
      <c r="I1000" s="7"/>
      <c r="J1000" s="19">
        <v>18860</v>
      </c>
      <c r="K1000" s="3">
        <v>12</v>
      </c>
      <c r="L1000" s="3">
        <v>3.2149999999999999</v>
      </c>
      <c r="M1000" s="3">
        <v>0.4425</v>
      </c>
      <c r="N1000" s="823">
        <v>18878.418500000003</v>
      </c>
      <c r="O1000" s="655" t="s">
        <v>143</v>
      </c>
      <c r="P1000" s="662"/>
      <c r="Q1000" s="823">
        <v>-18878.418500000003</v>
      </c>
      <c r="R1000" s="15"/>
      <c r="S1000" s="25"/>
      <c r="U1000" s="15"/>
      <c r="V1000" s="4" t="s">
        <v>1211</v>
      </c>
      <c r="W1000" s="657">
        <v>15.657500000000001</v>
      </c>
      <c r="X1000" s="4">
        <v>-400</v>
      </c>
      <c r="Y1000" s="20"/>
      <c r="Z1000" s="15"/>
    </row>
    <row r="1001" spans="1:26" s="4" customFormat="1" ht="15.75" customHeight="1">
      <c r="A1001" s="854" t="s">
        <v>200</v>
      </c>
      <c r="B1001" s="5">
        <v>43819</v>
      </c>
      <c r="C1001" s="650" t="s">
        <v>1265</v>
      </c>
      <c r="D1001" s="291">
        <v>94199</v>
      </c>
      <c r="E1001" s="7" t="s">
        <v>10</v>
      </c>
      <c r="F1001" s="7" t="s">
        <v>1240</v>
      </c>
      <c r="G1001" s="7">
        <v>500</v>
      </c>
      <c r="H1001" s="7">
        <v>48.78</v>
      </c>
      <c r="I1001" s="7"/>
      <c r="J1001" s="19">
        <v>24390</v>
      </c>
      <c r="K1001" s="3">
        <v>12</v>
      </c>
      <c r="L1001" s="3">
        <v>4.6899999999999995</v>
      </c>
      <c r="M1001" s="3">
        <v>0.72799999999999998</v>
      </c>
      <c r="N1001" s="823">
        <v>24371.925999999999</v>
      </c>
      <c r="O1001" s="655" t="s">
        <v>143</v>
      </c>
      <c r="P1001" s="662"/>
      <c r="Q1001" s="823">
        <v>24371.925999999999</v>
      </c>
      <c r="R1001" s="15">
        <v>96.796333333335497</v>
      </c>
      <c r="S1001" s="25"/>
      <c r="U1001" s="15"/>
      <c r="V1001" s="4" t="s">
        <v>1211</v>
      </c>
      <c r="W1001" s="657">
        <v>17.417999999999999</v>
      </c>
      <c r="X1001" s="4">
        <v>400</v>
      </c>
      <c r="Y1001" s="20"/>
      <c r="Z1001" s="15"/>
    </row>
    <row r="1002" spans="1:26" s="4" customFormat="1" ht="15.75" customHeight="1">
      <c r="A1002" s="854" t="s">
        <v>200</v>
      </c>
      <c r="B1002" s="5">
        <v>43819</v>
      </c>
      <c r="C1002" s="650" t="s">
        <v>1265</v>
      </c>
      <c r="D1002" s="291">
        <v>94199</v>
      </c>
      <c r="E1002" s="7" t="s">
        <v>10</v>
      </c>
      <c r="F1002" s="7" t="s">
        <v>1240</v>
      </c>
      <c r="G1002" s="7">
        <v>400</v>
      </c>
      <c r="H1002" s="7">
        <v>48.83</v>
      </c>
      <c r="I1002" s="7"/>
      <c r="J1002" s="19">
        <v>19532</v>
      </c>
      <c r="K1002" s="3">
        <v>12</v>
      </c>
      <c r="L1002" s="3">
        <v>4.6899999999999995</v>
      </c>
      <c r="M1002" s="3">
        <v>0.72799999999999998</v>
      </c>
      <c r="N1002" s="823">
        <v>19507.132000000001</v>
      </c>
      <c r="O1002" s="655" t="s">
        <v>143</v>
      </c>
      <c r="P1002" s="662"/>
      <c r="Q1002" s="823">
        <v>19507.132000000001</v>
      </c>
      <c r="R1002" s="15">
        <v>287.02866666666523</v>
      </c>
      <c r="S1002" s="25">
        <v>1300</v>
      </c>
      <c r="U1002" s="15"/>
      <c r="V1002" s="4" t="s">
        <v>1257</v>
      </c>
      <c r="W1002" s="657">
        <v>17.417999999999999</v>
      </c>
      <c r="X1002" s="4">
        <v>300</v>
      </c>
      <c r="Y1002" s="20"/>
      <c r="Z1002" s="15"/>
    </row>
    <row r="1003" spans="1:26" s="4" customFormat="1" ht="15.75" customHeight="1">
      <c r="A1003" s="854" t="s">
        <v>200</v>
      </c>
      <c r="B1003" s="5">
        <v>43819</v>
      </c>
      <c r="C1003" s="650" t="s">
        <v>1265</v>
      </c>
      <c r="D1003" s="291">
        <v>94199</v>
      </c>
      <c r="E1003" s="7" t="s">
        <v>10</v>
      </c>
      <c r="F1003" s="7" t="s">
        <v>1240</v>
      </c>
      <c r="G1003" s="7">
        <v>400</v>
      </c>
      <c r="H1003" s="7">
        <v>48.78</v>
      </c>
      <c r="I1003" s="7"/>
      <c r="J1003" s="19">
        <v>19512</v>
      </c>
      <c r="K1003" s="3">
        <v>12</v>
      </c>
      <c r="L1003" s="3">
        <v>4.6899999999999995</v>
      </c>
      <c r="M1003" s="3">
        <v>0.72799999999999998</v>
      </c>
      <c r="N1003" s="823">
        <v>19493.944857142858</v>
      </c>
      <c r="O1003" s="655" t="s">
        <v>143</v>
      </c>
      <c r="P1003" s="662"/>
      <c r="Q1003" s="823">
        <v>19493.944857142858</v>
      </c>
      <c r="R1003" s="15">
        <v>58.860666666663747</v>
      </c>
      <c r="S1003" s="25">
        <v>1000</v>
      </c>
      <c r="U1003" s="15"/>
      <c r="V1003" s="4" t="s">
        <v>1257</v>
      </c>
      <c r="W1003" s="657">
        <v>17.417999999999999</v>
      </c>
      <c r="X1003" s="4">
        <v>-500</v>
      </c>
      <c r="Y1003" s="20"/>
      <c r="Z1003" s="15">
        <v>953.0586666666677</v>
      </c>
    </row>
    <row r="1004" spans="1:26" s="4" customFormat="1" ht="15.75" customHeight="1">
      <c r="A1004" s="854" t="s">
        <v>200</v>
      </c>
      <c r="B1004" s="5">
        <v>43819</v>
      </c>
      <c r="C1004" s="650" t="s">
        <v>1265</v>
      </c>
      <c r="D1004" s="291">
        <v>94199</v>
      </c>
      <c r="E1004" s="7" t="s">
        <v>8</v>
      </c>
      <c r="F1004" s="7" t="s">
        <v>1240</v>
      </c>
      <c r="G1004" s="7">
        <v>400</v>
      </c>
      <c r="H1004" s="7">
        <v>48.55</v>
      </c>
      <c r="I1004" s="7"/>
      <c r="J1004" s="19">
        <v>19420</v>
      </c>
      <c r="K1004" s="3">
        <v>12</v>
      </c>
      <c r="L1004" s="3">
        <v>4.6899999999999995</v>
      </c>
      <c r="M1004" s="3">
        <v>0.72799999999999998</v>
      </c>
      <c r="N1004" s="823">
        <v>19438.685142857143</v>
      </c>
      <c r="O1004" s="655" t="s">
        <v>143</v>
      </c>
      <c r="P1004" s="662"/>
      <c r="Q1004" s="823">
        <v>-19438.685142857143</v>
      </c>
      <c r="R1004" s="15"/>
      <c r="S1004" s="25"/>
      <c r="U1004" s="15"/>
      <c r="V1004" s="4" t="s">
        <v>1257</v>
      </c>
      <c r="W1004" s="657">
        <v>17.417999999999999</v>
      </c>
      <c r="X1004" s="4">
        <v>400</v>
      </c>
      <c r="Y1004" s="20"/>
      <c r="Z1004" s="15">
        <v>470.4116666666705</v>
      </c>
    </row>
    <row r="1005" spans="1:26" s="4" customFormat="1" ht="15.75" customHeight="1">
      <c r="A1005" s="854" t="s">
        <v>200</v>
      </c>
      <c r="B1005" s="5">
        <v>43819</v>
      </c>
      <c r="C1005" s="650" t="s">
        <v>271</v>
      </c>
      <c r="D1005" s="291">
        <v>94199</v>
      </c>
      <c r="E1005" s="7" t="s">
        <v>8</v>
      </c>
      <c r="F1005" s="7" t="s">
        <v>67</v>
      </c>
      <c r="G1005" s="7">
        <v>300</v>
      </c>
      <c r="H1005" s="7">
        <v>43.65</v>
      </c>
      <c r="I1005" s="7">
        <v>43.964903846153845</v>
      </c>
      <c r="J1005" s="19">
        <v>13095</v>
      </c>
      <c r="K1005" s="3">
        <v>12</v>
      </c>
      <c r="L1005" s="3">
        <v>4.6899999999999995</v>
      </c>
      <c r="M1005" s="3">
        <v>0.72799999999999998</v>
      </c>
      <c r="N1005" s="823">
        <v>13113.685142857141</v>
      </c>
      <c r="O1005" s="852" t="s">
        <v>143</v>
      </c>
      <c r="P1005" s="662"/>
      <c r="Q1005" s="823">
        <v>-13113.685142857141</v>
      </c>
      <c r="R1005" s="15"/>
      <c r="S1005" s="25"/>
      <c r="U1005" s="15"/>
      <c r="V1005" s="4" t="s">
        <v>1257</v>
      </c>
      <c r="W1005" s="657">
        <v>17.417999999999999</v>
      </c>
      <c r="X1005" s="4">
        <v>-400</v>
      </c>
      <c r="Y1005" s="20"/>
      <c r="Z1005" s="15">
        <v>470.4116666666705</v>
      </c>
    </row>
    <row r="1006" spans="1:26" s="4" customFormat="1" ht="15.75" customHeight="1">
      <c r="A1006" s="854" t="s">
        <v>200</v>
      </c>
      <c r="B1006" s="5">
        <v>43818</v>
      </c>
      <c r="C1006" s="650" t="s">
        <v>271</v>
      </c>
      <c r="D1006" s="291">
        <v>87299</v>
      </c>
      <c r="E1006" s="7" t="s">
        <v>10</v>
      </c>
      <c r="F1006" s="7" t="s">
        <v>67</v>
      </c>
      <c r="G1006" s="7">
        <v>500</v>
      </c>
      <c r="H1006" s="7">
        <v>44.02</v>
      </c>
      <c r="I1006" s="7">
        <v>44.059375000000003</v>
      </c>
      <c r="J1006" s="19">
        <v>22010</v>
      </c>
      <c r="K1006" s="3">
        <v>12</v>
      </c>
      <c r="L1006" s="3">
        <v>5.665</v>
      </c>
      <c r="M1006" s="3">
        <v>0.78</v>
      </c>
      <c r="N1006" s="823">
        <v>21991.892857142859</v>
      </c>
      <c r="O1006" s="655" t="s">
        <v>143</v>
      </c>
      <c r="P1006" s="662"/>
      <c r="Q1006" s="823">
        <v>21991.892857142859</v>
      </c>
      <c r="R1006" s="15">
        <v>-35.774166666666133</v>
      </c>
      <c r="S1006" s="25"/>
      <c r="U1006" s="15"/>
      <c r="V1006" s="4" t="s">
        <v>1257</v>
      </c>
      <c r="W1006" s="657">
        <v>18.445</v>
      </c>
      <c r="X1006" s="4">
        <v>1000</v>
      </c>
      <c r="Y1006" s="20"/>
      <c r="Z1006" s="15"/>
    </row>
    <row r="1007" spans="1:26" s="4" customFormat="1" ht="15.75" customHeight="1">
      <c r="A1007" s="854" t="s">
        <v>200</v>
      </c>
      <c r="B1007" s="5">
        <v>43818</v>
      </c>
      <c r="C1007" s="650" t="s">
        <v>1265</v>
      </c>
      <c r="D1007" s="291">
        <v>87299</v>
      </c>
      <c r="E1007" s="7" t="s">
        <v>8</v>
      </c>
      <c r="F1007" s="7" t="s">
        <v>1240</v>
      </c>
      <c r="G1007" s="7">
        <v>400</v>
      </c>
      <c r="H1007" s="7">
        <v>48.03</v>
      </c>
      <c r="I1007" s="7">
        <v>47.966153846153844</v>
      </c>
      <c r="J1007" s="19">
        <v>19212</v>
      </c>
      <c r="K1007" s="3">
        <v>12</v>
      </c>
      <c r="L1007" s="3">
        <v>5.665</v>
      </c>
      <c r="M1007" s="3">
        <v>0.78</v>
      </c>
      <c r="N1007" s="823">
        <v>19230.737142857142</v>
      </c>
      <c r="O1007" s="655" t="s">
        <v>143</v>
      </c>
      <c r="P1007" s="662"/>
      <c r="Q1007" s="823">
        <v>-19230.737142857142</v>
      </c>
      <c r="R1007" s="15"/>
      <c r="S1007" s="25"/>
      <c r="U1007" s="15"/>
      <c r="V1007" s="4" t="s">
        <v>1257</v>
      </c>
      <c r="W1007" s="657">
        <v>18.445</v>
      </c>
      <c r="X1007" s="4">
        <v>-1000</v>
      </c>
      <c r="Y1007" s="20"/>
      <c r="Z1007" s="15">
        <v>404</v>
      </c>
    </row>
    <row r="1008" spans="1:26" s="4" customFormat="1" ht="15.75" customHeight="1">
      <c r="A1008" s="854" t="s">
        <v>200</v>
      </c>
      <c r="B1008" s="5">
        <v>43817</v>
      </c>
      <c r="C1008" s="650" t="s">
        <v>1265</v>
      </c>
      <c r="D1008" s="291">
        <v>80343</v>
      </c>
      <c r="E1008" s="7" t="s">
        <v>10</v>
      </c>
      <c r="F1008" s="7" t="s">
        <v>1240</v>
      </c>
      <c r="G1008" s="7">
        <v>400</v>
      </c>
      <c r="H1008" s="7">
        <v>48.56</v>
      </c>
      <c r="I1008" s="7">
        <v>47.937777777777775</v>
      </c>
      <c r="J1008" s="19">
        <v>19424</v>
      </c>
      <c r="K1008" s="3">
        <v>12</v>
      </c>
      <c r="L1008" s="3">
        <v>5.34</v>
      </c>
      <c r="M1008" s="3">
        <v>1.35</v>
      </c>
      <c r="N1008" s="823">
        <v>19405.322857142859</v>
      </c>
      <c r="O1008" s="655" t="s">
        <v>143</v>
      </c>
      <c r="P1008" s="662"/>
      <c r="Q1008" s="823">
        <v>19405.322857142859</v>
      </c>
      <c r="R1008" s="15">
        <v>232.7508888888915</v>
      </c>
      <c r="S1008" s="25"/>
      <c r="U1008" s="15"/>
      <c r="V1008" s="4" t="s">
        <v>1257</v>
      </c>
      <c r="W1008" s="657">
        <v>18.690000000000001</v>
      </c>
      <c r="X1008" s="4">
        <v>500</v>
      </c>
      <c r="Y1008" s="20"/>
      <c r="Z1008" s="15"/>
    </row>
    <row r="1009" spans="1:26" s="4" customFormat="1" ht="15.75" customHeight="1">
      <c r="A1009" s="872" t="s">
        <v>1263</v>
      </c>
      <c r="B1009" s="5">
        <v>43817</v>
      </c>
      <c r="C1009" s="650" t="s">
        <v>446</v>
      </c>
      <c r="D1009" s="569">
        <v>8671213</v>
      </c>
      <c r="E1009" s="7" t="s">
        <v>8</v>
      </c>
      <c r="F1009" s="7" t="s">
        <v>89</v>
      </c>
      <c r="G1009" s="7">
        <v>1000</v>
      </c>
      <c r="H1009" s="7">
        <v>13.35</v>
      </c>
      <c r="I1009" s="7">
        <v>13.816836734693878</v>
      </c>
      <c r="J1009" s="19">
        <v>13350</v>
      </c>
      <c r="K1009" s="3"/>
      <c r="L1009" s="3">
        <v>3.67</v>
      </c>
      <c r="M1009" s="3">
        <v>0.5</v>
      </c>
      <c r="N1009" s="823">
        <v>13356.457142857142</v>
      </c>
      <c r="O1009" s="655" t="s">
        <v>143</v>
      </c>
      <c r="P1009" s="662"/>
      <c r="Q1009" s="823">
        <v>-13356.457142857142</v>
      </c>
      <c r="R1009" s="15"/>
      <c r="S1009" s="25">
        <v>1500</v>
      </c>
      <c r="U1009" s="15"/>
      <c r="V1009" s="4" t="s">
        <v>1257</v>
      </c>
      <c r="W1009" s="657">
        <v>4.17</v>
      </c>
      <c r="X1009" s="4">
        <v>300</v>
      </c>
      <c r="Y1009" s="20"/>
      <c r="Z1009" s="15"/>
    </row>
    <row r="1010" spans="1:26" s="4" customFormat="1" ht="15.75" customHeight="1">
      <c r="A1010" s="872" t="s">
        <v>1263</v>
      </c>
      <c r="B1010" s="5">
        <v>43816</v>
      </c>
      <c r="C1010" s="650" t="s">
        <v>446</v>
      </c>
      <c r="D1010" s="569">
        <v>8610420</v>
      </c>
      <c r="E1010" s="7" t="s">
        <v>10</v>
      </c>
      <c r="F1010" s="7" t="s">
        <v>89</v>
      </c>
      <c r="G1010" s="7">
        <v>1000</v>
      </c>
      <c r="H1010" s="651">
        <v>13.48</v>
      </c>
      <c r="I1010" s="651">
        <v>14.092857142857143</v>
      </c>
      <c r="J1010" s="19">
        <v>13480</v>
      </c>
      <c r="K1010" s="3">
        <v>12</v>
      </c>
      <c r="L1010" s="648">
        <v>3.7</v>
      </c>
      <c r="M1010" s="648">
        <v>0.51</v>
      </c>
      <c r="N1010" s="823">
        <v>13462.993333333334</v>
      </c>
      <c r="O1010" s="655" t="s">
        <v>143</v>
      </c>
      <c r="P1010" s="662"/>
      <c r="Q1010" s="823">
        <v>13462.993333333334</v>
      </c>
      <c r="R1010" s="15">
        <v>-628.67380952381063</v>
      </c>
      <c r="S1010" s="25"/>
      <c r="U1010" s="15"/>
      <c r="V1010" s="4" t="s">
        <v>1257</v>
      </c>
      <c r="W1010" s="657">
        <v>16.21</v>
      </c>
      <c r="X1010" s="4">
        <v>-1000</v>
      </c>
      <c r="Y1010" s="20"/>
      <c r="Z1010" s="15"/>
    </row>
    <row r="1011" spans="1:26" s="4" customFormat="1" ht="15.75" customHeight="1">
      <c r="A1011" s="854" t="s">
        <v>200</v>
      </c>
      <c r="B1011" s="5">
        <v>43816</v>
      </c>
      <c r="C1011" s="650" t="s">
        <v>1264</v>
      </c>
      <c r="D1011" s="291">
        <v>73879</v>
      </c>
      <c r="E1011" s="7" t="s">
        <v>8</v>
      </c>
      <c r="F1011" s="7" t="s">
        <v>130</v>
      </c>
      <c r="G1011" s="7">
        <v>500</v>
      </c>
      <c r="H1011" s="651">
        <v>22.37</v>
      </c>
      <c r="I1011" s="651"/>
      <c r="J1011" s="19">
        <v>11185</v>
      </c>
      <c r="K1011" s="3">
        <v>12</v>
      </c>
      <c r="L1011" s="648">
        <v>4.4719999999999995</v>
      </c>
      <c r="M1011" s="648">
        <v>0.68399999999999994</v>
      </c>
      <c r="N1011" s="823">
        <v>11202.810666666664</v>
      </c>
      <c r="O1011" s="655" t="s">
        <v>143</v>
      </c>
      <c r="P1011" s="662"/>
      <c r="Q1011" s="823">
        <v>-11202.810666666664</v>
      </c>
      <c r="R1011" s="15"/>
      <c r="S1011" s="25"/>
      <c r="U1011" s="15"/>
      <c r="V1011" s="4" t="s">
        <v>1211</v>
      </c>
      <c r="W1011" s="657">
        <v>17.156000000000002</v>
      </c>
      <c r="X1011" s="4">
        <v>-500</v>
      </c>
      <c r="Y1011" s="20"/>
      <c r="Z1011" s="15"/>
    </row>
    <row r="1012" spans="1:26" s="4" customFormat="1" ht="15.75" customHeight="1">
      <c r="A1012" s="854" t="s">
        <v>200</v>
      </c>
      <c r="B1012" s="5">
        <v>43816</v>
      </c>
      <c r="C1012" s="650" t="s">
        <v>271</v>
      </c>
      <c r="D1012" s="291">
        <v>73879</v>
      </c>
      <c r="E1012" s="7" t="s">
        <v>8</v>
      </c>
      <c r="F1012" s="7" t="s">
        <v>67</v>
      </c>
      <c r="G1012" s="7">
        <v>300</v>
      </c>
      <c r="H1012" s="651">
        <v>42.25</v>
      </c>
      <c r="I1012" s="651">
        <v>44.059375000000003</v>
      </c>
      <c r="J1012" s="19">
        <v>12675</v>
      </c>
      <c r="K1012" s="3">
        <v>12</v>
      </c>
      <c r="L1012" s="648">
        <v>4.4719999999999995</v>
      </c>
      <c r="M1012" s="648">
        <v>0.68399999999999994</v>
      </c>
      <c r="N1012" s="823">
        <v>12692.810666666664</v>
      </c>
      <c r="O1012" s="655" t="s">
        <v>143</v>
      </c>
      <c r="P1012" s="662"/>
      <c r="Q1012" s="823">
        <v>-12692.810666666664</v>
      </c>
      <c r="R1012" s="15"/>
      <c r="S1012" s="25"/>
      <c r="U1012" s="15"/>
      <c r="V1012" s="4" t="s">
        <v>1211</v>
      </c>
      <c r="W1012" s="657">
        <v>17.156000000000002</v>
      </c>
      <c r="X1012" s="4">
        <v>500</v>
      </c>
      <c r="Y1012" s="20"/>
      <c r="Z1012" s="15"/>
    </row>
    <row r="1013" spans="1:26" s="4" customFormat="1" ht="15.75" customHeight="1">
      <c r="A1013" s="854" t="s">
        <v>200</v>
      </c>
      <c r="B1013" s="5">
        <v>43816</v>
      </c>
      <c r="C1013" s="650" t="s">
        <v>274</v>
      </c>
      <c r="D1013" s="291">
        <v>73879</v>
      </c>
      <c r="E1013" s="7" t="s">
        <v>10</v>
      </c>
      <c r="F1013" s="7" t="s">
        <v>152</v>
      </c>
      <c r="G1013" s="7">
        <v>1000</v>
      </c>
      <c r="H1013" s="651">
        <v>33.729999999999997</v>
      </c>
      <c r="I1013" s="651">
        <v>33.243333333333332</v>
      </c>
      <c r="J1013" s="19">
        <v>33730</v>
      </c>
      <c r="K1013" s="3">
        <v>12</v>
      </c>
      <c r="L1013" s="648">
        <v>4.4719999999999995</v>
      </c>
      <c r="M1013" s="648">
        <v>0.68399999999999994</v>
      </c>
      <c r="N1013" s="823">
        <v>33712.819333333333</v>
      </c>
      <c r="O1013" s="655" t="s">
        <v>143</v>
      </c>
      <c r="P1013" s="662"/>
      <c r="Q1013" s="823">
        <v>33712.819333333333</v>
      </c>
      <c r="R1013" s="15">
        <v>471.19466666666267</v>
      </c>
      <c r="S1013" s="25"/>
      <c r="U1013" s="15"/>
      <c r="V1013" s="4" t="s">
        <v>1257</v>
      </c>
      <c r="W1013" s="657">
        <v>17.156000000000002</v>
      </c>
      <c r="X1013" s="4">
        <v>-500</v>
      </c>
      <c r="Y1013" s="20"/>
      <c r="Z1013" s="15"/>
    </row>
    <row r="1014" spans="1:26" s="4" customFormat="1" ht="15.75" customHeight="1">
      <c r="A1014" s="854" t="s">
        <v>200</v>
      </c>
      <c r="B1014" s="5">
        <v>43816</v>
      </c>
      <c r="C1014" s="650" t="s">
        <v>274</v>
      </c>
      <c r="D1014" s="291">
        <v>73879</v>
      </c>
      <c r="E1014" s="7" t="s">
        <v>10</v>
      </c>
      <c r="F1014" s="7" t="s">
        <v>152</v>
      </c>
      <c r="G1014" s="7">
        <v>500</v>
      </c>
      <c r="H1014" s="651">
        <v>32.65</v>
      </c>
      <c r="I1014" s="651"/>
      <c r="J1014" s="19">
        <v>16325</v>
      </c>
      <c r="K1014" s="3">
        <v>12</v>
      </c>
      <c r="L1014" s="648">
        <v>4.4719999999999995</v>
      </c>
      <c r="M1014" s="648">
        <v>0.68399999999999994</v>
      </c>
      <c r="N1014" s="823">
        <v>16307.819333333335</v>
      </c>
      <c r="O1014" s="655" t="s">
        <v>143</v>
      </c>
      <c r="P1014" s="662"/>
      <c r="Q1014" s="823">
        <v>16307.819333333335</v>
      </c>
      <c r="R1014" s="15">
        <v>-56.574000000000524</v>
      </c>
      <c r="S1014" s="25"/>
      <c r="T1014" s="649"/>
      <c r="U1014" s="15"/>
      <c r="V1014" s="649" t="s">
        <v>1257</v>
      </c>
      <c r="W1014" s="657">
        <v>17.156000000000002</v>
      </c>
      <c r="X1014" s="4">
        <v>500</v>
      </c>
      <c r="Y1014" s="20"/>
      <c r="Z1014" s="15"/>
    </row>
    <row r="1015" spans="1:26" s="4" customFormat="1" ht="15.75" customHeight="1">
      <c r="A1015" s="854" t="s">
        <v>200</v>
      </c>
      <c r="B1015" s="5">
        <v>43816</v>
      </c>
      <c r="C1015" s="650" t="s">
        <v>274</v>
      </c>
      <c r="D1015" s="291">
        <v>73879</v>
      </c>
      <c r="E1015" s="7" t="s">
        <v>8</v>
      </c>
      <c r="F1015" s="7" t="s">
        <v>152</v>
      </c>
      <c r="G1015" s="7">
        <v>500</v>
      </c>
      <c r="H1015" s="651">
        <v>32.700000000000003</v>
      </c>
      <c r="I1015" s="651"/>
      <c r="J1015" s="19">
        <v>16350.000000000002</v>
      </c>
      <c r="K1015" s="3">
        <v>12</v>
      </c>
      <c r="L1015" s="648">
        <v>4.4719999999999995</v>
      </c>
      <c r="M1015" s="648">
        <v>0.68399999999999994</v>
      </c>
      <c r="N1015" s="823">
        <v>16367.810666666666</v>
      </c>
      <c r="O1015" s="655" t="s">
        <v>143</v>
      </c>
      <c r="P1015" s="662"/>
      <c r="Q1015" s="823">
        <v>-16367.810666666666</v>
      </c>
      <c r="R1015" s="15"/>
      <c r="S1015" s="25"/>
      <c r="T1015" s="649"/>
      <c r="U1015" s="15"/>
      <c r="V1015" s="649" t="s">
        <v>1257</v>
      </c>
      <c r="W1015" s="657">
        <v>17.156000000000002</v>
      </c>
      <c r="X1015" s="4">
        <v>-600</v>
      </c>
      <c r="Y1015" s="20"/>
      <c r="Z1015" s="15"/>
    </row>
    <row r="1016" spans="1:26" s="4" customFormat="1" ht="15.75" customHeight="1">
      <c r="A1016" s="854" t="s">
        <v>200</v>
      </c>
      <c r="B1016" s="5">
        <v>43815</v>
      </c>
      <c r="C1016" s="650" t="s">
        <v>274</v>
      </c>
      <c r="D1016" s="291">
        <v>67190</v>
      </c>
      <c r="E1016" s="7" t="s">
        <v>10</v>
      </c>
      <c r="F1016" s="7" t="s">
        <v>152</v>
      </c>
      <c r="G1016" s="7">
        <v>500</v>
      </c>
      <c r="H1016" s="651">
        <v>32.78</v>
      </c>
      <c r="I1016" s="651">
        <v>33.243333333333332</v>
      </c>
      <c r="J1016" s="19">
        <v>16390</v>
      </c>
      <c r="K1016" s="3">
        <v>12</v>
      </c>
      <c r="L1016" s="648">
        <v>4.5</v>
      </c>
      <c r="M1016" s="648">
        <v>0.62</v>
      </c>
      <c r="N1016" s="823">
        <v>16372.883333333333</v>
      </c>
      <c r="O1016" s="655" t="s">
        <v>143</v>
      </c>
      <c r="P1016" s="662"/>
      <c r="Q1016" s="823">
        <v>16372.883333333333</v>
      </c>
      <c r="R1016" s="15">
        <v>-249.72666666666919</v>
      </c>
      <c r="S1016" s="25"/>
      <c r="T1016" s="649"/>
      <c r="U1016" s="15"/>
      <c r="V1016" s="649" t="s">
        <v>1257</v>
      </c>
      <c r="W1016" s="657">
        <v>17.12</v>
      </c>
      <c r="X1016" s="4">
        <v>-300</v>
      </c>
      <c r="Y1016" s="20"/>
      <c r="Z1016" s="15"/>
    </row>
    <row r="1017" spans="1:26" s="4" customFormat="1" ht="15.75" customHeight="1">
      <c r="A1017" s="854" t="s">
        <v>200</v>
      </c>
      <c r="B1017" s="5">
        <v>43812</v>
      </c>
      <c r="C1017" s="650" t="s">
        <v>280</v>
      </c>
      <c r="D1017" s="663">
        <v>59593</v>
      </c>
      <c r="E1017" s="7" t="s">
        <v>8</v>
      </c>
      <c r="F1017" s="7" t="s">
        <v>192</v>
      </c>
      <c r="G1017" s="7">
        <v>500</v>
      </c>
      <c r="H1017" s="651">
        <v>31.96</v>
      </c>
      <c r="I1017" s="651">
        <v>31.96</v>
      </c>
      <c r="J1017" s="19">
        <v>15980</v>
      </c>
      <c r="K1017" s="3">
        <v>12</v>
      </c>
      <c r="L1017" s="648">
        <v>4.3899999999999997</v>
      </c>
      <c r="M1017" s="648">
        <v>0.6</v>
      </c>
      <c r="N1017" s="823">
        <v>15997.3375</v>
      </c>
      <c r="O1017" s="655" t="s">
        <v>143</v>
      </c>
      <c r="P1017" s="662"/>
      <c r="Q1017" s="823">
        <v>-15997.3375</v>
      </c>
      <c r="R1017" s="15"/>
      <c r="S1017" s="25"/>
      <c r="T1017" s="649"/>
      <c r="U1017" s="15"/>
      <c r="V1017" s="649" t="s">
        <v>1257</v>
      </c>
      <c r="W1017" s="657">
        <v>16.990000000000002</v>
      </c>
      <c r="X1017" s="4">
        <v>200</v>
      </c>
      <c r="Y1017" s="20"/>
      <c r="Z1017" s="15"/>
    </row>
    <row r="1018" spans="1:26" s="4" customFormat="1" ht="15.75" customHeight="1">
      <c r="A1018" s="854" t="s">
        <v>200</v>
      </c>
      <c r="B1018" s="5">
        <v>43810</v>
      </c>
      <c r="C1018" s="650" t="s">
        <v>280</v>
      </c>
      <c r="D1018" s="663">
        <v>45199</v>
      </c>
      <c r="E1018" s="7" t="s">
        <v>10</v>
      </c>
      <c r="F1018" s="7" t="s">
        <v>192</v>
      </c>
      <c r="G1018" s="7">
        <v>600</v>
      </c>
      <c r="H1018" s="651">
        <v>32.479999999999997</v>
      </c>
      <c r="I1018" s="651">
        <v>31.885000000000002</v>
      </c>
      <c r="J1018" s="19">
        <v>19487.999999999996</v>
      </c>
      <c r="K1018" s="3">
        <v>12</v>
      </c>
      <c r="L1018" s="648">
        <v>5.35</v>
      </c>
      <c r="M1018" s="648">
        <v>0.74</v>
      </c>
      <c r="N1018" s="823">
        <v>19471.152499999997</v>
      </c>
      <c r="O1018" s="655" t="s">
        <v>143</v>
      </c>
      <c r="P1018" s="662"/>
      <c r="Q1018" s="823">
        <v>19471.152499999997</v>
      </c>
      <c r="R1018" s="15">
        <v>303.35266666666575</v>
      </c>
      <c r="S1018" s="25"/>
      <c r="T1018" s="649"/>
      <c r="U1018" s="15"/>
      <c r="V1018" s="649" t="s">
        <v>1257</v>
      </c>
      <c r="W1018" s="657">
        <v>18.09</v>
      </c>
      <c r="X1018" s="4">
        <v>300</v>
      </c>
      <c r="Y1018" s="20"/>
      <c r="Z1018" s="15"/>
    </row>
    <row r="1019" spans="1:26" s="4" customFormat="1" ht="15.75" customHeight="1">
      <c r="A1019" s="854" t="s">
        <v>200</v>
      </c>
      <c r="B1019" s="5">
        <v>43809</v>
      </c>
      <c r="C1019" s="650" t="s">
        <v>275</v>
      </c>
      <c r="D1019" s="663">
        <v>39485</v>
      </c>
      <c r="E1019" s="7" t="s">
        <v>10</v>
      </c>
      <c r="F1019" s="7" t="s">
        <v>145</v>
      </c>
      <c r="G1019" s="7">
        <v>300</v>
      </c>
      <c r="H1019" s="651">
        <v>37.159999999999997</v>
      </c>
      <c r="I1019" s="651">
        <v>37.06</v>
      </c>
      <c r="J1019" s="19">
        <v>11147.999999999998</v>
      </c>
      <c r="K1019" s="3">
        <v>12</v>
      </c>
      <c r="L1019" s="648">
        <v>2.8149999999999999</v>
      </c>
      <c r="M1019" s="648">
        <v>0.38500000000000001</v>
      </c>
      <c r="N1019" s="823">
        <v>11131.507499999998</v>
      </c>
      <c r="O1019" s="655" t="s">
        <v>143</v>
      </c>
      <c r="P1019" s="662"/>
      <c r="Q1019" s="823">
        <v>11131.507499999998</v>
      </c>
      <c r="R1019" s="15">
        <v>-4.8883333333324117</v>
      </c>
      <c r="S1019" s="25"/>
      <c r="T1019" s="649"/>
      <c r="U1019" s="15"/>
      <c r="V1019" s="649" t="s">
        <v>1257</v>
      </c>
      <c r="W1019" s="657">
        <v>15.2</v>
      </c>
      <c r="X1019" s="4">
        <v>300</v>
      </c>
      <c r="Y1019" s="20"/>
      <c r="Z1019" s="15"/>
    </row>
    <row r="1020" spans="1:26" s="4" customFormat="1" ht="15.75" customHeight="1">
      <c r="A1020" s="854" t="s">
        <v>200</v>
      </c>
      <c r="B1020" s="5">
        <v>43809</v>
      </c>
      <c r="C1020" s="650" t="s">
        <v>1265</v>
      </c>
      <c r="D1020" s="663">
        <v>39485</v>
      </c>
      <c r="E1020" s="7" t="s">
        <v>8</v>
      </c>
      <c r="F1020" s="7" t="s">
        <v>1240</v>
      </c>
      <c r="G1020" s="7">
        <v>200</v>
      </c>
      <c r="H1020" s="651">
        <v>46.68</v>
      </c>
      <c r="I1020" s="651">
        <v>47.937777777777775</v>
      </c>
      <c r="J1020" s="19">
        <v>9336</v>
      </c>
      <c r="K1020" s="3">
        <v>12</v>
      </c>
      <c r="L1020" s="648">
        <v>2.8149999999999999</v>
      </c>
      <c r="M1020" s="648">
        <v>0.38500000000000001</v>
      </c>
      <c r="N1020" s="823">
        <v>9353.1224999999995</v>
      </c>
      <c r="O1020" s="655" t="s">
        <v>143</v>
      </c>
      <c r="P1020" s="662"/>
      <c r="Q1020" s="823">
        <v>-9353.1224999999995</v>
      </c>
      <c r="R1020" s="15"/>
      <c r="S1020" s="25"/>
      <c r="T1020" s="649"/>
      <c r="U1020" s="15"/>
      <c r="V1020" s="649" t="s">
        <v>1257</v>
      </c>
      <c r="W1020" s="657">
        <v>15.2</v>
      </c>
      <c r="X1020" s="4">
        <v>200</v>
      </c>
      <c r="Y1020" s="20"/>
      <c r="Z1020" s="15"/>
    </row>
    <row r="1021" spans="1:26" s="4" customFormat="1" ht="15.75" customHeight="1">
      <c r="A1021" s="854" t="s">
        <v>200</v>
      </c>
      <c r="B1021" s="5">
        <v>43808</v>
      </c>
      <c r="C1021" s="650" t="s">
        <v>280</v>
      </c>
      <c r="D1021" s="663">
        <v>33726</v>
      </c>
      <c r="E1021" s="7" t="s">
        <v>8</v>
      </c>
      <c r="F1021" s="7" t="s">
        <v>192</v>
      </c>
      <c r="G1021" s="7">
        <v>300</v>
      </c>
      <c r="H1021" s="651">
        <v>31.89</v>
      </c>
      <c r="I1021" s="651">
        <v>31.885000000000002</v>
      </c>
      <c r="J1021" s="19">
        <v>9567</v>
      </c>
      <c r="K1021" s="3">
        <v>12</v>
      </c>
      <c r="L1021" s="648">
        <v>2.91</v>
      </c>
      <c r="M1021" s="648">
        <v>0.40199999999999997</v>
      </c>
      <c r="N1021" s="823">
        <v>9581.6119999999992</v>
      </c>
      <c r="O1021" s="655" t="s">
        <v>143</v>
      </c>
      <c r="P1021" s="662"/>
      <c r="Q1021" s="823">
        <v>-9581.6119999999992</v>
      </c>
      <c r="R1021" s="15"/>
      <c r="S1021" s="25"/>
      <c r="T1021" s="649"/>
      <c r="U1021" s="15"/>
      <c r="V1021" s="649" t="s">
        <v>1257</v>
      </c>
      <c r="W1021" s="657">
        <v>15.311999999999999</v>
      </c>
      <c r="X1021" s="4">
        <v>200</v>
      </c>
      <c r="Y1021" s="20"/>
      <c r="Z1021" s="15"/>
    </row>
    <row r="1022" spans="1:26" s="4" customFormat="1" ht="15.75" customHeight="1">
      <c r="A1022" s="854" t="s">
        <v>200</v>
      </c>
      <c r="B1022" s="5">
        <v>43808</v>
      </c>
      <c r="C1022" s="650" t="s">
        <v>280</v>
      </c>
      <c r="D1022" s="663">
        <v>33726</v>
      </c>
      <c r="E1022" s="7" t="s">
        <v>8</v>
      </c>
      <c r="F1022" s="7" t="s">
        <v>192</v>
      </c>
      <c r="G1022" s="7">
        <v>300</v>
      </c>
      <c r="H1022" s="651">
        <v>31.88</v>
      </c>
      <c r="I1022" s="651"/>
      <c r="J1022" s="19">
        <v>9564</v>
      </c>
      <c r="K1022" s="3">
        <v>12</v>
      </c>
      <c r="L1022" s="648">
        <v>2.91</v>
      </c>
      <c r="M1022" s="648">
        <v>0.40199999999999997</v>
      </c>
      <c r="N1022" s="823">
        <v>9579.8486666666668</v>
      </c>
      <c r="O1022" s="655" t="s">
        <v>143</v>
      </c>
      <c r="P1022" s="662"/>
      <c r="Q1022" s="823">
        <v>-9579.8486666666668</v>
      </c>
      <c r="R1022" s="15"/>
      <c r="S1022" s="25"/>
      <c r="T1022" s="649"/>
      <c r="U1022" s="15"/>
      <c r="V1022" s="649" t="s">
        <v>1257</v>
      </c>
      <c r="W1022" s="657">
        <v>15.311999999999999</v>
      </c>
      <c r="X1022" s="4">
        <v>300</v>
      </c>
      <c r="Y1022" s="20"/>
      <c r="Z1022" s="15"/>
    </row>
    <row r="1023" spans="1:26" s="4" customFormat="1" ht="15.75" customHeight="1">
      <c r="A1023" s="854" t="s">
        <v>200</v>
      </c>
      <c r="B1023" s="5">
        <v>43808</v>
      </c>
      <c r="C1023" s="650" t="s">
        <v>1265</v>
      </c>
      <c r="D1023" s="663">
        <v>33726</v>
      </c>
      <c r="E1023" s="7" t="s">
        <v>8</v>
      </c>
      <c r="F1023" s="7" t="s">
        <v>1240</v>
      </c>
      <c r="G1023" s="7">
        <v>200</v>
      </c>
      <c r="H1023" s="7">
        <v>47.83</v>
      </c>
      <c r="I1023" s="651"/>
      <c r="J1023" s="19">
        <v>9566</v>
      </c>
      <c r="K1023" s="3">
        <v>12</v>
      </c>
      <c r="L1023" s="648">
        <v>2.91</v>
      </c>
      <c r="M1023" s="648">
        <v>0.40199999999999997</v>
      </c>
      <c r="N1023" s="823">
        <v>9581.8486666666668</v>
      </c>
      <c r="O1023" s="655" t="s">
        <v>143</v>
      </c>
      <c r="P1023" s="662"/>
      <c r="Q1023" s="823">
        <v>-9581.8486666666668</v>
      </c>
      <c r="R1023" s="15"/>
      <c r="S1023" s="25"/>
      <c r="U1023" s="15"/>
      <c r="V1023" s="4" t="s">
        <v>1257</v>
      </c>
      <c r="W1023" s="657">
        <v>15.311999999999999</v>
      </c>
      <c r="X1023" s="4">
        <v>800</v>
      </c>
      <c r="Y1023" s="20"/>
      <c r="Z1023" s="15"/>
    </row>
    <row r="1024" spans="1:26" s="4" customFormat="1" ht="15.75" customHeight="1">
      <c r="A1024" s="854" t="s">
        <v>200</v>
      </c>
      <c r="B1024" s="5">
        <v>43808</v>
      </c>
      <c r="C1024" s="650" t="s">
        <v>1265</v>
      </c>
      <c r="D1024" s="663">
        <v>33726</v>
      </c>
      <c r="E1024" s="7" t="s">
        <v>8</v>
      </c>
      <c r="F1024" s="7" t="s">
        <v>1240</v>
      </c>
      <c r="G1024" s="7">
        <v>200</v>
      </c>
      <c r="H1024" s="7">
        <v>48.28</v>
      </c>
      <c r="I1024" s="651"/>
      <c r="J1024" s="19">
        <v>9656</v>
      </c>
      <c r="K1024" s="3">
        <v>12</v>
      </c>
      <c r="L1024" s="648">
        <v>2.91</v>
      </c>
      <c r="M1024" s="648">
        <v>0.40199999999999997</v>
      </c>
      <c r="N1024" s="823">
        <v>9671.8486666666668</v>
      </c>
      <c r="O1024" s="655" t="s">
        <v>143</v>
      </c>
      <c r="P1024" s="662"/>
      <c r="Q1024" s="823">
        <v>-9671.8486666666668</v>
      </c>
      <c r="R1024" s="15"/>
      <c r="S1024" s="25"/>
      <c r="U1024" s="15"/>
      <c r="V1024" s="4" t="s">
        <v>1257</v>
      </c>
      <c r="W1024" s="657">
        <v>15.311999999999999</v>
      </c>
      <c r="X1024" s="4">
        <v>300</v>
      </c>
      <c r="Y1024" s="20"/>
      <c r="Z1024" s="15"/>
    </row>
    <row r="1025" spans="1:26" s="4" customFormat="1" ht="15.75" customHeight="1">
      <c r="A1025" s="854" t="s">
        <v>200</v>
      </c>
      <c r="B1025" s="5">
        <v>43808</v>
      </c>
      <c r="C1025" s="650" t="s">
        <v>1265</v>
      </c>
      <c r="D1025" s="663">
        <v>33726</v>
      </c>
      <c r="E1025" s="7" t="s">
        <v>8</v>
      </c>
      <c r="F1025" s="7" t="s">
        <v>1240</v>
      </c>
      <c r="G1025" s="7">
        <v>300</v>
      </c>
      <c r="H1025" s="651">
        <v>48.62</v>
      </c>
      <c r="I1025" s="651"/>
      <c r="J1025" s="19">
        <v>14586</v>
      </c>
      <c r="K1025" s="3">
        <v>12</v>
      </c>
      <c r="L1025" s="648">
        <v>2.91</v>
      </c>
      <c r="M1025" s="648">
        <v>0.40199999999999997</v>
      </c>
      <c r="N1025" s="823">
        <v>14603.107454545454</v>
      </c>
      <c r="O1025" s="655" t="s">
        <v>143</v>
      </c>
      <c r="P1025" s="662"/>
      <c r="Q1025" s="823">
        <v>-14603.107454545454</v>
      </c>
      <c r="R1025" s="15"/>
      <c r="S1025" s="25"/>
      <c r="U1025" s="15"/>
      <c r="V1025" s="4" t="s">
        <v>1257</v>
      </c>
      <c r="W1025" s="657">
        <v>15.311999999999999</v>
      </c>
      <c r="X1025" s="4">
        <v>500</v>
      </c>
      <c r="Y1025" s="20"/>
      <c r="Z1025" s="15"/>
    </row>
    <row r="1026" spans="1:26" s="4" customFormat="1" ht="15.75" customHeight="1">
      <c r="A1026" s="872" t="s">
        <v>1263</v>
      </c>
      <c r="B1026" s="5">
        <v>43805</v>
      </c>
      <c r="C1026" s="650" t="s">
        <v>446</v>
      </c>
      <c r="D1026" s="569">
        <v>8175574</v>
      </c>
      <c r="E1026" s="7" t="s">
        <v>8</v>
      </c>
      <c r="F1026" s="7" t="s">
        <v>89</v>
      </c>
      <c r="G1026" s="7">
        <v>800</v>
      </c>
      <c r="H1026" s="651">
        <v>12.95</v>
      </c>
      <c r="I1026" s="651">
        <v>14.092857142857143</v>
      </c>
      <c r="J1026" s="19">
        <v>10360</v>
      </c>
      <c r="K1026" s="3"/>
      <c r="L1026" s="648">
        <v>2.84</v>
      </c>
      <c r="M1026" s="648">
        <v>0.69</v>
      </c>
      <c r="N1026" s="823">
        <v>10365.395454545454</v>
      </c>
      <c r="O1026" s="655" t="s">
        <v>143</v>
      </c>
      <c r="P1026" s="662"/>
      <c r="Q1026" s="823">
        <v>-10365.395454545454</v>
      </c>
      <c r="R1026" s="15"/>
      <c r="S1026" s="25"/>
      <c r="U1026" s="15"/>
      <c r="V1026" s="4" t="s">
        <v>1257</v>
      </c>
      <c r="W1026" s="657">
        <v>3.53</v>
      </c>
      <c r="X1026" s="4">
        <v>-300</v>
      </c>
      <c r="Y1026" s="20"/>
      <c r="Z1026" s="15"/>
    </row>
    <row r="1027" spans="1:26" s="4" customFormat="1" ht="15.75" customHeight="1">
      <c r="A1027" s="854" t="s">
        <v>200</v>
      </c>
      <c r="B1027" s="5">
        <v>43805</v>
      </c>
      <c r="C1027" s="650" t="s">
        <v>275</v>
      </c>
      <c r="D1027" s="291">
        <v>27707</v>
      </c>
      <c r="E1027" s="7" t="s">
        <v>8</v>
      </c>
      <c r="F1027" s="7" t="s">
        <v>145</v>
      </c>
      <c r="G1027" s="7">
        <v>300</v>
      </c>
      <c r="H1027" s="651">
        <v>37.06</v>
      </c>
      <c r="I1027" s="651">
        <v>37.06</v>
      </c>
      <c r="J1027" s="19">
        <v>11118</v>
      </c>
      <c r="K1027" s="3">
        <v>12</v>
      </c>
      <c r="L1027" s="648">
        <v>3.4049999999999998</v>
      </c>
      <c r="M1027" s="648">
        <v>0.47</v>
      </c>
      <c r="N1027" s="823">
        <v>11135.175454545453</v>
      </c>
      <c r="O1027" s="655" t="s">
        <v>143</v>
      </c>
      <c r="P1027" s="662"/>
      <c r="Q1027" s="823">
        <v>-11135.175454545453</v>
      </c>
      <c r="R1027" s="15"/>
      <c r="S1027" s="25"/>
      <c r="U1027" s="15"/>
      <c r="V1027" s="4" t="s">
        <v>1257</v>
      </c>
      <c r="W1027" s="657">
        <v>15.875</v>
      </c>
      <c r="X1027" s="4">
        <v>-300</v>
      </c>
      <c r="Y1027" s="20"/>
      <c r="Z1027" s="15"/>
    </row>
    <row r="1028" spans="1:26" s="4" customFormat="1" ht="15.75" customHeight="1">
      <c r="A1028" s="854" t="s">
        <v>200</v>
      </c>
      <c r="B1028" s="5">
        <v>43805</v>
      </c>
      <c r="C1028" s="650" t="s">
        <v>276</v>
      </c>
      <c r="D1028" s="291">
        <v>27707</v>
      </c>
      <c r="E1028" s="7" t="s">
        <v>8</v>
      </c>
      <c r="F1028" s="7" t="s">
        <v>128</v>
      </c>
      <c r="G1028" s="7">
        <v>500</v>
      </c>
      <c r="H1028" s="651">
        <v>27.36</v>
      </c>
      <c r="I1028" s="651">
        <v>29.483333333333334</v>
      </c>
      <c r="J1028" s="19">
        <v>13680</v>
      </c>
      <c r="K1028" s="3">
        <v>12</v>
      </c>
      <c r="L1028" s="648">
        <v>3.4049999999999998</v>
      </c>
      <c r="M1028" s="648">
        <v>0.47</v>
      </c>
      <c r="N1028" s="823">
        <v>13697.175454545453</v>
      </c>
      <c r="O1028" s="655" t="s">
        <v>143</v>
      </c>
      <c r="P1028" s="662"/>
      <c r="Q1028" s="823">
        <v>-13697.175454545453</v>
      </c>
      <c r="R1028" s="15"/>
      <c r="S1028" s="25"/>
      <c r="U1028" s="15"/>
      <c r="V1028" s="4" t="s">
        <v>1257</v>
      </c>
      <c r="W1028" s="657">
        <v>15.875</v>
      </c>
      <c r="X1028" s="4">
        <v>-200</v>
      </c>
      <c r="Y1028" s="20"/>
      <c r="Z1028" s="15"/>
    </row>
    <row r="1029" spans="1:26" s="4" customFormat="1" ht="15.75" customHeight="1">
      <c r="A1029" s="854" t="s">
        <v>200</v>
      </c>
      <c r="B1029" s="5">
        <v>43804</v>
      </c>
      <c r="C1029" s="650" t="s">
        <v>276</v>
      </c>
      <c r="D1029" s="291">
        <v>21745</v>
      </c>
      <c r="E1029" s="7" t="s">
        <v>10</v>
      </c>
      <c r="F1029" s="7" t="s">
        <v>128</v>
      </c>
      <c r="G1029" s="7">
        <v>300</v>
      </c>
      <c r="H1029" s="651">
        <v>27.58</v>
      </c>
      <c r="I1029" s="651">
        <v>29.483333333333334</v>
      </c>
      <c r="J1029" s="19">
        <v>8274</v>
      </c>
      <c r="K1029" s="3">
        <v>12</v>
      </c>
      <c r="L1029" s="648">
        <v>2.46</v>
      </c>
      <c r="M1029" s="648">
        <v>0.34</v>
      </c>
      <c r="N1029" s="823">
        <v>8257.5845454545452</v>
      </c>
      <c r="O1029" s="655" t="s">
        <v>143</v>
      </c>
      <c r="P1029" s="662"/>
      <c r="Q1029" s="823">
        <v>8257.5845454545452</v>
      </c>
      <c r="R1029" s="15">
        <v>-588.04166666666606</v>
      </c>
      <c r="S1029" s="25"/>
      <c r="U1029" s="15"/>
      <c r="V1029" s="4" t="s">
        <v>1257</v>
      </c>
      <c r="W1029" s="657">
        <v>14.8</v>
      </c>
      <c r="X1029" s="4">
        <v>300</v>
      </c>
      <c r="Y1029" s="20"/>
      <c r="Z1029" s="15"/>
    </row>
    <row r="1030" spans="1:26" s="4" customFormat="1" ht="15.75" customHeight="1">
      <c r="A1030" s="854" t="s">
        <v>200</v>
      </c>
      <c r="B1030" s="5">
        <v>43804</v>
      </c>
      <c r="C1030" s="650" t="s">
        <v>280</v>
      </c>
      <c r="D1030" s="291">
        <v>21745</v>
      </c>
      <c r="E1030" s="7" t="s">
        <v>10</v>
      </c>
      <c r="F1030" s="7" t="s">
        <v>192</v>
      </c>
      <c r="G1030" s="7">
        <v>300</v>
      </c>
      <c r="H1030" s="651">
        <v>32.159999999999997</v>
      </c>
      <c r="I1030" s="651"/>
      <c r="J1030" s="19">
        <v>9647.9999999999982</v>
      </c>
      <c r="K1030" s="3">
        <v>12</v>
      </c>
      <c r="L1030" s="648">
        <v>2.46</v>
      </c>
      <c r="M1030" s="648">
        <v>0.34</v>
      </c>
      <c r="N1030" s="823">
        <v>9631.5845454545433</v>
      </c>
      <c r="O1030" s="655" t="s">
        <v>143</v>
      </c>
      <c r="P1030" s="662"/>
      <c r="Q1030" s="823">
        <v>9631.5845454545433</v>
      </c>
      <c r="R1030" s="15">
        <v>265.02124999999796</v>
      </c>
      <c r="S1030" s="25"/>
      <c r="U1030" s="15"/>
      <c r="V1030" s="4" t="s">
        <v>1257</v>
      </c>
      <c r="W1030" s="657">
        <v>14.8</v>
      </c>
      <c r="X1030" s="4">
        <v>-600</v>
      </c>
      <c r="Y1030" s="20"/>
      <c r="Z1030" s="15"/>
    </row>
    <row r="1031" spans="1:26" s="4" customFormat="1" ht="15.75" customHeight="1">
      <c r="A1031" s="872" t="s">
        <v>1263</v>
      </c>
      <c r="B1031" s="5">
        <v>43803</v>
      </c>
      <c r="C1031" s="650" t="s">
        <v>1265</v>
      </c>
      <c r="D1031" s="291">
        <v>8060841</v>
      </c>
      <c r="E1031" s="7" t="s">
        <v>10</v>
      </c>
      <c r="F1031" s="7" t="s">
        <v>1240</v>
      </c>
      <c r="G1031" s="7">
        <v>200</v>
      </c>
      <c r="H1031" s="651">
        <v>48.42</v>
      </c>
      <c r="I1031" s="651"/>
      <c r="J1031" s="19">
        <v>9684</v>
      </c>
      <c r="K1031" s="3"/>
      <c r="L1031" s="648">
        <v>2.66</v>
      </c>
      <c r="M1031" s="648">
        <v>0.36</v>
      </c>
      <c r="N1031" s="823">
        <v>9679.5645454545447</v>
      </c>
      <c r="O1031" s="655" t="s">
        <v>143</v>
      </c>
      <c r="P1031" s="662"/>
      <c r="Q1031" s="823">
        <v>9679.5645454545447</v>
      </c>
      <c r="R1031" s="15">
        <v>132.13833333333241</v>
      </c>
      <c r="S1031" s="25"/>
      <c r="U1031" s="15"/>
      <c r="V1031" s="4" t="s">
        <v>1257</v>
      </c>
      <c r="W1031" s="657">
        <v>3.02</v>
      </c>
      <c r="X1031" s="4">
        <v>-400</v>
      </c>
      <c r="Y1031" s="20"/>
      <c r="Z1031" s="15"/>
    </row>
    <row r="1032" spans="1:26" s="4" customFormat="1" ht="15.75" customHeight="1">
      <c r="A1032" s="854" t="s">
        <v>200</v>
      </c>
      <c r="B1032" s="5">
        <v>43803</v>
      </c>
      <c r="C1032" s="650" t="s">
        <v>276</v>
      </c>
      <c r="D1032" s="291">
        <v>15461</v>
      </c>
      <c r="E1032" s="7" t="s">
        <v>8</v>
      </c>
      <c r="F1032" s="7" t="s">
        <v>128</v>
      </c>
      <c r="G1032" s="7">
        <v>300</v>
      </c>
      <c r="H1032" s="651">
        <v>27.4</v>
      </c>
      <c r="I1032" s="651">
        <v>29.483333333333334</v>
      </c>
      <c r="J1032" s="19">
        <v>8220</v>
      </c>
      <c r="K1032" s="3">
        <v>12</v>
      </c>
      <c r="L1032" s="648">
        <v>3.0912500000000001</v>
      </c>
      <c r="M1032" s="648">
        <v>0.44874999999999998</v>
      </c>
      <c r="N1032" s="823">
        <v>8237.1542045454535</v>
      </c>
      <c r="O1032" s="655" t="s">
        <v>143</v>
      </c>
      <c r="P1032" s="662"/>
      <c r="Q1032" s="823">
        <v>-8237.1542045454535</v>
      </c>
      <c r="R1032" s="15"/>
      <c r="S1032" s="25"/>
      <c r="U1032" s="15"/>
      <c r="V1032" s="4" t="s">
        <v>1257</v>
      </c>
      <c r="W1032" s="657">
        <v>15.540000000000001</v>
      </c>
      <c r="X1032" s="4">
        <v>300</v>
      </c>
      <c r="Y1032" s="20"/>
      <c r="Z1032" s="15"/>
    </row>
    <row r="1033" spans="1:26" s="4" customFormat="1" ht="15.75" customHeight="1">
      <c r="A1033" s="854" t="s">
        <v>200</v>
      </c>
      <c r="B1033" s="5">
        <v>43803</v>
      </c>
      <c r="C1033" s="650" t="s">
        <v>1265</v>
      </c>
      <c r="D1033" s="291">
        <v>15461</v>
      </c>
      <c r="E1033" s="7" t="s">
        <v>10</v>
      </c>
      <c r="F1033" s="7" t="s">
        <v>1240</v>
      </c>
      <c r="G1033" s="7">
        <v>600</v>
      </c>
      <c r="H1033" s="651">
        <v>48.81</v>
      </c>
      <c r="I1033" s="651"/>
      <c r="J1033" s="19">
        <v>29286</v>
      </c>
      <c r="K1033" s="3">
        <v>12</v>
      </c>
      <c r="L1033" s="648">
        <v>3.0912500000000001</v>
      </c>
      <c r="M1033" s="648">
        <v>0.44874999999999998</v>
      </c>
      <c r="N1033" s="823">
        <v>29269.475795454546</v>
      </c>
      <c r="O1033" s="655" t="s">
        <v>143</v>
      </c>
      <c r="P1033" s="662"/>
      <c r="Q1033" s="823">
        <v>29269.475795454546</v>
      </c>
      <c r="R1033" s="15">
        <v>592.10791666666955</v>
      </c>
      <c r="S1033" s="25"/>
      <c r="U1033" s="15"/>
      <c r="V1033" s="4" t="s">
        <v>1211</v>
      </c>
      <c r="W1033" s="657">
        <v>15.540000000000001</v>
      </c>
      <c r="X1033" s="4">
        <v>-1000</v>
      </c>
      <c r="Y1033" s="20"/>
      <c r="Z1033" s="15"/>
    </row>
    <row r="1034" spans="1:26" s="4" customFormat="1" ht="15.75" customHeight="1">
      <c r="A1034" s="854" t="s">
        <v>200</v>
      </c>
      <c r="B1034" s="5">
        <v>43803</v>
      </c>
      <c r="C1034" s="650" t="s">
        <v>1265</v>
      </c>
      <c r="D1034" s="291">
        <v>15461</v>
      </c>
      <c r="E1034" s="7" t="s">
        <v>10</v>
      </c>
      <c r="F1034" s="7" t="s">
        <v>1240</v>
      </c>
      <c r="G1034" s="7">
        <v>400</v>
      </c>
      <c r="H1034" s="651">
        <v>48.45</v>
      </c>
      <c r="I1034" s="651"/>
      <c r="J1034" s="19">
        <v>19380</v>
      </c>
      <c r="K1034" s="3">
        <v>12</v>
      </c>
      <c r="L1034" s="648">
        <v>3.0912500000000001</v>
      </c>
      <c r="M1034" s="648">
        <v>0.44874999999999998</v>
      </c>
      <c r="N1034" s="823">
        <v>19363.475795454546</v>
      </c>
      <c r="O1034" s="655" t="s">
        <v>143</v>
      </c>
      <c r="P1034" s="662"/>
      <c r="Q1034" s="823">
        <v>19363.475795454546</v>
      </c>
      <c r="R1034" s="15">
        <v>5.170224358978885</v>
      </c>
      <c r="S1034" s="25"/>
      <c r="U1034" s="15"/>
      <c r="V1034" s="4" t="s">
        <v>1211</v>
      </c>
      <c r="W1034" s="657">
        <v>15.540000000000001</v>
      </c>
      <c r="X1034" s="4">
        <v>1000</v>
      </c>
      <c r="Y1034" s="20"/>
      <c r="Z1034" s="15"/>
    </row>
    <row r="1035" spans="1:26" s="4" customFormat="1" ht="15.75" customHeight="1">
      <c r="A1035" s="854" t="s">
        <v>200</v>
      </c>
      <c r="B1035" s="5">
        <v>43803</v>
      </c>
      <c r="C1035" s="650" t="s">
        <v>280</v>
      </c>
      <c r="D1035" s="291">
        <v>15461</v>
      </c>
      <c r="E1035" s="7" t="s">
        <v>8</v>
      </c>
      <c r="F1035" s="7" t="s">
        <v>192</v>
      </c>
      <c r="G1035" s="7">
        <v>300</v>
      </c>
      <c r="H1035" s="651">
        <v>31.17</v>
      </c>
      <c r="I1035" s="651"/>
      <c r="J1035" s="19">
        <v>9351</v>
      </c>
      <c r="K1035" s="3">
        <v>12</v>
      </c>
      <c r="L1035" s="648">
        <v>3.0912500000000001</v>
      </c>
      <c r="M1035" s="648">
        <v>0.44874999999999998</v>
      </c>
      <c r="N1035" s="823">
        <v>9368.1542045454535</v>
      </c>
      <c r="O1035" s="655" t="s">
        <v>143</v>
      </c>
      <c r="P1035" s="662"/>
      <c r="Q1035" s="823">
        <v>-9368.1542045454535</v>
      </c>
      <c r="R1035" s="15"/>
      <c r="S1035" s="25"/>
      <c r="U1035" s="15"/>
      <c r="V1035" s="4" t="s">
        <v>1257</v>
      </c>
      <c r="W1035" s="657">
        <v>15.540000000000001</v>
      </c>
      <c r="X1035" s="4">
        <v>-500</v>
      </c>
      <c r="Y1035" s="20"/>
      <c r="Z1035" s="15">
        <v>-58.346666666666351</v>
      </c>
    </row>
    <row r="1036" spans="1:26" s="4" customFormat="1" ht="15.75" customHeight="1">
      <c r="A1036" s="854" t="s">
        <v>200</v>
      </c>
      <c r="B1036" s="5">
        <v>43803</v>
      </c>
      <c r="C1036" s="650" t="s">
        <v>274</v>
      </c>
      <c r="D1036" s="291">
        <v>15461</v>
      </c>
      <c r="E1036" s="7" t="s">
        <v>10</v>
      </c>
      <c r="F1036" s="7" t="s">
        <v>172</v>
      </c>
      <c r="G1036" s="7">
        <v>1000</v>
      </c>
      <c r="H1036" s="651">
        <v>8.7100000000000009</v>
      </c>
      <c r="I1036" s="651"/>
      <c r="J1036" s="19">
        <v>8710</v>
      </c>
      <c r="K1036" s="3">
        <v>12</v>
      </c>
      <c r="L1036" s="648">
        <v>3.0912500000000001</v>
      </c>
      <c r="M1036" s="648">
        <v>0.44874999999999998</v>
      </c>
      <c r="N1036" s="823">
        <v>8693.9012500000008</v>
      </c>
      <c r="O1036" s="655" t="s">
        <v>143</v>
      </c>
      <c r="P1036" s="662"/>
      <c r="Q1036" s="823">
        <v>8693.9012500000008</v>
      </c>
      <c r="R1036" s="15">
        <v>-12.410833333331539</v>
      </c>
      <c r="S1036" s="25"/>
      <c r="U1036" s="15"/>
      <c r="V1036" s="4" t="s">
        <v>1257</v>
      </c>
      <c r="W1036" s="657">
        <v>15.540000000000001</v>
      </c>
      <c r="X1036" s="4">
        <v>500</v>
      </c>
      <c r="Y1036" s="20"/>
      <c r="Z1036" s="15"/>
    </row>
    <row r="1037" spans="1:26" s="4" customFormat="1" ht="15.75" customHeight="1">
      <c r="A1037" s="854" t="s">
        <v>200</v>
      </c>
      <c r="B1037" s="5">
        <v>43803</v>
      </c>
      <c r="C1037" s="650" t="s">
        <v>274</v>
      </c>
      <c r="D1037" s="291">
        <v>15461</v>
      </c>
      <c r="E1037" s="7" t="s">
        <v>8</v>
      </c>
      <c r="F1037" s="7" t="s">
        <v>172</v>
      </c>
      <c r="G1037" s="7">
        <v>1000</v>
      </c>
      <c r="H1037" s="651">
        <v>8.69</v>
      </c>
      <c r="I1037" s="651"/>
      <c r="J1037" s="19">
        <v>8690</v>
      </c>
      <c r="K1037" s="3">
        <v>12</v>
      </c>
      <c r="L1037" s="648">
        <v>3.0912500000000001</v>
      </c>
      <c r="M1037" s="648">
        <v>0.44874999999999998</v>
      </c>
      <c r="N1037" s="823">
        <v>8707.0120833333312</v>
      </c>
      <c r="O1037" s="655" t="s">
        <v>143</v>
      </c>
      <c r="P1037" s="662"/>
      <c r="Q1037" s="823">
        <v>-8707.0120833333312</v>
      </c>
      <c r="R1037" s="15"/>
      <c r="S1037" s="25"/>
      <c r="U1037" s="15"/>
      <c r="V1037" s="4" t="s">
        <v>1257</v>
      </c>
      <c r="W1037" s="657">
        <v>15.540000000000001</v>
      </c>
      <c r="X1037" s="4">
        <v>200</v>
      </c>
      <c r="Y1037" s="20"/>
      <c r="Z1037" s="15"/>
    </row>
    <row r="1038" spans="1:26" s="4" customFormat="1" ht="15.75" customHeight="1">
      <c r="A1038" s="854" t="s">
        <v>200</v>
      </c>
      <c r="B1038" s="5">
        <v>43803</v>
      </c>
      <c r="C1038" s="650" t="s">
        <v>1264</v>
      </c>
      <c r="D1038" s="291">
        <v>15461</v>
      </c>
      <c r="E1038" s="7" t="s">
        <v>10</v>
      </c>
      <c r="F1038" s="7" t="s">
        <v>130</v>
      </c>
      <c r="G1038" s="7">
        <v>500</v>
      </c>
      <c r="H1038" s="651">
        <v>22.14</v>
      </c>
      <c r="I1038" s="651">
        <v>23.477499999999999</v>
      </c>
      <c r="J1038" s="19">
        <v>11070</v>
      </c>
      <c r="K1038" s="3">
        <v>12</v>
      </c>
      <c r="L1038" s="648">
        <v>3.0912500000000001</v>
      </c>
      <c r="M1038" s="648">
        <v>0.44874999999999998</v>
      </c>
      <c r="N1038" s="823">
        <v>11053.617916666668</v>
      </c>
      <c r="O1038" s="655" t="s">
        <v>143</v>
      </c>
      <c r="P1038" s="662"/>
      <c r="Q1038" s="823">
        <v>11053.617916666668</v>
      </c>
      <c r="R1038" s="15">
        <v>-684.80208333333212</v>
      </c>
      <c r="S1038" s="25"/>
      <c r="U1038" s="15"/>
      <c r="V1038" s="4" t="s">
        <v>1211</v>
      </c>
      <c r="W1038" s="657">
        <v>15.540000000000001</v>
      </c>
      <c r="X1038" s="4">
        <v>-500</v>
      </c>
      <c r="Y1038" s="20"/>
      <c r="Z1038" s="15"/>
    </row>
    <row r="1039" spans="1:26" s="4" customFormat="1" ht="15.75" customHeight="1">
      <c r="A1039" s="854" t="s">
        <v>200</v>
      </c>
      <c r="B1039" s="5">
        <v>43801</v>
      </c>
      <c r="C1039" s="650" t="s">
        <v>276</v>
      </c>
      <c r="D1039" s="291">
        <v>3206</v>
      </c>
      <c r="E1039" s="7" t="s">
        <v>8</v>
      </c>
      <c r="F1039" s="7" t="s">
        <v>128</v>
      </c>
      <c r="G1039" s="7">
        <v>500</v>
      </c>
      <c r="H1039" s="651">
        <v>28.36</v>
      </c>
      <c r="I1039" s="651">
        <v>29.691666666666666</v>
      </c>
      <c r="J1039" s="19">
        <v>14180</v>
      </c>
      <c r="K1039" s="3">
        <v>12</v>
      </c>
      <c r="L1039" s="648">
        <v>3.89</v>
      </c>
      <c r="M1039" s="648">
        <v>0.57999999999999996</v>
      </c>
      <c r="N1039" s="823">
        <v>14197.143333333332</v>
      </c>
      <c r="O1039" s="655" t="s">
        <v>143</v>
      </c>
      <c r="P1039" s="662"/>
      <c r="Q1039" s="823">
        <v>-14197.143333333332</v>
      </c>
      <c r="R1039" s="15"/>
      <c r="S1039" s="25"/>
      <c r="U1039" s="15"/>
      <c r="V1039" s="4" t="s">
        <v>1211</v>
      </c>
      <c r="W1039" s="657">
        <v>16.47</v>
      </c>
      <c r="X1039" s="4">
        <v>500</v>
      </c>
      <c r="Y1039" s="20"/>
      <c r="Z1039" s="15"/>
    </row>
    <row r="1040" spans="1:26" s="4" customFormat="1" ht="15.75" customHeight="1">
      <c r="A1040" s="872" t="s">
        <v>1263</v>
      </c>
      <c r="B1040" s="5">
        <v>43798</v>
      </c>
      <c r="C1040" s="650" t="s">
        <v>1265</v>
      </c>
      <c r="D1040" s="291">
        <v>7894112</v>
      </c>
      <c r="E1040" s="7" t="s">
        <v>8</v>
      </c>
      <c r="F1040" s="7" t="s">
        <v>1240</v>
      </c>
      <c r="G1040" s="7">
        <v>200</v>
      </c>
      <c r="H1040" s="651">
        <v>47.72</v>
      </c>
      <c r="I1040" s="651">
        <v>47.72</v>
      </c>
      <c r="J1040" s="19">
        <v>9544</v>
      </c>
      <c r="K1040" s="3"/>
      <c r="L1040" s="648">
        <v>1.6783333333333335</v>
      </c>
      <c r="M1040" s="648">
        <v>0.3116666666666667</v>
      </c>
      <c r="N1040" s="823">
        <v>9548.8691666666655</v>
      </c>
      <c r="O1040" s="655" t="s">
        <v>143</v>
      </c>
      <c r="P1040" s="662"/>
      <c r="Q1040" s="823">
        <v>-9548.8691666666655</v>
      </c>
      <c r="R1040" s="15"/>
      <c r="S1040" s="25"/>
      <c r="U1040" s="15"/>
      <c r="V1040" s="4" t="s">
        <v>1257</v>
      </c>
      <c r="W1040" s="657">
        <v>1.9900000000000002</v>
      </c>
      <c r="X1040" s="4">
        <v>-100</v>
      </c>
      <c r="Y1040" s="20"/>
      <c r="Z1040" s="15"/>
    </row>
    <row r="1041" spans="1:26" s="4" customFormat="1" ht="15.75" customHeight="1">
      <c r="A1041" s="872" t="s">
        <v>1263</v>
      </c>
      <c r="B1041" s="5">
        <v>43798</v>
      </c>
      <c r="C1041" s="650" t="e">
        <v>#N/A</v>
      </c>
      <c r="D1041" s="291">
        <v>7894112</v>
      </c>
      <c r="E1041" s="7" t="s">
        <v>10</v>
      </c>
      <c r="F1041" s="7" t="s">
        <v>1289</v>
      </c>
      <c r="G1041" s="7">
        <v>500</v>
      </c>
      <c r="H1041" s="651">
        <v>10.35</v>
      </c>
      <c r="I1041" s="651">
        <v>10.37</v>
      </c>
      <c r="J1041" s="19">
        <v>5175</v>
      </c>
      <c r="K1041" s="3"/>
      <c r="L1041" s="648">
        <v>1.6783333333333335</v>
      </c>
      <c r="M1041" s="648">
        <v>0.3116666666666667</v>
      </c>
      <c r="N1041" s="823">
        <v>5170.7608333333337</v>
      </c>
      <c r="O1041" s="655" t="s">
        <v>143</v>
      </c>
      <c r="P1041" s="662"/>
      <c r="Q1041" s="823">
        <v>5170.7608333333337</v>
      </c>
      <c r="R1041" s="15">
        <v>-18.136666666666315</v>
      </c>
      <c r="S1041" s="25"/>
      <c r="U1041" s="15"/>
      <c r="V1041" s="4" t="s">
        <v>1211</v>
      </c>
      <c r="W1041" s="657">
        <v>1.9900000000000002</v>
      </c>
      <c r="X1041" s="4">
        <v>-400</v>
      </c>
      <c r="Y1041" s="20"/>
      <c r="Z1041" s="15"/>
    </row>
    <row r="1042" spans="1:26" s="4" customFormat="1" ht="15.75" customHeight="1">
      <c r="A1042" s="872" t="s">
        <v>1263</v>
      </c>
      <c r="B1042" s="5">
        <v>43798</v>
      </c>
      <c r="C1042" s="650" t="e">
        <v>#N/A</v>
      </c>
      <c r="D1042" s="291">
        <v>7894112</v>
      </c>
      <c r="E1042" s="7" t="s">
        <v>8</v>
      </c>
      <c r="F1042" s="7" t="s">
        <v>1289</v>
      </c>
      <c r="G1042" s="7">
        <v>500</v>
      </c>
      <c r="H1042" s="651">
        <v>10.37</v>
      </c>
      <c r="I1042" s="651">
        <v>10.37</v>
      </c>
      <c r="J1042" s="19">
        <v>5185</v>
      </c>
      <c r="K1042" s="3"/>
      <c r="L1042" s="648">
        <v>1.6783333333333335</v>
      </c>
      <c r="M1042" s="648">
        <v>0.3116666666666667</v>
      </c>
      <c r="N1042" s="823">
        <v>5189.8691666666664</v>
      </c>
      <c r="O1042" s="655" t="s">
        <v>143</v>
      </c>
      <c r="P1042" s="662"/>
      <c r="Q1042" s="823">
        <v>-5189.8691666666664</v>
      </c>
      <c r="R1042" s="15"/>
      <c r="S1042" s="25"/>
      <c r="U1042" s="15"/>
      <c r="V1042" s="4" t="s">
        <v>1211</v>
      </c>
      <c r="W1042" s="657">
        <v>1.9900000000000002</v>
      </c>
      <c r="X1042" s="4">
        <v>400</v>
      </c>
      <c r="Y1042" s="20"/>
      <c r="Z1042" s="15"/>
    </row>
    <row r="1043" spans="1:26" s="4" customFormat="1" ht="15.75" customHeight="1">
      <c r="A1043" s="872" t="s">
        <v>1263</v>
      </c>
      <c r="B1043" s="5">
        <v>43798</v>
      </c>
      <c r="C1043" s="650" t="s">
        <v>276</v>
      </c>
      <c r="D1043" s="291">
        <v>7894112</v>
      </c>
      <c r="E1043" s="7" t="s">
        <v>10</v>
      </c>
      <c r="F1043" s="7" t="s">
        <v>128</v>
      </c>
      <c r="G1043" s="7">
        <v>100</v>
      </c>
      <c r="H1043" s="651">
        <v>29.03</v>
      </c>
      <c r="I1043" s="651">
        <v>30.126666666666665</v>
      </c>
      <c r="J1043" s="19">
        <v>2903</v>
      </c>
      <c r="K1043" s="3"/>
      <c r="L1043" s="648">
        <v>1.6783333333333335</v>
      </c>
      <c r="M1043" s="648">
        <v>0.3116666666666667</v>
      </c>
      <c r="N1043" s="823">
        <v>2898.7608333333337</v>
      </c>
      <c r="O1043" s="655" t="s">
        <v>143</v>
      </c>
      <c r="P1043" s="662"/>
      <c r="Q1043" s="823">
        <v>2898.7608333333337</v>
      </c>
      <c r="R1043" s="15">
        <v>-113.58166666666648</v>
      </c>
      <c r="S1043" s="25">
        <v>1400</v>
      </c>
      <c r="U1043" s="15"/>
      <c r="V1043" s="4" t="s">
        <v>1257</v>
      </c>
      <c r="W1043" s="657">
        <v>1.9900000000000002</v>
      </c>
      <c r="X1043" s="4">
        <v>200</v>
      </c>
      <c r="Y1043" s="20"/>
      <c r="Z1043" s="15"/>
    </row>
    <row r="1044" spans="1:26" s="4" customFormat="1" ht="15.75" customHeight="1">
      <c r="A1044" s="872" t="s">
        <v>1263</v>
      </c>
      <c r="B1044" s="5">
        <v>43798</v>
      </c>
      <c r="C1044" s="650" t="s">
        <v>276</v>
      </c>
      <c r="D1044" s="291">
        <v>7894112</v>
      </c>
      <c r="E1044" s="7" t="s">
        <v>10</v>
      </c>
      <c r="F1044" s="7" t="s">
        <v>128</v>
      </c>
      <c r="G1044" s="7">
        <v>400</v>
      </c>
      <c r="H1044" s="651">
        <v>29.04</v>
      </c>
      <c r="I1044" s="651"/>
      <c r="J1044" s="19">
        <v>11616</v>
      </c>
      <c r="K1044" s="3"/>
      <c r="L1044" s="648">
        <v>1.6783333333333335</v>
      </c>
      <c r="M1044" s="648">
        <v>0.3116666666666667</v>
      </c>
      <c r="N1044" s="823">
        <v>11611.760833333334</v>
      </c>
      <c r="O1044" s="655" t="s">
        <v>143</v>
      </c>
      <c r="P1044" s="662"/>
      <c r="Q1044" s="823">
        <v>11611.760833333334</v>
      </c>
      <c r="R1044" s="15">
        <v>331.54000000000269</v>
      </c>
      <c r="S1044" s="25">
        <v>1500</v>
      </c>
      <c r="U1044" s="15"/>
      <c r="V1044" s="4" t="s">
        <v>1257</v>
      </c>
      <c r="W1044" s="657">
        <v>1.9900000000000002</v>
      </c>
      <c r="X1044" s="4">
        <v>200</v>
      </c>
      <c r="Y1044" s="20"/>
      <c r="Z1044" s="15"/>
    </row>
    <row r="1045" spans="1:26" s="4" customFormat="1" ht="15.75" customHeight="1">
      <c r="A1045" s="872" t="s">
        <v>1263</v>
      </c>
      <c r="B1045" s="5">
        <v>43798</v>
      </c>
      <c r="C1045" s="650" t="s">
        <v>276</v>
      </c>
      <c r="D1045" s="291">
        <v>7894112</v>
      </c>
      <c r="E1045" s="7" t="s">
        <v>8</v>
      </c>
      <c r="F1045" s="7" t="s">
        <v>128</v>
      </c>
      <c r="G1045" s="7">
        <v>400</v>
      </c>
      <c r="H1045" s="651">
        <v>28.19</v>
      </c>
      <c r="I1045" s="651"/>
      <c r="J1045" s="19">
        <v>11276</v>
      </c>
      <c r="K1045" s="3"/>
      <c r="L1045" s="648">
        <v>1.6783333333333335</v>
      </c>
      <c r="M1045" s="648">
        <v>0.3116666666666667</v>
      </c>
      <c r="N1045" s="823">
        <v>11282.571666666665</v>
      </c>
      <c r="O1045" s="655" t="s">
        <v>143</v>
      </c>
      <c r="P1045" s="662"/>
      <c r="Q1045" s="823">
        <v>-11282.571666666665</v>
      </c>
      <c r="R1045" s="15"/>
      <c r="S1045" s="25">
        <v>1900</v>
      </c>
      <c r="U1045" s="15"/>
      <c r="V1045" s="4" t="s">
        <v>1257</v>
      </c>
      <c r="W1045" s="657">
        <v>1.9900000000000002</v>
      </c>
      <c r="X1045" s="4">
        <v>200</v>
      </c>
      <c r="Y1045" s="20"/>
      <c r="Z1045" s="15"/>
    </row>
    <row r="1046" spans="1:26" s="4" customFormat="1" ht="15.75" customHeight="1">
      <c r="A1046" s="854" t="s">
        <v>200</v>
      </c>
      <c r="B1046" s="5">
        <v>43798</v>
      </c>
      <c r="C1046" s="650" t="s">
        <v>1265</v>
      </c>
      <c r="D1046" s="291">
        <v>103032</v>
      </c>
      <c r="E1046" s="7" t="s">
        <v>8</v>
      </c>
      <c r="F1046" s="7" t="s">
        <v>1240</v>
      </c>
      <c r="G1046" s="7">
        <v>200</v>
      </c>
      <c r="H1046" s="651">
        <v>47.54</v>
      </c>
      <c r="I1046" s="651">
        <v>47.574285714285715</v>
      </c>
      <c r="J1046" s="19">
        <v>9508</v>
      </c>
      <c r="K1046" s="3">
        <v>12</v>
      </c>
      <c r="L1046" s="648">
        <v>3.1199999999999997</v>
      </c>
      <c r="M1046" s="648">
        <v>0.53666666666666663</v>
      </c>
      <c r="N1046" s="823">
        <v>9526.7966666666653</v>
      </c>
      <c r="O1046" s="655" t="s">
        <v>143</v>
      </c>
      <c r="P1046" s="662"/>
      <c r="Q1046" s="823">
        <v>-9526.7966666666653</v>
      </c>
      <c r="R1046" s="15"/>
      <c r="S1046" s="25"/>
      <c r="U1046" s="15"/>
      <c r="V1046" s="4" t="s">
        <v>1257</v>
      </c>
      <c r="W1046" s="657">
        <v>15.656666666666666</v>
      </c>
      <c r="X1046" s="4">
        <v>-500</v>
      </c>
      <c r="Y1046" s="20"/>
      <c r="Z1046" s="15"/>
    </row>
    <row r="1047" spans="1:26" s="4" customFormat="1" ht="15.75" customHeight="1">
      <c r="A1047" s="854" t="s">
        <v>200</v>
      </c>
      <c r="B1047" s="5">
        <v>43798</v>
      </c>
      <c r="C1047" s="650" t="s">
        <v>1265</v>
      </c>
      <c r="D1047" s="291">
        <v>103032</v>
      </c>
      <c r="E1047" s="7" t="s">
        <v>8</v>
      </c>
      <c r="F1047" s="7" t="s">
        <v>1240</v>
      </c>
      <c r="G1047" s="7">
        <v>200</v>
      </c>
      <c r="H1047" s="651">
        <v>47.73</v>
      </c>
      <c r="I1047" s="651">
        <v>47.58</v>
      </c>
      <c r="J1047" s="19">
        <v>9546</v>
      </c>
      <c r="K1047" s="3">
        <v>12</v>
      </c>
      <c r="L1047" s="648">
        <v>3.1199999999999997</v>
      </c>
      <c r="M1047" s="648">
        <v>0.53666666666666663</v>
      </c>
      <c r="N1047" s="823">
        <v>9564.7966666666653</v>
      </c>
      <c r="O1047" s="655" t="s">
        <v>143</v>
      </c>
      <c r="P1047" s="662"/>
      <c r="Q1047" s="823">
        <v>-9564.7966666666653</v>
      </c>
      <c r="R1047" s="15"/>
      <c r="S1047" s="25">
        <v>0</v>
      </c>
      <c r="U1047" s="15"/>
      <c r="V1047" s="4" t="s">
        <v>1257</v>
      </c>
      <c r="W1047" s="657">
        <v>15.656666666666666</v>
      </c>
      <c r="X1047" s="4">
        <v>-200</v>
      </c>
      <c r="Y1047" s="20"/>
      <c r="Z1047" s="15"/>
    </row>
    <row r="1048" spans="1:26" s="4" customFormat="1" ht="15.75" customHeight="1">
      <c r="A1048" s="854" t="s">
        <v>200</v>
      </c>
      <c r="B1048" s="650">
        <v>43798</v>
      </c>
      <c r="C1048" s="650" t="s">
        <v>1265</v>
      </c>
      <c r="D1048" s="291">
        <v>103032</v>
      </c>
      <c r="E1048" s="7" t="s">
        <v>8</v>
      </c>
      <c r="F1048" s="7" t="s">
        <v>1240</v>
      </c>
      <c r="G1048" s="7">
        <v>200</v>
      </c>
      <c r="H1048" s="651">
        <v>47.87</v>
      </c>
      <c r="I1048" s="651">
        <v>47.55</v>
      </c>
      <c r="J1048" s="19">
        <v>9574</v>
      </c>
      <c r="K1048" s="3">
        <v>12</v>
      </c>
      <c r="L1048" s="648">
        <v>3.1199999999999997</v>
      </c>
      <c r="M1048" s="648">
        <v>0.53666666666666663</v>
      </c>
      <c r="N1048" s="823">
        <v>9592.7966666666653</v>
      </c>
      <c r="O1048" s="655" t="s">
        <v>143</v>
      </c>
      <c r="P1048" s="662"/>
      <c r="Q1048" s="823">
        <v>-9592.7966666666653</v>
      </c>
      <c r="R1048" s="15"/>
      <c r="S1048" s="25"/>
      <c r="U1048" s="15"/>
      <c r="V1048" s="649" t="s">
        <v>1211</v>
      </c>
      <c r="W1048" s="657">
        <v>15.656666666666666</v>
      </c>
      <c r="X1048" s="4">
        <v>-1000</v>
      </c>
      <c r="Y1048" s="20"/>
      <c r="Z1048" s="15"/>
    </row>
    <row r="1049" spans="1:26" s="4" customFormat="1" ht="15.75" customHeight="1">
      <c r="A1049" s="854" t="s">
        <v>200</v>
      </c>
      <c r="B1049" s="650">
        <v>43798</v>
      </c>
      <c r="C1049" s="650" t="s">
        <v>276</v>
      </c>
      <c r="D1049" s="291">
        <v>103032</v>
      </c>
      <c r="E1049" s="7" t="s">
        <v>10</v>
      </c>
      <c r="F1049" s="7" t="s">
        <v>128</v>
      </c>
      <c r="G1049" s="7">
        <v>500</v>
      </c>
      <c r="H1049" s="651">
        <v>28.2</v>
      </c>
      <c r="I1049" s="651">
        <v>29.957999999999998</v>
      </c>
      <c r="J1049" s="19">
        <v>14100</v>
      </c>
      <c r="K1049" s="3">
        <v>12</v>
      </c>
      <c r="L1049" s="648">
        <v>3.1199999999999997</v>
      </c>
      <c r="M1049" s="648">
        <v>0.53666666666666663</v>
      </c>
      <c r="N1049" s="823">
        <v>14081.833333333334</v>
      </c>
      <c r="O1049" s="655" t="s">
        <v>143</v>
      </c>
      <c r="P1049" s="662"/>
      <c r="Q1049" s="823">
        <v>14081.833333333334</v>
      </c>
      <c r="R1049" s="15">
        <v>-894.99333333333379</v>
      </c>
      <c r="S1049" s="25"/>
      <c r="U1049" s="15"/>
      <c r="V1049" s="4" t="s">
        <v>1211</v>
      </c>
      <c r="W1049" s="657">
        <v>15.656666666666666</v>
      </c>
      <c r="X1049" s="4">
        <v>500</v>
      </c>
      <c r="Y1049" s="20"/>
      <c r="Z1049" s="15"/>
    </row>
    <row r="1050" spans="1:26" s="4" customFormat="1" ht="15.75" customHeight="1">
      <c r="A1050" s="854" t="s">
        <v>200</v>
      </c>
      <c r="B1050" s="650">
        <v>43798</v>
      </c>
      <c r="C1050" s="650" t="s">
        <v>277</v>
      </c>
      <c r="D1050" s="291">
        <v>103032</v>
      </c>
      <c r="E1050" s="7" t="s">
        <v>10</v>
      </c>
      <c r="F1050" s="7" t="s">
        <v>2</v>
      </c>
      <c r="G1050" s="7">
        <v>200</v>
      </c>
      <c r="H1050" s="651">
        <v>33.29</v>
      </c>
      <c r="I1050" s="651"/>
      <c r="J1050" s="19">
        <v>6658</v>
      </c>
      <c r="K1050" s="3">
        <v>12</v>
      </c>
      <c r="L1050" s="648">
        <v>3.1199999999999997</v>
      </c>
      <c r="M1050" s="648">
        <v>0.53666666666666663</v>
      </c>
      <c r="N1050" s="823">
        <v>6639.833333333333</v>
      </c>
      <c r="O1050" s="655" t="s">
        <v>143</v>
      </c>
      <c r="P1050" s="662"/>
      <c r="Q1050" s="823">
        <v>6639.833333333333</v>
      </c>
      <c r="R1050" s="15">
        <v>-29.829333333334944</v>
      </c>
      <c r="S1050" s="25"/>
      <c r="U1050" s="15"/>
      <c r="V1050" s="4" t="s">
        <v>1211</v>
      </c>
      <c r="W1050" s="657">
        <v>15.656666666666666</v>
      </c>
      <c r="X1050" s="4">
        <v>500</v>
      </c>
      <c r="Y1050" s="20"/>
      <c r="Z1050" s="15"/>
    </row>
    <row r="1051" spans="1:26" s="4" customFormat="1" ht="15.75" customHeight="1">
      <c r="A1051" s="854" t="s">
        <v>200</v>
      </c>
      <c r="B1051" s="650">
        <v>43798</v>
      </c>
      <c r="C1051" s="650" t="s">
        <v>276</v>
      </c>
      <c r="D1051" s="291">
        <v>103032</v>
      </c>
      <c r="E1051" s="7" t="s">
        <v>10</v>
      </c>
      <c r="F1051" s="7" t="s">
        <v>128</v>
      </c>
      <c r="G1051" s="7">
        <v>1000</v>
      </c>
      <c r="H1051" s="651">
        <v>29.01</v>
      </c>
      <c r="I1051" s="651"/>
      <c r="J1051" s="19">
        <v>29010</v>
      </c>
      <c r="K1051" s="3">
        <v>12</v>
      </c>
      <c r="L1051" s="648">
        <v>3.1199999999999997</v>
      </c>
      <c r="M1051" s="648">
        <v>0.53666666666666663</v>
      </c>
      <c r="N1051" s="823">
        <v>28991.833333333332</v>
      </c>
      <c r="O1051" s="655" t="s">
        <v>143</v>
      </c>
      <c r="P1051" s="662"/>
      <c r="Q1051" s="823">
        <v>28991.833333333332</v>
      </c>
      <c r="R1051" s="15">
        <v>719.0099999999984</v>
      </c>
      <c r="S1051" s="25"/>
      <c r="U1051" s="15"/>
      <c r="V1051" s="4" t="s">
        <v>1257</v>
      </c>
      <c r="W1051" s="657">
        <v>15.656666666666666</v>
      </c>
      <c r="X1051" s="4">
        <v>500</v>
      </c>
      <c r="Y1051" s="20"/>
      <c r="Z1051" s="15"/>
    </row>
    <row r="1052" spans="1:26" s="4" customFormat="1" ht="15.75" customHeight="1">
      <c r="A1052" s="854" t="s">
        <v>200</v>
      </c>
      <c r="B1052" s="5">
        <v>43798</v>
      </c>
      <c r="C1052" s="650" t="s">
        <v>276</v>
      </c>
      <c r="D1052" s="291">
        <v>103032</v>
      </c>
      <c r="E1052" s="7" t="s">
        <v>8</v>
      </c>
      <c r="F1052" s="7" t="s">
        <v>128</v>
      </c>
      <c r="G1052" s="7">
        <v>500</v>
      </c>
      <c r="H1052" s="651">
        <v>28.28</v>
      </c>
      <c r="I1052" s="651"/>
      <c r="J1052" s="19">
        <v>14140</v>
      </c>
      <c r="K1052" s="3">
        <v>12</v>
      </c>
      <c r="L1052" s="648">
        <v>3.1199999999999997</v>
      </c>
      <c r="M1052" s="648">
        <v>0.53666666666666663</v>
      </c>
      <c r="N1052" s="823">
        <v>14158.796666666665</v>
      </c>
      <c r="O1052" s="655" t="s">
        <v>143</v>
      </c>
      <c r="P1052" s="662"/>
      <c r="Q1052" s="823">
        <v>-14158.796666666665</v>
      </c>
      <c r="R1052" s="15"/>
      <c r="S1052" s="25"/>
      <c r="U1052" s="15"/>
      <c r="V1052" s="4" t="s">
        <v>1257</v>
      </c>
      <c r="W1052" s="657">
        <v>15.656666666666666</v>
      </c>
      <c r="X1052" s="4">
        <v>-400</v>
      </c>
      <c r="Y1052" s="20"/>
      <c r="Z1052" s="15">
        <v>453.50800000000163</v>
      </c>
    </row>
    <row r="1053" spans="1:26" s="4" customFormat="1" ht="15.75" customHeight="1">
      <c r="A1053" s="854" t="s">
        <v>200</v>
      </c>
      <c r="B1053" s="5">
        <v>43798</v>
      </c>
      <c r="C1053" s="650" t="s">
        <v>276</v>
      </c>
      <c r="D1053" s="291">
        <v>103032</v>
      </c>
      <c r="E1053" s="7" t="s">
        <v>8</v>
      </c>
      <c r="F1053" s="7" t="s">
        <v>128</v>
      </c>
      <c r="G1053" s="7">
        <v>500</v>
      </c>
      <c r="H1053" s="651">
        <v>28.2</v>
      </c>
      <c r="I1053" s="651"/>
      <c r="J1053" s="19">
        <v>14100</v>
      </c>
      <c r="K1053" s="3">
        <v>12</v>
      </c>
      <c r="L1053" s="648">
        <v>3.1199999999999997</v>
      </c>
      <c r="M1053" s="648">
        <v>0.53666666666666663</v>
      </c>
      <c r="N1053" s="823">
        <v>14118.796666666665</v>
      </c>
      <c r="O1053" s="655" t="s">
        <v>143</v>
      </c>
      <c r="P1053" s="662"/>
      <c r="Q1053" s="823">
        <v>-14118.796666666665</v>
      </c>
      <c r="R1053" s="15"/>
      <c r="S1053" s="25"/>
      <c r="U1053" s="15"/>
      <c r="V1053" s="4" t="s">
        <v>1257</v>
      </c>
      <c r="W1053" s="657">
        <v>15.656666666666666</v>
      </c>
      <c r="X1053" s="4">
        <v>500</v>
      </c>
      <c r="Y1053" s="20"/>
      <c r="Z1053" s="15"/>
    </row>
    <row r="1054" spans="1:26" s="4" customFormat="1" ht="15.75" customHeight="1">
      <c r="A1054" s="854" t="s">
        <v>200</v>
      </c>
      <c r="B1054" s="5">
        <v>43798</v>
      </c>
      <c r="C1054" s="650" t="s">
        <v>1264</v>
      </c>
      <c r="D1054" s="291">
        <v>103032</v>
      </c>
      <c r="E1054" s="7" t="s">
        <v>8</v>
      </c>
      <c r="F1054" s="7" t="s">
        <v>130</v>
      </c>
      <c r="G1054" s="7">
        <v>500</v>
      </c>
      <c r="H1054" s="651">
        <v>22.19</v>
      </c>
      <c r="I1054" s="651">
        <v>23.477499999999999</v>
      </c>
      <c r="J1054" s="19">
        <v>11095</v>
      </c>
      <c r="K1054" s="3">
        <v>12</v>
      </c>
      <c r="L1054" s="648">
        <v>3.1199999999999997</v>
      </c>
      <c r="M1054" s="648">
        <v>0.53666666666666663</v>
      </c>
      <c r="N1054" s="823">
        <v>11111.188095238094</v>
      </c>
      <c r="O1054" s="655" t="s">
        <v>143</v>
      </c>
      <c r="P1054" s="662"/>
      <c r="Q1054" s="823">
        <v>-11111.188095238094</v>
      </c>
      <c r="R1054" s="15"/>
      <c r="S1054" s="25"/>
      <c r="U1054" s="15"/>
      <c r="V1054" s="4" t="s">
        <v>1257</v>
      </c>
      <c r="W1054" s="657">
        <v>15.656666666666666</v>
      </c>
      <c r="X1054" s="4">
        <v>200</v>
      </c>
      <c r="Y1054" s="20"/>
      <c r="Z1054" s="15"/>
    </row>
    <row r="1055" spans="1:26" s="4" customFormat="1" ht="15.75" customHeight="1">
      <c r="A1055" s="854" t="s">
        <v>200</v>
      </c>
      <c r="B1055" s="5">
        <v>43797</v>
      </c>
      <c r="C1055" s="650" t="s">
        <v>1265</v>
      </c>
      <c r="D1055" s="291">
        <v>98112</v>
      </c>
      <c r="E1055" s="7" t="s">
        <v>10</v>
      </c>
      <c r="F1055" s="7" t="s">
        <v>1240</v>
      </c>
      <c r="G1055" s="7">
        <v>400</v>
      </c>
      <c r="H1055" s="651">
        <v>47.89</v>
      </c>
      <c r="I1055" s="651">
        <v>47.47</v>
      </c>
      <c r="J1055" s="19">
        <v>19156</v>
      </c>
      <c r="K1055" s="3">
        <v>12</v>
      </c>
      <c r="L1055" s="648">
        <v>5.26</v>
      </c>
      <c r="M1055" s="648">
        <v>0.78</v>
      </c>
      <c r="N1055" s="823">
        <v>19140.198571428573</v>
      </c>
      <c r="O1055" s="655" t="s">
        <v>143</v>
      </c>
      <c r="P1055" s="662"/>
      <c r="Q1055" s="823">
        <v>19140.198571428573</v>
      </c>
      <c r="R1055" s="15">
        <v>151.18000000000029</v>
      </c>
      <c r="S1055" s="25"/>
      <c r="U1055" s="15"/>
      <c r="V1055" s="4" t="s">
        <v>1257</v>
      </c>
      <c r="W1055" s="657">
        <v>18.04</v>
      </c>
      <c r="X1055" s="4">
        <v>200</v>
      </c>
      <c r="Y1055" s="20"/>
      <c r="Z1055" s="15"/>
    </row>
    <row r="1056" spans="1:26" s="4" customFormat="1" ht="15.75" customHeight="1">
      <c r="A1056" s="854" t="s">
        <v>200</v>
      </c>
      <c r="B1056" s="5">
        <v>43795</v>
      </c>
      <c r="C1056" s="650" t="s">
        <v>276</v>
      </c>
      <c r="D1056" s="291">
        <v>88212</v>
      </c>
      <c r="E1056" s="7" t="s">
        <v>8</v>
      </c>
      <c r="F1056" s="7" t="s">
        <v>128</v>
      </c>
      <c r="G1056" s="7">
        <v>500</v>
      </c>
      <c r="H1056" s="651">
        <v>27.02</v>
      </c>
      <c r="I1056" s="651">
        <v>29.957999999999998</v>
      </c>
      <c r="J1056" s="19">
        <v>13510</v>
      </c>
      <c r="K1056" s="3">
        <v>12</v>
      </c>
      <c r="L1056" s="648">
        <v>2.5920000000000001</v>
      </c>
      <c r="M1056" s="648">
        <v>0.38600000000000001</v>
      </c>
      <c r="N1056" s="823">
        <v>13526.037428571428</v>
      </c>
      <c r="O1056" s="655" t="s">
        <v>143</v>
      </c>
      <c r="P1056" s="662"/>
      <c r="Q1056" s="823">
        <v>-13526.037428571428</v>
      </c>
      <c r="R1056" s="15"/>
      <c r="S1056" s="25">
        <v>200</v>
      </c>
      <c r="U1056" s="15"/>
      <c r="V1056" s="4" t="s">
        <v>1257</v>
      </c>
      <c r="W1056" s="657">
        <v>14.978</v>
      </c>
      <c r="X1056" s="4">
        <v>200</v>
      </c>
      <c r="Y1056" s="20"/>
      <c r="Z1056" s="15"/>
    </row>
    <row r="1057" spans="1:26" s="4" customFormat="1" ht="15.75" customHeight="1">
      <c r="A1057" s="854" t="s">
        <v>200</v>
      </c>
      <c r="B1057" s="5">
        <v>43795</v>
      </c>
      <c r="C1057" s="650" t="s">
        <v>1265</v>
      </c>
      <c r="D1057" s="291">
        <v>88212</v>
      </c>
      <c r="E1057" s="7" t="s">
        <v>8</v>
      </c>
      <c r="F1057" s="7" t="s">
        <v>1240</v>
      </c>
      <c r="G1057" s="7">
        <v>200</v>
      </c>
      <c r="H1057" s="651">
        <v>46.21</v>
      </c>
      <c r="I1057" s="651">
        <v>47.47</v>
      </c>
      <c r="J1057" s="19">
        <v>9242</v>
      </c>
      <c r="K1057" s="3">
        <v>12</v>
      </c>
      <c r="L1057" s="648">
        <v>2.5920000000000001</v>
      </c>
      <c r="M1057" s="648">
        <v>0.38600000000000001</v>
      </c>
      <c r="N1057" s="823">
        <v>9258.0374285714279</v>
      </c>
      <c r="O1057" s="655" t="s">
        <v>143</v>
      </c>
      <c r="P1057" s="662"/>
      <c r="Q1057" s="823">
        <v>-9258.0374285714279</v>
      </c>
      <c r="R1057" s="15"/>
      <c r="S1057" s="25">
        <v>1200</v>
      </c>
      <c r="U1057" s="15"/>
      <c r="V1057" s="4" t="s">
        <v>1257</v>
      </c>
      <c r="W1057" s="657">
        <v>14.978</v>
      </c>
      <c r="X1057" s="4">
        <v>200</v>
      </c>
      <c r="Y1057" s="20"/>
      <c r="Z1057" s="15"/>
    </row>
    <row r="1058" spans="1:26" s="4" customFormat="1" ht="15.75" customHeight="1">
      <c r="A1058" s="854" t="s">
        <v>200</v>
      </c>
      <c r="B1058" s="5">
        <v>43795</v>
      </c>
      <c r="C1058" s="650" t="s">
        <v>1265</v>
      </c>
      <c r="D1058" s="291">
        <v>88212</v>
      </c>
      <c r="E1058" s="7" t="s">
        <v>8</v>
      </c>
      <c r="F1058" s="7" t="s">
        <v>1240</v>
      </c>
      <c r="G1058" s="7">
        <v>200</v>
      </c>
      <c r="H1058" s="651">
        <v>47.04</v>
      </c>
      <c r="I1058" s="651">
        <v>47.89</v>
      </c>
      <c r="J1058" s="19">
        <v>9408</v>
      </c>
      <c r="K1058" s="3">
        <v>12</v>
      </c>
      <c r="L1058" s="648">
        <v>2.5920000000000001</v>
      </c>
      <c r="M1058" s="648">
        <v>0.38600000000000001</v>
      </c>
      <c r="N1058" s="823">
        <v>9424.0374285714279</v>
      </c>
      <c r="O1058" s="655" t="s">
        <v>143</v>
      </c>
      <c r="P1058" s="662"/>
      <c r="Q1058" s="823">
        <v>-9424.0374285714279</v>
      </c>
      <c r="R1058" s="15"/>
      <c r="S1058" s="25"/>
      <c r="U1058" s="15"/>
      <c r="V1058" s="4" t="s">
        <v>1211</v>
      </c>
      <c r="W1058" s="657">
        <v>14.978</v>
      </c>
      <c r="X1058" s="4">
        <v>200</v>
      </c>
      <c r="Y1058" s="20"/>
      <c r="Z1058" s="15"/>
    </row>
    <row r="1059" spans="1:26" s="4" customFormat="1" ht="15.75" customHeight="1">
      <c r="A1059" s="854" t="s">
        <v>200</v>
      </c>
      <c r="B1059" s="5">
        <v>43795</v>
      </c>
      <c r="C1059" s="650" t="s">
        <v>277</v>
      </c>
      <c r="D1059" s="291">
        <v>88212</v>
      </c>
      <c r="E1059" s="7" t="s">
        <v>8</v>
      </c>
      <c r="F1059" s="7" t="s">
        <v>2</v>
      </c>
      <c r="G1059" s="7">
        <v>200</v>
      </c>
      <c r="H1059" s="651">
        <v>33.270000000000003</v>
      </c>
      <c r="I1059" s="651">
        <v>33.270000000000003</v>
      </c>
      <c r="J1059" s="19">
        <v>6654.0000000000009</v>
      </c>
      <c r="K1059" s="3">
        <v>12</v>
      </c>
      <c r="L1059" s="648">
        <v>2.5920000000000001</v>
      </c>
      <c r="M1059" s="648">
        <v>0.38600000000000001</v>
      </c>
      <c r="N1059" s="823">
        <v>6670.0374285714297</v>
      </c>
      <c r="O1059" s="655" t="s">
        <v>143</v>
      </c>
      <c r="P1059" s="662"/>
      <c r="Q1059" s="823">
        <v>-6670.0374285714297</v>
      </c>
      <c r="R1059" s="15"/>
      <c r="S1059" s="25"/>
      <c r="U1059" s="15"/>
      <c r="V1059" s="4" t="s">
        <v>1257</v>
      </c>
      <c r="W1059" s="657">
        <v>14.978</v>
      </c>
      <c r="X1059" s="4">
        <v>-200</v>
      </c>
      <c r="Y1059" s="20"/>
      <c r="Z1059" s="15"/>
    </row>
    <row r="1060" spans="1:26" s="4" customFormat="1" ht="15.75" customHeight="1">
      <c r="A1060" s="854" t="s">
        <v>200</v>
      </c>
      <c r="B1060" s="5">
        <v>43795</v>
      </c>
      <c r="C1060" s="650" t="s">
        <v>271</v>
      </c>
      <c r="D1060" s="291">
        <v>88212</v>
      </c>
      <c r="E1060" s="7" t="s">
        <v>8</v>
      </c>
      <c r="F1060" s="7" t="s">
        <v>67</v>
      </c>
      <c r="G1060" s="7">
        <v>200</v>
      </c>
      <c r="H1060" s="651">
        <v>41.67</v>
      </c>
      <c r="I1060" s="651">
        <v>45.180833333333332</v>
      </c>
      <c r="J1060" s="19">
        <v>8334</v>
      </c>
      <c r="K1060" s="3">
        <v>12</v>
      </c>
      <c r="L1060" s="648">
        <v>2.5920000000000001</v>
      </c>
      <c r="M1060" s="648">
        <v>0.38600000000000001</v>
      </c>
      <c r="N1060" s="823">
        <v>8350.0374285714279</v>
      </c>
      <c r="O1060" s="655" t="s">
        <v>143</v>
      </c>
      <c r="P1060" s="662"/>
      <c r="Q1060" s="823">
        <v>-8350.0374285714279</v>
      </c>
      <c r="R1060" s="15"/>
      <c r="S1060" s="25"/>
      <c r="U1060" s="15"/>
      <c r="V1060" s="4" t="s">
        <v>1257</v>
      </c>
      <c r="W1060" s="657">
        <v>14.978</v>
      </c>
      <c r="X1060" s="4">
        <v>-100</v>
      </c>
      <c r="Y1060" s="20"/>
      <c r="Z1060" s="15"/>
    </row>
    <row r="1061" spans="1:26" s="4" customFormat="1" ht="15.75" customHeight="1">
      <c r="A1061" s="854" t="s">
        <v>200</v>
      </c>
      <c r="B1061" s="5">
        <v>43794</v>
      </c>
      <c r="C1061" s="650" t="s">
        <v>281</v>
      </c>
      <c r="D1061" s="291">
        <v>82453</v>
      </c>
      <c r="E1061" s="7" t="s">
        <v>8</v>
      </c>
      <c r="F1061" s="7" t="s">
        <v>153</v>
      </c>
      <c r="G1061" s="7">
        <v>200</v>
      </c>
      <c r="H1061" s="651">
        <v>34.69</v>
      </c>
      <c r="I1061" s="651"/>
      <c r="J1061" s="19">
        <v>6938</v>
      </c>
      <c r="K1061" s="3">
        <v>12</v>
      </c>
      <c r="L1061" s="648">
        <v>2.2846153846153845</v>
      </c>
      <c r="M1061" s="648">
        <v>0.40384615384615385</v>
      </c>
      <c r="N1061" s="823">
        <v>6953.3182905982903</v>
      </c>
      <c r="O1061" s="655" t="s">
        <v>143</v>
      </c>
      <c r="P1061" s="662"/>
      <c r="Q1061" s="823">
        <v>-6953.3182905982903</v>
      </c>
      <c r="R1061" s="15"/>
      <c r="S1061" s="25"/>
      <c r="U1061" s="15"/>
      <c r="V1061" s="4" t="s">
        <v>1211</v>
      </c>
      <c r="W1061" s="657">
        <v>14.688461538461539</v>
      </c>
      <c r="X1061" s="4">
        <v>-200</v>
      </c>
      <c r="Y1061" s="20"/>
      <c r="Z1061" s="15"/>
    </row>
    <row r="1062" spans="1:26" s="4" customFormat="1" ht="15.75" customHeight="1">
      <c r="A1062" s="854" t="s">
        <v>200</v>
      </c>
      <c r="B1062" s="5">
        <v>43794</v>
      </c>
      <c r="C1062" s="650" t="s">
        <v>281</v>
      </c>
      <c r="D1062" s="291">
        <v>82453</v>
      </c>
      <c r="E1062" s="7" t="s">
        <v>10</v>
      </c>
      <c r="F1062" s="7" t="s">
        <v>153</v>
      </c>
      <c r="G1062" s="7">
        <v>200</v>
      </c>
      <c r="H1062" s="651">
        <v>34.880000000000003</v>
      </c>
      <c r="I1062" s="651"/>
      <c r="J1062" s="19">
        <v>6976.0000000000009</v>
      </c>
      <c r="K1062" s="3">
        <v>12</v>
      </c>
      <c r="L1062" s="648">
        <v>2.2846153846153845</v>
      </c>
      <c r="M1062" s="648">
        <v>0.40384615384615385</v>
      </c>
      <c r="N1062" s="823">
        <v>6961.3117094017107</v>
      </c>
      <c r="O1062" s="655" t="s">
        <v>143</v>
      </c>
      <c r="P1062" s="662"/>
      <c r="Q1062" s="823">
        <v>6961.3117094017107</v>
      </c>
      <c r="R1062" s="15">
        <v>162.0167521367548</v>
      </c>
      <c r="S1062" s="25"/>
      <c r="U1062" s="15"/>
      <c r="V1062" s="4" t="s">
        <v>1257</v>
      </c>
      <c r="W1062" s="657">
        <v>14.688461538461539</v>
      </c>
      <c r="X1062" s="4">
        <v>200</v>
      </c>
      <c r="Y1062" s="20"/>
      <c r="Z1062" s="15"/>
    </row>
    <row r="1063" spans="1:26" s="4" customFormat="1" ht="15.75" customHeight="1">
      <c r="A1063" s="854" t="s">
        <v>200</v>
      </c>
      <c r="B1063" s="5">
        <v>43794</v>
      </c>
      <c r="C1063" s="650" t="s">
        <v>281</v>
      </c>
      <c r="D1063" s="291">
        <v>82453</v>
      </c>
      <c r="E1063" s="7" t="s">
        <v>10</v>
      </c>
      <c r="F1063" s="7" t="s">
        <v>153</v>
      </c>
      <c r="G1063" s="7">
        <v>100</v>
      </c>
      <c r="H1063" s="651">
        <v>34.9</v>
      </c>
      <c r="I1063" s="651"/>
      <c r="J1063" s="19">
        <v>3490</v>
      </c>
      <c r="K1063" s="3"/>
      <c r="L1063" s="648">
        <v>2.2846153846153845</v>
      </c>
      <c r="M1063" s="648">
        <v>0.40384615384615385</v>
      </c>
      <c r="N1063" s="823">
        <v>3487.3117094017093</v>
      </c>
      <c r="O1063" s="655" t="s">
        <v>143</v>
      </c>
      <c r="P1063" s="662"/>
      <c r="Q1063" s="823">
        <v>3487.3117094017093</v>
      </c>
      <c r="R1063" s="15"/>
      <c r="S1063" s="25"/>
      <c r="U1063" s="15"/>
      <c r="V1063" s="4" t="s">
        <v>1257</v>
      </c>
      <c r="W1063" s="657">
        <v>2.6884615384615382</v>
      </c>
      <c r="X1063" s="4">
        <v>200</v>
      </c>
      <c r="Y1063" s="20"/>
      <c r="Z1063" s="15"/>
    </row>
    <row r="1064" spans="1:26" s="4" customFormat="1" ht="15.75" customHeight="1">
      <c r="A1064" s="854" t="s">
        <v>200</v>
      </c>
      <c r="B1064" s="5">
        <v>43794</v>
      </c>
      <c r="C1064" s="650" t="s">
        <v>281</v>
      </c>
      <c r="D1064" s="663">
        <v>82453</v>
      </c>
      <c r="E1064" s="7" t="s">
        <v>10</v>
      </c>
      <c r="F1064" s="7" t="s">
        <v>153</v>
      </c>
      <c r="G1064" s="7">
        <v>200</v>
      </c>
      <c r="H1064" s="651">
        <v>34.9</v>
      </c>
      <c r="I1064" s="651"/>
      <c r="J1064" s="19">
        <v>6980</v>
      </c>
      <c r="K1064" s="3">
        <v>12</v>
      </c>
      <c r="L1064" s="648">
        <v>2.2846153846153845</v>
      </c>
      <c r="M1064" s="648">
        <v>0.40384615384615385</v>
      </c>
      <c r="N1064" s="823">
        <v>6965.3117094017098</v>
      </c>
      <c r="O1064" s="655" t="s">
        <v>143</v>
      </c>
      <c r="P1064" s="662"/>
      <c r="Q1064" s="823">
        <v>6965.3117094017098</v>
      </c>
      <c r="R1064" s="15">
        <v>9.5289743589755744</v>
      </c>
      <c r="S1064" s="25">
        <v>0</v>
      </c>
      <c r="U1064" s="15"/>
      <c r="V1064" s="4" t="s">
        <v>1257</v>
      </c>
      <c r="W1064" s="657">
        <v>14.688461538461539</v>
      </c>
      <c r="X1064" s="4">
        <v>-300</v>
      </c>
      <c r="Y1064" s="20"/>
      <c r="Z1064" s="15"/>
    </row>
    <row r="1065" spans="1:26" s="4" customFormat="1" ht="15.75" customHeight="1">
      <c r="A1065" s="854" t="s">
        <v>200</v>
      </c>
      <c r="B1065" s="5">
        <v>43794</v>
      </c>
      <c r="C1065" s="650" t="s">
        <v>1265</v>
      </c>
      <c r="D1065" s="663">
        <v>82453</v>
      </c>
      <c r="E1065" s="7" t="s">
        <v>8</v>
      </c>
      <c r="F1065" s="7" t="s">
        <v>1240</v>
      </c>
      <c r="G1065" s="7">
        <v>200</v>
      </c>
      <c r="H1065" s="651">
        <v>48.04</v>
      </c>
      <c r="I1065" s="651">
        <v>48.314999999999998</v>
      </c>
      <c r="J1065" s="19">
        <v>9608</v>
      </c>
      <c r="K1065" s="3">
        <v>12</v>
      </c>
      <c r="L1065" s="648">
        <v>2.2846153846153845</v>
      </c>
      <c r="M1065" s="648">
        <v>0.40384615384615385</v>
      </c>
      <c r="N1065" s="823">
        <v>9623.3182905982885</v>
      </c>
      <c r="O1065" s="655" t="s">
        <v>143</v>
      </c>
      <c r="P1065" s="662"/>
      <c r="Q1065" s="823">
        <v>-9623.3182905982885</v>
      </c>
      <c r="R1065" s="15"/>
      <c r="S1065" s="25"/>
      <c r="U1065" s="15"/>
      <c r="V1065" s="4" t="s">
        <v>1211</v>
      </c>
      <c r="W1065" s="657">
        <v>14.688461538461539</v>
      </c>
      <c r="X1065" s="4">
        <v>-2000</v>
      </c>
      <c r="Y1065" s="20"/>
      <c r="Z1065" s="15"/>
    </row>
    <row r="1066" spans="1:26" s="4" customFormat="1" ht="15.75" customHeight="1">
      <c r="A1066" s="854" t="s">
        <v>200</v>
      </c>
      <c r="B1066" s="5">
        <v>43794</v>
      </c>
      <c r="C1066" s="650" t="s">
        <v>1265</v>
      </c>
      <c r="D1066" s="663">
        <v>82453</v>
      </c>
      <c r="E1066" s="7" t="s">
        <v>8</v>
      </c>
      <c r="F1066" s="7" t="s">
        <v>1240</v>
      </c>
      <c r="G1066" s="7">
        <v>200</v>
      </c>
      <c r="H1066" s="651">
        <v>48.59</v>
      </c>
      <c r="I1066" s="651"/>
      <c r="J1066" s="19">
        <v>9718</v>
      </c>
      <c r="K1066" s="3">
        <v>12</v>
      </c>
      <c r="L1066" s="648">
        <v>2.2846153846153845</v>
      </c>
      <c r="M1066" s="648">
        <v>0.40384615384615385</v>
      </c>
      <c r="N1066" s="823">
        <v>9733.3182905982885</v>
      </c>
      <c r="O1066" s="655" t="s">
        <v>143</v>
      </c>
      <c r="P1066" s="662"/>
      <c r="Q1066" s="823">
        <v>-9733.3182905982885</v>
      </c>
      <c r="R1066" s="15"/>
      <c r="S1066" s="25"/>
      <c r="U1066" s="15"/>
      <c r="V1066" s="4" t="s">
        <v>1211</v>
      </c>
      <c r="W1066" s="657">
        <v>14.688461538461539</v>
      </c>
      <c r="X1066" s="4">
        <v>2000</v>
      </c>
      <c r="Y1066" s="20"/>
      <c r="Z1066" s="15"/>
    </row>
    <row r="1067" spans="1:26" s="4" customFormat="1" ht="15.75" customHeight="1">
      <c r="A1067" s="854" t="s">
        <v>200</v>
      </c>
      <c r="B1067" s="5">
        <v>43794</v>
      </c>
      <c r="C1067" s="650" t="s">
        <v>277</v>
      </c>
      <c r="D1067" s="663">
        <v>82453</v>
      </c>
      <c r="E1067" s="7" t="s">
        <v>10</v>
      </c>
      <c r="F1067" s="7" t="s">
        <v>2</v>
      </c>
      <c r="G1067" s="7">
        <v>300</v>
      </c>
      <c r="H1067" s="651">
        <v>33.79</v>
      </c>
      <c r="I1067" s="651">
        <v>33.299999999999997</v>
      </c>
      <c r="J1067" s="19">
        <v>10137</v>
      </c>
      <c r="K1067" s="3">
        <v>12</v>
      </c>
      <c r="L1067" s="648">
        <v>2.2846153846153845</v>
      </c>
      <c r="M1067" s="648">
        <v>0.40384615384615385</v>
      </c>
      <c r="N1067" s="823">
        <v>10122.311709401711</v>
      </c>
      <c r="O1067" s="655" t="s">
        <v>143</v>
      </c>
      <c r="P1067" s="662"/>
      <c r="Q1067" s="823">
        <v>10122.311709401711</v>
      </c>
      <c r="R1067" s="15">
        <v>112.93726495726696</v>
      </c>
      <c r="S1067" s="25"/>
      <c r="U1067" s="15"/>
      <c r="V1067" s="4" t="s">
        <v>1257</v>
      </c>
      <c r="W1067" s="657">
        <v>14.688461538461539</v>
      </c>
      <c r="X1067" s="4">
        <v>-500</v>
      </c>
      <c r="Y1067" s="20"/>
      <c r="Z1067" s="15"/>
    </row>
    <row r="1068" spans="1:26" s="4" customFormat="1" ht="15.75" customHeight="1">
      <c r="A1068" s="854" t="s">
        <v>200</v>
      </c>
      <c r="B1068" s="5">
        <v>43794</v>
      </c>
      <c r="C1068" s="650" t="s">
        <v>274</v>
      </c>
      <c r="D1068" s="663">
        <v>82453</v>
      </c>
      <c r="E1068" s="7" t="s">
        <v>10</v>
      </c>
      <c r="F1068" s="7" t="s">
        <v>172</v>
      </c>
      <c r="G1068" s="7">
        <v>2000</v>
      </c>
      <c r="H1068" s="651">
        <v>8.25</v>
      </c>
      <c r="I1068" s="651">
        <v>8.25</v>
      </c>
      <c r="J1068" s="19">
        <v>16500</v>
      </c>
      <c r="K1068" s="3">
        <v>12</v>
      </c>
      <c r="L1068" s="648">
        <v>2.2846153846153845</v>
      </c>
      <c r="M1068" s="648">
        <v>0.40384615384615385</v>
      </c>
      <c r="N1068" s="823">
        <v>16485.311709401707</v>
      </c>
      <c r="O1068" s="655" t="s">
        <v>143</v>
      </c>
      <c r="P1068" s="662"/>
      <c r="Q1068" s="823">
        <v>16485.311709401707</v>
      </c>
      <c r="R1068" s="15">
        <v>-32.471025641028973</v>
      </c>
      <c r="S1068" s="25">
        <v>1000</v>
      </c>
      <c r="U1068" s="15"/>
      <c r="V1068" s="4" t="s">
        <v>1211</v>
      </c>
      <c r="W1068" s="657">
        <v>14.688461538461539</v>
      </c>
      <c r="X1068" s="4">
        <v>-300</v>
      </c>
      <c r="Y1068" s="20"/>
      <c r="Z1068" s="15"/>
    </row>
    <row r="1069" spans="1:26" s="4" customFormat="1" ht="15.75" customHeight="1">
      <c r="A1069" s="854" t="s">
        <v>200</v>
      </c>
      <c r="B1069" s="5">
        <v>43794</v>
      </c>
      <c r="C1069" s="650" t="s">
        <v>274</v>
      </c>
      <c r="D1069" s="663">
        <v>82453</v>
      </c>
      <c r="E1069" s="7" t="s">
        <v>8</v>
      </c>
      <c r="F1069" s="7" t="s">
        <v>172</v>
      </c>
      <c r="G1069" s="7">
        <v>2000</v>
      </c>
      <c r="H1069" s="651">
        <v>8.25</v>
      </c>
      <c r="I1069" s="651">
        <v>8.25</v>
      </c>
      <c r="J1069" s="19">
        <v>16500</v>
      </c>
      <c r="K1069" s="3">
        <v>12</v>
      </c>
      <c r="L1069" s="648">
        <v>2.2846153846153845</v>
      </c>
      <c r="M1069" s="648">
        <v>0.40384615384615385</v>
      </c>
      <c r="N1069" s="823">
        <v>16515.318290598294</v>
      </c>
      <c r="O1069" s="655" t="s">
        <v>143</v>
      </c>
      <c r="P1069" s="662"/>
      <c r="Q1069" s="823">
        <v>-16515.318290598294</v>
      </c>
      <c r="R1069" s="15"/>
      <c r="S1069" s="25">
        <v>1300</v>
      </c>
      <c r="U1069" s="15"/>
      <c r="V1069" s="4" t="s">
        <v>1211</v>
      </c>
      <c r="W1069" s="657">
        <v>14.688461538461539</v>
      </c>
      <c r="X1069" s="4">
        <v>300</v>
      </c>
      <c r="Y1069" s="20"/>
      <c r="Z1069" s="15"/>
    </row>
    <row r="1070" spans="1:26" s="4" customFormat="1" ht="15.75" customHeight="1">
      <c r="A1070" s="854" t="s">
        <v>200</v>
      </c>
      <c r="B1070" s="5">
        <v>43794</v>
      </c>
      <c r="C1070" s="650" t="e">
        <v>#N/A</v>
      </c>
      <c r="D1070" s="663">
        <v>82453</v>
      </c>
      <c r="E1070" s="7" t="s">
        <v>10</v>
      </c>
      <c r="F1070" s="7" t="s">
        <v>195</v>
      </c>
      <c r="G1070" s="7">
        <v>500</v>
      </c>
      <c r="H1070" s="651">
        <v>12.47</v>
      </c>
      <c r="I1070" s="651">
        <v>45.881</v>
      </c>
      <c r="J1070" s="19">
        <v>6235</v>
      </c>
      <c r="K1070" s="3">
        <v>12</v>
      </c>
      <c r="L1070" s="648">
        <v>2.2846153846153845</v>
      </c>
      <c r="M1070" s="648">
        <v>0.40384615384615385</v>
      </c>
      <c r="N1070" s="823">
        <v>6217.8261538461538</v>
      </c>
      <c r="O1070" s="655" t="s">
        <v>143</v>
      </c>
      <c r="P1070" s="662"/>
      <c r="Q1070" s="823">
        <v>6217.8261538461538</v>
      </c>
      <c r="R1070" s="15">
        <v>8.2032967032973829</v>
      </c>
      <c r="S1070" s="25">
        <v>1000</v>
      </c>
      <c r="U1070" s="15"/>
      <c r="V1070" s="4" t="s">
        <v>1257</v>
      </c>
      <c r="W1070" s="657">
        <v>14.688461538461539</v>
      </c>
      <c r="X1070" s="4">
        <v>-200</v>
      </c>
      <c r="Y1070" s="20"/>
      <c r="Z1070" s="15">
        <v>572.17539682539609</v>
      </c>
    </row>
    <row r="1071" spans="1:26" s="4" customFormat="1" ht="15.75" customHeight="1">
      <c r="A1071" s="854" t="s">
        <v>200</v>
      </c>
      <c r="B1071" s="5">
        <v>43794</v>
      </c>
      <c r="C1071" s="650" t="s">
        <v>271</v>
      </c>
      <c r="D1071" s="663">
        <v>82453</v>
      </c>
      <c r="E1071" s="7" t="s">
        <v>10</v>
      </c>
      <c r="F1071" s="7" t="s">
        <v>67</v>
      </c>
      <c r="G1071" s="7">
        <v>300</v>
      </c>
      <c r="H1071" s="651">
        <v>43.85</v>
      </c>
      <c r="I1071" s="651"/>
      <c r="J1071" s="19">
        <v>13155</v>
      </c>
      <c r="K1071" s="3">
        <v>12</v>
      </c>
      <c r="L1071" s="648">
        <v>2.2846153846153845</v>
      </c>
      <c r="M1071" s="648">
        <v>0.40384615384615385</v>
      </c>
      <c r="N1071" s="823">
        <v>13141.356153846154</v>
      </c>
      <c r="O1071" s="655" t="s">
        <v>143</v>
      </c>
      <c r="P1071" s="662"/>
      <c r="Q1071" s="823">
        <v>13141.356153846154</v>
      </c>
      <c r="R1071" s="15">
        <v>168.00230769230802</v>
      </c>
      <c r="S1071" s="25"/>
      <c r="U1071" s="15"/>
      <c r="V1071" s="4" t="s">
        <v>1257</v>
      </c>
      <c r="W1071" s="657">
        <v>14.688461538461539</v>
      </c>
      <c r="X1071" s="4">
        <v>-300</v>
      </c>
      <c r="Y1071" s="20"/>
      <c r="Z1071" s="15">
        <v>0</v>
      </c>
    </row>
    <row r="1072" spans="1:26" s="4" customFormat="1" ht="15.75" customHeight="1">
      <c r="A1072" s="854" t="s">
        <v>200</v>
      </c>
      <c r="B1072" s="5">
        <v>43794</v>
      </c>
      <c r="C1072" s="650" t="s">
        <v>271</v>
      </c>
      <c r="D1072" s="663">
        <v>82453</v>
      </c>
      <c r="E1072" s="7" t="s">
        <v>8</v>
      </c>
      <c r="F1072" s="7" t="s">
        <v>67</v>
      </c>
      <c r="G1072" s="7">
        <v>300</v>
      </c>
      <c r="H1072" s="651">
        <v>43.18</v>
      </c>
      <c r="I1072" s="651"/>
      <c r="J1072" s="19">
        <v>12954</v>
      </c>
      <c r="K1072" s="3">
        <v>12</v>
      </c>
      <c r="L1072" s="648">
        <v>2.2846153846153845</v>
      </c>
      <c r="M1072" s="648">
        <v>0.40384615384615385</v>
      </c>
      <c r="N1072" s="823">
        <v>12970.111346153844</v>
      </c>
      <c r="O1072" s="655" t="s">
        <v>143</v>
      </c>
      <c r="P1072" s="662"/>
      <c r="Q1072" s="823">
        <v>-12970.111346153844</v>
      </c>
      <c r="R1072" s="15"/>
      <c r="S1072" s="25">
        <v>300</v>
      </c>
      <c r="U1072" s="15"/>
      <c r="V1072" s="4" t="s">
        <v>1257</v>
      </c>
      <c r="W1072" s="657">
        <v>14.688461538461539</v>
      </c>
      <c r="X1072" s="4">
        <v>300</v>
      </c>
      <c r="Y1072" s="20"/>
      <c r="Z1072" s="15">
        <v>0</v>
      </c>
    </row>
    <row r="1073" spans="1:26" s="4" customFormat="1" ht="15.75" customHeight="1">
      <c r="A1073" s="854" t="s">
        <v>200</v>
      </c>
      <c r="B1073" s="5">
        <v>43794</v>
      </c>
      <c r="C1073" s="650" t="s">
        <v>271</v>
      </c>
      <c r="D1073" s="291">
        <v>82453</v>
      </c>
      <c r="E1073" s="7" t="s">
        <v>10</v>
      </c>
      <c r="F1073" s="7" t="s">
        <v>67</v>
      </c>
      <c r="G1073" s="7">
        <v>200</v>
      </c>
      <c r="H1073" s="651">
        <v>43.79</v>
      </c>
      <c r="I1073" s="651">
        <v>45.027500000000003</v>
      </c>
      <c r="J1073" s="19">
        <v>8758</v>
      </c>
      <c r="K1073" s="3">
        <v>12</v>
      </c>
      <c r="L1073" s="648">
        <v>2.2846153846153845</v>
      </c>
      <c r="M1073" s="648">
        <v>0.40384615384615385</v>
      </c>
      <c r="N1073" s="823">
        <v>8742.5186538461548</v>
      </c>
      <c r="O1073" s="655" t="s">
        <v>143</v>
      </c>
      <c r="P1073" s="662"/>
      <c r="Q1073" s="823">
        <v>8742.5186538461548</v>
      </c>
      <c r="R1073" s="15">
        <v>-263.68384615384639</v>
      </c>
      <c r="S1073" s="25"/>
      <c r="U1073" s="15"/>
      <c r="V1073" s="4" t="s">
        <v>1257</v>
      </c>
      <c r="W1073" s="657">
        <v>14.688461538461539</v>
      </c>
      <c r="X1073" s="4">
        <v>300</v>
      </c>
      <c r="Y1073" s="20"/>
      <c r="Z1073" s="15">
        <v>0</v>
      </c>
    </row>
    <row r="1074" spans="1:26" s="4" customFormat="1" ht="15.75" customHeight="1">
      <c r="A1074" s="872" t="s">
        <v>1263</v>
      </c>
      <c r="B1074" s="5">
        <v>43794</v>
      </c>
      <c r="C1074" s="650" t="s">
        <v>276</v>
      </c>
      <c r="D1074" s="291">
        <v>7699201</v>
      </c>
      <c r="E1074" s="7" t="s">
        <v>10</v>
      </c>
      <c r="F1074" s="7" t="s">
        <v>132</v>
      </c>
      <c r="G1074" s="7">
        <v>300</v>
      </c>
      <c r="H1074" s="651">
        <v>35.28</v>
      </c>
      <c r="I1074" s="651"/>
      <c r="J1074" s="19">
        <v>10584</v>
      </c>
      <c r="K1074" s="3"/>
      <c r="L1074" s="648">
        <v>2.91</v>
      </c>
      <c r="M1074" s="648">
        <v>0.43</v>
      </c>
      <c r="N1074" s="823">
        <v>10580.4925</v>
      </c>
      <c r="O1074" s="655" t="s">
        <v>143</v>
      </c>
      <c r="P1074" s="662"/>
      <c r="Q1074" s="823">
        <v>10580.4925</v>
      </c>
      <c r="R1074" s="15">
        <v>31</v>
      </c>
      <c r="S1074" s="25"/>
      <c r="U1074" s="15"/>
      <c r="V1074" s="4" t="s">
        <v>1257</v>
      </c>
      <c r="W1074" s="657">
        <v>3.3400000000000003</v>
      </c>
      <c r="X1074" s="4">
        <v>-3000</v>
      </c>
      <c r="Y1074" s="20"/>
      <c r="Z1074" s="15">
        <v>0</v>
      </c>
    </row>
    <row r="1075" spans="1:26" s="4" customFormat="1" ht="15.75" customHeight="1">
      <c r="A1075" s="854" t="s">
        <v>200</v>
      </c>
      <c r="B1075" s="5">
        <v>43791</v>
      </c>
      <c r="C1075" s="650" t="s">
        <v>277</v>
      </c>
      <c r="D1075" s="291">
        <v>76414</v>
      </c>
      <c r="E1075" s="7" t="s">
        <v>8</v>
      </c>
      <c r="F1075" s="7" t="s">
        <v>2</v>
      </c>
      <c r="G1075" s="7">
        <v>300</v>
      </c>
      <c r="H1075" s="651">
        <v>33.299999999999997</v>
      </c>
      <c r="I1075" s="651">
        <v>33.299999999999997</v>
      </c>
      <c r="J1075" s="19">
        <v>9990</v>
      </c>
      <c r="K1075" s="3">
        <v>12</v>
      </c>
      <c r="L1075" s="648">
        <v>4.12</v>
      </c>
      <c r="M1075" s="648">
        <v>0.6133333333333334</v>
      </c>
      <c r="N1075" s="823">
        <v>10006.320833333331</v>
      </c>
      <c r="O1075" s="655" t="s">
        <v>143</v>
      </c>
      <c r="P1075" s="662"/>
      <c r="Q1075" s="823">
        <v>-10006.320833333331</v>
      </c>
      <c r="R1075" s="15"/>
      <c r="S1075" s="25"/>
      <c r="U1075" s="15"/>
      <c r="V1075" s="4" t="s">
        <v>1257</v>
      </c>
      <c r="W1075" s="657">
        <v>16.733333333333334</v>
      </c>
      <c r="X1075" s="4">
        <v>-300</v>
      </c>
      <c r="Y1075" s="20"/>
      <c r="Z1075" s="15">
        <v>0</v>
      </c>
    </row>
    <row r="1076" spans="1:26" s="4" customFormat="1" ht="15.75" customHeight="1">
      <c r="A1076" s="854" t="s">
        <v>200</v>
      </c>
      <c r="B1076" s="5">
        <v>43791</v>
      </c>
      <c r="C1076" s="650" t="s">
        <v>281</v>
      </c>
      <c r="D1076" s="291">
        <v>76414</v>
      </c>
      <c r="E1076" s="7" t="s">
        <v>8</v>
      </c>
      <c r="F1076" s="7" t="s">
        <v>153</v>
      </c>
      <c r="G1076" s="7">
        <v>300</v>
      </c>
      <c r="H1076" s="651">
        <v>34.22</v>
      </c>
      <c r="I1076" s="651">
        <v>34.22</v>
      </c>
      <c r="J1076" s="19">
        <v>10266</v>
      </c>
      <c r="K1076" s="3">
        <v>12</v>
      </c>
      <c r="L1076" s="648">
        <v>4.12</v>
      </c>
      <c r="M1076" s="648">
        <v>0.6133333333333334</v>
      </c>
      <c r="N1076" s="823">
        <v>10282.71111111111</v>
      </c>
      <c r="O1076" s="655" t="s">
        <v>143</v>
      </c>
      <c r="P1076" s="662"/>
      <c r="Q1076" s="823">
        <v>-10282.71111111111</v>
      </c>
      <c r="R1076" s="15"/>
      <c r="S1076" s="25"/>
      <c r="U1076" s="15"/>
      <c r="V1076" s="4" t="s">
        <v>1257</v>
      </c>
      <c r="W1076" s="657">
        <v>16.733333333333334</v>
      </c>
      <c r="X1076" s="4">
        <v>300</v>
      </c>
      <c r="Y1076" s="20"/>
      <c r="Z1076" s="15">
        <v>0</v>
      </c>
    </row>
    <row r="1077" spans="1:26" s="4" customFormat="1" ht="15.75" customHeight="1">
      <c r="A1077" s="854" t="s">
        <v>200</v>
      </c>
      <c r="B1077" s="5">
        <v>43791</v>
      </c>
      <c r="C1077" s="650" t="s">
        <v>274</v>
      </c>
      <c r="D1077" s="291">
        <v>76414</v>
      </c>
      <c r="E1077" s="7" t="s">
        <v>10</v>
      </c>
      <c r="F1077" s="7" t="s">
        <v>172</v>
      </c>
      <c r="G1077" s="7">
        <v>3000</v>
      </c>
      <c r="H1077" s="651">
        <v>8.23</v>
      </c>
      <c r="I1077" s="651">
        <v>7.8566666666666665</v>
      </c>
      <c r="J1077" s="19">
        <v>24690</v>
      </c>
      <c r="K1077" s="3">
        <v>12</v>
      </c>
      <c r="L1077" s="648">
        <v>4.12</v>
      </c>
      <c r="M1077" s="648">
        <v>0.6133333333333334</v>
      </c>
      <c r="N1077" s="823">
        <v>24673.918888888889</v>
      </c>
      <c r="O1077" s="655" t="s">
        <v>143</v>
      </c>
      <c r="P1077" s="662"/>
      <c r="Q1077" s="823">
        <v>24673.918888888889</v>
      </c>
      <c r="R1077" s="15">
        <v>1068.4238888888876</v>
      </c>
      <c r="S1077" s="25"/>
      <c r="U1077" s="15"/>
      <c r="V1077" s="4" t="s">
        <v>1257</v>
      </c>
      <c r="W1077" s="657">
        <v>16.733333333333334</v>
      </c>
      <c r="X1077" s="4">
        <v>-1000</v>
      </c>
      <c r="Y1077" s="20"/>
      <c r="Z1077" s="15">
        <v>0</v>
      </c>
    </row>
    <row r="1078" spans="1:26" s="4" customFormat="1" ht="15.75" customHeight="1">
      <c r="A1078" s="854" t="s">
        <v>200</v>
      </c>
      <c r="B1078" s="5">
        <v>43790</v>
      </c>
      <c r="C1078" s="650" t="s">
        <v>281</v>
      </c>
      <c r="D1078" s="291">
        <v>70375</v>
      </c>
      <c r="E1078" s="7" t="s">
        <v>10</v>
      </c>
      <c r="F1078" s="7" t="s">
        <v>153</v>
      </c>
      <c r="G1078" s="7">
        <v>300</v>
      </c>
      <c r="H1078" s="651">
        <v>33.81</v>
      </c>
      <c r="I1078" s="651">
        <v>70375</v>
      </c>
      <c r="J1078" s="19">
        <v>10143</v>
      </c>
      <c r="K1078" s="3">
        <v>12</v>
      </c>
      <c r="L1078" s="648">
        <v>2.78</v>
      </c>
      <c r="M1078" s="648">
        <v>0.41</v>
      </c>
      <c r="N1078" s="823">
        <v>10127.122222222222</v>
      </c>
      <c r="O1078" s="655" t="s">
        <v>143</v>
      </c>
      <c r="P1078" s="662"/>
      <c r="Q1078" s="823">
        <v>10127.122222222222</v>
      </c>
      <c r="R1078" s="15">
        <v>-260.25777777777694</v>
      </c>
      <c r="S1078" s="25"/>
      <c r="U1078" s="15"/>
      <c r="V1078" s="4" t="s">
        <v>1257</v>
      </c>
      <c r="W1078" s="657">
        <v>15.19</v>
      </c>
      <c r="X1078" s="4">
        <v>1000</v>
      </c>
      <c r="Y1078" s="20"/>
      <c r="Z1078" s="15">
        <v>0</v>
      </c>
    </row>
    <row r="1079" spans="1:26" s="4" customFormat="1" ht="15.75" customHeight="1">
      <c r="A1079" s="854" t="s">
        <v>200</v>
      </c>
      <c r="B1079" s="5">
        <v>43788</v>
      </c>
      <c r="C1079" s="650" t="s">
        <v>281</v>
      </c>
      <c r="D1079" s="291">
        <v>60233</v>
      </c>
      <c r="E1079" s="7" t="s">
        <v>8</v>
      </c>
      <c r="F1079" s="7" t="s">
        <v>153</v>
      </c>
      <c r="G1079" s="7">
        <v>300</v>
      </c>
      <c r="H1079" s="651">
        <v>34.56</v>
      </c>
      <c r="I1079" s="651">
        <v>34.56</v>
      </c>
      <c r="J1079" s="19">
        <v>10368</v>
      </c>
      <c r="K1079" s="3">
        <v>12</v>
      </c>
      <c r="L1079" s="648">
        <v>2.85</v>
      </c>
      <c r="M1079" s="648">
        <v>0.42</v>
      </c>
      <c r="N1079" s="823">
        <v>10384.517777777777</v>
      </c>
      <c r="O1079" s="655" t="s">
        <v>143</v>
      </c>
      <c r="P1079" s="662"/>
      <c r="Q1079" s="823">
        <v>-10384.517777777777</v>
      </c>
      <c r="R1079" s="15"/>
      <c r="S1079" s="25"/>
      <c r="U1079" s="654"/>
      <c r="V1079" s="4" t="s">
        <v>1257</v>
      </c>
      <c r="W1079" s="657">
        <v>15.27</v>
      </c>
      <c r="X1079" s="4">
        <v>-4000</v>
      </c>
      <c r="Y1079" s="20"/>
      <c r="Z1079" s="15">
        <v>0</v>
      </c>
    </row>
    <row r="1080" spans="1:26" s="4" customFormat="1" ht="15.75" customHeight="1">
      <c r="A1080" s="872" t="s">
        <v>1263</v>
      </c>
      <c r="B1080" s="5">
        <v>43788</v>
      </c>
      <c r="C1080" s="650" t="e">
        <v>#N/A</v>
      </c>
      <c r="D1080" s="237"/>
      <c r="E1080" s="7" t="s">
        <v>10</v>
      </c>
      <c r="F1080" s="7" t="s">
        <v>1289</v>
      </c>
      <c r="G1080" s="7">
        <v>1000</v>
      </c>
      <c r="H1080" s="651">
        <v>10.58</v>
      </c>
      <c r="I1080" s="651">
        <v>10.26</v>
      </c>
      <c r="J1080" s="19">
        <v>10580</v>
      </c>
      <c r="K1080" s="3"/>
      <c r="L1080" s="648"/>
      <c r="M1080" s="648"/>
      <c r="N1080" s="823">
        <v>10576.532222222222</v>
      </c>
      <c r="O1080" s="655" t="s">
        <v>143</v>
      </c>
      <c r="P1080" s="662"/>
      <c r="Q1080" s="823">
        <v>10576.532222222222</v>
      </c>
      <c r="R1080" s="15">
        <v>309.15222222222292</v>
      </c>
      <c r="S1080" s="25"/>
      <c r="U1080" s="654"/>
      <c r="V1080" s="4" t="s">
        <v>1257</v>
      </c>
      <c r="W1080" s="657">
        <v>0</v>
      </c>
      <c r="X1080" s="4">
        <v>1000</v>
      </c>
      <c r="Y1080" s="20"/>
      <c r="Z1080" s="15">
        <v>0</v>
      </c>
    </row>
    <row r="1081" spans="1:26" s="4" customFormat="1" ht="15.75" customHeight="1">
      <c r="A1081" s="872" t="s">
        <v>1263</v>
      </c>
      <c r="B1081" s="5">
        <v>43788</v>
      </c>
      <c r="C1081" s="650" t="e">
        <v>#N/A</v>
      </c>
      <c r="D1081" s="291">
        <v>7548983</v>
      </c>
      <c r="E1081" s="7" t="s">
        <v>8</v>
      </c>
      <c r="F1081" s="7" t="s">
        <v>1289</v>
      </c>
      <c r="G1081" s="7">
        <v>1000</v>
      </c>
      <c r="H1081" s="651">
        <v>10.26</v>
      </c>
      <c r="I1081" s="651">
        <v>10.26</v>
      </c>
      <c r="J1081" s="19">
        <v>10260</v>
      </c>
      <c r="K1081" s="3"/>
      <c r="L1081" s="648">
        <v>2.82</v>
      </c>
      <c r="M1081" s="648">
        <v>0.42</v>
      </c>
      <c r="N1081" s="823">
        <v>10264.517777777777</v>
      </c>
      <c r="O1081" s="655" t="s">
        <v>143</v>
      </c>
      <c r="P1081" s="662"/>
      <c r="Q1081" s="823">
        <v>-10264.517777777777</v>
      </c>
      <c r="R1081" s="15"/>
      <c r="S1081" s="25"/>
      <c r="U1081" s="15"/>
      <c r="V1081" s="4" t="s">
        <v>1257</v>
      </c>
      <c r="W1081" s="657">
        <v>3.2399999999999998</v>
      </c>
      <c r="X1081" s="4">
        <v>-800</v>
      </c>
      <c r="Y1081" s="20"/>
      <c r="Z1081" s="15">
        <v>0</v>
      </c>
    </row>
    <row r="1082" spans="1:26" s="4" customFormat="1" ht="15.75" customHeight="1">
      <c r="A1082" s="872" t="s">
        <v>1263</v>
      </c>
      <c r="B1082" s="5">
        <v>43783</v>
      </c>
      <c r="C1082" s="650" t="s">
        <v>271</v>
      </c>
      <c r="D1082" s="291">
        <v>7452402</v>
      </c>
      <c r="E1082" s="7" t="s">
        <v>10</v>
      </c>
      <c r="F1082" s="7" t="s">
        <v>1234</v>
      </c>
      <c r="G1082" s="7">
        <v>4000</v>
      </c>
      <c r="H1082" s="651">
        <v>7.01</v>
      </c>
      <c r="I1082" s="651"/>
      <c r="J1082" s="19">
        <v>28040</v>
      </c>
      <c r="K1082" s="3"/>
      <c r="L1082" s="648">
        <v>7.71</v>
      </c>
      <c r="M1082" s="648">
        <v>1.1499999999999999</v>
      </c>
      <c r="N1082" s="823">
        <v>28035.382222222222</v>
      </c>
      <c r="O1082" s="655" t="s">
        <v>143</v>
      </c>
      <c r="P1082" s="662"/>
      <c r="Q1082" s="823">
        <v>28035.382222222222</v>
      </c>
      <c r="R1082" s="15">
        <v>-1657.1026031746051</v>
      </c>
      <c r="S1082" s="25"/>
      <c r="U1082" s="15"/>
      <c r="V1082" s="4" t="s">
        <v>1257</v>
      </c>
      <c r="W1082" s="657">
        <v>8.86</v>
      </c>
      <c r="X1082" s="4">
        <v>-500</v>
      </c>
      <c r="Y1082" s="20"/>
      <c r="Z1082" s="15">
        <v>0</v>
      </c>
    </row>
    <row r="1083" spans="1:26" s="4" customFormat="1" ht="15.75" customHeight="1">
      <c r="A1083" s="854" t="s">
        <v>200</v>
      </c>
      <c r="B1083" s="5">
        <v>43783</v>
      </c>
      <c r="C1083" s="650" t="s">
        <v>274</v>
      </c>
      <c r="D1083" s="291">
        <v>55135</v>
      </c>
      <c r="E1083" s="7" t="s">
        <v>8</v>
      </c>
      <c r="F1083" s="7" t="s">
        <v>172</v>
      </c>
      <c r="G1083" s="7">
        <v>1000</v>
      </c>
      <c r="H1083" s="651">
        <v>7.71</v>
      </c>
      <c r="I1083" s="651">
        <v>7.8566666666666665</v>
      </c>
      <c r="J1083" s="19">
        <v>7710</v>
      </c>
      <c r="K1083" s="3">
        <v>12</v>
      </c>
      <c r="L1083" s="648">
        <v>4.8</v>
      </c>
      <c r="M1083" s="648">
        <v>0.71499999999999997</v>
      </c>
      <c r="N1083" s="823">
        <v>7726.8127777777781</v>
      </c>
      <c r="O1083" s="655" t="s">
        <v>143</v>
      </c>
      <c r="P1083" s="662"/>
      <c r="Q1083" s="823">
        <v>-7726.8127777777781</v>
      </c>
      <c r="R1083" s="15"/>
      <c r="S1083" s="25">
        <v>1200</v>
      </c>
      <c r="U1083" s="15"/>
      <c r="V1083" s="4" t="s">
        <v>1257</v>
      </c>
      <c r="W1083" s="657">
        <v>17.515000000000001</v>
      </c>
      <c r="X1083" s="4">
        <v>200</v>
      </c>
      <c r="Y1083" s="20"/>
      <c r="Z1083" s="15">
        <v>0</v>
      </c>
    </row>
    <row r="1084" spans="1:26" s="4" customFormat="1" ht="15.75" customHeight="1">
      <c r="A1084" s="854" t="s">
        <v>200</v>
      </c>
      <c r="B1084" s="5">
        <v>43783</v>
      </c>
      <c r="C1084" s="650" t="s">
        <v>281</v>
      </c>
      <c r="D1084" s="291">
        <v>55135</v>
      </c>
      <c r="E1084" s="7" t="s">
        <v>10</v>
      </c>
      <c r="F1084" s="7" t="s">
        <v>153</v>
      </c>
      <c r="G1084" s="7">
        <v>800</v>
      </c>
      <c r="H1084" s="651">
        <v>34.01</v>
      </c>
      <c r="I1084" s="651">
        <v>33.666249999999998</v>
      </c>
      <c r="J1084" s="19">
        <v>27208</v>
      </c>
      <c r="K1084" s="3">
        <v>12</v>
      </c>
      <c r="L1084" s="648">
        <v>4.8</v>
      </c>
      <c r="M1084" s="648">
        <v>0.71499999999999997</v>
      </c>
      <c r="N1084" s="823">
        <v>27191.817222222224</v>
      </c>
      <c r="O1084" s="655" t="s">
        <v>143</v>
      </c>
      <c r="P1084" s="662"/>
      <c r="Q1084" s="823">
        <v>27191.817222222224</v>
      </c>
      <c r="R1084" s="15">
        <v>225.77968253968356</v>
      </c>
      <c r="S1084" s="25">
        <v>0</v>
      </c>
      <c r="U1084" s="15"/>
      <c r="V1084" s="4" t="s">
        <v>1211</v>
      </c>
      <c r="W1084" s="657">
        <v>17.515000000000001</v>
      </c>
      <c r="X1084" s="4">
        <v>-300</v>
      </c>
      <c r="Y1084" s="20"/>
      <c r="Z1084" s="15">
        <v>0</v>
      </c>
    </row>
    <row r="1085" spans="1:26" s="4" customFormat="1" ht="15.75" customHeight="1">
      <c r="A1085" s="854" t="s">
        <v>200</v>
      </c>
      <c r="B1085" s="5">
        <v>43781</v>
      </c>
      <c r="C1085" s="650" t="s">
        <v>1264</v>
      </c>
      <c r="D1085" s="291">
        <v>49853</v>
      </c>
      <c r="E1085" s="7" t="s">
        <v>10</v>
      </c>
      <c r="F1085" s="7" t="s">
        <v>130</v>
      </c>
      <c r="G1085" s="7">
        <v>500</v>
      </c>
      <c r="H1085" s="651">
        <v>22.49</v>
      </c>
      <c r="I1085" s="651">
        <v>24.2</v>
      </c>
      <c r="J1085" s="19">
        <v>11245</v>
      </c>
      <c r="K1085" s="3">
        <v>12</v>
      </c>
      <c r="L1085" s="648">
        <v>3.09</v>
      </c>
      <c r="M1085" s="648">
        <v>0.46</v>
      </c>
      <c r="N1085" s="823">
        <v>11229.666666666668</v>
      </c>
      <c r="O1085" s="655" t="s">
        <v>143</v>
      </c>
      <c r="P1085" s="662"/>
      <c r="Q1085" s="823">
        <v>11229.666666666668</v>
      </c>
      <c r="R1085" s="15">
        <v>-872.35888888888803</v>
      </c>
      <c r="S1085" s="25">
        <v>300</v>
      </c>
      <c r="U1085" s="15"/>
      <c r="V1085" s="4" t="s">
        <v>1211</v>
      </c>
      <c r="W1085" s="657">
        <v>15.55</v>
      </c>
      <c r="X1085" s="4">
        <v>300</v>
      </c>
      <c r="Y1085" s="20"/>
      <c r="Z1085" s="15">
        <v>0</v>
      </c>
    </row>
    <row r="1086" spans="1:26" s="4" customFormat="1" ht="15.75" customHeight="1">
      <c r="A1086" s="854" t="s">
        <v>200</v>
      </c>
      <c r="B1086" s="5">
        <v>43781</v>
      </c>
      <c r="C1086" s="650" t="s">
        <v>271</v>
      </c>
      <c r="D1086" s="291">
        <v>43859</v>
      </c>
      <c r="E1086" s="7" t="s">
        <v>8</v>
      </c>
      <c r="F1086" s="7" t="s">
        <v>67</v>
      </c>
      <c r="G1086" s="7">
        <v>200</v>
      </c>
      <c r="H1086" s="651">
        <v>40.76</v>
      </c>
      <c r="I1086" s="651">
        <v>45.027500000000003</v>
      </c>
      <c r="J1086" s="19">
        <v>8152</v>
      </c>
      <c r="K1086" s="3">
        <v>12</v>
      </c>
      <c r="L1086" s="648">
        <v>2.8857142857142857</v>
      </c>
      <c r="M1086" s="648">
        <v>0.51571428571428568</v>
      </c>
      <c r="N1086" s="823">
        <v>8168.0190476190473</v>
      </c>
      <c r="O1086" s="655" t="s">
        <v>143</v>
      </c>
      <c r="P1086" s="662"/>
      <c r="Q1086" s="823">
        <v>-8168.0190476190473</v>
      </c>
      <c r="R1086" s="15"/>
      <c r="S1086" s="25">
        <v>1000</v>
      </c>
      <c r="U1086" s="15"/>
      <c r="V1086" s="4" t="s">
        <v>1211</v>
      </c>
      <c r="W1086" s="657">
        <v>15.401428571428571</v>
      </c>
      <c r="X1086" s="4">
        <v>-300</v>
      </c>
      <c r="Y1086" s="20"/>
      <c r="Z1086" s="15">
        <v>0</v>
      </c>
    </row>
    <row r="1087" spans="1:26" s="4" customFormat="1" ht="15.75" customHeight="1">
      <c r="A1087" s="854" t="s">
        <v>200</v>
      </c>
      <c r="B1087" s="5">
        <v>43781</v>
      </c>
      <c r="C1087" s="650" t="s">
        <v>1265</v>
      </c>
      <c r="D1087" s="291">
        <v>43859</v>
      </c>
      <c r="E1087" s="7" t="s">
        <v>10</v>
      </c>
      <c r="F1087" s="7" t="s">
        <v>1</v>
      </c>
      <c r="G1087" s="7">
        <v>300</v>
      </c>
      <c r="H1087" s="651">
        <v>46.56</v>
      </c>
      <c r="I1087" s="651"/>
      <c r="J1087" s="19">
        <v>13968</v>
      </c>
      <c r="K1087" s="3">
        <v>12</v>
      </c>
      <c r="L1087" s="648">
        <v>2.8857142857142857</v>
      </c>
      <c r="M1087" s="648">
        <v>0.51571428571428568</v>
      </c>
      <c r="N1087" s="823">
        <v>13952.610952380952</v>
      </c>
      <c r="O1087" s="655" t="s">
        <v>143</v>
      </c>
      <c r="P1087" s="662"/>
      <c r="Q1087" s="823">
        <v>13952.610952380952</v>
      </c>
      <c r="R1087" s="15">
        <v>-53.901428571431097</v>
      </c>
      <c r="S1087" s="25">
        <v>1300</v>
      </c>
      <c r="U1087" s="15"/>
      <c r="V1087" s="4" t="s">
        <v>1211</v>
      </c>
      <c r="W1087" s="657">
        <v>15.401428571428571</v>
      </c>
      <c r="X1087" s="4">
        <v>300</v>
      </c>
      <c r="Y1087" s="20"/>
      <c r="Z1087" s="15">
        <v>0</v>
      </c>
    </row>
    <row r="1088" spans="1:26" s="4" customFormat="1" ht="15.75" customHeight="1">
      <c r="A1088" s="854" t="s">
        <v>200</v>
      </c>
      <c r="B1088" s="5">
        <v>43781</v>
      </c>
      <c r="C1088" s="650" t="s">
        <v>1265</v>
      </c>
      <c r="D1088" s="291">
        <v>43859</v>
      </c>
      <c r="E1088" s="7" t="s">
        <v>8</v>
      </c>
      <c r="F1088" s="7" t="s">
        <v>1</v>
      </c>
      <c r="G1088" s="7">
        <v>300</v>
      </c>
      <c r="H1088" s="651">
        <v>46.63</v>
      </c>
      <c r="I1088" s="651"/>
      <c r="J1088" s="19">
        <v>13989</v>
      </c>
      <c r="K1088" s="3">
        <v>12</v>
      </c>
      <c r="L1088" s="648">
        <v>2.8857142857142857</v>
      </c>
      <c r="M1088" s="648">
        <v>0.51571428571428568</v>
      </c>
      <c r="N1088" s="823">
        <v>14005.655714285715</v>
      </c>
      <c r="O1088" s="655" t="s">
        <v>143</v>
      </c>
      <c r="P1088" s="662"/>
      <c r="Q1088" s="823">
        <v>-14005.655714285715</v>
      </c>
      <c r="R1088" s="15"/>
      <c r="S1088" s="25"/>
      <c r="U1088" s="15"/>
      <c r="V1088" s="4" t="s">
        <v>1257</v>
      </c>
      <c r="W1088" s="657">
        <v>15.401428571428571</v>
      </c>
      <c r="X1088" s="4">
        <v>300</v>
      </c>
      <c r="Y1088" s="20"/>
      <c r="Z1088" s="15">
        <v>0</v>
      </c>
    </row>
    <row r="1089" spans="1:26" s="4" customFormat="1" ht="15.75" customHeight="1">
      <c r="A1089" s="854" t="s">
        <v>200</v>
      </c>
      <c r="B1089" s="5">
        <v>43781</v>
      </c>
      <c r="C1089" s="650" t="s">
        <v>271</v>
      </c>
      <c r="D1089" s="291">
        <v>43859</v>
      </c>
      <c r="E1089" s="7" t="s">
        <v>10</v>
      </c>
      <c r="F1089" s="7" t="s">
        <v>67</v>
      </c>
      <c r="G1089" s="7">
        <v>300</v>
      </c>
      <c r="H1089" s="651">
        <v>41.5</v>
      </c>
      <c r="I1089" s="651"/>
      <c r="J1089" s="19">
        <v>12450</v>
      </c>
      <c r="K1089" s="3">
        <v>12</v>
      </c>
      <c r="L1089" s="648">
        <v>2.8857142857142857</v>
      </c>
      <c r="M1089" s="648">
        <v>0.51571428571428568</v>
      </c>
      <c r="N1089" s="823">
        <v>12433.974285714285</v>
      </c>
      <c r="O1089" s="655" t="s">
        <v>143</v>
      </c>
      <c r="P1089" s="662"/>
      <c r="Q1089" s="823">
        <v>12433.974285714285</v>
      </c>
      <c r="R1089" s="15">
        <v>7.7235714285689028</v>
      </c>
      <c r="S1089" s="25"/>
      <c r="U1089" s="15"/>
      <c r="V1089" s="4" t="s">
        <v>1257</v>
      </c>
      <c r="W1089" s="657">
        <v>15.401428571428571</v>
      </c>
      <c r="X1089" s="4">
        <v>500</v>
      </c>
      <c r="Y1089" s="20"/>
      <c r="Z1089" s="15">
        <v>0</v>
      </c>
    </row>
    <row r="1090" spans="1:26" s="4" customFormat="1" ht="15.75" customHeight="1">
      <c r="A1090" s="854" t="s">
        <v>200</v>
      </c>
      <c r="B1090" s="5">
        <v>43781</v>
      </c>
      <c r="C1090" s="650" t="s">
        <v>271</v>
      </c>
      <c r="D1090" s="291">
        <v>43859</v>
      </c>
      <c r="E1090" s="7" t="s">
        <v>8</v>
      </c>
      <c r="F1090" s="7" t="s">
        <v>67</v>
      </c>
      <c r="G1090" s="7">
        <v>300</v>
      </c>
      <c r="H1090" s="651">
        <v>41.37</v>
      </c>
      <c r="I1090" s="651"/>
      <c r="J1090" s="19">
        <v>12411</v>
      </c>
      <c r="K1090" s="3">
        <v>12</v>
      </c>
      <c r="L1090" s="648">
        <v>2.8857142857142857</v>
      </c>
      <c r="M1090" s="648">
        <v>0.51571428571428568</v>
      </c>
      <c r="N1090" s="823">
        <v>12427.655714285715</v>
      </c>
      <c r="O1090" s="655" t="s">
        <v>143</v>
      </c>
      <c r="P1090" s="662"/>
      <c r="Q1090" s="823">
        <v>-12427.655714285715</v>
      </c>
      <c r="R1090" s="15"/>
      <c r="S1090" s="25"/>
      <c r="U1090" s="15"/>
      <c r="V1090" s="4" t="s">
        <v>1257</v>
      </c>
      <c r="W1090" s="657">
        <v>15.401428571428571</v>
      </c>
      <c r="X1090" s="4">
        <v>-700</v>
      </c>
      <c r="Y1090" s="20"/>
      <c r="Z1090" s="15">
        <v>0</v>
      </c>
    </row>
    <row r="1091" spans="1:26" s="4" customFormat="1" ht="15.75" customHeight="1">
      <c r="A1091" s="854" t="s">
        <v>200</v>
      </c>
      <c r="B1091" s="5">
        <v>43781</v>
      </c>
      <c r="C1091" s="650" t="s">
        <v>281</v>
      </c>
      <c r="D1091" s="291">
        <v>43859</v>
      </c>
      <c r="E1091" s="7" t="s">
        <v>8</v>
      </c>
      <c r="F1091" s="7" t="s">
        <v>153</v>
      </c>
      <c r="G1091" s="7">
        <v>300</v>
      </c>
      <c r="H1091" s="651">
        <v>33.21</v>
      </c>
      <c r="I1091" s="651">
        <v>33.666249999999998</v>
      </c>
      <c r="J1091" s="19">
        <v>9963</v>
      </c>
      <c r="K1091" s="3">
        <v>12</v>
      </c>
      <c r="L1091" s="648">
        <v>2.8857142857142857</v>
      </c>
      <c r="M1091" s="648">
        <v>0.51571428571428568</v>
      </c>
      <c r="N1091" s="823">
        <v>9979.6557142857146</v>
      </c>
      <c r="O1091" s="655" t="s">
        <v>143</v>
      </c>
      <c r="P1091" s="662"/>
      <c r="Q1091" s="823">
        <v>-9979.6557142857146</v>
      </c>
      <c r="R1091" s="15"/>
      <c r="S1091" s="25">
        <v>1000</v>
      </c>
      <c r="T1091" s="649"/>
      <c r="U1091" s="15"/>
      <c r="V1091" s="649" t="s">
        <v>1257</v>
      </c>
      <c r="W1091" s="657">
        <v>15.401428571428571</v>
      </c>
      <c r="X1091" s="4">
        <v>300</v>
      </c>
      <c r="Y1091" s="20"/>
      <c r="Z1091" s="15">
        <v>0</v>
      </c>
    </row>
    <row r="1092" spans="1:26" s="4" customFormat="1" ht="15.75" customHeight="1">
      <c r="A1092" s="854" t="s">
        <v>200</v>
      </c>
      <c r="B1092" s="5">
        <v>43781</v>
      </c>
      <c r="C1092" s="650" t="s">
        <v>281</v>
      </c>
      <c r="D1092" s="291">
        <v>43859</v>
      </c>
      <c r="E1092" s="7" t="s">
        <v>8</v>
      </c>
      <c r="F1092" s="7" t="s">
        <v>153</v>
      </c>
      <c r="G1092" s="7">
        <v>500</v>
      </c>
      <c r="H1092" s="651">
        <v>33.94</v>
      </c>
      <c r="I1092" s="651">
        <v>33.94</v>
      </c>
      <c r="J1092" s="19">
        <v>16970</v>
      </c>
      <c r="K1092" s="3">
        <v>12</v>
      </c>
      <c r="L1092" s="648">
        <v>2.8857142857142857</v>
      </c>
      <c r="M1092" s="648">
        <v>0.51571428571428568</v>
      </c>
      <c r="N1092" s="823">
        <v>16986.655714285713</v>
      </c>
      <c r="O1092" s="655" t="s">
        <v>143</v>
      </c>
      <c r="P1092" s="662"/>
      <c r="Q1092" s="823">
        <v>-16986.655714285713</v>
      </c>
      <c r="R1092" s="15"/>
      <c r="S1092" s="25">
        <v>0</v>
      </c>
      <c r="T1092" s="649"/>
      <c r="U1092" s="15"/>
      <c r="V1092" s="649" t="s">
        <v>1257</v>
      </c>
      <c r="W1092" s="657">
        <v>15.401428571428571</v>
      </c>
      <c r="X1092" s="4">
        <v>-700</v>
      </c>
      <c r="Y1092" s="20"/>
      <c r="Z1092" s="15">
        <v>0</v>
      </c>
    </row>
    <row r="1093" spans="1:26" s="4" customFormat="1" ht="15.75" customHeight="1">
      <c r="A1093" s="854" t="s">
        <v>200</v>
      </c>
      <c r="B1093" s="5">
        <v>43780</v>
      </c>
      <c r="C1093" s="650" t="s">
        <v>276</v>
      </c>
      <c r="D1093" s="291">
        <v>38946</v>
      </c>
      <c r="E1093" s="7" t="s">
        <v>10</v>
      </c>
      <c r="F1093" s="7" t="s">
        <v>132</v>
      </c>
      <c r="G1093" s="7">
        <v>700</v>
      </c>
      <c r="H1093" s="651">
        <v>34.76</v>
      </c>
      <c r="I1093" s="651">
        <v>53.767142857142858</v>
      </c>
      <c r="J1093" s="19">
        <v>24332</v>
      </c>
      <c r="K1093" s="3">
        <v>12</v>
      </c>
      <c r="L1093" s="648">
        <v>4.952</v>
      </c>
      <c r="M1093" s="648">
        <v>0.74</v>
      </c>
      <c r="N1093" s="823">
        <v>24315.75</v>
      </c>
      <c r="O1093" s="655" t="s">
        <v>143</v>
      </c>
      <c r="P1093" s="662"/>
      <c r="Q1093" s="823">
        <v>24315.75</v>
      </c>
      <c r="R1093" s="15">
        <v>-50.185714285715221</v>
      </c>
      <c r="S1093" s="25"/>
      <c r="T1093" s="649"/>
      <c r="U1093" s="15"/>
      <c r="V1093" s="649" t="s">
        <v>1257</v>
      </c>
      <c r="W1093" s="657">
        <v>17.691999999999997</v>
      </c>
      <c r="X1093" s="4">
        <v>500</v>
      </c>
      <c r="Y1093" s="20"/>
      <c r="Z1093" s="15">
        <v>0</v>
      </c>
    </row>
    <row r="1094" spans="1:26" s="4" customFormat="1" ht="15.75" customHeight="1">
      <c r="A1094" s="854" t="s">
        <v>200</v>
      </c>
      <c r="B1094" s="5">
        <v>43780</v>
      </c>
      <c r="C1094" s="650" t="s">
        <v>271</v>
      </c>
      <c r="D1094" s="291">
        <v>38946</v>
      </c>
      <c r="E1094" s="7" t="s">
        <v>8</v>
      </c>
      <c r="F1094" s="7" t="s">
        <v>67</v>
      </c>
      <c r="G1094" s="7">
        <v>300</v>
      </c>
      <c r="H1094" s="651">
        <v>44.35</v>
      </c>
      <c r="I1094" s="651">
        <v>45.881</v>
      </c>
      <c r="J1094" s="19">
        <v>13305</v>
      </c>
      <c r="K1094" s="3">
        <v>12</v>
      </c>
      <c r="L1094" s="648">
        <v>4.952</v>
      </c>
      <c r="M1094" s="648">
        <v>0.74</v>
      </c>
      <c r="N1094" s="823">
        <v>13321.88</v>
      </c>
      <c r="O1094" s="852" t="s">
        <v>143</v>
      </c>
      <c r="P1094" s="662"/>
      <c r="Q1094" s="823">
        <v>-13321.88</v>
      </c>
      <c r="R1094" s="15"/>
      <c r="S1094" s="25"/>
      <c r="T1094" s="649"/>
      <c r="U1094" s="15"/>
      <c r="V1094" s="649" t="s">
        <v>1257</v>
      </c>
      <c r="W1094" s="657">
        <v>17.691999999999997</v>
      </c>
      <c r="X1094" s="4">
        <v>2000</v>
      </c>
      <c r="Y1094" s="20"/>
      <c r="Z1094" s="15">
        <v>0</v>
      </c>
    </row>
    <row r="1095" spans="1:26" s="4" customFormat="1" ht="15.75" customHeight="1">
      <c r="A1095" s="854" t="s">
        <v>200</v>
      </c>
      <c r="B1095" s="5">
        <v>43780</v>
      </c>
      <c r="C1095" s="650" t="e">
        <v>#N/A</v>
      </c>
      <c r="D1095" s="291">
        <v>38946</v>
      </c>
      <c r="E1095" s="7" t="s">
        <v>10</v>
      </c>
      <c r="F1095" s="7" t="s">
        <v>1260</v>
      </c>
      <c r="G1095" s="7">
        <v>700</v>
      </c>
      <c r="H1095" s="651">
        <v>36.200000000000003</v>
      </c>
      <c r="I1095" s="651"/>
      <c r="J1095" s="19">
        <v>25340.000000000004</v>
      </c>
      <c r="K1095" s="3">
        <v>12</v>
      </c>
      <c r="L1095" s="648">
        <v>4.952</v>
      </c>
      <c r="M1095" s="648">
        <v>0.74</v>
      </c>
      <c r="N1095" s="823">
        <v>25323.750000000004</v>
      </c>
      <c r="O1095" s="655" t="s">
        <v>143</v>
      </c>
      <c r="P1095" s="662"/>
      <c r="Q1095" s="823">
        <v>25323.750000000004</v>
      </c>
      <c r="R1095" s="15">
        <v>-71.522857142850626</v>
      </c>
      <c r="S1095" s="25"/>
      <c r="T1095" s="649"/>
      <c r="U1095" s="15"/>
      <c r="V1095" s="649" t="s">
        <v>1257</v>
      </c>
      <c r="W1095" s="657">
        <v>17.691999999999997</v>
      </c>
      <c r="X1095" s="4">
        <v>300</v>
      </c>
      <c r="Y1095" s="20"/>
      <c r="Z1095" s="15">
        <v>0</v>
      </c>
    </row>
    <row r="1096" spans="1:26" s="4" customFormat="1" ht="15.75" customHeight="1">
      <c r="A1096" s="854" t="s">
        <v>200</v>
      </c>
      <c r="B1096" s="5">
        <v>43780</v>
      </c>
      <c r="C1096" s="650" t="s">
        <v>1264</v>
      </c>
      <c r="D1096" s="291">
        <v>38946</v>
      </c>
      <c r="E1096" s="7" t="s">
        <v>8</v>
      </c>
      <c r="F1096" s="7" t="s">
        <v>130</v>
      </c>
      <c r="G1096" s="7">
        <v>500</v>
      </c>
      <c r="H1096" s="651">
        <v>22.4</v>
      </c>
      <c r="I1096" s="651">
        <v>24.2</v>
      </c>
      <c r="J1096" s="19">
        <v>11200</v>
      </c>
      <c r="K1096" s="3">
        <v>12</v>
      </c>
      <c r="L1096" s="648">
        <v>4.952</v>
      </c>
      <c r="M1096" s="648">
        <v>0.74</v>
      </c>
      <c r="N1096" s="823">
        <v>11216.88</v>
      </c>
      <c r="O1096" s="655" t="s">
        <v>143</v>
      </c>
      <c r="P1096" s="662"/>
      <c r="Q1096" s="823">
        <v>-11216.88</v>
      </c>
      <c r="R1096" s="15">
        <v>0</v>
      </c>
      <c r="S1096" s="25"/>
      <c r="T1096" s="649"/>
      <c r="U1096" s="15"/>
      <c r="V1096" s="649" t="s">
        <v>1257</v>
      </c>
      <c r="W1096" s="657">
        <v>17.691999999999997</v>
      </c>
      <c r="X1096" s="4">
        <v>400</v>
      </c>
      <c r="Y1096" s="20"/>
      <c r="Z1096" s="15">
        <v>0</v>
      </c>
    </row>
    <row r="1097" spans="1:26" s="4" customFormat="1" ht="15.75" customHeight="1">
      <c r="A1097" s="854" t="s">
        <v>200</v>
      </c>
      <c r="B1097" s="5">
        <v>43780</v>
      </c>
      <c r="C1097" s="650" t="s">
        <v>274</v>
      </c>
      <c r="D1097" s="291">
        <v>38946</v>
      </c>
      <c r="E1097" s="7" t="s">
        <v>8</v>
      </c>
      <c r="F1097" s="7" t="s">
        <v>172</v>
      </c>
      <c r="G1097" s="7">
        <v>2000</v>
      </c>
      <c r="H1097" s="651">
        <v>7.93</v>
      </c>
      <c r="I1097" s="651">
        <v>7.93</v>
      </c>
      <c r="J1097" s="19">
        <v>15860</v>
      </c>
      <c r="K1097" s="3">
        <v>12</v>
      </c>
      <c r="L1097" s="648">
        <v>4.952</v>
      </c>
      <c r="M1097" s="648">
        <v>0.74</v>
      </c>
      <c r="N1097" s="823">
        <v>15876.88</v>
      </c>
      <c r="O1097" s="655" t="s">
        <v>143</v>
      </c>
      <c r="P1097" s="662"/>
      <c r="Q1097" s="823">
        <v>-15876.88</v>
      </c>
      <c r="R1097" s="15">
        <v>0</v>
      </c>
      <c r="S1097" s="25"/>
      <c r="T1097" s="649"/>
      <c r="U1097" s="15"/>
      <c r="V1097" s="649" t="s">
        <v>1257</v>
      </c>
      <c r="W1097" s="657">
        <v>17.691999999999997</v>
      </c>
      <c r="X1097" s="4">
        <v>500</v>
      </c>
      <c r="Y1097" s="20"/>
      <c r="Z1097" s="15">
        <v>0</v>
      </c>
    </row>
    <row r="1098" spans="1:26" s="4" customFormat="1" ht="15.75" customHeight="1">
      <c r="A1098" s="854" t="s">
        <v>200</v>
      </c>
      <c r="B1098" s="5">
        <v>43777</v>
      </c>
      <c r="C1098" s="650" t="s">
        <v>276</v>
      </c>
      <c r="D1098" s="291">
        <v>33759</v>
      </c>
      <c r="E1098" s="7" t="s">
        <v>8</v>
      </c>
      <c r="F1098" s="7" t="s">
        <v>132</v>
      </c>
      <c r="G1098" s="7">
        <v>300</v>
      </c>
      <c r="H1098" s="651">
        <v>34.53</v>
      </c>
      <c r="I1098" s="651">
        <v>34.764285714285712</v>
      </c>
      <c r="J1098" s="19">
        <v>10359</v>
      </c>
      <c r="K1098" s="3">
        <v>12</v>
      </c>
      <c r="L1098" s="648">
        <v>2.9442857142857144</v>
      </c>
      <c r="M1098" s="648">
        <v>0.43285714285714283</v>
      </c>
      <c r="N1098" s="823">
        <v>10375.572857142857</v>
      </c>
      <c r="O1098" s="655" t="s">
        <v>143</v>
      </c>
      <c r="P1098" s="662"/>
      <c r="Q1098" s="823">
        <v>-10375.572857142857</v>
      </c>
      <c r="R1098" s="15">
        <v>0</v>
      </c>
      <c r="S1098" s="25">
        <v>700</v>
      </c>
      <c r="T1098" s="649"/>
      <c r="U1098" s="15"/>
      <c r="V1098" s="649" t="s">
        <v>1257</v>
      </c>
      <c r="W1098" s="657">
        <v>15.377142857142857</v>
      </c>
      <c r="X1098" s="4">
        <v>200</v>
      </c>
      <c r="Y1098" s="20"/>
      <c r="Z1098" s="15">
        <v>0</v>
      </c>
    </row>
    <row r="1099" spans="1:26" s="4" customFormat="1" ht="15.75" customHeight="1">
      <c r="A1099" s="854" t="s">
        <v>200</v>
      </c>
      <c r="B1099" s="5">
        <v>43777</v>
      </c>
      <c r="C1099" s="650" t="s">
        <v>276</v>
      </c>
      <c r="D1099" s="291">
        <v>33759</v>
      </c>
      <c r="E1099" s="7" t="s">
        <v>8</v>
      </c>
      <c r="F1099" s="7" t="s">
        <v>132</v>
      </c>
      <c r="G1099" s="7">
        <v>400</v>
      </c>
      <c r="H1099" s="651">
        <v>34.94</v>
      </c>
      <c r="I1099" s="651"/>
      <c r="J1099" s="19">
        <v>13976</v>
      </c>
      <c r="K1099" s="3">
        <v>12</v>
      </c>
      <c r="L1099" s="648">
        <v>2.9442857142857144</v>
      </c>
      <c r="M1099" s="648">
        <v>0.43285714285714283</v>
      </c>
      <c r="N1099" s="823">
        <v>13992.572857142857</v>
      </c>
      <c r="O1099" s="655" t="s">
        <v>143</v>
      </c>
      <c r="P1099" s="662"/>
      <c r="Q1099" s="823">
        <v>-13992.572857142857</v>
      </c>
      <c r="R1099" s="15">
        <v>0</v>
      </c>
      <c r="S1099" s="25">
        <v>500</v>
      </c>
      <c r="T1099" s="649"/>
      <c r="U1099" s="15"/>
      <c r="V1099" s="649" t="s">
        <v>1257</v>
      </c>
      <c r="W1099" s="657">
        <v>15.377142857142857</v>
      </c>
      <c r="X1099" s="4">
        <v>200</v>
      </c>
      <c r="Y1099" s="20"/>
      <c r="Z1099" s="15">
        <v>0</v>
      </c>
    </row>
    <row r="1100" spans="1:26" s="4" customFormat="1" ht="15.75" customHeight="1">
      <c r="A1100" s="854" t="s">
        <v>200</v>
      </c>
      <c r="B1100" s="5">
        <v>43777</v>
      </c>
      <c r="C1100" s="650" t="e">
        <v>#N/A</v>
      </c>
      <c r="D1100" s="291">
        <v>33759</v>
      </c>
      <c r="E1100" s="7" t="s">
        <v>8</v>
      </c>
      <c r="F1100" s="7" t="s">
        <v>195</v>
      </c>
      <c r="G1100" s="7">
        <v>500</v>
      </c>
      <c r="H1100" s="651">
        <v>12.39</v>
      </c>
      <c r="I1100" s="651"/>
      <c r="J1100" s="19">
        <v>6195</v>
      </c>
      <c r="K1100" s="3">
        <v>12</v>
      </c>
      <c r="L1100" s="648">
        <v>2.9442857142857144</v>
      </c>
      <c r="M1100" s="648">
        <v>0.43285714285714283</v>
      </c>
      <c r="N1100" s="823">
        <v>6211.5728571428572</v>
      </c>
      <c r="O1100" s="655" t="s">
        <v>143</v>
      </c>
      <c r="P1100" s="662"/>
      <c r="Q1100" s="823">
        <v>-6211.5728571428572</v>
      </c>
      <c r="R1100" s="15">
        <v>0</v>
      </c>
      <c r="S1100" s="25">
        <v>300</v>
      </c>
      <c r="T1100" s="649"/>
      <c r="U1100" s="15"/>
      <c r="V1100" s="649" t="s">
        <v>1257</v>
      </c>
      <c r="W1100" s="657">
        <v>15.377142857142857</v>
      </c>
      <c r="X1100" s="4">
        <v>300</v>
      </c>
      <c r="Y1100" s="20"/>
      <c r="Z1100" s="15">
        <v>0</v>
      </c>
    </row>
    <row r="1101" spans="1:26" s="4" customFormat="1" ht="15.75" customHeight="1">
      <c r="A1101" s="854" t="s">
        <v>200</v>
      </c>
      <c r="B1101" s="5">
        <v>43777</v>
      </c>
      <c r="C1101" s="650" t="s">
        <v>271</v>
      </c>
      <c r="D1101" s="291">
        <v>33759</v>
      </c>
      <c r="E1101" s="7" t="s">
        <v>8</v>
      </c>
      <c r="F1101" s="7" t="s">
        <v>67</v>
      </c>
      <c r="G1101" s="7">
        <v>200</v>
      </c>
      <c r="H1101" s="651">
        <v>45.61</v>
      </c>
      <c r="I1101" s="651">
        <v>46.537142857142854</v>
      </c>
      <c r="J1101" s="19">
        <v>9122</v>
      </c>
      <c r="K1101" s="3">
        <v>12</v>
      </c>
      <c r="L1101" s="648">
        <v>2.9442857142857144</v>
      </c>
      <c r="M1101" s="648">
        <v>0.43285714285714283</v>
      </c>
      <c r="N1101" s="823">
        <v>9141.4428571428562</v>
      </c>
      <c r="O1101" s="852" t="s">
        <v>143</v>
      </c>
      <c r="P1101" s="662"/>
      <c r="Q1101" s="823">
        <v>-9141.4428571428562</v>
      </c>
      <c r="R1101" s="15">
        <v>0</v>
      </c>
      <c r="S1101" s="25">
        <v>700</v>
      </c>
      <c r="T1101" s="649"/>
      <c r="U1101" s="15"/>
      <c r="V1101" s="649" t="s">
        <v>1257</v>
      </c>
      <c r="W1101" s="657">
        <v>15.377142857142857</v>
      </c>
      <c r="X1101" s="4">
        <v>300</v>
      </c>
      <c r="Y1101" s="20"/>
      <c r="Z1101" s="15">
        <v>0</v>
      </c>
    </row>
    <row r="1102" spans="1:26" s="4" customFormat="1" ht="15.5">
      <c r="A1102" s="854" t="s">
        <v>200</v>
      </c>
      <c r="B1102" s="5">
        <v>43777</v>
      </c>
      <c r="C1102" s="650" t="s">
        <v>271</v>
      </c>
      <c r="D1102" s="291">
        <v>33759</v>
      </c>
      <c r="E1102" s="7" t="s">
        <v>8</v>
      </c>
      <c r="F1102" s="7" t="s">
        <v>67</v>
      </c>
      <c r="G1102" s="7">
        <v>200</v>
      </c>
      <c r="H1102" s="651">
        <v>46.8</v>
      </c>
      <c r="I1102" s="651">
        <v>46.908000000000001</v>
      </c>
      <c r="J1102" s="19">
        <v>9360</v>
      </c>
      <c r="K1102" s="3">
        <v>12</v>
      </c>
      <c r="L1102" s="648">
        <v>2.9442857142857144</v>
      </c>
      <c r="M1102" s="648">
        <v>0.43285714285714283</v>
      </c>
      <c r="N1102" s="823">
        <v>9379.4428571428562</v>
      </c>
      <c r="O1102" s="852" t="s">
        <v>143</v>
      </c>
      <c r="P1102" s="662"/>
      <c r="Q1102" s="823">
        <v>-9379.4428571428562</v>
      </c>
      <c r="R1102" s="15">
        <v>0</v>
      </c>
      <c r="S1102" s="25"/>
      <c r="T1102" s="649"/>
      <c r="U1102" s="15"/>
      <c r="V1102" s="649" t="s">
        <v>1257</v>
      </c>
      <c r="W1102" s="657">
        <v>15.377142857142857</v>
      </c>
      <c r="X1102" s="4">
        <v>300</v>
      </c>
      <c r="Y1102" s="20"/>
      <c r="Z1102" s="15">
        <v>0</v>
      </c>
    </row>
    <row r="1103" spans="1:26" s="4" customFormat="1" ht="15.5">
      <c r="A1103" s="854" t="s">
        <v>200</v>
      </c>
      <c r="B1103" s="5">
        <v>43777</v>
      </c>
      <c r="C1103" s="650" t="s">
        <v>271</v>
      </c>
      <c r="D1103" s="291">
        <v>33759</v>
      </c>
      <c r="E1103" s="7" t="s">
        <v>8</v>
      </c>
      <c r="F1103" s="7" t="s">
        <v>67</v>
      </c>
      <c r="G1103" s="7">
        <v>300</v>
      </c>
      <c r="H1103" s="651">
        <v>46.98</v>
      </c>
      <c r="I1103" s="651"/>
      <c r="J1103" s="19">
        <v>14093.999999999998</v>
      </c>
      <c r="K1103" s="3">
        <v>12</v>
      </c>
      <c r="L1103" s="648">
        <v>2.9442857142857144</v>
      </c>
      <c r="M1103" s="648">
        <v>0.43285714285714283</v>
      </c>
      <c r="N1103" s="823">
        <v>14109.552857142855</v>
      </c>
      <c r="O1103" s="852" t="s">
        <v>143</v>
      </c>
      <c r="P1103" s="662"/>
      <c r="Q1103" s="823">
        <v>-14109.552857142855</v>
      </c>
      <c r="R1103" s="15">
        <v>0</v>
      </c>
      <c r="S1103" s="25">
        <v>0</v>
      </c>
      <c r="T1103" s="649"/>
      <c r="U1103" s="15"/>
      <c r="V1103" s="649" t="s">
        <v>1211</v>
      </c>
      <c r="W1103" s="657">
        <v>15.377142857142857</v>
      </c>
      <c r="X1103" s="4">
        <v>-300</v>
      </c>
      <c r="Y1103" s="20"/>
      <c r="Z1103" s="15">
        <v>0</v>
      </c>
    </row>
    <row r="1104" spans="1:26" s="4" customFormat="1" ht="15.5">
      <c r="A1104" s="854" t="s">
        <v>200</v>
      </c>
      <c r="B1104" s="5">
        <v>43777</v>
      </c>
      <c r="C1104" s="650" t="e">
        <v>#N/A</v>
      </c>
      <c r="D1104" s="663">
        <v>33759</v>
      </c>
      <c r="E1104" s="7" t="s">
        <v>8</v>
      </c>
      <c r="F1104" s="7" t="s">
        <v>1260</v>
      </c>
      <c r="G1104" s="7">
        <v>300</v>
      </c>
      <c r="H1104" s="651">
        <v>35.909999999999997</v>
      </c>
      <c r="I1104" s="651">
        <v>36.21857142857143</v>
      </c>
      <c r="J1104" s="19">
        <v>10772.999999999998</v>
      </c>
      <c r="K1104" s="3">
        <v>12</v>
      </c>
      <c r="L1104" s="648">
        <v>2.9442857142857144</v>
      </c>
      <c r="M1104" s="648">
        <v>0.43285714285714283</v>
      </c>
      <c r="N1104" s="823">
        <v>10788.552857142855</v>
      </c>
      <c r="O1104" s="655" t="s">
        <v>143</v>
      </c>
      <c r="P1104" s="662"/>
      <c r="Q1104" s="823">
        <v>-10788.552857142855</v>
      </c>
      <c r="R1104" s="15">
        <v>0</v>
      </c>
      <c r="S1104" s="25">
        <v>300</v>
      </c>
      <c r="T1104" s="649"/>
      <c r="U1104" s="15"/>
      <c r="V1104" s="649" t="s">
        <v>1211</v>
      </c>
      <c r="W1104" s="657">
        <v>15.377142857142857</v>
      </c>
      <c r="X1104" s="4">
        <v>300</v>
      </c>
      <c r="Y1104" s="20"/>
      <c r="Z1104" s="15">
        <v>0</v>
      </c>
    </row>
    <row r="1105" spans="1:26" s="4" customFormat="1" ht="15.5">
      <c r="A1105" s="872" t="s">
        <v>1263</v>
      </c>
      <c r="B1105" s="5">
        <v>43777</v>
      </c>
      <c r="C1105" s="650" t="s">
        <v>276</v>
      </c>
      <c r="D1105" s="663">
        <v>7246041</v>
      </c>
      <c r="E1105" s="7" t="s">
        <v>8</v>
      </c>
      <c r="F1105" s="7" t="s">
        <v>132</v>
      </c>
      <c r="G1105" s="7">
        <v>300</v>
      </c>
      <c r="H1105" s="651">
        <v>35.15</v>
      </c>
      <c r="I1105" s="651"/>
      <c r="J1105" s="19">
        <v>10545</v>
      </c>
      <c r="K1105" s="3"/>
      <c r="L1105" s="648">
        <v>2.6842857142857142</v>
      </c>
      <c r="M1105" s="648">
        <v>0.48571428571428571</v>
      </c>
      <c r="N1105" s="823">
        <v>10548.605714285713</v>
      </c>
      <c r="O1105" s="655" t="s">
        <v>143</v>
      </c>
      <c r="P1105" s="662"/>
      <c r="Q1105" s="823">
        <v>-10548.605714285713</v>
      </c>
      <c r="R1105" s="15">
        <v>0</v>
      </c>
      <c r="S1105" s="25"/>
      <c r="T1105" s="649"/>
      <c r="U1105" s="15"/>
      <c r="V1105" s="649" t="s">
        <v>1211</v>
      </c>
      <c r="W1105" s="657">
        <v>3.17</v>
      </c>
      <c r="X1105" s="4">
        <v>1000</v>
      </c>
      <c r="Y1105" s="20"/>
      <c r="Z1105" s="15">
        <v>0</v>
      </c>
    </row>
    <row r="1106" spans="1:26" s="4" customFormat="1" ht="15.5">
      <c r="A1106" s="872" t="s">
        <v>1263</v>
      </c>
      <c r="B1106" s="5">
        <v>43777</v>
      </c>
      <c r="C1106" s="650" t="s">
        <v>1265</v>
      </c>
      <c r="D1106" s="663">
        <v>7246041</v>
      </c>
      <c r="E1106" s="7" t="s">
        <v>10</v>
      </c>
      <c r="F1106" s="7" t="s">
        <v>1</v>
      </c>
      <c r="G1106" s="7">
        <v>300</v>
      </c>
      <c r="H1106" s="651">
        <v>47.4</v>
      </c>
      <c r="I1106" s="651"/>
      <c r="J1106" s="19">
        <v>14220</v>
      </c>
      <c r="K1106" s="3"/>
      <c r="L1106" s="648">
        <v>2.6842857142857142</v>
      </c>
      <c r="M1106" s="648">
        <v>0.48571428571428571</v>
      </c>
      <c r="N1106" s="823">
        <v>14216.914285714285</v>
      </c>
      <c r="O1106" s="655" t="s">
        <v>143</v>
      </c>
      <c r="P1106" s="662"/>
      <c r="Q1106" s="823">
        <v>14216.914285714285</v>
      </c>
      <c r="R1106" s="15">
        <v>146.39857142857181</v>
      </c>
      <c r="S1106" s="25"/>
      <c r="T1106" s="649"/>
      <c r="U1106" s="15"/>
      <c r="V1106" s="649" t="s">
        <v>1211</v>
      </c>
      <c r="W1106" s="657">
        <v>3.17</v>
      </c>
      <c r="X1106" s="4">
        <v>-1000</v>
      </c>
      <c r="Y1106" s="20"/>
      <c r="Z1106" s="15">
        <v>0</v>
      </c>
    </row>
    <row r="1107" spans="1:26" s="4" customFormat="1" ht="15.5">
      <c r="A1107" s="872" t="s">
        <v>1263</v>
      </c>
      <c r="B1107" s="5">
        <v>43777</v>
      </c>
      <c r="C1107" s="650" t="s">
        <v>1265</v>
      </c>
      <c r="D1107" s="663">
        <v>7246041</v>
      </c>
      <c r="E1107" s="7" t="s">
        <v>8</v>
      </c>
      <c r="F1107" s="7" t="s">
        <v>1</v>
      </c>
      <c r="G1107" s="7">
        <v>300</v>
      </c>
      <c r="H1107" s="651">
        <v>46.89</v>
      </c>
      <c r="I1107" s="651"/>
      <c r="J1107" s="19">
        <v>14067</v>
      </c>
      <c r="K1107" s="3"/>
      <c r="L1107" s="648">
        <v>2.6842857142857142</v>
      </c>
      <c r="M1107" s="648">
        <v>0.48571428571428571</v>
      </c>
      <c r="N1107" s="823">
        <v>14070.715714285714</v>
      </c>
      <c r="O1107" s="655" t="s">
        <v>143</v>
      </c>
      <c r="P1107" s="662"/>
      <c r="Q1107" s="823">
        <v>-14070.715714285714</v>
      </c>
      <c r="R1107" s="15">
        <v>0</v>
      </c>
      <c r="S1107" s="25"/>
      <c r="T1107" s="649"/>
      <c r="U1107" s="15"/>
      <c r="V1107" s="649" t="s">
        <v>1257</v>
      </c>
      <c r="W1107" s="657">
        <v>3.17</v>
      </c>
      <c r="X1107" s="4">
        <v>500</v>
      </c>
      <c r="Y1107" s="20"/>
      <c r="Z1107" s="15">
        <v>0</v>
      </c>
    </row>
    <row r="1108" spans="1:26" s="4" customFormat="1" ht="15.5">
      <c r="A1108" s="872" t="s">
        <v>1263</v>
      </c>
      <c r="B1108" s="5">
        <v>43777</v>
      </c>
      <c r="C1108" s="650" t="e">
        <v>#N/A</v>
      </c>
      <c r="D1108" s="663">
        <v>7246041</v>
      </c>
      <c r="E1108" s="7" t="s">
        <v>8</v>
      </c>
      <c r="F1108" s="7" t="s">
        <v>195</v>
      </c>
      <c r="G1108" s="7">
        <v>1000</v>
      </c>
      <c r="H1108" s="651">
        <v>12.33</v>
      </c>
      <c r="I1108" s="651"/>
      <c r="J1108" s="19">
        <v>12330</v>
      </c>
      <c r="K1108" s="3"/>
      <c r="L1108" s="648">
        <v>2.6842857142857142</v>
      </c>
      <c r="M1108" s="648">
        <v>0.48571428571428571</v>
      </c>
      <c r="N1108" s="823">
        <v>12333.715714285714</v>
      </c>
      <c r="O1108" s="655" t="s">
        <v>143</v>
      </c>
      <c r="P1108" s="662"/>
      <c r="Q1108" s="823">
        <v>-12333.715714285714</v>
      </c>
      <c r="R1108" s="15">
        <v>0</v>
      </c>
      <c r="S1108" s="25"/>
      <c r="T1108" s="649"/>
      <c r="U1108" s="15"/>
      <c r="V1108" s="649" t="s">
        <v>1257</v>
      </c>
      <c r="W1108" s="657">
        <v>3.17</v>
      </c>
      <c r="X1108" s="4">
        <v>1000</v>
      </c>
      <c r="Y1108" s="20"/>
      <c r="Z1108" s="15">
        <v>0</v>
      </c>
    </row>
    <row r="1109" spans="1:26" s="4" customFormat="1" ht="15.5">
      <c r="A1109" s="872" t="s">
        <v>1263</v>
      </c>
      <c r="B1109" s="5">
        <v>43777</v>
      </c>
      <c r="C1109" s="650" t="e">
        <v>#N/A</v>
      </c>
      <c r="D1109" s="663">
        <v>7246041</v>
      </c>
      <c r="E1109" s="7" t="s">
        <v>10</v>
      </c>
      <c r="F1109" s="7" t="s">
        <v>195</v>
      </c>
      <c r="G1109" s="7">
        <v>1000</v>
      </c>
      <c r="H1109" s="651">
        <v>12.71</v>
      </c>
      <c r="I1109" s="651"/>
      <c r="J1109" s="19">
        <v>12710</v>
      </c>
      <c r="K1109" s="3"/>
      <c r="L1109" s="648">
        <v>2.6842857142857142</v>
      </c>
      <c r="M1109" s="648">
        <v>0.48571428571428571</v>
      </c>
      <c r="N1109" s="823">
        <v>12706.914285714285</v>
      </c>
      <c r="O1109" s="655" t="s">
        <v>143</v>
      </c>
      <c r="P1109" s="662"/>
      <c r="Q1109" s="823">
        <v>12706.914285714285</v>
      </c>
      <c r="R1109" s="15">
        <v>373.29857142857327</v>
      </c>
      <c r="S1109" s="25"/>
      <c r="T1109" s="649"/>
      <c r="U1109" s="15"/>
      <c r="V1109" s="649" t="s">
        <v>1257</v>
      </c>
      <c r="W1109" s="657">
        <v>3.17</v>
      </c>
      <c r="X1109" s="4">
        <v>-4000</v>
      </c>
      <c r="Y1109" s="20"/>
      <c r="Z1109" s="15">
        <v>0</v>
      </c>
    </row>
    <row r="1110" spans="1:26" s="4" customFormat="1" ht="15.75" customHeight="1">
      <c r="A1110" s="872" t="s">
        <v>1263</v>
      </c>
      <c r="B1110" s="5">
        <v>43777</v>
      </c>
      <c r="C1110" s="650" t="s">
        <v>1264</v>
      </c>
      <c r="D1110" s="663">
        <v>7246041</v>
      </c>
      <c r="E1110" s="7" t="s">
        <v>8</v>
      </c>
      <c r="F1110" s="7" t="s">
        <v>130</v>
      </c>
      <c r="G1110" s="7">
        <v>500</v>
      </c>
      <c r="H1110" s="651">
        <v>23.43</v>
      </c>
      <c r="I1110" s="651">
        <v>23.295000000000002</v>
      </c>
      <c r="J1110" s="19">
        <v>11715</v>
      </c>
      <c r="K1110" s="3"/>
      <c r="L1110" s="648">
        <v>2.6842857142857142</v>
      </c>
      <c r="M1110" s="648">
        <v>0.48571428571428571</v>
      </c>
      <c r="N1110" s="823">
        <v>11718.715714285714</v>
      </c>
      <c r="O1110" s="655" t="s">
        <v>143</v>
      </c>
      <c r="P1110" s="662"/>
      <c r="Q1110" s="823">
        <v>-11718.715714285714</v>
      </c>
      <c r="R1110" s="15">
        <v>0</v>
      </c>
      <c r="S1110" s="25"/>
      <c r="T1110" s="649"/>
      <c r="U1110" s="15"/>
      <c r="V1110" s="649" t="s">
        <v>1257</v>
      </c>
      <c r="W1110" s="657">
        <v>3.17</v>
      </c>
      <c r="X1110" s="4">
        <v>-1000</v>
      </c>
      <c r="Y1110" s="20"/>
      <c r="Z1110" s="15">
        <v>0</v>
      </c>
    </row>
    <row r="1111" spans="1:26" s="4" customFormat="1" ht="15.75" customHeight="1">
      <c r="A1111" s="872" t="s">
        <v>1263</v>
      </c>
      <c r="B1111" s="5">
        <v>43777</v>
      </c>
      <c r="C1111" s="650" t="s">
        <v>271</v>
      </c>
      <c r="D1111" s="663">
        <v>7246041</v>
      </c>
      <c r="E1111" s="7" t="s">
        <v>8</v>
      </c>
      <c r="F1111" s="7" t="s">
        <v>1234</v>
      </c>
      <c r="G1111" s="7">
        <v>1000</v>
      </c>
      <c r="H1111" s="651">
        <v>7.31</v>
      </c>
      <c r="I1111" s="651">
        <v>7.42</v>
      </c>
      <c r="J1111" s="19">
        <v>7310</v>
      </c>
      <c r="K1111" s="3"/>
      <c r="L1111" s="648">
        <v>2.6842857142857142</v>
      </c>
      <c r="M1111" s="648">
        <v>0.48571428571428571</v>
      </c>
      <c r="N1111" s="823">
        <v>7314.9457142857145</v>
      </c>
      <c r="O1111" s="655" t="s">
        <v>143</v>
      </c>
      <c r="P1111" s="662"/>
      <c r="Q1111" s="823">
        <v>-7314.9457142857145</v>
      </c>
      <c r="R1111" s="15">
        <v>0</v>
      </c>
      <c r="S1111" s="25">
        <v>400</v>
      </c>
      <c r="T1111" s="649"/>
      <c r="U1111" s="15"/>
      <c r="V1111" s="649" t="s">
        <v>1257</v>
      </c>
      <c r="W1111" s="657">
        <v>3.17</v>
      </c>
      <c r="X1111" s="4">
        <v>400</v>
      </c>
      <c r="Y1111" s="20"/>
      <c r="Z1111" s="15">
        <v>0</v>
      </c>
    </row>
    <row r="1112" spans="1:26" s="4" customFormat="1" ht="15.75" customHeight="1">
      <c r="A1112" s="872" t="s">
        <v>1263</v>
      </c>
      <c r="B1112" s="5">
        <v>43776</v>
      </c>
      <c r="C1112" s="650" t="s">
        <v>274</v>
      </c>
      <c r="D1112" s="663">
        <v>7189068</v>
      </c>
      <c r="E1112" s="7" t="s">
        <v>10</v>
      </c>
      <c r="F1112" s="7" t="s">
        <v>172</v>
      </c>
      <c r="G1112" s="7">
        <v>4000</v>
      </c>
      <c r="H1112" s="651">
        <v>8.25</v>
      </c>
      <c r="I1112" s="651"/>
      <c r="J1112" s="19">
        <v>33000</v>
      </c>
      <c r="K1112" s="3"/>
      <c r="L1112" s="648">
        <v>9.07</v>
      </c>
      <c r="M1112" s="648">
        <v>1.35</v>
      </c>
      <c r="N1112" s="823">
        <v>32994.82</v>
      </c>
      <c r="O1112" s="655" t="s">
        <v>143</v>
      </c>
      <c r="P1112" s="662"/>
      <c r="Q1112" s="823">
        <v>32994.82</v>
      </c>
      <c r="R1112" s="15">
        <v>-2672.9349999999977</v>
      </c>
      <c r="S1112" s="25"/>
      <c r="T1112" s="649"/>
      <c r="U1112" s="15"/>
      <c r="V1112" s="649" t="s">
        <v>1257</v>
      </c>
      <c r="W1112" s="657">
        <v>10.42</v>
      </c>
      <c r="X1112" s="4">
        <v>-1500</v>
      </c>
      <c r="Y1112" s="20"/>
      <c r="Z1112" s="15">
        <v>0</v>
      </c>
    </row>
    <row r="1113" spans="1:26" s="4" customFormat="1" ht="15.5">
      <c r="A1113" s="854" t="s">
        <v>200</v>
      </c>
      <c r="B1113" s="5">
        <v>43776</v>
      </c>
      <c r="C1113" s="650" t="e">
        <v>#N/A</v>
      </c>
      <c r="D1113" s="663">
        <v>28047</v>
      </c>
      <c r="E1113" s="7" t="s">
        <v>10</v>
      </c>
      <c r="F1113" s="7" t="s">
        <v>195</v>
      </c>
      <c r="G1113" s="7">
        <v>1000</v>
      </c>
      <c r="H1113" s="651">
        <v>12.54</v>
      </c>
      <c r="I1113" s="651"/>
      <c r="J1113" s="19">
        <v>12540</v>
      </c>
      <c r="K1113" s="3">
        <v>12</v>
      </c>
      <c r="L1113" s="648">
        <v>3.6199999999999997</v>
      </c>
      <c r="M1113" s="648">
        <v>0.54</v>
      </c>
      <c r="N1113" s="823">
        <v>12523.63</v>
      </c>
      <c r="O1113" s="655" t="s">
        <v>143</v>
      </c>
      <c r="P1113" s="662"/>
      <c r="Q1113" s="823">
        <v>12523.63</v>
      </c>
      <c r="R1113" s="15">
        <v>319.93000000000029</v>
      </c>
      <c r="S1113" s="25"/>
      <c r="T1113" s="649"/>
      <c r="U1113" s="15"/>
      <c r="V1113" s="649" t="s">
        <v>1257</v>
      </c>
      <c r="W1113" s="657">
        <v>16.16</v>
      </c>
      <c r="X1113" s="4">
        <v>500</v>
      </c>
      <c r="Y1113" s="20"/>
      <c r="Z1113" s="15">
        <v>0</v>
      </c>
    </row>
    <row r="1114" spans="1:26" s="4" customFormat="1" ht="15.5">
      <c r="A1114" s="854" t="s">
        <v>200</v>
      </c>
      <c r="B1114" s="5">
        <v>43776</v>
      </c>
      <c r="C1114" s="650" t="e">
        <v>#N/A</v>
      </c>
      <c r="D1114" s="663">
        <v>28047</v>
      </c>
      <c r="E1114" s="7" t="s">
        <v>8</v>
      </c>
      <c r="F1114" s="7" t="s">
        <v>1260</v>
      </c>
      <c r="G1114" s="7">
        <v>400</v>
      </c>
      <c r="H1114" s="651">
        <v>36.479999999999997</v>
      </c>
      <c r="I1114" s="651"/>
      <c r="J1114" s="19">
        <v>14591.999999999998</v>
      </c>
      <c r="K1114" s="3">
        <v>12</v>
      </c>
      <c r="L1114" s="648">
        <v>3.6199999999999997</v>
      </c>
      <c r="M1114" s="648">
        <v>0.54</v>
      </c>
      <c r="N1114" s="823">
        <v>14608.999999999998</v>
      </c>
      <c r="O1114" s="655" t="s">
        <v>143</v>
      </c>
      <c r="P1114" s="662"/>
      <c r="Q1114" s="823">
        <v>-14608.999999999998</v>
      </c>
      <c r="R1114" s="15">
        <v>0</v>
      </c>
      <c r="S1114" s="25"/>
      <c r="T1114" s="649"/>
      <c r="U1114" s="15"/>
      <c r="V1114" s="649" t="s">
        <v>1257</v>
      </c>
      <c r="W1114" s="657">
        <v>16.16</v>
      </c>
      <c r="X1114" s="4">
        <v>500</v>
      </c>
      <c r="Y1114" s="20"/>
      <c r="Z1114" s="15">
        <v>0</v>
      </c>
    </row>
    <row r="1115" spans="1:26" s="4" customFormat="1" ht="15.5">
      <c r="A1115" s="854" t="s">
        <v>200</v>
      </c>
      <c r="B1115" s="5">
        <v>43776</v>
      </c>
      <c r="C1115" s="650" t="s">
        <v>274</v>
      </c>
      <c r="D1115" s="663">
        <v>28047</v>
      </c>
      <c r="E1115" s="7" t="s">
        <v>10</v>
      </c>
      <c r="F1115" s="7" t="s">
        <v>172</v>
      </c>
      <c r="G1115" s="7">
        <v>1500</v>
      </c>
      <c r="H1115" s="651">
        <v>8.25</v>
      </c>
      <c r="I1115" s="651">
        <v>8.33</v>
      </c>
      <c r="J1115" s="19">
        <v>12375</v>
      </c>
      <c r="K1115" s="3">
        <v>12</v>
      </c>
      <c r="L1115" s="648">
        <v>3.6199999999999997</v>
      </c>
      <c r="M1115" s="648">
        <v>0.54</v>
      </c>
      <c r="N1115" s="823">
        <v>12358.63</v>
      </c>
      <c r="O1115" s="655" t="s">
        <v>143</v>
      </c>
      <c r="P1115" s="662"/>
      <c r="Q1115" s="823">
        <v>12358.63</v>
      </c>
      <c r="R1115" s="15">
        <v>-153.92545454545325</v>
      </c>
      <c r="S1115" s="25"/>
      <c r="T1115" s="649"/>
      <c r="U1115" s="15"/>
      <c r="V1115" s="649" t="s">
        <v>1257</v>
      </c>
      <c r="W1115" s="657">
        <v>16.16</v>
      </c>
      <c r="X1115" s="4">
        <v>1000</v>
      </c>
      <c r="Y1115" s="20"/>
      <c r="Z1115" s="15">
        <v>0</v>
      </c>
    </row>
    <row r="1116" spans="1:26" s="4" customFormat="1" ht="15.5">
      <c r="A1116" s="854" t="s">
        <v>200</v>
      </c>
      <c r="B1116" s="5">
        <v>43774</v>
      </c>
      <c r="C1116" s="650" t="s">
        <v>276</v>
      </c>
      <c r="D1116" s="663">
        <v>16042</v>
      </c>
      <c r="E1116" s="7" t="s">
        <v>8</v>
      </c>
      <c r="F1116" s="7" t="s">
        <v>128</v>
      </c>
      <c r="G1116" s="7">
        <v>500</v>
      </c>
      <c r="H1116" s="651">
        <v>28.52</v>
      </c>
      <c r="I1116" s="651">
        <v>30.102499999999999</v>
      </c>
      <c r="J1116" s="19">
        <v>14260</v>
      </c>
      <c r="K1116" s="3">
        <v>12</v>
      </c>
      <c r="L1116" s="648">
        <v>3.92</v>
      </c>
      <c r="M1116" s="648">
        <v>0.57999999999999996</v>
      </c>
      <c r="N1116" s="823">
        <v>14276.009999999998</v>
      </c>
      <c r="O1116" s="655" t="s">
        <v>143</v>
      </c>
      <c r="P1116" s="662"/>
      <c r="Q1116" s="823">
        <v>-14276.009999999998</v>
      </c>
      <c r="R1116" s="15"/>
      <c r="S1116" s="25"/>
      <c r="T1116" s="649"/>
      <c r="U1116" s="15"/>
      <c r="V1116" s="649" t="s">
        <v>1257</v>
      </c>
      <c r="W1116" s="657">
        <v>16.5</v>
      </c>
      <c r="X1116" s="4">
        <v>2000</v>
      </c>
      <c r="Y1116" s="20"/>
      <c r="Z1116" s="15">
        <v>0</v>
      </c>
    </row>
    <row r="1117" spans="1:26" s="4" customFormat="1" ht="15.5">
      <c r="A1117" s="872" t="s">
        <v>1263</v>
      </c>
      <c r="B1117" s="5">
        <v>43774</v>
      </c>
      <c r="C1117" s="650" t="s">
        <v>276</v>
      </c>
      <c r="D1117" s="663">
        <v>7077844</v>
      </c>
      <c r="E1117" s="7" t="s">
        <v>8</v>
      </c>
      <c r="F1117" s="7" t="s">
        <v>128</v>
      </c>
      <c r="G1117" s="7">
        <v>500</v>
      </c>
      <c r="H1117" s="651">
        <v>28.55</v>
      </c>
      <c r="I1117" s="651">
        <v>30.126666666666665</v>
      </c>
      <c r="J1117" s="19">
        <v>14275</v>
      </c>
      <c r="K1117" s="3"/>
      <c r="L1117" s="648">
        <v>3.3566666666666669</v>
      </c>
      <c r="M1117" s="648">
        <v>0.5</v>
      </c>
      <c r="N1117" s="823">
        <v>14281.626923076923</v>
      </c>
      <c r="O1117" s="655" t="s">
        <v>143</v>
      </c>
      <c r="P1117" s="662"/>
      <c r="Q1117" s="823">
        <v>-14281.626923076923</v>
      </c>
      <c r="R1117" s="15"/>
      <c r="S1117" s="25">
        <v>1500</v>
      </c>
      <c r="T1117" s="649"/>
      <c r="U1117" s="15"/>
      <c r="V1117" s="649" t="s">
        <v>1257</v>
      </c>
      <c r="W1117" s="657">
        <v>3.8566666666666669</v>
      </c>
      <c r="X1117" s="4">
        <v>-4000</v>
      </c>
      <c r="Y1117" s="20"/>
      <c r="Z1117" s="15">
        <v>0</v>
      </c>
    </row>
    <row r="1118" spans="1:26" s="4" customFormat="1" ht="15.5">
      <c r="A1118" s="872" t="s">
        <v>1263</v>
      </c>
      <c r="B1118" s="5">
        <v>43774</v>
      </c>
      <c r="C1118" s="650" t="s">
        <v>271</v>
      </c>
      <c r="D1118" s="663">
        <v>7077844</v>
      </c>
      <c r="E1118" s="7" t="s">
        <v>8</v>
      </c>
      <c r="F1118" s="7" t="s">
        <v>1234</v>
      </c>
      <c r="G1118" s="7">
        <v>1000</v>
      </c>
      <c r="H1118" s="651">
        <v>7.41</v>
      </c>
      <c r="I1118" s="651">
        <v>7.456666666666667</v>
      </c>
      <c r="J1118" s="19">
        <v>7410</v>
      </c>
      <c r="K1118" s="3"/>
      <c r="L1118" s="648">
        <v>3.3566666666666669</v>
      </c>
      <c r="M1118" s="648">
        <v>0.5</v>
      </c>
      <c r="N1118" s="823">
        <v>7416.626923076923</v>
      </c>
      <c r="O1118" s="655" t="s">
        <v>143</v>
      </c>
      <c r="P1118" s="662"/>
      <c r="Q1118" s="823">
        <v>-7416.626923076923</v>
      </c>
      <c r="R1118" s="15"/>
      <c r="S1118" s="25"/>
      <c r="T1118" s="649"/>
      <c r="U1118" s="15"/>
      <c r="V1118" s="649" t="s">
        <v>1257</v>
      </c>
      <c r="W1118" s="657">
        <v>3.8566666666666669</v>
      </c>
      <c r="X1118" s="4">
        <v>-2000</v>
      </c>
      <c r="Y1118" s="20"/>
      <c r="Z1118" s="15">
        <v>0</v>
      </c>
    </row>
    <row r="1119" spans="1:26" s="4" customFormat="1" ht="15.5">
      <c r="A1119" s="872" t="s">
        <v>1263</v>
      </c>
      <c r="B1119" s="5">
        <v>43774</v>
      </c>
      <c r="C1119" s="650" t="s">
        <v>271</v>
      </c>
      <c r="D1119" s="663">
        <v>7077844</v>
      </c>
      <c r="E1119" s="7" t="s">
        <v>8</v>
      </c>
      <c r="F1119" s="7" t="s">
        <v>1234</v>
      </c>
      <c r="G1119" s="7">
        <v>2000</v>
      </c>
      <c r="H1119" s="651">
        <v>7.48</v>
      </c>
      <c r="I1119" s="651">
        <v>7.48</v>
      </c>
      <c r="J1119" s="19">
        <v>14960</v>
      </c>
      <c r="K1119" s="3"/>
      <c r="L1119" s="648">
        <v>3.3566666666666669</v>
      </c>
      <c r="M1119" s="648">
        <v>0.5</v>
      </c>
      <c r="N1119" s="823">
        <v>14966.626923076923</v>
      </c>
      <c r="O1119" s="655" t="s">
        <v>143</v>
      </c>
      <c r="P1119" s="662"/>
      <c r="Q1119" s="823">
        <v>-14966.626923076923</v>
      </c>
      <c r="R1119" s="15"/>
      <c r="S1119" s="25"/>
      <c r="T1119" s="649"/>
      <c r="U1119" s="15"/>
      <c r="V1119" s="649" t="s">
        <v>1257</v>
      </c>
      <c r="W1119" s="657">
        <v>3.8566666666666669</v>
      </c>
      <c r="X1119" s="4">
        <v>-2000</v>
      </c>
      <c r="Y1119" s="20"/>
      <c r="Z1119" s="15">
        <v>0</v>
      </c>
    </row>
    <row r="1120" spans="1:26" s="4" customFormat="1" ht="15.5">
      <c r="A1120" s="872" t="s">
        <v>1263</v>
      </c>
      <c r="B1120" s="5">
        <v>43773</v>
      </c>
      <c r="C1120" s="650" t="s">
        <v>271</v>
      </c>
      <c r="D1120" s="663">
        <v>7018949</v>
      </c>
      <c r="E1120" s="7" t="s">
        <v>10</v>
      </c>
      <c r="F1120" s="7" t="s">
        <v>1234</v>
      </c>
      <c r="G1120" s="7">
        <v>4000</v>
      </c>
      <c r="H1120" s="651">
        <v>7.65</v>
      </c>
      <c r="I1120" s="651">
        <v>30.63</v>
      </c>
      <c r="J1120" s="19">
        <v>30600</v>
      </c>
      <c r="K1120" s="3"/>
      <c r="L1120" s="648">
        <v>5.1849999999999996</v>
      </c>
      <c r="M1120" s="648">
        <v>0.77500000000000002</v>
      </c>
      <c r="N1120" s="823">
        <v>30593.728076923075</v>
      </c>
      <c r="O1120" s="655" t="s">
        <v>143</v>
      </c>
      <c r="P1120" s="662"/>
      <c r="Q1120" s="823">
        <v>30593.728076923075</v>
      </c>
      <c r="R1120" s="15">
        <v>306.45300000000134</v>
      </c>
      <c r="S1120" s="25"/>
      <c r="T1120" s="649"/>
      <c r="U1120" s="15"/>
      <c r="V1120" s="649" t="s">
        <v>1257</v>
      </c>
      <c r="W1120" s="657">
        <v>5.96</v>
      </c>
      <c r="X1120" s="4">
        <v>-500</v>
      </c>
      <c r="Y1120" s="20"/>
      <c r="Z1120" s="15">
        <v>0</v>
      </c>
    </row>
    <row r="1121" spans="1:26" s="4" customFormat="1" ht="15.5">
      <c r="A1121" s="872" t="s">
        <v>1263</v>
      </c>
      <c r="B1121" s="5">
        <v>43773</v>
      </c>
      <c r="C1121" s="650" t="e">
        <v>#N/A</v>
      </c>
      <c r="D1121" s="663">
        <v>7018949</v>
      </c>
      <c r="E1121" s="7" t="s">
        <v>10</v>
      </c>
      <c r="F1121" s="7" t="s">
        <v>913</v>
      </c>
      <c r="G1121" s="7">
        <v>2000</v>
      </c>
      <c r="H1121" s="651">
        <v>3.57</v>
      </c>
      <c r="I1121" s="651">
        <v>30.63</v>
      </c>
      <c r="J1121" s="19">
        <v>7140</v>
      </c>
      <c r="K1121" s="3"/>
      <c r="L1121" s="648">
        <v>5.1849999999999996</v>
      </c>
      <c r="M1121" s="648">
        <v>0.77500000000000002</v>
      </c>
      <c r="N1121" s="823">
        <v>7133.7280769230774</v>
      </c>
      <c r="O1121" s="655" t="s">
        <v>143</v>
      </c>
      <c r="P1121" s="662"/>
      <c r="Q1121" s="823">
        <v>7133.7280769230774</v>
      </c>
      <c r="R1121" s="15">
        <v>332.23099999999977</v>
      </c>
      <c r="S1121" s="25"/>
      <c r="T1121" s="649"/>
      <c r="U1121" s="15"/>
      <c r="V1121" s="649" t="s">
        <v>1257</v>
      </c>
      <c r="W1121" s="657">
        <v>5.96</v>
      </c>
      <c r="X1121" s="4">
        <v>-1000</v>
      </c>
      <c r="Y1121" s="20"/>
      <c r="Z1121" s="15">
        <v>0</v>
      </c>
    </row>
    <row r="1122" spans="1:26" s="4" customFormat="1" ht="15.5">
      <c r="A1122" s="854" t="s">
        <v>200</v>
      </c>
      <c r="B1122" s="5">
        <v>43773</v>
      </c>
      <c r="C1122" s="650" t="e">
        <v>#N/A</v>
      </c>
      <c r="D1122" s="663">
        <v>9768</v>
      </c>
      <c r="E1122" s="7" t="s">
        <v>10</v>
      </c>
      <c r="F1122" s="7" t="s">
        <v>913</v>
      </c>
      <c r="G1122" s="7">
        <v>2000</v>
      </c>
      <c r="H1122" s="651">
        <v>3.67</v>
      </c>
      <c r="I1122" s="651">
        <v>3.43</v>
      </c>
      <c r="J1122" s="19">
        <v>7340</v>
      </c>
      <c r="K1122" s="3">
        <v>12</v>
      </c>
      <c r="L1122" s="648">
        <v>3.0150000000000001</v>
      </c>
      <c r="M1122" s="648">
        <v>0.45</v>
      </c>
      <c r="N1122" s="823">
        <v>7322.0530769230772</v>
      </c>
      <c r="O1122" s="655" t="s">
        <v>143</v>
      </c>
      <c r="P1122" s="662"/>
      <c r="Q1122" s="823">
        <v>7322.0530769230772</v>
      </c>
      <c r="R1122" s="15">
        <v>447.34299999999985</v>
      </c>
      <c r="S1122" s="25"/>
      <c r="T1122" s="649"/>
      <c r="U1122" s="15"/>
      <c r="V1122" s="649" t="s">
        <v>1257</v>
      </c>
      <c r="W1122" s="657">
        <v>15.465</v>
      </c>
      <c r="X1122" s="4">
        <v>500</v>
      </c>
      <c r="Y1122" s="20"/>
      <c r="Z1122" s="15">
        <v>0</v>
      </c>
    </row>
    <row r="1123" spans="1:26" s="4" customFormat="1" ht="15.5">
      <c r="A1123" s="854" t="s">
        <v>200</v>
      </c>
      <c r="B1123" s="5">
        <v>43773</v>
      </c>
      <c r="C1123" s="650" t="s">
        <v>276</v>
      </c>
      <c r="D1123" s="663">
        <v>9768</v>
      </c>
      <c r="E1123" s="7" t="s">
        <v>10</v>
      </c>
      <c r="F1123" s="7" t="s">
        <v>128</v>
      </c>
      <c r="G1123" s="7">
        <v>500</v>
      </c>
      <c r="H1123" s="651">
        <v>29.22</v>
      </c>
      <c r="I1123" s="651">
        <v>30.63</v>
      </c>
      <c r="J1123" s="19">
        <v>14610</v>
      </c>
      <c r="K1123" s="3">
        <v>12</v>
      </c>
      <c r="L1123" s="648">
        <v>3.0150000000000001</v>
      </c>
      <c r="M1123" s="648">
        <v>0.45</v>
      </c>
      <c r="N1123" s="823">
        <v>14592.053076923075</v>
      </c>
      <c r="O1123" s="655" t="s">
        <v>143</v>
      </c>
      <c r="P1123" s="662"/>
      <c r="Q1123" s="823">
        <v>14592.053076923075</v>
      </c>
      <c r="R1123" s="15">
        <v>-721.30000000000109</v>
      </c>
      <c r="S1123" s="25"/>
      <c r="T1123" s="649"/>
      <c r="U1123" s="15"/>
      <c r="V1123" s="649" t="s">
        <v>1257</v>
      </c>
      <c r="W1123" s="657">
        <v>15.465</v>
      </c>
      <c r="X1123" s="4">
        <v>1000</v>
      </c>
      <c r="Y1123" s="20"/>
      <c r="Z1123" s="15">
        <v>0</v>
      </c>
    </row>
    <row r="1124" spans="1:26" s="4" customFormat="1" ht="15.5">
      <c r="A1124" s="854" t="s">
        <v>200</v>
      </c>
      <c r="B1124" s="5">
        <v>43770</v>
      </c>
      <c r="C1124" s="650" t="s">
        <v>276</v>
      </c>
      <c r="D1124" s="663">
        <v>3306</v>
      </c>
      <c r="E1124" s="7" t="s">
        <v>10</v>
      </c>
      <c r="F1124" s="7" t="s">
        <v>134</v>
      </c>
      <c r="G1124" s="7">
        <v>1000</v>
      </c>
      <c r="H1124" s="651">
        <v>10.333</v>
      </c>
      <c r="I1124" s="651">
        <v>10.34</v>
      </c>
      <c r="J1124" s="19">
        <v>10333</v>
      </c>
      <c r="K1124" s="3">
        <v>12</v>
      </c>
      <c r="L1124" s="648">
        <v>2.84</v>
      </c>
      <c r="M1124" s="648">
        <v>0.42</v>
      </c>
      <c r="N1124" s="823">
        <v>10315.083076923076</v>
      </c>
      <c r="O1124" s="655" t="s">
        <v>143</v>
      </c>
      <c r="P1124" s="662"/>
      <c r="Q1124" s="823">
        <v>10315.083076923076</v>
      </c>
      <c r="R1124" s="15">
        <v>-40.170000000000073</v>
      </c>
      <c r="S1124" s="25"/>
      <c r="T1124" s="649"/>
      <c r="U1124" s="15"/>
      <c r="V1124" s="649" t="s">
        <v>1257</v>
      </c>
      <c r="W1124" s="657">
        <v>15.26</v>
      </c>
      <c r="X1124" s="4">
        <v>1000</v>
      </c>
      <c r="Y1124" s="20"/>
      <c r="Z1124" s="15">
        <v>0</v>
      </c>
    </row>
    <row r="1125" spans="1:26" s="4" customFormat="1" ht="15.5">
      <c r="A1125" s="854" t="s">
        <v>200</v>
      </c>
      <c r="B1125" s="5">
        <v>43769</v>
      </c>
      <c r="C1125" s="650" t="s">
        <v>276</v>
      </c>
      <c r="D1125" s="435">
        <v>102951</v>
      </c>
      <c r="E1125" s="7" t="s">
        <v>8</v>
      </c>
      <c r="F1125" s="7" t="s">
        <v>128</v>
      </c>
      <c r="G1125" s="7">
        <v>500</v>
      </c>
      <c r="H1125" s="651">
        <v>28.27</v>
      </c>
      <c r="I1125" s="651">
        <v>30.63</v>
      </c>
      <c r="J1125" s="19">
        <v>14135</v>
      </c>
      <c r="K1125" s="3">
        <v>12</v>
      </c>
      <c r="L1125" s="648">
        <v>3.88</v>
      </c>
      <c r="M1125" s="648">
        <v>0.57999999999999996</v>
      </c>
      <c r="N1125" s="823">
        <v>14153.706923076923</v>
      </c>
      <c r="O1125" s="655" t="s">
        <v>143</v>
      </c>
      <c r="P1125" s="662"/>
      <c r="Q1125" s="823">
        <v>-14153.706923076923</v>
      </c>
      <c r="R1125" s="15"/>
      <c r="S1125" s="25"/>
      <c r="T1125" s="649"/>
      <c r="U1125" s="15"/>
      <c r="V1125" s="649" t="s">
        <v>1257</v>
      </c>
      <c r="W1125" s="657">
        <v>16.459999999999997</v>
      </c>
      <c r="X1125" s="4">
        <v>500</v>
      </c>
      <c r="Y1125" s="20"/>
      <c r="Z1125" s="15">
        <v>0</v>
      </c>
    </row>
    <row r="1126" spans="1:26" s="4" customFormat="1" ht="15.5">
      <c r="A1126" s="854" t="s">
        <v>200</v>
      </c>
      <c r="B1126" s="5">
        <v>43767</v>
      </c>
      <c r="C1126" s="650" t="s">
        <v>276</v>
      </c>
      <c r="D1126" s="663">
        <v>93028</v>
      </c>
      <c r="E1126" s="7" t="s">
        <v>8</v>
      </c>
      <c r="F1126" s="7" t="s">
        <v>134</v>
      </c>
      <c r="G1126" s="7">
        <v>1000</v>
      </c>
      <c r="H1126" s="7">
        <v>10.34</v>
      </c>
      <c r="I1126" s="651">
        <v>10.34</v>
      </c>
      <c r="J1126" s="19">
        <v>10340</v>
      </c>
      <c r="K1126" s="3">
        <v>12</v>
      </c>
      <c r="L1126" s="648">
        <v>2.84</v>
      </c>
      <c r="M1126" s="648">
        <v>0.42</v>
      </c>
      <c r="N1126" s="823">
        <v>10358.546923076923</v>
      </c>
      <c r="O1126" s="655" t="s">
        <v>143</v>
      </c>
      <c r="P1126" s="662"/>
      <c r="Q1126" s="823">
        <v>-10358.546923076923</v>
      </c>
      <c r="R1126" s="15"/>
      <c r="S1126" s="25"/>
      <c r="T1126" s="649"/>
      <c r="U1126" s="15">
        <v>-9.8528274994377352</v>
      </c>
      <c r="V1126" s="649" t="s">
        <v>1257</v>
      </c>
      <c r="W1126" s="657">
        <v>15.26</v>
      </c>
      <c r="X1126" s="4">
        <v>-1500</v>
      </c>
      <c r="Y1126" s="20"/>
      <c r="Z1126" s="15">
        <v>0</v>
      </c>
    </row>
    <row r="1127" spans="1:26" s="4" customFormat="1" ht="15.5">
      <c r="A1127" s="854" t="s">
        <v>200</v>
      </c>
      <c r="B1127" s="5">
        <v>43763</v>
      </c>
      <c r="C1127" s="650" t="e">
        <v>#N/A</v>
      </c>
      <c r="D1127" s="663">
        <v>83883</v>
      </c>
      <c r="E1127" s="7" t="s">
        <v>8</v>
      </c>
      <c r="F1127" s="7" t="s">
        <v>195</v>
      </c>
      <c r="G1127" s="7">
        <v>1000</v>
      </c>
      <c r="H1127" s="7">
        <v>12.2</v>
      </c>
      <c r="I1127" s="651">
        <v>12.2</v>
      </c>
      <c r="J1127" s="19">
        <v>12200</v>
      </c>
      <c r="K1127" s="3"/>
      <c r="L1127" s="648">
        <v>3.35</v>
      </c>
      <c r="M1127" s="648">
        <v>0.5</v>
      </c>
      <c r="N1127" s="823">
        <v>12206.626923076923</v>
      </c>
      <c r="O1127" s="655" t="s">
        <v>143</v>
      </c>
      <c r="P1127" s="662"/>
      <c r="Q1127" s="823">
        <v>-12206.626923076923</v>
      </c>
      <c r="R1127" s="15"/>
      <c r="S1127" s="25"/>
      <c r="T1127" s="649"/>
      <c r="U1127" s="15"/>
      <c r="V1127" s="649" t="s">
        <v>1257</v>
      </c>
      <c r="W1127" s="657">
        <v>3.85</v>
      </c>
      <c r="X1127" s="4">
        <v>500</v>
      </c>
      <c r="Y1127" s="20"/>
      <c r="Z1127" s="15">
        <v>0</v>
      </c>
    </row>
    <row r="1128" spans="1:26" s="4" customFormat="1" ht="15.5">
      <c r="A1128" s="872" t="s">
        <v>1263</v>
      </c>
      <c r="B1128" s="5">
        <v>43762</v>
      </c>
      <c r="C1128" s="650" t="s">
        <v>276</v>
      </c>
      <c r="D1128" s="663">
        <v>6677021</v>
      </c>
      <c r="E1128" s="7" t="s">
        <v>8</v>
      </c>
      <c r="F1128" s="7" t="s">
        <v>128</v>
      </c>
      <c r="G1128" s="7">
        <v>500</v>
      </c>
      <c r="H1128" s="7">
        <v>29.56</v>
      </c>
      <c r="I1128" s="651">
        <v>30.914999999999999</v>
      </c>
      <c r="J1128" s="19">
        <v>14780</v>
      </c>
      <c r="K1128" s="3"/>
      <c r="L1128" s="648">
        <v>4.18</v>
      </c>
      <c r="M1128" s="648">
        <v>0.624</v>
      </c>
      <c r="N1128" s="823">
        <v>14786.750923076923</v>
      </c>
      <c r="O1128" s="655" t="s">
        <v>143</v>
      </c>
      <c r="P1128" s="662"/>
      <c r="Q1128" s="823">
        <v>-14786.750923076923</v>
      </c>
      <c r="R1128" s="15"/>
      <c r="S1128" s="25">
        <v>1000</v>
      </c>
      <c r="T1128" s="649"/>
      <c r="U1128" s="15"/>
      <c r="V1128" s="649" t="s">
        <v>1257</v>
      </c>
      <c r="W1128" s="657">
        <v>4.8039999999999994</v>
      </c>
      <c r="X1128" s="4">
        <v>2000</v>
      </c>
      <c r="Y1128" s="20"/>
      <c r="Z1128" s="15">
        <v>0</v>
      </c>
    </row>
    <row r="1129" spans="1:26" s="4" customFormat="1" ht="15.5">
      <c r="A1129" s="872" t="s">
        <v>1263</v>
      </c>
      <c r="B1129" s="5">
        <v>43762</v>
      </c>
      <c r="C1129" s="650" t="e">
        <v>#N/A</v>
      </c>
      <c r="D1129" s="663">
        <v>6677021</v>
      </c>
      <c r="E1129" s="7" t="s">
        <v>10</v>
      </c>
      <c r="F1129" s="7" t="s">
        <v>195</v>
      </c>
      <c r="G1129" s="7">
        <v>1500</v>
      </c>
      <c r="H1129" s="7">
        <v>12.93</v>
      </c>
      <c r="I1129" s="651"/>
      <c r="J1129" s="19">
        <v>19395</v>
      </c>
      <c r="K1129" s="3"/>
      <c r="L1129" s="648">
        <v>4.18</v>
      </c>
      <c r="M1129" s="648">
        <v>0.624</v>
      </c>
      <c r="N1129" s="823">
        <v>19388.879076923076</v>
      </c>
      <c r="O1129" s="655" t="s">
        <v>143</v>
      </c>
      <c r="P1129" s="662"/>
      <c r="Q1129" s="823">
        <v>19388.879076923076</v>
      </c>
      <c r="R1129" s="15">
        <v>-1910.3528095238062</v>
      </c>
      <c r="S1129" s="25"/>
      <c r="T1129" s="649"/>
      <c r="U1129" s="15"/>
      <c r="V1129" s="649" t="s">
        <v>1257</v>
      </c>
      <c r="W1129" s="657">
        <v>4.8039999999999994</v>
      </c>
      <c r="X1129" s="4">
        <v>2000</v>
      </c>
      <c r="Y1129" s="20"/>
      <c r="Z1129" s="15">
        <v>0</v>
      </c>
    </row>
    <row r="1130" spans="1:26" s="4" customFormat="1" ht="15.5">
      <c r="A1130" s="872" t="s">
        <v>1263</v>
      </c>
      <c r="B1130" s="5">
        <v>43762</v>
      </c>
      <c r="C1130" s="650" t="s">
        <v>1264</v>
      </c>
      <c r="D1130" s="663">
        <v>6677021</v>
      </c>
      <c r="E1130" s="7" t="s">
        <v>8</v>
      </c>
      <c r="F1130" s="7" t="s">
        <v>130</v>
      </c>
      <c r="G1130" s="7">
        <v>500</v>
      </c>
      <c r="H1130" s="7">
        <v>23.16</v>
      </c>
      <c r="I1130" s="651">
        <v>23.16</v>
      </c>
      <c r="J1130" s="19">
        <v>11580</v>
      </c>
      <c r="K1130" s="3"/>
      <c r="L1130" s="648">
        <v>4.18</v>
      </c>
      <c r="M1130" s="648">
        <v>0.624</v>
      </c>
      <c r="N1130" s="823">
        <v>11585.159</v>
      </c>
      <c r="O1130" s="655" t="s">
        <v>143</v>
      </c>
      <c r="P1130" s="662"/>
      <c r="Q1130" s="823">
        <v>-11585.159</v>
      </c>
      <c r="R1130" s="15"/>
      <c r="S1130" s="25">
        <v>0</v>
      </c>
      <c r="T1130" s="649"/>
      <c r="U1130" s="15">
        <v>0.21187968047490302</v>
      </c>
      <c r="V1130" s="649" t="s">
        <v>1257</v>
      </c>
      <c r="W1130" s="657">
        <v>4.8039999999999994</v>
      </c>
      <c r="X1130" s="4">
        <v>-800</v>
      </c>
      <c r="Y1130" s="20"/>
      <c r="Z1130" s="15">
        <v>0</v>
      </c>
    </row>
    <row r="1131" spans="1:26" s="4" customFormat="1" ht="15.5">
      <c r="A1131" s="872" t="s">
        <v>1263</v>
      </c>
      <c r="B1131" s="5">
        <v>43762</v>
      </c>
      <c r="C1131" s="650" t="s">
        <v>271</v>
      </c>
      <c r="D1131" s="663">
        <v>6677021</v>
      </c>
      <c r="E1131" s="7" t="s">
        <v>8</v>
      </c>
      <c r="F1131" s="7" t="s">
        <v>1234</v>
      </c>
      <c r="G1131" s="7">
        <v>2000</v>
      </c>
      <c r="H1131" s="7">
        <v>7.45</v>
      </c>
      <c r="I1131" s="651">
        <v>7.57</v>
      </c>
      <c r="J1131" s="19">
        <v>14900</v>
      </c>
      <c r="K1131" s="3"/>
      <c r="L1131" s="648">
        <v>4.18</v>
      </c>
      <c r="M1131" s="648">
        <v>0.624</v>
      </c>
      <c r="N1131" s="823">
        <v>14905.159</v>
      </c>
      <c r="O1131" s="655" t="s">
        <v>143</v>
      </c>
      <c r="P1131" s="662"/>
      <c r="Q1131" s="823">
        <v>-14905.159</v>
      </c>
      <c r="R1131" s="15"/>
      <c r="S1131" s="660">
        <v>800</v>
      </c>
      <c r="T1131" s="649"/>
      <c r="U1131" s="15">
        <v>-0.50372050053354467</v>
      </c>
      <c r="V1131" s="649" t="s">
        <v>1257</v>
      </c>
      <c r="W1131" s="657">
        <v>4.8039999999999994</v>
      </c>
      <c r="X1131" s="4">
        <v>-200</v>
      </c>
      <c r="Y1131" s="20"/>
      <c r="Z1131" s="15">
        <v>0</v>
      </c>
    </row>
    <row r="1132" spans="1:26" s="4" customFormat="1" ht="15.5">
      <c r="A1132" s="872" t="s">
        <v>1263</v>
      </c>
      <c r="B1132" s="5">
        <v>43762</v>
      </c>
      <c r="C1132" s="650" t="s">
        <v>271</v>
      </c>
      <c r="D1132" s="663">
        <v>6677021</v>
      </c>
      <c r="E1132" s="7" t="s">
        <v>8</v>
      </c>
      <c r="F1132" s="7" t="s">
        <v>1234</v>
      </c>
      <c r="G1132" s="7">
        <v>2000</v>
      </c>
      <c r="H1132" s="7">
        <v>7.69</v>
      </c>
      <c r="I1132" s="651"/>
      <c r="J1132" s="19">
        <v>15380</v>
      </c>
      <c r="K1132" s="3"/>
      <c r="L1132" s="648">
        <v>4.18</v>
      </c>
      <c r="M1132" s="648">
        <v>0.624</v>
      </c>
      <c r="N1132" s="823">
        <v>15384.693333333333</v>
      </c>
      <c r="O1132" s="655" t="s">
        <v>143</v>
      </c>
      <c r="P1132" s="662" t="s">
        <v>143</v>
      </c>
      <c r="Q1132" s="823">
        <v>-15384.693333333333</v>
      </c>
      <c r="R1132" s="15"/>
      <c r="S1132" s="25"/>
      <c r="T1132" s="649"/>
      <c r="U1132" s="15">
        <v>6.3058904978941852</v>
      </c>
      <c r="V1132" s="649" t="s">
        <v>1257</v>
      </c>
      <c r="W1132" s="657">
        <v>4.8039999999999994</v>
      </c>
      <c r="X1132" s="4">
        <v>-200</v>
      </c>
      <c r="Y1132" s="20"/>
      <c r="Z1132" s="15">
        <v>0</v>
      </c>
    </row>
    <row r="1133" spans="1:26" s="4" customFormat="1" ht="15.5">
      <c r="A1133" s="872" t="s">
        <v>1263</v>
      </c>
      <c r="B1133" s="5">
        <v>43760</v>
      </c>
      <c r="C1133" s="650" t="s">
        <v>1265</v>
      </c>
      <c r="D1133" s="663">
        <v>6576634</v>
      </c>
      <c r="E1133" s="7" t="s">
        <v>10</v>
      </c>
      <c r="F1133" s="7" t="s">
        <v>1</v>
      </c>
      <c r="G1133" s="7">
        <v>800</v>
      </c>
      <c r="H1133" s="7">
        <v>47.4</v>
      </c>
      <c r="I1133" s="651"/>
      <c r="J1133" s="19">
        <v>37920</v>
      </c>
      <c r="K1133" s="3"/>
      <c r="L1133" s="648">
        <v>10.42</v>
      </c>
      <c r="M1133" s="648">
        <v>1.55</v>
      </c>
      <c r="N1133" s="823">
        <v>37915.010666666662</v>
      </c>
      <c r="O1133" s="655" t="s">
        <v>143</v>
      </c>
      <c r="P1133" s="662"/>
      <c r="Q1133" s="823">
        <v>37915.010666666662</v>
      </c>
      <c r="R1133" s="15">
        <v>80.333333333337578</v>
      </c>
      <c r="S1133" s="25"/>
      <c r="T1133" s="649"/>
      <c r="U1133" s="15">
        <v>6.3500697796341994</v>
      </c>
      <c r="V1133" s="649" t="s">
        <v>1257</v>
      </c>
      <c r="W1133" s="657">
        <v>11.97</v>
      </c>
      <c r="X1133" s="4">
        <v>-800</v>
      </c>
      <c r="Y1133" s="20"/>
      <c r="Z1133" s="15">
        <v>0</v>
      </c>
    </row>
    <row r="1134" spans="1:26" s="4" customFormat="1" ht="15.5">
      <c r="A1134" s="854" t="s">
        <v>200</v>
      </c>
      <c r="B1134" s="5">
        <v>43760</v>
      </c>
      <c r="C1134" s="650" t="s">
        <v>1265</v>
      </c>
      <c r="D1134" s="663">
        <v>68438</v>
      </c>
      <c r="E1134" s="7" t="s">
        <v>10</v>
      </c>
      <c r="F1134" s="7" t="s">
        <v>1</v>
      </c>
      <c r="G1134" s="7">
        <v>200</v>
      </c>
      <c r="H1134" s="7">
        <v>47.49</v>
      </c>
      <c r="I1134" s="651">
        <v>47.62</v>
      </c>
      <c r="J1134" s="19">
        <v>9498</v>
      </c>
      <c r="K1134" s="3">
        <v>12</v>
      </c>
      <c r="L1134" s="648">
        <v>5.2166666666666668</v>
      </c>
      <c r="M1134" s="648">
        <v>0.77666666666666673</v>
      </c>
      <c r="N1134" s="823">
        <v>9481.7839999999997</v>
      </c>
      <c r="O1134" s="655" t="s">
        <v>143</v>
      </c>
      <c r="P1134" s="662"/>
      <c r="Q1134" s="823">
        <v>9481.7839999999997</v>
      </c>
      <c r="R1134" s="15">
        <v>-47.759621212120692</v>
      </c>
      <c r="S1134" s="25"/>
      <c r="T1134" s="649"/>
      <c r="U1134" s="15">
        <v>3.388918367669711</v>
      </c>
      <c r="V1134" s="649" t="s">
        <v>1257</v>
      </c>
      <c r="W1134" s="657">
        <v>17.993333333333336</v>
      </c>
      <c r="X1134" s="4">
        <v>-500</v>
      </c>
      <c r="Y1134" s="20"/>
      <c r="Z1134" s="15">
        <v>0</v>
      </c>
    </row>
    <row r="1135" spans="1:26" s="4" customFormat="1" ht="15.5">
      <c r="A1135" s="854" t="s">
        <v>200</v>
      </c>
      <c r="B1135" s="5">
        <v>43760</v>
      </c>
      <c r="C1135" s="650" t="s">
        <v>1265</v>
      </c>
      <c r="D1135" s="663">
        <v>68438</v>
      </c>
      <c r="E1135" s="7" t="s">
        <v>10</v>
      </c>
      <c r="F1135" s="7" t="s">
        <v>1240</v>
      </c>
      <c r="G1135" s="7">
        <v>200</v>
      </c>
      <c r="H1135" s="7">
        <v>47.4</v>
      </c>
      <c r="I1135" s="651">
        <v>44.389333333333333</v>
      </c>
      <c r="J1135" s="19">
        <v>9480</v>
      </c>
      <c r="K1135" s="3"/>
      <c r="L1135" s="648">
        <v>5.2166666666666668</v>
      </c>
      <c r="M1135" s="648">
        <v>0.77666666666666673</v>
      </c>
      <c r="N1135" s="823">
        <v>9475.7839999999997</v>
      </c>
      <c r="O1135" s="655" t="s">
        <v>143</v>
      </c>
      <c r="P1135" s="662"/>
      <c r="Q1135" s="823">
        <v>9475.7839999999997</v>
      </c>
      <c r="R1135" s="15">
        <v>597.50666666666621</v>
      </c>
      <c r="S1135" s="25"/>
      <c r="T1135" s="649"/>
      <c r="U1135" s="15"/>
      <c r="V1135" s="649" t="s">
        <v>1257</v>
      </c>
      <c r="W1135" s="657">
        <v>5.9933333333333332</v>
      </c>
      <c r="X1135" s="4">
        <v>300</v>
      </c>
      <c r="Y1135" s="20"/>
      <c r="Z1135" s="15">
        <v>0</v>
      </c>
    </row>
    <row r="1136" spans="1:26" s="4" customFormat="1" ht="15.5">
      <c r="A1136" s="854" t="s">
        <v>200</v>
      </c>
      <c r="B1136" s="5">
        <v>43760</v>
      </c>
      <c r="C1136" s="650" t="s">
        <v>1265</v>
      </c>
      <c r="D1136" s="663">
        <v>68438</v>
      </c>
      <c r="E1136" s="7" t="s">
        <v>10</v>
      </c>
      <c r="F1136" s="7" t="s">
        <v>1240</v>
      </c>
      <c r="G1136" s="7">
        <v>800</v>
      </c>
      <c r="H1136" s="7">
        <v>47.42</v>
      </c>
      <c r="I1136" s="651">
        <v>44.389333333333333</v>
      </c>
      <c r="J1136" s="19">
        <v>37936</v>
      </c>
      <c r="K1136" s="3">
        <v>12</v>
      </c>
      <c r="L1136" s="648">
        <v>5.2166666666666668</v>
      </c>
      <c r="M1136" s="648">
        <v>0.77666666666666673</v>
      </c>
      <c r="N1136" s="823">
        <v>37919.784</v>
      </c>
      <c r="O1136" s="655" t="s">
        <v>143</v>
      </c>
      <c r="P1136" s="662"/>
      <c r="Q1136" s="823">
        <v>37919.784</v>
      </c>
      <c r="R1136" s="15">
        <v>2407.9066666666695</v>
      </c>
      <c r="S1136" s="25"/>
      <c r="T1136" s="649"/>
      <c r="U1136" s="15">
        <v>-0.26167741159004465</v>
      </c>
      <c r="V1136" s="649" t="s">
        <v>1211</v>
      </c>
      <c r="W1136" s="657">
        <v>17.993333333333336</v>
      </c>
      <c r="X1136" s="4">
        <v>-300</v>
      </c>
      <c r="Y1136" s="20"/>
      <c r="Z1136" s="15">
        <v>0</v>
      </c>
    </row>
    <row r="1137" spans="1:26" s="4" customFormat="1" ht="15.5">
      <c r="A1137" s="854" t="s">
        <v>200</v>
      </c>
      <c r="B1137" s="5">
        <v>43755</v>
      </c>
      <c r="C1137" s="650" t="s">
        <v>1265</v>
      </c>
      <c r="D1137" s="663">
        <v>56392</v>
      </c>
      <c r="E1137" s="7" t="s">
        <v>10</v>
      </c>
      <c r="F1137" s="7" t="s">
        <v>1240</v>
      </c>
      <c r="G1137" s="7">
        <v>500</v>
      </c>
      <c r="H1137" s="7">
        <v>45.98</v>
      </c>
      <c r="I1137" s="651">
        <v>44.389333333333333</v>
      </c>
      <c r="J1137" s="19">
        <v>22990</v>
      </c>
      <c r="K1137" s="3">
        <v>12</v>
      </c>
      <c r="L1137" s="648">
        <v>6.32</v>
      </c>
      <c r="M1137" s="648">
        <v>0.94</v>
      </c>
      <c r="N1137" s="823">
        <v>22973.620666666669</v>
      </c>
      <c r="O1137" s="655" t="s">
        <v>143</v>
      </c>
      <c r="P1137" s="662"/>
      <c r="Q1137" s="823">
        <v>22973.620666666669</v>
      </c>
      <c r="R1137" s="15">
        <v>778.54333333333489</v>
      </c>
      <c r="S1137" s="25"/>
      <c r="T1137" s="649"/>
      <c r="U1137" s="15"/>
      <c r="V1137" s="649" t="s">
        <v>1211</v>
      </c>
      <c r="W1137" s="657">
        <v>19.260000000000002</v>
      </c>
      <c r="X1137" s="4">
        <v>300</v>
      </c>
      <c r="Y1137" s="20"/>
      <c r="Z1137" s="15">
        <v>0</v>
      </c>
    </row>
    <row r="1138" spans="1:26" s="4" customFormat="1" ht="15.5">
      <c r="A1138" s="854" t="s">
        <v>200</v>
      </c>
      <c r="B1138" s="5">
        <v>43754</v>
      </c>
      <c r="C1138" s="650" t="s">
        <v>1265</v>
      </c>
      <c r="D1138" s="663">
        <v>52365</v>
      </c>
      <c r="E1138" s="7" t="s">
        <v>8</v>
      </c>
      <c r="F1138" s="7" t="s">
        <v>1240</v>
      </c>
      <c r="G1138" s="7">
        <v>300</v>
      </c>
      <c r="H1138" s="651">
        <v>44.54</v>
      </c>
      <c r="I1138" s="651">
        <v>44.389333333333333</v>
      </c>
      <c r="J1138" s="19">
        <v>13362</v>
      </c>
      <c r="K1138" s="3">
        <v>12</v>
      </c>
      <c r="L1138" s="648">
        <v>3.0033333333333334</v>
      </c>
      <c r="M1138" s="648">
        <v>0.54333333333333333</v>
      </c>
      <c r="N1138" s="823">
        <v>13378.612666666666</v>
      </c>
      <c r="O1138" s="655" t="s">
        <v>143</v>
      </c>
      <c r="P1138" s="662"/>
      <c r="Q1138" s="823">
        <v>-13378.612666666666</v>
      </c>
      <c r="R1138" s="15"/>
      <c r="S1138" s="25"/>
      <c r="T1138" s="649"/>
      <c r="U1138" s="15">
        <v>2.487347000315244</v>
      </c>
      <c r="V1138" s="649" t="s">
        <v>1257</v>
      </c>
      <c r="W1138" s="657">
        <v>15.546666666666667</v>
      </c>
      <c r="X1138" s="4">
        <v>-600</v>
      </c>
      <c r="Y1138" s="20"/>
      <c r="Z1138" s="15">
        <v>0</v>
      </c>
    </row>
    <row r="1139" spans="1:26" s="4" customFormat="1" ht="15.5">
      <c r="A1139" s="854" t="s">
        <v>200</v>
      </c>
      <c r="B1139" s="5">
        <v>43754</v>
      </c>
      <c r="C1139" s="650" t="s">
        <v>1265</v>
      </c>
      <c r="D1139" s="663">
        <v>52365</v>
      </c>
      <c r="E1139" s="7" t="s">
        <v>10</v>
      </c>
      <c r="F1139" s="7" t="s">
        <v>1240</v>
      </c>
      <c r="G1139" s="7">
        <v>300</v>
      </c>
      <c r="H1139" s="651">
        <v>44.5</v>
      </c>
      <c r="I1139" s="651"/>
      <c r="J1139" s="19">
        <v>13350</v>
      </c>
      <c r="K1139" s="3">
        <v>12</v>
      </c>
      <c r="L1139" s="648">
        <v>3.0033333333333334</v>
      </c>
      <c r="M1139" s="648">
        <v>0.54333333333333333</v>
      </c>
      <c r="N1139" s="823">
        <v>13334.017333333333</v>
      </c>
      <c r="O1139" s="655" t="s">
        <v>143</v>
      </c>
      <c r="P1139" s="662"/>
      <c r="Q1139" s="823">
        <v>13334.017333333333</v>
      </c>
      <c r="R1139" s="15">
        <v>-34.893030303030173</v>
      </c>
      <c r="S1139" s="25"/>
      <c r="T1139" s="649"/>
      <c r="U1139" s="15">
        <v>0.18453620530867126</v>
      </c>
      <c r="V1139" s="649" t="s">
        <v>1211</v>
      </c>
      <c r="W1139" s="657">
        <v>15.546666666666667</v>
      </c>
      <c r="X1139" s="4">
        <v>-2000</v>
      </c>
      <c r="Y1139" s="20"/>
      <c r="Z1139" s="15">
        <v>0</v>
      </c>
    </row>
    <row r="1140" spans="1:26" s="4" customFormat="1" ht="15.5">
      <c r="A1140" s="854" t="s">
        <v>200</v>
      </c>
      <c r="B1140" s="5">
        <v>43754</v>
      </c>
      <c r="C1140" s="650" t="s">
        <v>1265</v>
      </c>
      <c r="D1140" s="663">
        <v>52365</v>
      </c>
      <c r="E1140" s="7" t="s">
        <v>8</v>
      </c>
      <c r="F1140" s="7" t="s">
        <v>1240</v>
      </c>
      <c r="G1140" s="7">
        <v>300</v>
      </c>
      <c r="H1140" s="651">
        <v>44.51</v>
      </c>
      <c r="I1140" s="651"/>
      <c r="J1140" s="19">
        <v>13353</v>
      </c>
      <c r="K1140" s="3">
        <v>12</v>
      </c>
      <c r="L1140" s="648">
        <v>3.0033333333333334</v>
      </c>
      <c r="M1140" s="648">
        <v>0.54333333333333333</v>
      </c>
      <c r="N1140" s="823">
        <v>13369.612666666666</v>
      </c>
      <c r="O1140" s="655" t="s">
        <v>143</v>
      </c>
      <c r="P1140" s="662"/>
      <c r="Q1140" s="823">
        <v>-13369.612666666666</v>
      </c>
      <c r="R1140" s="15"/>
      <c r="S1140" s="25"/>
      <c r="T1140" s="649"/>
      <c r="U1140" s="15"/>
      <c r="V1140" s="649" t="s">
        <v>1211</v>
      </c>
      <c r="W1140" s="657">
        <v>15.546666666666667</v>
      </c>
      <c r="X1140" s="4">
        <v>2000</v>
      </c>
      <c r="Y1140" s="20"/>
      <c r="Z1140" s="15">
        <v>0</v>
      </c>
    </row>
    <row r="1141" spans="1:26" s="4" customFormat="1" ht="15.5">
      <c r="A1141" s="854" t="s">
        <v>200</v>
      </c>
      <c r="B1141" s="5">
        <v>43753</v>
      </c>
      <c r="C1141" s="650" t="s">
        <v>1265</v>
      </c>
      <c r="D1141" s="663">
        <v>48117</v>
      </c>
      <c r="E1141" s="7" t="s">
        <v>10</v>
      </c>
      <c r="F1141" s="7" t="s">
        <v>1240</v>
      </c>
      <c r="G1141" s="7">
        <v>600</v>
      </c>
      <c r="H1141" s="651">
        <v>45.51</v>
      </c>
      <c r="I1141" s="651">
        <v>44.351666666666667</v>
      </c>
      <c r="J1141" s="19">
        <v>27306</v>
      </c>
      <c r="K1141" s="3">
        <v>12</v>
      </c>
      <c r="L1141" s="648">
        <v>7.5</v>
      </c>
      <c r="M1141" s="648">
        <v>1.1200000000000001</v>
      </c>
      <c r="N1141" s="823">
        <v>27289.440666666669</v>
      </c>
      <c r="O1141" s="655" t="s">
        <v>143</v>
      </c>
      <c r="P1141" s="662"/>
      <c r="Q1141" s="823">
        <v>27289.440666666669</v>
      </c>
      <c r="R1141" s="15">
        <v>678.79181818182042</v>
      </c>
      <c r="S1141" s="25"/>
      <c r="T1141" s="649"/>
      <c r="U1141" s="15">
        <v>-1.0595391914264147</v>
      </c>
      <c r="V1141" s="649" t="s">
        <v>1211</v>
      </c>
      <c r="W1141" s="657">
        <v>20.62</v>
      </c>
      <c r="X1141" s="4">
        <v>-500</v>
      </c>
      <c r="Y1141" s="20"/>
      <c r="Z1141" s="15">
        <v>0</v>
      </c>
    </row>
    <row r="1142" spans="1:26" s="4" customFormat="1" ht="15.5">
      <c r="A1142" s="854" t="s">
        <v>200</v>
      </c>
      <c r="B1142" s="5">
        <v>43748</v>
      </c>
      <c r="C1142" s="650" t="s">
        <v>271</v>
      </c>
      <c r="D1142" s="663">
        <v>34442</v>
      </c>
      <c r="E1142" s="7" t="s">
        <v>10</v>
      </c>
      <c r="F1142" s="7" t="s">
        <v>1234</v>
      </c>
      <c r="G1142" s="7">
        <v>2000</v>
      </c>
      <c r="H1142" s="651">
        <v>7.59</v>
      </c>
      <c r="I1142" s="651"/>
      <c r="J1142" s="19">
        <v>15180</v>
      </c>
      <c r="K1142" s="3">
        <v>12</v>
      </c>
      <c r="L1142" s="648">
        <v>2.9525000000000001</v>
      </c>
      <c r="M1142" s="648">
        <v>0.60499999999999998</v>
      </c>
      <c r="N1142" s="823">
        <v>15163.955666666667</v>
      </c>
      <c r="O1142" s="655" t="s">
        <v>143</v>
      </c>
      <c r="P1142" s="662"/>
      <c r="Q1142" s="823">
        <v>15163.955666666667</v>
      </c>
      <c r="R1142" s="15">
        <v>27.983636363636833</v>
      </c>
      <c r="S1142" s="25"/>
      <c r="T1142" s="649"/>
      <c r="U1142" s="15"/>
      <c r="V1142" s="649" t="s">
        <v>1211</v>
      </c>
      <c r="W1142" s="657">
        <v>15.557500000000001</v>
      </c>
      <c r="X1142" s="4">
        <v>500</v>
      </c>
      <c r="Y1142" s="20"/>
      <c r="Z1142" s="15">
        <v>0</v>
      </c>
    </row>
    <row r="1143" spans="1:26" s="4" customFormat="1" ht="15.5">
      <c r="A1143" s="854" t="s">
        <v>200</v>
      </c>
      <c r="B1143" s="5">
        <v>43748</v>
      </c>
      <c r="C1143" s="650" t="s">
        <v>271</v>
      </c>
      <c r="D1143" s="663">
        <v>34442</v>
      </c>
      <c r="E1143" s="7" t="s">
        <v>8</v>
      </c>
      <c r="F1143" s="7" t="s">
        <v>1234</v>
      </c>
      <c r="G1143" s="7">
        <v>2000</v>
      </c>
      <c r="H1143" s="651">
        <v>7.56</v>
      </c>
      <c r="I1143" s="651"/>
      <c r="J1143" s="19">
        <v>15120</v>
      </c>
      <c r="K1143" s="3">
        <v>12</v>
      </c>
      <c r="L1143" s="648">
        <v>2.9525000000000001</v>
      </c>
      <c r="M1143" s="648">
        <v>0.60499999999999998</v>
      </c>
      <c r="N1143" s="823">
        <v>15136.674333333332</v>
      </c>
      <c r="O1143" s="655" t="s">
        <v>143</v>
      </c>
      <c r="P1143" s="662"/>
      <c r="Q1143" s="823">
        <v>-15136.674333333332</v>
      </c>
      <c r="R1143" s="15"/>
      <c r="S1143" s="25">
        <v>0</v>
      </c>
      <c r="T1143" s="649"/>
      <c r="U1143" s="15">
        <v>0.29274057981334728</v>
      </c>
      <c r="V1143" s="649" t="s">
        <v>1257</v>
      </c>
      <c r="W1143" s="657">
        <v>15.557500000000001</v>
      </c>
      <c r="X1143" s="4">
        <v>-500</v>
      </c>
      <c r="Y1143" s="20"/>
      <c r="Z1143" s="15">
        <v>0</v>
      </c>
    </row>
    <row r="1144" spans="1:26" s="4" customFormat="1" ht="15.5">
      <c r="A1144" s="854" t="s">
        <v>200</v>
      </c>
      <c r="B1144" s="5">
        <v>43748</v>
      </c>
      <c r="C1144" s="650" t="s">
        <v>274</v>
      </c>
      <c r="D1144" s="663">
        <v>34442</v>
      </c>
      <c r="E1144" s="7" t="s">
        <v>10</v>
      </c>
      <c r="F1144" s="7" t="s">
        <v>124</v>
      </c>
      <c r="G1144" s="7">
        <v>500</v>
      </c>
      <c r="H1144" s="651">
        <v>29.67</v>
      </c>
      <c r="I1144" s="651"/>
      <c r="J1144" s="19">
        <v>14835</v>
      </c>
      <c r="K1144" s="3">
        <v>12</v>
      </c>
      <c r="L1144" s="648">
        <v>2.9525000000000001</v>
      </c>
      <c r="M1144" s="648">
        <v>0.60499999999999998</v>
      </c>
      <c r="N1144" s="823">
        <v>14818.955666666667</v>
      </c>
      <c r="O1144" s="655" t="s">
        <v>143</v>
      </c>
      <c r="P1144" s="662"/>
      <c r="Q1144" s="823">
        <v>14818.955666666667</v>
      </c>
      <c r="R1144" s="15">
        <v>-157.01636363636317</v>
      </c>
      <c r="S1144" s="25"/>
      <c r="T1144" s="649"/>
      <c r="U1144" s="15"/>
      <c r="V1144" s="649" t="s">
        <v>1257</v>
      </c>
      <c r="W1144" s="657">
        <v>15.557500000000001</v>
      </c>
      <c r="X1144" s="4">
        <v>500</v>
      </c>
      <c r="Y1144" s="20"/>
      <c r="Z1144" s="15">
        <v>0</v>
      </c>
    </row>
    <row r="1145" spans="1:26" s="4" customFormat="1" ht="15.5">
      <c r="A1145" s="854" t="s">
        <v>200</v>
      </c>
      <c r="B1145" s="5">
        <v>43748</v>
      </c>
      <c r="C1145" s="650" t="s">
        <v>274</v>
      </c>
      <c r="D1145" s="663">
        <v>34442</v>
      </c>
      <c r="E1145" s="7" t="s">
        <v>8</v>
      </c>
      <c r="F1145" s="7" t="s">
        <v>124</v>
      </c>
      <c r="G1145" s="7">
        <v>500</v>
      </c>
      <c r="H1145" s="651">
        <v>29.92</v>
      </c>
      <c r="I1145" s="651"/>
      <c r="J1145" s="19">
        <v>14960</v>
      </c>
      <c r="K1145" s="3">
        <v>12</v>
      </c>
      <c r="L1145" s="648">
        <v>2.9525000000000001</v>
      </c>
      <c r="M1145" s="648">
        <v>0.60499999999999998</v>
      </c>
      <c r="N1145" s="823">
        <v>14976.674333333332</v>
      </c>
      <c r="O1145" s="655" t="s">
        <v>143</v>
      </c>
      <c r="P1145" s="662"/>
      <c r="Q1145" s="823">
        <v>-14976.674333333332</v>
      </c>
      <c r="R1145" s="15"/>
      <c r="S1145" s="25"/>
      <c r="T1145" s="649"/>
      <c r="U1145" s="15">
        <v>0.79097491570325595</v>
      </c>
      <c r="V1145" s="649" t="s">
        <v>1257</v>
      </c>
      <c r="W1145" s="657">
        <v>15.557500000000001</v>
      </c>
      <c r="X1145" s="4">
        <v>-600</v>
      </c>
      <c r="Y1145" s="20"/>
      <c r="Z1145" s="15">
        <v>0</v>
      </c>
    </row>
    <row r="1146" spans="1:26" s="4" customFormat="1" ht="15.5">
      <c r="A1146" s="854" t="s">
        <v>200</v>
      </c>
      <c r="B1146" s="5">
        <v>43747</v>
      </c>
      <c r="C1146" s="650" t="e">
        <v>#N/A</v>
      </c>
      <c r="D1146" s="663">
        <v>30711</v>
      </c>
      <c r="E1146" s="7" t="s">
        <v>10</v>
      </c>
      <c r="F1146" s="7" t="s">
        <v>1260</v>
      </c>
      <c r="G1146" s="7">
        <v>500</v>
      </c>
      <c r="H1146" s="651">
        <v>35.65</v>
      </c>
      <c r="I1146" s="651"/>
      <c r="J1146" s="19">
        <v>17825</v>
      </c>
      <c r="K1146" s="3">
        <v>12</v>
      </c>
      <c r="L1146" s="648">
        <v>4.5599999999999996</v>
      </c>
      <c r="M1146" s="648">
        <v>0.68</v>
      </c>
      <c r="N1146" s="823">
        <v>17808.880666666668</v>
      </c>
      <c r="O1146" s="655" t="s">
        <v>143</v>
      </c>
      <c r="P1146" s="662"/>
      <c r="Q1146" s="823">
        <v>17808.880666666668</v>
      </c>
      <c r="R1146" s="15">
        <v>52.13484848484859</v>
      </c>
      <c r="S1146" s="25">
        <v>500</v>
      </c>
      <c r="T1146" s="649"/>
      <c r="U1146" s="15"/>
      <c r="V1146" s="649" t="s">
        <v>1257</v>
      </c>
      <c r="W1146" s="657">
        <v>17.239999999999998</v>
      </c>
      <c r="X1146" s="4">
        <v>300</v>
      </c>
      <c r="Y1146" s="20"/>
      <c r="Z1146" s="15">
        <v>0</v>
      </c>
    </row>
    <row r="1147" spans="1:26" s="4" customFormat="1" ht="15.5">
      <c r="A1147" s="854" t="s">
        <v>200</v>
      </c>
      <c r="B1147" s="5">
        <v>43747</v>
      </c>
      <c r="C1147" s="650" t="s">
        <v>276</v>
      </c>
      <c r="D1147" s="663">
        <v>30711</v>
      </c>
      <c r="E1147" s="7" t="s">
        <v>8</v>
      </c>
      <c r="F1147" s="7" t="s">
        <v>128</v>
      </c>
      <c r="G1147" s="7">
        <v>500</v>
      </c>
      <c r="H1147" s="651">
        <v>29.33</v>
      </c>
      <c r="I1147" s="651">
        <v>31.416666666666668</v>
      </c>
      <c r="J1147" s="19">
        <v>14665</v>
      </c>
      <c r="K1147" s="3">
        <v>12</v>
      </c>
      <c r="L1147" s="648">
        <v>4.5599999999999996</v>
      </c>
      <c r="M1147" s="648">
        <v>0.68</v>
      </c>
      <c r="N1147" s="823">
        <v>14684.866</v>
      </c>
      <c r="O1147" s="655" t="s">
        <v>143</v>
      </c>
      <c r="P1147" s="662"/>
      <c r="Q1147" s="823">
        <v>-14684.866</v>
      </c>
      <c r="R1147" s="15"/>
      <c r="S1147" s="25">
        <v>200</v>
      </c>
      <c r="T1147" s="649"/>
      <c r="U1147" s="15"/>
      <c r="V1147" s="649" t="s">
        <v>1257</v>
      </c>
      <c r="W1147" s="657">
        <v>17.239999999999998</v>
      </c>
      <c r="X1147" s="4">
        <v>200</v>
      </c>
      <c r="Y1147" s="20"/>
      <c r="Z1147" s="15">
        <v>0</v>
      </c>
    </row>
    <row r="1148" spans="1:26" s="4" customFormat="1" ht="15.5">
      <c r="A1148" s="854" t="s">
        <v>200</v>
      </c>
      <c r="B1148" s="5">
        <v>43747</v>
      </c>
      <c r="C1148" s="650" t="s">
        <v>280</v>
      </c>
      <c r="D1148" s="663">
        <v>30711</v>
      </c>
      <c r="E1148" s="7" t="s">
        <v>10</v>
      </c>
      <c r="F1148" s="7" t="s">
        <v>192</v>
      </c>
      <c r="G1148" s="7">
        <v>600</v>
      </c>
      <c r="H1148" s="651">
        <v>28.76</v>
      </c>
      <c r="I1148" s="651">
        <v>28.45</v>
      </c>
      <c r="J1148" s="19">
        <v>17256</v>
      </c>
      <c r="K1148" s="3">
        <v>12</v>
      </c>
      <c r="L1148" s="648">
        <v>4.5599999999999996</v>
      </c>
      <c r="M1148" s="648">
        <v>0.68</v>
      </c>
      <c r="N1148" s="823">
        <v>17236.763999999999</v>
      </c>
      <c r="O1148" s="655" t="s">
        <v>143</v>
      </c>
      <c r="P1148" s="662"/>
      <c r="Q1148" s="823">
        <v>17236.763999999999</v>
      </c>
      <c r="R1148" s="15">
        <v>136.36590909090955</v>
      </c>
      <c r="S1148" s="25"/>
      <c r="U1148" s="15">
        <v>0.29664609749175441</v>
      </c>
      <c r="V1148" s="4" t="s">
        <v>1257</v>
      </c>
      <c r="W1148" s="657">
        <v>17.239999999999998</v>
      </c>
      <c r="X1148" s="4">
        <v>-2000</v>
      </c>
      <c r="Y1148" s="20"/>
      <c r="Z1148" s="15">
        <v>0</v>
      </c>
    </row>
    <row r="1149" spans="1:26" s="4" customFormat="1" ht="15.5">
      <c r="A1149" s="854" t="s">
        <v>200</v>
      </c>
      <c r="B1149" s="5">
        <v>43745</v>
      </c>
      <c r="C1149" s="650" t="e">
        <v>#N/A</v>
      </c>
      <c r="D1149" s="663">
        <v>22711</v>
      </c>
      <c r="E1149" s="7" t="s">
        <v>8</v>
      </c>
      <c r="F1149" s="7" t="s">
        <v>1260</v>
      </c>
      <c r="G1149" s="7">
        <v>300</v>
      </c>
      <c r="H1149" s="651">
        <v>35.44</v>
      </c>
      <c r="I1149" s="651">
        <v>35.450000000000003</v>
      </c>
      <c r="J1149" s="19">
        <v>10632</v>
      </c>
      <c r="K1149" s="3">
        <v>12</v>
      </c>
      <c r="L1149" s="648">
        <v>3.0700000000000003</v>
      </c>
      <c r="M1149" s="648">
        <v>0.45666666666666672</v>
      </c>
      <c r="N1149" s="823">
        <v>10651.642666666667</v>
      </c>
      <c r="O1149" s="655" t="s">
        <v>143</v>
      </c>
      <c r="P1149" s="662"/>
      <c r="Q1149" s="823">
        <v>-10651.642666666667</v>
      </c>
      <c r="R1149" s="15"/>
      <c r="S1149" s="25"/>
      <c r="U1149" s="15"/>
      <c r="V1149" s="4" t="s">
        <v>1257</v>
      </c>
      <c r="W1149" s="657">
        <v>15.526666666666667</v>
      </c>
      <c r="X1149" s="4">
        <v>300</v>
      </c>
      <c r="Y1149" s="20"/>
      <c r="Z1149" s="15">
        <v>0</v>
      </c>
    </row>
    <row r="1150" spans="1:26" s="4" customFormat="1" ht="15.5">
      <c r="A1150" s="854" t="s">
        <v>200</v>
      </c>
      <c r="B1150" s="5">
        <v>43745</v>
      </c>
      <c r="C1150" s="650" t="e">
        <v>#N/A</v>
      </c>
      <c r="D1150" s="663">
        <v>22711</v>
      </c>
      <c r="E1150" s="7" t="s">
        <v>8</v>
      </c>
      <c r="F1150" s="7" t="s">
        <v>1260</v>
      </c>
      <c r="G1150" s="7">
        <v>200</v>
      </c>
      <c r="H1150" s="651">
        <v>35.46</v>
      </c>
      <c r="I1150" s="651"/>
      <c r="J1150" s="19">
        <v>7092</v>
      </c>
      <c r="K1150" s="3">
        <v>12</v>
      </c>
      <c r="L1150" s="648">
        <v>3.0700000000000003</v>
      </c>
      <c r="M1150" s="648">
        <v>0.45666666666666672</v>
      </c>
      <c r="N1150" s="823">
        <v>7111.6426666666666</v>
      </c>
      <c r="O1150" s="655" t="s">
        <v>143</v>
      </c>
      <c r="P1150" s="662"/>
      <c r="Q1150" s="823">
        <v>-7111.6426666666666</v>
      </c>
      <c r="R1150" s="15"/>
      <c r="S1150" s="25"/>
      <c r="T1150" s="649"/>
      <c r="U1150" s="15"/>
      <c r="V1150" s="649" t="s">
        <v>1257</v>
      </c>
      <c r="W1150" s="657">
        <v>15.526666666666667</v>
      </c>
      <c r="X1150" s="4">
        <v>300</v>
      </c>
      <c r="Y1150" s="20"/>
      <c r="Z1150" s="15">
        <v>0</v>
      </c>
    </row>
    <row r="1151" spans="1:26" s="4" customFormat="1" ht="15.5">
      <c r="A1151" s="854" t="s">
        <v>200</v>
      </c>
      <c r="B1151" s="5">
        <v>43745</v>
      </c>
      <c r="C1151" s="650" t="s">
        <v>271</v>
      </c>
      <c r="D1151" s="291">
        <v>22711</v>
      </c>
      <c r="E1151" s="7" t="s">
        <v>10</v>
      </c>
      <c r="F1151" s="7" t="s">
        <v>1234</v>
      </c>
      <c r="G1151" s="7">
        <v>2000</v>
      </c>
      <c r="H1151" s="7">
        <v>7.89</v>
      </c>
      <c r="I1151" s="7"/>
      <c r="J1151" s="19">
        <v>15780</v>
      </c>
      <c r="K1151" s="3">
        <v>12</v>
      </c>
      <c r="L1151" s="3">
        <v>3.0700000000000003</v>
      </c>
      <c r="M1151" s="3">
        <v>0.45666666666666672</v>
      </c>
      <c r="N1151" s="823">
        <v>15760.987333333333</v>
      </c>
      <c r="O1151" s="655" t="s">
        <v>143</v>
      </c>
      <c r="P1151" s="662"/>
      <c r="Q1151" s="823">
        <v>15760.987333333333</v>
      </c>
      <c r="R1151" s="15">
        <v>46.762424242424458</v>
      </c>
      <c r="S1151" s="25">
        <v>0</v>
      </c>
      <c r="T1151" s="649"/>
      <c r="U1151" s="15">
        <v>-0.54012269522494105</v>
      </c>
      <c r="V1151" s="649" t="s">
        <v>1211</v>
      </c>
      <c r="W1151" s="657">
        <v>15.526666666666667</v>
      </c>
      <c r="X1151" s="4">
        <v>-400</v>
      </c>
      <c r="Y1151" s="20"/>
      <c r="Z1151" s="15">
        <v>0</v>
      </c>
    </row>
    <row r="1152" spans="1:26" s="4" customFormat="1" ht="15.5">
      <c r="A1152" s="854" t="s">
        <v>200</v>
      </c>
      <c r="B1152" s="5">
        <v>43742</v>
      </c>
      <c r="C1152" s="650" t="s">
        <v>280</v>
      </c>
      <c r="D1152" s="291">
        <v>18444</v>
      </c>
      <c r="E1152" s="7" t="s">
        <v>8</v>
      </c>
      <c r="F1152" s="7" t="s">
        <v>192</v>
      </c>
      <c r="G1152" s="7">
        <v>300</v>
      </c>
      <c r="H1152" s="7">
        <v>28.46</v>
      </c>
      <c r="I1152" s="7">
        <v>28.45</v>
      </c>
      <c r="J1152" s="19">
        <v>8538</v>
      </c>
      <c r="K1152" s="3">
        <v>12</v>
      </c>
      <c r="L1152" s="3">
        <v>2.605</v>
      </c>
      <c r="M1152" s="3">
        <v>0.46750000000000003</v>
      </c>
      <c r="N1152" s="823">
        <v>8553.8174999999992</v>
      </c>
      <c r="O1152" s="655" t="s">
        <v>143</v>
      </c>
      <c r="P1152" s="662"/>
      <c r="Q1152" s="823">
        <v>-8553.8174999999992</v>
      </c>
      <c r="R1152" s="15"/>
      <c r="S1152" s="25">
        <v>400</v>
      </c>
      <c r="T1152" s="649"/>
      <c r="U1152" s="15"/>
      <c r="V1152" s="649" t="s">
        <v>1211</v>
      </c>
      <c r="W1152" s="657">
        <v>15.0725</v>
      </c>
      <c r="X1152" s="4">
        <v>400</v>
      </c>
      <c r="Y1152" s="20"/>
      <c r="Z1152" s="15">
        <v>0</v>
      </c>
    </row>
    <row r="1153" spans="1:26" s="4" customFormat="1" ht="15.5">
      <c r="A1153" s="854" t="s">
        <v>200</v>
      </c>
      <c r="B1153" s="5">
        <v>43742</v>
      </c>
      <c r="C1153" s="650" t="s">
        <v>280</v>
      </c>
      <c r="D1153" s="663">
        <v>18444</v>
      </c>
      <c r="E1153" s="7" t="s">
        <v>8</v>
      </c>
      <c r="F1153" s="7" t="s">
        <v>192</v>
      </c>
      <c r="G1153" s="7">
        <v>300</v>
      </c>
      <c r="H1153" s="651">
        <v>28.44</v>
      </c>
      <c r="I1153" s="651"/>
      <c r="J1153" s="19">
        <v>8532</v>
      </c>
      <c r="K1153" s="3">
        <v>12</v>
      </c>
      <c r="L1153" s="648">
        <v>2.605</v>
      </c>
      <c r="M1153" s="648">
        <v>0.46750000000000003</v>
      </c>
      <c r="N1153" s="823">
        <v>8548.8775000000005</v>
      </c>
      <c r="O1153" s="655" t="s">
        <v>143</v>
      </c>
      <c r="P1153" s="662"/>
      <c r="Q1153" s="823">
        <v>-8548.8775000000005</v>
      </c>
      <c r="R1153" s="15"/>
      <c r="S1153" s="25"/>
      <c r="T1153" s="649"/>
      <c r="U1153" s="15"/>
      <c r="V1153" s="649" t="s">
        <v>1257</v>
      </c>
      <c r="W1153" s="657">
        <v>15.0725</v>
      </c>
      <c r="X1153" s="4">
        <v>500</v>
      </c>
      <c r="Y1153" s="20"/>
      <c r="Z1153" s="15">
        <v>0</v>
      </c>
    </row>
    <row r="1154" spans="1:26" s="4" customFormat="1" ht="15.5">
      <c r="A1154" s="854" t="s">
        <v>200</v>
      </c>
      <c r="B1154" s="5">
        <v>43742</v>
      </c>
      <c r="C1154" s="650" t="e">
        <v>#N/A</v>
      </c>
      <c r="D1154" s="663">
        <v>18444</v>
      </c>
      <c r="E1154" s="7" t="s">
        <v>10</v>
      </c>
      <c r="F1154" s="7" t="s">
        <v>1260</v>
      </c>
      <c r="G1154" s="7">
        <v>400</v>
      </c>
      <c r="H1154" s="651">
        <v>35.79</v>
      </c>
      <c r="I1154" s="651"/>
      <c r="J1154" s="19">
        <v>14316</v>
      </c>
      <c r="K1154" s="3">
        <v>12</v>
      </c>
      <c r="L1154" s="648">
        <v>2.605</v>
      </c>
      <c r="M1154" s="648">
        <v>0.46750000000000003</v>
      </c>
      <c r="N1154" s="823">
        <v>14296.720499999999</v>
      </c>
      <c r="O1154" s="655" t="s">
        <v>143</v>
      </c>
      <c r="P1154" s="662"/>
      <c r="Q1154" s="823">
        <v>14296.720499999999</v>
      </c>
      <c r="R1154" s="15">
        <v>-77.235909090910354</v>
      </c>
      <c r="S1154" s="25"/>
      <c r="T1154" s="649"/>
      <c r="U1154" s="15"/>
      <c r="V1154" s="649" t="s">
        <v>1257</v>
      </c>
      <c r="W1154" s="657">
        <v>15.0725</v>
      </c>
      <c r="X1154" s="4">
        <v>500</v>
      </c>
      <c r="Y1154" s="20"/>
      <c r="Z1154" s="15">
        <v>0</v>
      </c>
    </row>
    <row r="1155" spans="1:26" s="4" customFormat="1" ht="15.5">
      <c r="A1155" s="854" t="s">
        <v>200</v>
      </c>
      <c r="B1155" s="5">
        <v>43742</v>
      </c>
      <c r="C1155" s="650" t="e">
        <v>#N/A</v>
      </c>
      <c r="D1155" s="663">
        <v>18444</v>
      </c>
      <c r="E1155" s="7" t="s">
        <v>8</v>
      </c>
      <c r="F1155" s="7" t="s">
        <v>1260</v>
      </c>
      <c r="G1155" s="7">
        <v>400</v>
      </c>
      <c r="H1155" s="651">
        <v>35.9</v>
      </c>
      <c r="I1155" s="651"/>
      <c r="J1155" s="19">
        <v>14360</v>
      </c>
      <c r="K1155" s="3">
        <v>12</v>
      </c>
      <c r="L1155" s="648">
        <v>2.605</v>
      </c>
      <c r="M1155" s="648">
        <v>0.46750000000000003</v>
      </c>
      <c r="N1155" s="823">
        <v>14379.9095</v>
      </c>
      <c r="O1155" s="655" t="s">
        <v>143</v>
      </c>
      <c r="P1155" s="662"/>
      <c r="Q1155" s="823">
        <v>-14379.9095</v>
      </c>
      <c r="R1155" s="15"/>
      <c r="S1155" s="25"/>
      <c r="T1155" s="649"/>
      <c r="U1155" s="15"/>
      <c r="V1155" s="649" t="s">
        <v>1257</v>
      </c>
      <c r="W1155" s="657">
        <v>15.0725</v>
      </c>
      <c r="X1155" s="4">
        <v>500</v>
      </c>
      <c r="Y1155" s="20"/>
      <c r="Z1155" s="15">
        <v>0</v>
      </c>
    </row>
    <row r="1156" spans="1:26" s="4" customFormat="1" ht="15.5">
      <c r="A1156" s="854" t="s">
        <v>200</v>
      </c>
      <c r="B1156" s="5">
        <v>43739</v>
      </c>
      <c r="C1156" s="650" t="s">
        <v>276</v>
      </c>
      <c r="D1156" s="663">
        <v>2780</v>
      </c>
      <c r="E1156" s="7" t="s">
        <v>8</v>
      </c>
      <c r="F1156" s="7" t="s">
        <v>128</v>
      </c>
      <c r="G1156" s="7">
        <v>500</v>
      </c>
      <c r="H1156" s="651">
        <v>32.5</v>
      </c>
      <c r="I1156" s="651">
        <v>32.465000000000003</v>
      </c>
      <c r="J1156" s="19">
        <v>16250</v>
      </c>
      <c r="K1156" s="3">
        <v>12</v>
      </c>
      <c r="L1156" s="648">
        <v>4.46</v>
      </c>
      <c r="M1156" s="648">
        <v>0.60499999999999998</v>
      </c>
      <c r="N1156" s="823">
        <v>16270.046999999999</v>
      </c>
      <c r="O1156" s="655" t="s">
        <v>143</v>
      </c>
      <c r="P1156" s="662"/>
      <c r="Q1156" s="823">
        <v>-16270.046999999999</v>
      </c>
      <c r="R1156" s="15"/>
      <c r="S1156" s="25"/>
      <c r="T1156" s="649"/>
      <c r="U1156" s="15">
        <v>0.55721086690257071</v>
      </c>
      <c r="V1156" s="649" t="s">
        <v>1257</v>
      </c>
      <c r="W1156" s="657">
        <v>17.065000000000001</v>
      </c>
      <c r="X1156" s="4">
        <v>-300</v>
      </c>
      <c r="Y1156" s="20"/>
      <c r="Z1156" s="15">
        <v>0</v>
      </c>
    </row>
    <row r="1157" spans="1:26" s="4" customFormat="1" ht="15.5">
      <c r="A1157" s="854" t="s">
        <v>200</v>
      </c>
      <c r="B1157" s="5">
        <v>43739</v>
      </c>
      <c r="C1157" s="650" t="s">
        <v>276</v>
      </c>
      <c r="D1157" s="663">
        <v>2780</v>
      </c>
      <c r="E1157" s="7" t="s">
        <v>8</v>
      </c>
      <c r="F1157" s="7" t="s">
        <v>128</v>
      </c>
      <c r="G1157" s="7">
        <v>500</v>
      </c>
      <c r="H1157" s="651">
        <v>32.42</v>
      </c>
      <c r="I1157" s="651"/>
      <c r="J1157" s="19">
        <v>16210</v>
      </c>
      <c r="K1157" s="3">
        <v>12</v>
      </c>
      <c r="L1157" s="648">
        <v>4.46</v>
      </c>
      <c r="M1157" s="648">
        <v>0.60499999999999998</v>
      </c>
      <c r="N1157" s="823">
        <v>16230.046999999999</v>
      </c>
      <c r="O1157" s="655" t="s">
        <v>143</v>
      </c>
      <c r="P1157" s="662"/>
      <c r="Q1157" s="823">
        <v>-16230.046999999999</v>
      </c>
      <c r="R1157" s="15"/>
      <c r="S1157" s="25"/>
      <c r="U1157" s="15"/>
      <c r="V1157" s="649" t="s">
        <v>1257</v>
      </c>
      <c r="W1157" s="657">
        <v>17.065000000000001</v>
      </c>
      <c r="X1157" s="4">
        <v>300</v>
      </c>
      <c r="Y1157" s="20"/>
      <c r="Z1157" s="15">
        <v>0</v>
      </c>
    </row>
    <row r="1158" spans="1:26" s="4" customFormat="1" ht="15.5">
      <c r="A1158" s="872" t="s">
        <v>1263</v>
      </c>
      <c r="B1158" s="5">
        <v>43738</v>
      </c>
      <c r="C1158" s="650" t="s">
        <v>276</v>
      </c>
      <c r="D1158" s="663">
        <v>5855808</v>
      </c>
      <c r="E1158" s="7" t="s">
        <v>8</v>
      </c>
      <c r="F1158" s="7" t="s">
        <v>128</v>
      </c>
      <c r="G1158" s="7">
        <v>500</v>
      </c>
      <c r="H1158" s="651">
        <v>32.270000000000003</v>
      </c>
      <c r="I1158" s="651">
        <v>32.270000000000003</v>
      </c>
      <c r="J1158" s="19">
        <v>16135.000000000002</v>
      </c>
      <c r="K1158" s="3"/>
      <c r="L1158" s="648">
        <v>4.43</v>
      </c>
      <c r="M1158" s="648">
        <v>0.6</v>
      </c>
      <c r="N1158" s="823">
        <v>16143.042000000001</v>
      </c>
      <c r="O1158" s="655" t="s">
        <v>143</v>
      </c>
      <c r="P1158" s="662"/>
      <c r="Q1158" s="823">
        <v>-16143.042000000001</v>
      </c>
      <c r="R1158" s="15"/>
      <c r="S1158" s="25">
        <v>500</v>
      </c>
      <c r="U1158" s="15"/>
      <c r="V1158" s="649" t="s">
        <v>1257</v>
      </c>
      <c r="W1158" s="657">
        <v>5.0299999999999994</v>
      </c>
      <c r="X1158" s="4">
        <v>2000</v>
      </c>
      <c r="Y1158" s="20"/>
      <c r="Z1158" s="15">
        <v>0</v>
      </c>
    </row>
    <row r="1159" spans="1:26" s="4" customFormat="1" ht="15.5">
      <c r="A1159" s="854" t="s">
        <v>200</v>
      </c>
      <c r="B1159" s="5">
        <v>43738</v>
      </c>
      <c r="C1159" s="650" t="s">
        <v>281</v>
      </c>
      <c r="D1159" s="663">
        <v>95519</v>
      </c>
      <c r="E1159" s="7" t="s">
        <v>10</v>
      </c>
      <c r="F1159" s="7" t="s">
        <v>153</v>
      </c>
      <c r="G1159" s="7">
        <v>300</v>
      </c>
      <c r="H1159" s="651">
        <v>32.22</v>
      </c>
      <c r="I1159" s="651"/>
      <c r="J1159" s="19">
        <v>9666</v>
      </c>
      <c r="K1159" s="3">
        <v>12</v>
      </c>
      <c r="L1159" s="648">
        <v>3.5266666666666668</v>
      </c>
      <c r="M1159" s="648">
        <v>0.48</v>
      </c>
      <c r="N1159" s="823">
        <v>9646.7080000000005</v>
      </c>
      <c r="O1159" s="655" t="s">
        <v>143</v>
      </c>
      <c r="P1159" s="662"/>
      <c r="Q1159" s="823">
        <v>9646.7080000000005</v>
      </c>
      <c r="R1159" s="15">
        <v>53.769090909090664</v>
      </c>
      <c r="S1159" s="660"/>
      <c r="T1159" s="649"/>
      <c r="U1159" s="654"/>
      <c r="V1159" s="649" t="s">
        <v>1257</v>
      </c>
      <c r="W1159" s="657">
        <v>16.006666666666668</v>
      </c>
      <c r="X1159" s="4">
        <v>300</v>
      </c>
      <c r="Y1159" s="20"/>
      <c r="Z1159" s="15">
        <v>0</v>
      </c>
    </row>
    <row r="1160" spans="1:26" s="4" customFormat="1" ht="15.5">
      <c r="A1160" s="854" t="s">
        <v>200</v>
      </c>
      <c r="B1160" s="5">
        <v>43738</v>
      </c>
      <c r="C1160" s="650" t="s">
        <v>1265</v>
      </c>
      <c r="D1160" s="291">
        <v>95519</v>
      </c>
      <c r="E1160" s="7" t="s">
        <v>8</v>
      </c>
      <c r="F1160" s="7" t="s">
        <v>1240</v>
      </c>
      <c r="G1160" s="7">
        <v>300</v>
      </c>
      <c r="H1160" s="651">
        <v>43.71</v>
      </c>
      <c r="I1160" s="651">
        <v>44.351666666666667</v>
      </c>
      <c r="J1160" s="19">
        <v>13113</v>
      </c>
      <c r="K1160" s="3">
        <v>12</v>
      </c>
      <c r="L1160" s="648">
        <v>3.5266666666666668</v>
      </c>
      <c r="M1160" s="648">
        <v>0.48</v>
      </c>
      <c r="N1160" s="823">
        <v>13132.921999999999</v>
      </c>
      <c r="O1160" s="655" t="s">
        <v>143</v>
      </c>
      <c r="P1160" s="662"/>
      <c r="Q1160" s="823">
        <v>-13132.921999999999</v>
      </c>
      <c r="R1160" s="15"/>
      <c r="S1160" s="25"/>
      <c r="U1160" s="15"/>
      <c r="V1160" s="4" t="s">
        <v>1257</v>
      </c>
      <c r="W1160" s="657">
        <v>16.006666666666668</v>
      </c>
      <c r="X1160" s="4">
        <v>300</v>
      </c>
      <c r="Y1160" s="20"/>
      <c r="Z1160" s="15">
        <v>0</v>
      </c>
    </row>
    <row r="1161" spans="1:26" s="4" customFormat="1" ht="15.5">
      <c r="A1161" s="854" t="s">
        <v>200</v>
      </c>
      <c r="B1161" s="5">
        <v>43738</v>
      </c>
      <c r="C1161" s="650" t="s">
        <v>271</v>
      </c>
      <c r="D1161" s="291">
        <v>95519</v>
      </c>
      <c r="E1161" s="7" t="s">
        <v>8</v>
      </c>
      <c r="F1161" s="7" t="s">
        <v>1234</v>
      </c>
      <c r="G1161" s="7">
        <v>2000</v>
      </c>
      <c r="H1161" s="651">
        <v>7.85</v>
      </c>
      <c r="I1161" s="651"/>
      <c r="J1161" s="19">
        <v>15700</v>
      </c>
      <c r="K1161" s="3">
        <v>12</v>
      </c>
      <c r="L1161" s="648">
        <v>3.5266666666666668</v>
      </c>
      <c r="M1161" s="648">
        <v>0.48</v>
      </c>
      <c r="N1161" s="823">
        <v>15719.921999999999</v>
      </c>
      <c r="O1161" s="655" t="s">
        <v>143</v>
      </c>
      <c r="P1161" s="662"/>
      <c r="Q1161" s="823">
        <v>-15719.921999999999</v>
      </c>
      <c r="R1161" s="15"/>
      <c r="S1161" s="25"/>
      <c r="U1161" s="15"/>
      <c r="V1161" s="4" t="s">
        <v>1257</v>
      </c>
      <c r="W1161" s="657">
        <v>16.006666666666668</v>
      </c>
      <c r="X1161" s="4">
        <v>300</v>
      </c>
      <c r="Y1161" s="20"/>
      <c r="Z1161" s="15">
        <v>0</v>
      </c>
    </row>
    <row r="1162" spans="1:26" s="4" customFormat="1" ht="15.5">
      <c r="A1162" s="854" t="s">
        <v>200</v>
      </c>
      <c r="B1162" s="650">
        <v>43735</v>
      </c>
      <c r="C1162" s="650" t="s">
        <v>281</v>
      </c>
      <c r="D1162" s="291">
        <v>91568</v>
      </c>
      <c r="E1162" s="651" t="s">
        <v>8</v>
      </c>
      <c r="F1162" s="651" t="s">
        <v>153</v>
      </c>
      <c r="G1162" s="651">
        <v>300</v>
      </c>
      <c r="H1162" s="651">
        <v>31.93</v>
      </c>
      <c r="I1162" s="7"/>
      <c r="J1162" s="656">
        <v>9579</v>
      </c>
      <c r="K1162" s="648">
        <v>12</v>
      </c>
      <c r="L1162" s="648">
        <v>3.3066666666666666</v>
      </c>
      <c r="M1162" s="648">
        <v>0.45</v>
      </c>
      <c r="N1162" s="823">
        <v>9598.8919999999998</v>
      </c>
      <c r="O1162" s="655" t="s">
        <v>143</v>
      </c>
      <c r="P1162" s="662"/>
      <c r="Q1162" s="823">
        <v>-9598.8919999999998</v>
      </c>
      <c r="R1162" s="15"/>
      <c r="S1162" s="25"/>
      <c r="U1162" s="15">
        <v>0.40519817626224047</v>
      </c>
      <c r="V1162" s="4" t="s">
        <v>1257</v>
      </c>
      <c r="W1162" s="657">
        <v>15.756666666666666</v>
      </c>
      <c r="X1162" s="4">
        <v>-400</v>
      </c>
      <c r="Y1162" s="20"/>
      <c r="Z1162" s="15">
        <v>0</v>
      </c>
    </row>
    <row r="1163" spans="1:26" s="4" customFormat="1" ht="16.5" customHeight="1">
      <c r="A1163" s="854" t="s">
        <v>200</v>
      </c>
      <c r="B1163" s="5">
        <v>43735</v>
      </c>
      <c r="C1163" s="650" t="s">
        <v>1265</v>
      </c>
      <c r="D1163" s="291">
        <v>91568</v>
      </c>
      <c r="E1163" s="7" t="s">
        <v>8</v>
      </c>
      <c r="F1163" s="7" t="s">
        <v>1240</v>
      </c>
      <c r="G1163" s="7">
        <v>300</v>
      </c>
      <c r="H1163" s="7">
        <v>43.97</v>
      </c>
      <c r="I1163" s="7">
        <v>44.48</v>
      </c>
      <c r="J1163" s="19">
        <v>13191</v>
      </c>
      <c r="K1163" s="3">
        <v>12</v>
      </c>
      <c r="L1163" s="3">
        <v>3.3066666666666666</v>
      </c>
      <c r="M1163" s="3">
        <v>0.45</v>
      </c>
      <c r="N1163" s="823">
        <v>13210.892</v>
      </c>
      <c r="O1163" s="655" t="s">
        <v>143</v>
      </c>
      <c r="P1163" s="662"/>
      <c r="Q1163" s="823">
        <v>-13210.892</v>
      </c>
      <c r="R1163" s="15"/>
      <c r="S1163" s="25"/>
      <c r="U1163" s="15"/>
      <c r="V1163" s="4" t="s">
        <v>1257</v>
      </c>
      <c r="W1163" s="657">
        <v>15.756666666666666</v>
      </c>
      <c r="X1163" s="4">
        <v>2000</v>
      </c>
      <c r="Y1163" s="20"/>
      <c r="Z1163" s="15">
        <v>0</v>
      </c>
    </row>
    <row r="1164" spans="1:26" s="4" customFormat="1" ht="16.5" customHeight="1">
      <c r="A1164" s="854" t="s">
        <v>200</v>
      </c>
      <c r="B1164" s="5">
        <v>43735</v>
      </c>
      <c r="C1164" s="650" t="s">
        <v>1265</v>
      </c>
      <c r="D1164" s="291">
        <v>91568</v>
      </c>
      <c r="E1164" s="7" t="s">
        <v>8</v>
      </c>
      <c r="F1164" s="7" t="s">
        <v>1240</v>
      </c>
      <c r="G1164" s="7">
        <v>300</v>
      </c>
      <c r="H1164" s="7">
        <v>44.46</v>
      </c>
      <c r="I1164" s="7">
        <v>44.378</v>
      </c>
      <c r="J1164" s="19">
        <v>13338</v>
      </c>
      <c r="K1164" s="3">
        <v>12</v>
      </c>
      <c r="L1164" s="3">
        <v>3.3066666666666666</v>
      </c>
      <c r="M1164" s="3">
        <v>0.45</v>
      </c>
      <c r="N1164" s="823">
        <v>13355.46</v>
      </c>
      <c r="O1164" s="655" t="s">
        <v>143</v>
      </c>
      <c r="P1164" s="662"/>
      <c r="Q1164" s="823">
        <v>-13355.46</v>
      </c>
      <c r="R1164" s="15"/>
      <c r="S1164" s="660">
        <v>1000</v>
      </c>
      <c r="U1164" s="15"/>
      <c r="V1164" s="4" t="s">
        <v>1257</v>
      </c>
      <c r="W1164" s="657">
        <v>15.756666666666666</v>
      </c>
      <c r="X1164" s="4">
        <v>200</v>
      </c>
      <c r="Y1164" s="20"/>
      <c r="Z1164" s="15">
        <v>0</v>
      </c>
    </row>
    <row r="1165" spans="1:26" s="4" customFormat="1" ht="16.5" customHeight="1">
      <c r="A1165" s="872" t="s">
        <v>1263</v>
      </c>
      <c r="B1165" s="5">
        <v>43734</v>
      </c>
      <c r="C1165" s="650" t="s">
        <v>1265</v>
      </c>
      <c r="D1165" s="291">
        <v>5776290</v>
      </c>
      <c r="E1165" s="7" t="s">
        <v>10</v>
      </c>
      <c r="F1165" s="7" t="s">
        <v>1240</v>
      </c>
      <c r="G1165" s="7">
        <v>400</v>
      </c>
      <c r="H1165" s="7">
        <v>44.57</v>
      </c>
      <c r="I1165" s="7"/>
      <c r="J1165" s="19">
        <v>17828</v>
      </c>
      <c r="K1165" s="3"/>
      <c r="L1165" s="3">
        <v>2.7879999999999998</v>
      </c>
      <c r="M1165" s="3">
        <v>0.38</v>
      </c>
      <c r="N1165" s="823">
        <v>17823.239999999998</v>
      </c>
      <c r="O1165" s="655" t="s">
        <v>143</v>
      </c>
      <c r="P1165" s="662"/>
      <c r="Q1165" s="823">
        <v>17823.239999999998</v>
      </c>
      <c r="R1165" s="15">
        <v>72.223333333334267</v>
      </c>
      <c r="S1165" s="25"/>
      <c r="U1165" s="15">
        <v>2.5008531245068903</v>
      </c>
      <c r="V1165" s="4" t="s">
        <v>1257</v>
      </c>
      <c r="W1165" s="657">
        <v>3.1679999999999997</v>
      </c>
      <c r="X1165" s="4">
        <v>-300</v>
      </c>
      <c r="Y1165" s="20"/>
      <c r="Z1165" s="15">
        <v>0</v>
      </c>
    </row>
    <row r="1166" spans="1:26" s="4" customFormat="1" ht="16.5" customHeight="1">
      <c r="A1166" s="872" t="s">
        <v>1263</v>
      </c>
      <c r="B1166" s="5">
        <v>43734</v>
      </c>
      <c r="C1166" s="650" t="e">
        <v>#N/A</v>
      </c>
      <c r="D1166" s="291">
        <v>5776290</v>
      </c>
      <c r="E1166" s="7" t="s">
        <v>8</v>
      </c>
      <c r="F1166" s="7" t="s">
        <v>913</v>
      </c>
      <c r="G1166" s="7">
        <v>2000</v>
      </c>
      <c r="H1166" s="7">
        <v>3.4</v>
      </c>
      <c r="I1166" s="7"/>
      <c r="J1166" s="19">
        <v>6800</v>
      </c>
      <c r="K1166" s="3"/>
      <c r="L1166" s="3">
        <v>2.7879999999999998</v>
      </c>
      <c r="M1166" s="3">
        <v>0.38</v>
      </c>
      <c r="N1166" s="823">
        <v>6805.39</v>
      </c>
      <c r="O1166" s="655" t="s">
        <v>143</v>
      </c>
      <c r="P1166" s="662"/>
      <c r="Q1166" s="823">
        <v>-6805.39</v>
      </c>
      <c r="R1166" s="15"/>
      <c r="S1166" s="25"/>
      <c r="U1166" s="15">
        <v>3.7398085602194611</v>
      </c>
      <c r="V1166" s="4" t="s">
        <v>1257</v>
      </c>
      <c r="W1166" s="657">
        <v>3.1679999999999997</v>
      </c>
      <c r="X1166" s="4">
        <v>-200</v>
      </c>
      <c r="Y1166" s="20"/>
      <c r="Z1166" s="15">
        <v>0</v>
      </c>
    </row>
    <row r="1167" spans="1:26" s="4" customFormat="1" ht="16.5" customHeight="1">
      <c r="A1167" s="872" t="s">
        <v>1263</v>
      </c>
      <c r="B1167" s="5">
        <v>43734</v>
      </c>
      <c r="C1167" s="650" t="s">
        <v>1265</v>
      </c>
      <c r="D1167" s="291">
        <v>5776290</v>
      </c>
      <c r="E1167" s="7" t="s">
        <v>8</v>
      </c>
      <c r="F1167" s="7" t="s">
        <v>1</v>
      </c>
      <c r="G1167" s="7">
        <v>200</v>
      </c>
      <c r="H1167" s="7">
        <v>45.85</v>
      </c>
      <c r="I1167" s="7">
        <v>47.256250000000001</v>
      </c>
      <c r="J1167" s="19">
        <v>9170</v>
      </c>
      <c r="K1167" s="3"/>
      <c r="L1167" s="3">
        <v>2.7879999999999998</v>
      </c>
      <c r="M1167" s="3">
        <v>0.38</v>
      </c>
      <c r="N1167" s="823">
        <v>9175.3899999999976</v>
      </c>
      <c r="O1167" s="655" t="s">
        <v>143</v>
      </c>
      <c r="P1167" s="662"/>
      <c r="Q1167" s="823">
        <v>-9175.3899999999976</v>
      </c>
      <c r="R1167" s="15"/>
      <c r="S1167" s="25"/>
      <c r="U1167" s="15">
        <v>0.42345613236914048</v>
      </c>
      <c r="V1167" s="4" t="s">
        <v>1257</v>
      </c>
      <c r="W1167" s="657">
        <v>3.1679999999999997</v>
      </c>
      <c r="X1167" s="4">
        <v>-300</v>
      </c>
      <c r="Y1167" s="20"/>
      <c r="Z1167" s="15">
        <v>0</v>
      </c>
    </row>
    <row r="1168" spans="1:26" s="4" customFormat="1" ht="16.5" customHeight="1">
      <c r="A1168" s="872" t="s">
        <v>1263</v>
      </c>
      <c r="B1168" s="5">
        <v>43734</v>
      </c>
      <c r="C1168" s="650" t="s">
        <v>281</v>
      </c>
      <c r="D1168" s="291">
        <v>5776290</v>
      </c>
      <c r="E1168" s="7" t="s">
        <v>10</v>
      </c>
      <c r="F1168" s="7" t="s">
        <v>153</v>
      </c>
      <c r="G1168" s="7">
        <v>300</v>
      </c>
      <c r="H1168" s="7">
        <v>33.81</v>
      </c>
      <c r="I1168" s="7"/>
      <c r="J1168" s="19">
        <v>10143</v>
      </c>
      <c r="K1168" s="3"/>
      <c r="L1168" s="3">
        <v>2.7879999999999998</v>
      </c>
      <c r="M1168" s="3">
        <v>0.38</v>
      </c>
      <c r="N1168" s="823">
        <v>10138.820000000002</v>
      </c>
      <c r="O1168" s="655" t="s">
        <v>143</v>
      </c>
      <c r="P1168" s="662"/>
      <c r="Q1168" s="823">
        <v>10138.820000000002</v>
      </c>
      <c r="R1168" s="15">
        <v>253.56650000000263</v>
      </c>
      <c r="S1168" s="25"/>
      <c r="U1168" s="15"/>
      <c r="V1168" s="4" t="s">
        <v>1257</v>
      </c>
      <c r="W1168" s="657">
        <v>3.1679999999999997</v>
      </c>
      <c r="X1168" s="4">
        <v>500</v>
      </c>
      <c r="Y1168" s="20"/>
      <c r="Z1168" s="15">
        <v>0</v>
      </c>
    </row>
    <row r="1169" spans="1:26" s="4" customFormat="1" ht="16.5" customHeight="1">
      <c r="A1169" s="872" t="s">
        <v>1263</v>
      </c>
      <c r="B1169" s="5">
        <v>43734</v>
      </c>
      <c r="C1169" s="650" t="s">
        <v>281</v>
      </c>
      <c r="D1169" s="663">
        <v>5776290</v>
      </c>
      <c r="E1169" s="7" t="s">
        <v>10</v>
      </c>
      <c r="F1169" s="7" t="s">
        <v>153</v>
      </c>
      <c r="G1169" s="7">
        <v>200</v>
      </c>
      <c r="H1169" s="7">
        <v>33.92</v>
      </c>
      <c r="I1169" s="7"/>
      <c r="J1169" s="19">
        <v>6784</v>
      </c>
      <c r="K1169" s="3"/>
      <c r="L1169" s="3">
        <v>2.7879999999999998</v>
      </c>
      <c r="M1169" s="3">
        <v>0.38</v>
      </c>
      <c r="N1169" s="823">
        <v>6779.0050000000001</v>
      </c>
      <c r="O1169" s="655" t="s">
        <v>143</v>
      </c>
      <c r="P1169" s="662"/>
      <c r="Q1169" s="823">
        <v>6779.0050000000001</v>
      </c>
      <c r="R1169" s="15">
        <v>253.56649999999991</v>
      </c>
      <c r="S1169" s="25"/>
      <c r="U1169" s="15">
        <v>3.3033140513945307</v>
      </c>
      <c r="V1169" s="4" t="s">
        <v>1257</v>
      </c>
      <c r="W1169" s="657">
        <v>3.1679999999999997</v>
      </c>
      <c r="X1169" s="4">
        <v>-1000</v>
      </c>
      <c r="Y1169" s="20"/>
      <c r="Z1169" s="15">
        <v>0</v>
      </c>
    </row>
    <row r="1170" spans="1:26" s="4" customFormat="1" ht="16.5" customHeight="1">
      <c r="A1170" s="854" t="s">
        <v>200</v>
      </c>
      <c r="B1170" s="5">
        <v>43734</v>
      </c>
      <c r="C1170" s="650" t="s">
        <v>1265</v>
      </c>
      <c r="D1170" s="663">
        <v>87602</v>
      </c>
      <c r="E1170" s="7" t="s">
        <v>10</v>
      </c>
      <c r="F1170" s="7" t="s">
        <v>1240</v>
      </c>
      <c r="G1170" s="7">
        <v>300</v>
      </c>
      <c r="H1170" s="7">
        <v>44.6</v>
      </c>
      <c r="I1170" s="7">
        <v>44.357500000000002</v>
      </c>
      <c r="J1170" s="19">
        <v>13380</v>
      </c>
      <c r="K1170" s="3">
        <v>12</v>
      </c>
      <c r="L1170" s="3">
        <v>5.44</v>
      </c>
      <c r="M1170" s="3">
        <v>0.7400000000000001</v>
      </c>
      <c r="N1170" s="823">
        <v>13362.645</v>
      </c>
      <c r="O1170" s="655" t="s">
        <v>143</v>
      </c>
      <c r="P1170" s="662"/>
      <c r="Q1170" s="823">
        <v>13362.645</v>
      </c>
      <c r="R1170" s="15">
        <v>56.590000000000146</v>
      </c>
      <c r="S1170" s="25"/>
      <c r="U1170" s="15">
        <v>2.2573934631843384</v>
      </c>
      <c r="V1170" s="4" t="s">
        <v>1257</v>
      </c>
      <c r="W1170" s="657">
        <v>18.18</v>
      </c>
      <c r="X1170" s="4">
        <v>-500</v>
      </c>
      <c r="Y1170" s="20"/>
      <c r="Z1170" s="15">
        <v>0</v>
      </c>
    </row>
    <row r="1171" spans="1:26" s="4" customFormat="1" ht="16.5" customHeight="1">
      <c r="A1171" s="854" t="s">
        <v>200</v>
      </c>
      <c r="B1171" s="5">
        <v>43734</v>
      </c>
      <c r="C1171" s="650" t="s">
        <v>1264</v>
      </c>
      <c r="D1171" s="663">
        <v>87602</v>
      </c>
      <c r="E1171" s="7" t="s">
        <v>8</v>
      </c>
      <c r="F1171" s="7" t="s">
        <v>130</v>
      </c>
      <c r="G1171" s="7">
        <v>500</v>
      </c>
      <c r="H1171" s="7">
        <v>24.23</v>
      </c>
      <c r="I1171" s="7">
        <v>24.8</v>
      </c>
      <c r="J1171" s="19">
        <v>12115</v>
      </c>
      <c r="K1171" s="3">
        <v>12</v>
      </c>
      <c r="L1171" s="3">
        <v>5.44</v>
      </c>
      <c r="M1171" s="3">
        <v>0.7400000000000001</v>
      </c>
      <c r="N1171" s="823">
        <v>12137.079999999998</v>
      </c>
      <c r="O1171" s="655" t="s">
        <v>143</v>
      </c>
      <c r="P1171" s="662"/>
      <c r="Q1171" s="823">
        <v>-12137.079999999998</v>
      </c>
      <c r="R1171" s="15"/>
      <c r="S1171" s="25"/>
      <c r="U1171" s="15">
        <v>0.5626512195664104</v>
      </c>
      <c r="V1171" s="4" t="s">
        <v>1257</v>
      </c>
      <c r="W1171" s="657">
        <v>18.18</v>
      </c>
      <c r="X1171" s="4">
        <v>-2000</v>
      </c>
      <c r="Y1171" s="20"/>
      <c r="Z1171" s="15">
        <v>0</v>
      </c>
    </row>
    <row r="1172" spans="1:26" s="4" customFormat="1" ht="16.5" customHeight="1">
      <c r="A1172" s="854" t="s">
        <v>200</v>
      </c>
      <c r="B1172" s="5">
        <v>43734</v>
      </c>
      <c r="C1172" s="650" t="s">
        <v>281</v>
      </c>
      <c r="D1172" s="291">
        <v>87602</v>
      </c>
      <c r="E1172" s="7" t="s">
        <v>10</v>
      </c>
      <c r="F1172" s="7" t="s">
        <v>153</v>
      </c>
      <c r="G1172" s="7">
        <v>1000</v>
      </c>
      <c r="H1172" s="7">
        <v>33.86</v>
      </c>
      <c r="I1172" s="7">
        <v>32.69</v>
      </c>
      <c r="J1172" s="19">
        <v>33860</v>
      </c>
      <c r="K1172" s="3">
        <v>12</v>
      </c>
      <c r="L1172" s="3">
        <v>5.44</v>
      </c>
      <c r="M1172" s="3">
        <v>0.7400000000000001</v>
      </c>
      <c r="N1172" s="823">
        <v>33843.021250000005</v>
      </c>
      <c r="O1172" s="655" t="s">
        <v>143</v>
      </c>
      <c r="P1172" s="662"/>
      <c r="Q1172" s="823">
        <v>33843.021250000005</v>
      </c>
      <c r="R1172" s="15">
        <v>1117.9461428571376</v>
      </c>
      <c r="S1172" s="25"/>
      <c r="U1172" s="15"/>
      <c r="V1172" s="4" t="s">
        <v>1257</v>
      </c>
      <c r="W1172" s="657">
        <v>18.18</v>
      </c>
      <c r="X1172" s="4">
        <v>300</v>
      </c>
      <c r="Y1172" s="20"/>
      <c r="Z1172" s="15">
        <v>0</v>
      </c>
    </row>
    <row r="1173" spans="1:26" s="4" customFormat="1" ht="16.5" customHeight="1">
      <c r="A1173" s="854" t="s">
        <v>200</v>
      </c>
      <c r="B1173" s="5">
        <v>43733</v>
      </c>
      <c r="C1173" s="650" t="s">
        <v>274</v>
      </c>
      <c r="D1173" s="291">
        <v>83180</v>
      </c>
      <c r="E1173" s="7" t="s">
        <v>10</v>
      </c>
      <c r="F1173" s="7" t="s">
        <v>124</v>
      </c>
      <c r="G1173" s="7">
        <v>500</v>
      </c>
      <c r="H1173" s="7">
        <v>32.340000000000003</v>
      </c>
      <c r="I1173" s="7"/>
      <c r="J1173" s="19">
        <v>16170.000000000002</v>
      </c>
      <c r="K1173" s="3">
        <v>12</v>
      </c>
      <c r="L1173" s="3">
        <v>4.7016666666666671</v>
      </c>
      <c r="M1173" s="3">
        <v>0.7400000000000001</v>
      </c>
      <c r="N1173" s="823">
        <v>16153.021250000002</v>
      </c>
      <c r="O1173" s="655" t="s">
        <v>143</v>
      </c>
      <c r="P1173" s="662"/>
      <c r="Q1173" s="823">
        <v>16153.021250000002</v>
      </c>
      <c r="R1173" s="15">
        <v>364.64057142857564</v>
      </c>
      <c r="S1173" s="25"/>
      <c r="U1173" s="15"/>
      <c r="V1173" s="4" t="s">
        <v>1257</v>
      </c>
      <c r="W1173" s="657">
        <v>17.441666666666666</v>
      </c>
      <c r="X1173" s="4">
        <v>500</v>
      </c>
      <c r="Y1173" s="20"/>
      <c r="Z1173" s="15">
        <v>0</v>
      </c>
    </row>
    <row r="1174" spans="1:26" s="4" customFormat="1" ht="16.5" customHeight="1">
      <c r="A1174" s="854" t="s">
        <v>200</v>
      </c>
      <c r="B1174" s="5">
        <v>43733</v>
      </c>
      <c r="C1174" s="650" t="s">
        <v>271</v>
      </c>
      <c r="D1174" s="291">
        <v>83180</v>
      </c>
      <c r="E1174" s="7" t="s">
        <v>10</v>
      </c>
      <c r="F1174" s="7" t="s">
        <v>1234</v>
      </c>
      <c r="G1174" s="7">
        <v>2000</v>
      </c>
      <c r="H1174" s="7">
        <v>7.53</v>
      </c>
      <c r="I1174" s="7"/>
      <c r="J1174" s="19">
        <v>15060</v>
      </c>
      <c r="K1174" s="3">
        <v>12</v>
      </c>
      <c r="L1174" s="3">
        <v>4.7016666666666671</v>
      </c>
      <c r="M1174" s="3">
        <v>0.7400000000000001</v>
      </c>
      <c r="N1174" s="823">
        <v>15043.02125</v>
      </c>
      <c r="O1174" s="655" t="s">
        <v>143</v>
      </c>
      <c r="P1174" s="662"/>
      <c r="Q1174" s="823">
        <v>15043.02125</v>
      </c>
      <c r="R1174" s="15">
        <v>84.640571428573821</v>
      </c>
      <c r="S1174" s="25"/>
      <c r="U1174" s="15">
        <v>7.4689526036330764E-2</v>
      </c>
      <c r="V1174" s="4" t="s">
        <v>1211</v>
      </c>
      <c r="W1174" s="657">
        <v>17.441666666666666</v>
      </c>
      <c r="X1174" s="4">
        <v>-800</v>
      </c>
      <c r="Y1174" s="20"/>
      <c r="Z1174" s="15">
        <v>0</v>
      </c>
    </row>
    <row r="1175" spans="1:26" s="4" customFormat="1" ht="16.5" customHeight="1">
      <c r="A1175" s="854" t="s">
        <v>200</v>
      </c>
      <c r="B1175" s="5">
        <v>43733</v>
      </c>
      <c r="C1175" s="650" t="s">
        <v>1265</v>
      </c>
      <c r="D1175" s="291">
        <v>83180</v>
      </c>
      <c r="E1175" s="7" t="s">
        <v>8</v>
      </c>
      <c r="F1175" s="7" t="s">
        <v>1240</v>
      </c>
      <c r="G1175" s="7">
        <v>300</v>
      </c>
      <c r="H1175" s="7">
        <v>43.46</v>
      </c>
      <c r="I1175" s="7">
        <v>44.357500000000002</v>
      </c>
      <c r="J1175" s="19">
        <v>13038</v>
      </c>
      <c r="K1175" s="3">
        <v>12</v>
      </c>
      <c r="L1175" s="3">
        <v>4.7016666666666671</v>
      </c>
      <c r="M1175" s="3">
        <v>0.7400000000000001</v>
      </c>
      <c r="N1175" s="823">
        <v>13055.608749999999</v>
      </c>
      <c r="O1175" s="655" t="s">
        <v>143</v>
      </c>
      <c r="P1175" s="662"/>
      <c r="Q1175" s="823">
        <v>-13055.608749999999</v>
      </c>
      <c r="R1175" s="15"/>
      <c r="S1175" s="25"/>
      <c r="U1175" s="15"/>
      <c r="V1175" s="4" t="s">
        <v>1211</v>
      </c>
      <c r="W1175" s="657">
        <v>17.441666666666666</v>
      </c>
      <c r="X1175" s="4">
        <v>800</v>
      </c>
      <c r="Y1175" s="20"/>
      <c r="Z1175" s="15">
        <v>0</v>
      </c>
    </row>
    <row r="1176" spans="1:26" s="4" customFormat="1" ht="16.5" customHeight="1">
      <c r="A1176" s="854" t="s">
        <v>200</v>
      </c>
      <c r="B1176" s="5">
        <v>43733</v>
      </c>
      <c r="C1176" s="650" t="s">
        <v>281</v>
      </c>
      <c r="D1176" s="291">
        <v>83180</v>
      </c>
      <c r="E1176" s="7" t="s">
        <v>8</v>
      </c>
      <c r="F1176" s="7" t="s">
        <v>153</v>
      </c>
      <c r="G1176" s="7">
        <v>500</v>
      </c>
      <c r="H1176" s="7">
        <v>32.18</v>
      </c>
      <c r="I1176" s="7">
        <v>32.69</v>
      </c>
      <c r="J1176" s="19">
        <v>16090</v>
      </c>
      <c r="K1176" s="3">
        <v>12</v>
      </c>
      <c r="L1176" s="3">
        <v>4.7016666666666671</v>
      </c>
      <c r="M1176" s="3">
        <v>0.7400000000000001</v>
      </c>
      <c r="N1176" s="823">
        <v>16107.608749999999</v>
      </c>
      <c r="O1176" s="655" t="s">
        <v>143</v>
      </c>
      <c r="P1176" s="662"/>
      <c r="Q1176" s="823">
        <v>-16107.608749999999</v>
      </c>
      <c r="R1176" s="15"/>
      <c r="S1176" s="25"/>
      <c r="U1176" s="15"/>
      <c r="V1176" s="4" t="s">
        <v>1257</v>
      </c>
      <c r="W1176" s="657">
        <v>17.441666666666666</v>
      </c>
      <c r="X1176" s="4">
        <v>1000</v>
      </c>
      <c r="Y1176" s="20"/>
      <c r="Z1176" s="15">
        <v>0</v>
      </c>
    </row>
    <row r="1177" spans="1:26" s="4" customFormat="1" ht="16.5" customHeight="1">
      <c r="A1177" s="854" t="s">
        <v>200</v>
      </c>
      <c r="B1177" s="5">
        <v>43733</v>
      </c>
      <c r="C1177" s="650" t="s">
        <v>271</v>
      </c>
      <c r="D1177" s="291">
        <v>83180</v>
      </c>
      <c r="E1177" s="7" t="s">
        <v>10</v>
      </c>
      <c r="F1177" s="7" t="s">
        <v>38</v>
      </c>
      <c r="G1177" s="7">
        <v>800</v>
      </c>
      <c r="H1177" s="7">
        <v>36.35</v>
      </c>
      <c r="I1177" s="7">
        <v>36.28</v>
      </c>
      <c r="J1177" s="19">
        <v>29080</v>
      </c>
      <c r="K1177" s="3">
        <v>12</v>
      </c>
      <c r="L1177" s="3">
        <v>4.7016666666666671</v>
      </c>
      <c r="M1177" s="3">
        <v>0.7400000000000001</v>
      </c>
      <c r="N1177" s="823">
        <v>29063.021249999998</v>
      </c>
      <c r="O1177" s="655" t="s">
        <v>143</v>
      </c>
      <c r="P1177" s="662"/>
      <c r="Q1177" s="823">
        <v>29063.021249999998</v>
      </c>
      <c r="R1177" s="15">
        <v>21.707142857139843</v>
      </c>
      <c r="S1177" s="25"/>
      <c r="U1177" s="15"/>
      <c r="V1177" s="4" t="s">
        <v>1257</v>
      </c>
      <c r="W1177" s="657">
        <v>17.441666666666666</v>
      </c>
      <c r="X1177" s="4">
        <v>300</v>
      </c>
      <c r="Y1177" s="20"/>
      <c r="Z1177" s="15">
        <v>0</v>
      </c>
    </row>
    <row r="1178" spans="1:26" s="4" customFormat="1" ht="16.5" customHeight="1">
      <c r="A1178" s="854" t="s">
        <v>200</v>
      </c>
      <c r="B1178" s="5">
        <v>43733</v>
      </c>
      <c r="C1178" s="650" t="s">
        <v>271</v>
      </c>
      <c r="D1178" s="291">
        <v>83180</v>
      </c>
      <c r="E1178" s="7" t="s">
        <v>8</v>
      </c>
      <c r="F1178" s="7" t="s">
        <v>38</v>
      </c>
      <c r="G1178" s="7">
        <v>800</v>
      </c>
      <c r="H1178" s="7">
        <v>36.28</v>
      </c>
      <c r="I1178" s="7">
        <v>36.28</v>
      </c>
      <c r="J1178" s="19">
        <v>29024</v>
      </c>
      <c r="K1178" s="3">
        <v>12</v>
      </c>
      <c r="L1178" s="3">
        <v>4.7016666666666671</v>
      </c>
      <c r="M1178" s="3">
        <v>0.7400000000000001</v>
      </c>
      <c r="N1178" s="823">
        <v>29041.608750000003</v>
      </c>
      <c r="O1178" s="655" t="s">
        <v>143</v>
      </c>
      <c r="P1178" s="662"/>
      <c r="Q1178" s="823">
        <v>-29041.608750000003</v>
      </c>
      <c r="R1178" s="15"/>
      <c r="S1178" s="25"/>
      <c r="U1178" s="15">
        <v>1.9149639920289045</v>
      </c>
      <c r="V1178" s="4" t="s">
        <v>1257</v>
      </c>
      <c r="W1178" s="657">
        <v>17.441666666666666</v>
      </c>
      <c r="X1178" s="4">
        <v>-500</v>
      </c>
      <c r="Y1178" s="20"/>
      <c r="Z1178" s="15">
        <v>0</v>
      </c>
    </row>
    <row r="1179" spans="1:26" s="4" customFormat="1" ht="16.5" customHeight="1">
      <c r="A1179" s="872" t="s">
        <v>1263</v>
      </c>
      <c r="B1179" s="5">
        <v>43732</v>
      </c>
      <c r="C1179" s="650" t="s">
        <v>274</v>
      </c>
      <c r="D1179" s="291">
        <v>5687602</v>
      </c>
      <c r="E1179" s="7" t="s">
        <v>8</v>
      </c>
      <c r="F1179" s="7" t="s">
        <v>172</v>
      </c>
      <c r="G1179" s="7">
        <v>1000</v>
      </c>
      <c r="H1179" s="7">
        <v>7.89</v>
      </c>
      <c r="I1179" s="7">
        <v>8.9137500000000003</v>
      </c>
      <c r="J1179" s="19">
        <v>7890</v>
      </c>
      <c r="K1179" s="3"/>
      <c r="L1179" s="3">
        <v>3.28</v>
      </c>
      <c r="M1179" s="3">
        <v>0.44666666666666671</v>
      </c>
      <c r="N1179" s="823">
        <v>7895.3154166666673</v>
      </c>
      <c r="O1179" s="655" t="s">
        <v>143</v>
      </c>
      <c r="P1179" s="662"/>
      <c r="Q1179" s="823">
        <v>-7895.3154166666673</v>
      </c>
      <c r="R1179" s="15"/>
      <c r="S1179" s="25"/>
      <c r="U1179" s="15"/>
      <c r="V1179" s="4" t="s">
        <v>1257</v>
      </c>
      <c r="W1179" s="657">
        <v>3.7266666666666666</v>
      </c>
      <c r="X1179" s="4">
        <v>500</v>
      </c>
      <c r="Y1179" s="20"/>
      <c r="Z1179" s="15">
        <v>0</v>
      </c>
    </row>
    <row r="1180" spans="1:26" s="4" customFormat="1" ht="16.5" customHeight="1">
      <c r="A1180" s="872" t="s">
        <v>1263</v>
      </c>
      <c r="B1180" s="5">
        <v>43732</v>
      </c>
      <c r="C1180" s="650" t="s">
        <v>1265</v>
      </c>
      <c r="D1180" s="291">
        <v>5687602</v>
      </c>
      <c r="E1180" s="7" t="s">
        <v>8</v>
      </c>
      <c r="F1180" s="7" t="s">
        <v>1240</v>
      </c>
      <c r="G1180" s="7">
        <v>300</v>
      </c>
      <c r="H1180" s="7">
        <v>44.29</v>
      </c>
      <c r="I1180" s="7">
        <v>44.354999999999997</v>
      </c>
      <c r="J1180" s="19">
        <v>13287</v>
      </c>
      <c r="K1180" s="3"/>
      <c r="L1180" s="3">
        <v>3.28</v>
      </c>
      <c r="M1180" s="3">
        <v>0.44666666666666671</v>
      </c>
      <c r="N1180" s="823">
        <v>13291.826666666666</v>
      </c>
      <c r="O1180" s="655" t="s">
        <v>143</v>
      </c>
      <c r="P1180" s="662"/>
      <c r="Q1180" s="823">
        <v>-13291.826666666666</v>
      </c>
      <c r="R1180" s="15"/>
      <c r="S1180" s="660">
        <v>800</v>
      </c>
      <c r="U1180" s="15"/>
      <c r="V1180" s="4" t="s">
        <v>1257</v>
      </c>
      <c r="W1180" s="657">
        <v>3.7266666666666666</v>
      </c>
      <c r="X1180" s="4">
        <v>200</v>
      </c>
      <c r="Y1180" s="20"/>
      <c r="Z1180" s="15">
        <v>0</v>
      </c>
    </row>
    <row r="1181" spans="1:26" s="4" customFormat="1" ht="16.5" customHeight="1">
      <c r="A1181" s="872" t="s">
        <v>1263</v>
      </c>
      <c r="B1181" s="5">
        <v>43732</v>
      </c>
      <c r="C1181" s="650" t="s">
        <v>271</v>
      </c>
      <c r="D1181" s="291">
        <v>5687602</v>
      </c>
      <c r="E1181" s="7" t="s">
        <v>10</v>
      </c>
      <c r="F1181" s="7" t="s">
        <v>38</v>
      </c>
      <c r="G1181" s="7">
        <v>500</v>
      </c>
      <c r="H1181" s="7">
        <v>36.630000000000003</v>
      </c>
      <c r="I1181" s="7"/>
      <c r="J1181" s="19">
        <v>18315</v>
      </c>
      <c r="K1181" s="3"/>
      <c r="L1181" s="3">
        <v>3.28</v>
      </c>
      <c r="M1181" s="3">
        <v>0.44666666666666671</v>
      </c>
      <c r="N1181" s="823">
        <v>18309.576666666668</v>
      </c>
      <c r="O1181" s="655" t="s">
        <v>143</v>
      </c>
      <c r="P1181" s="662"/>
      <c r="Q1181" s="823">
        <v>18309.576666666668</v>
      </c>
      <c r="R1181" s="15">
        <v>350.65333333332819</v>
      </c>
      <c r="S1181" s="25"/>
      <c r="U1181" s="15">
        <v>3.8563546890770533</v>
      </c>
      <c r="V1181" s="4" t="s">
        <v>1257</v>
      </c>
      <c r="W1181" s="657">
        <v>3.7266666666666666</v>
      </c>
      <c r="X1181" s="4">
        <v>-500</v>
      </c>
      <c r="Y1181" s="20"/>
      <c r="Z1181" s="15">
        <v>0</v>
      </c>
    </row>
    <row r="1182" spans="1:26" s="4" customFormat="1" ht="16.5" customHeight="1">
      <c r="A1182" s="872" t="s">
        <v>1263</v>
      </c>
      <c r="B1182" s="5">
        <v>43732</v>
      </c>
      <c r="C1182" s="650" t="e">
        <v>#N/A</v>
      </c>
      <c r="D1182" s="291">
        <v>5687602</v>
      </c>
      <c r="E1182" s="7" t="s">
        <v>8</v>
      </c>
      <c r="F1182" s="7" t="s">
        <v>195</v>
      </c>
      <c r="G1182" s="7">
        <v>500</v>
      </c>
      <c r="H1182" s="7">
        <v>13.76</v>
      </c>
      <c r="I1182" s="7">
        <v>14.193333333333333</v>
      </c>
      <c r="J1182" s="19">
        <v>6880</v>
      </c>
      <c r="K1182" s="3"/>
      <c r="L1182" s="3">
        <v>3.28</v>
      </c>
      <c r="M1182" s="3">
        <v>0.44666666666666671</v>
      </c>
      <c r="N1182" s="823">
        <v>6886.0533333333333</v>
      </c>
      <c r="O1182" s="655" t="s">
        <v>143</v>
      </c>
      <c r="P1182" s="662"/>
      <c r="Q1182" s="823">
        <v>-6886.0533333333333</v>
      </c>
      <c r="R1182" s="15"/>
      <c r="S1182" s="25"/>
      <c r="U1182" s="15"/>
      <c r="V1182" s="4" t="s">
        <v>1211</v>
      </c>
      <c r="W1182" s="657">
        <v>3.7266666666666666</v>
      </c>
      <c r="X1182" s="4">
        <v>500</v>
      </c>
      <c r="Y1182" s="20"/>
      <c r="Z1182" s="15">
        <v>0</v>
      </c>
    </row>
    <row r="1183" spans="1:26" s="4" customFormat="1" ht="16.5" customHeight="1">
      <c r="A1183" s="872" t="s">
        <v>1263</v>
      </c>
      <c r="B1183" s="5">
        <v>43732</v>
      </c>
      <c r="C1183" s="650" t="s">
        <v>1265</v>
      </c>
      <c r="D1183" s="291">
        <v>5687602</v>
      </c>
      <c r="E1183" s="7" t="s">
        <v>8</v>
      </c>
      <c r="F1183" s="7" t="s">
        <v>1</v>
      </c>
      <c r="G1183" s="7">
        <v>200</v>
      </c>
      <c r="H1183" s="7">
        <v>46.34</v>
      </c>
      <c r="I1183" s="7">
        <v>47.725000000000001</v>
      </c>
      <c r="J1183" s="19">
        <v>9268</v>
      </c>
      <c r="K1183" s="3"/>
      <c r="L1183" s="3">
        <v>3.28</v>
      </c>
      <c r="M1183" s="3">
        <v>0.44666666666666671</v>
      </c>
      <c r="N1183" s="823">
        <v>9274.0533333333333</v>
      </c>
      <c r="O1183" s="655" t="s">
        <v>143</v>
      </c>
      <c r="P1183" s="662"/>
      <c r="Q1183" s="823">
        <v>-9274.0533333333333</v>
      </c>
      <c r="R1183" s="15"/>
      <c r="S1183" s="25"/>
      <c r="U1183" s="15">
        <v>1.9726634341118043</v>
      </c>
      <c r="V1183" s="4" t="s">
        <v>1211</v>
      </c>
      <c r="W1183" s="657">
        <v>3.7266666666666666</v>
      </c>
      <c r="X1183" s="4">
        <v>-500</v>
      </c>
      <c r="Y1183" s="20"/>
      <c r="Z1183" s="15">
        <v>0</v>
      </c>
    </row>
    <row r="1184" spans="1:26" s="4" customFormat="1" ht="16.5" customHeight="1">
      <c r="A1184" s="872" t="s">
        <v>1263</v>
      </c>
      <c r="B1184" s="5">
        <v>43732</v>
      </c>
      <c r="C1184" s="650" t="s">
        <v>276</v>
      </c>
      <c r="D1184" s="291">
        <v>5687602</v>
      </c>
      <c r="E1184" s="7" t="s">
        <v>10</v>
      </c>
      <c r="F1184" s="7" t="s">
        <v>128</v>
      </c>
      <c r="G1184" s="7">
        <v>500</v>
      </c>
      <c r="H1184" s="7">
        <v>31.88</v>
      </c>
      <c r="I1184" s="7"/>
      <c r="J1184" s="19">
        <v>15940</v>
      </c>
      <c r="K1184" s="3"/>
      <c r="L1184" s="3">
        <v>3.28</v>
      </c>
      <c r="M1184" s="3">
        <v>0.44666666666666671</v>
      </c>
      <c r="N1184" s="823">
        <v>15934.576666666666</v>
      </c>
      <c r="O1184" s="655" t="s">
        <v>143</v>
      </c>
      <c r="P1184" s="662"/>
      <c r="Q1184" s="823">
        <v>15934.576666666666</v>
      </c>
      <c r="R1184" s="15">
        <v>614.51333333333605</v>
      </c>
      <c r="S1184" s="25">
        <v>0</v>
      </c>
      <c r="U1184" s="15">
        <v>4.3376138006729459</v>
      </c>
      <c r="V1184" s="4" t="s">
        <v>1257</v>
      </c>
      <c r="W1184" s="657">
        <v>3.7266666666666666</v>
      </c>
      <c r="X1184" s="4">
        <v>-300</v>
      </c>
      <c r="Y1184" s="20"/>
      <c r="Z1184" s="15">
        <v>0</v>
      </c>
    </row>
    <row r="1185" spans="1:26" s="4" customFormat="1" ht="16.5" customHeight="1">
      <c r="A1185" s="854" t="s">
        <v>200</v>
      </c>
      <c r="B1185" s="5">
        <v>43732</v>
      </c>
      <c r="C1185" s="650" t="s">
        <v>274</v>
      </c>
      <c r="D1185" s="291">
        <v>78214</v>
      </c>
      <c r="E1185" s="7" t="s">
        <v>8</v>
      </c>
      <c r="F1185" s="7" t="s">
        <v>124</v>
      </c>
      <c r="G1185" s="7">
        <v>500</v>
      </c>
      <c r="H1185" s="7">
        <v>32.229999999999997</v>
      </c>
      <c r="I1185" s="7"/>
      <c r="J1185" s="19">
        <v>16114.999999999998</v>
      </c>
      <c r="K1185" s="3">
        <v>12</v>
      </c>
      <c r="L1185" s="3">
        <v>3.6033333333333335</v>
      </c>
      <c r="M1185" s="3">
        <v>0.54300000000000004</v>
      </c>
      <c r="N1185" s="823">
        <v>16133.149666666664</v>
      </c>
      <c r="O1185" s="655" t="s">
        <v>143</v>
      </c>
      <c r="P1185" s="662"/>
      <c r="Q1185" s="823">
        <v>-16133.149666666664</v>
      </c>
      <c r="R1185" s="15"/>
      <c r="S1185" s="25"/>
      <c r="U1185" s="15"/>
      <c r="V1185" s="4" t="s">
        <v>1257</v>
      </c>
      <c r="W1185" s="657">
        <v>16.146333333333335</v>
      </c>
      <c r="X1185" s="4">
        <v>500</v>
      </c>
      <c r="Y1185" s="20"/>
      <c r="Z1185" s="15">
        <v>0</v>
      </c>
    </row>
    <row r="1186" spans="1:26" s="4" customFormat="1" ht="16.5" customHeight="1">
      <c r="A1186" s="854" t="s">
        <v>200</v>
      </c>
      <c r="B1186" s="5">
        <v>43732</v>
      </c>
      <c r="C1186" s="650" t="s">
        <v>274</v>
      </c>
      <c r="D1186" s="291">
        <v>78214</v>
      </c>
      <c r="E1186" s="7" t="s">
        <v>10</v>
      </c>
      <c r="F1186" s="7" t="s">
        <v>124</v>
      </c>
      <c r="G1186" s="7">
        <v>500</v>
      </c>
      <c r="H1186" s="7">
        <v>32.92</v>
      </c>
      <c r="I1186" s="7"/>
      <c r="J1186" s="19">
        <v>16460</v>
      </c>
      <c r="K1186" s="3"/>
      <c r="L1186" s="3">
        <v>3.6033333333333335</v>
      </c>
      <c r="M1186" s="3">
        <v>0.54300000000000004</v>
      </c>
      <c r="N1186" s="823">
        <v>16454.480333333333</v>
      </c>
      <c r="O1186" s="655" t="s">
        <v>143</v>
      </c>
      <c r="P1186" s="662"/>
      <c r="Q1186" s="823">
        <v>16454.480333333333</v>
      </c>
      <c r="R1186" s="15">
        <v>324.6239999999998</v>
      </c>
      <c r="S1186" s="25"/>
      <c r="U1186" s="15"/>
      <c r="V1186" s="4" t="s">
        <v>1257</v>
      </c>
      <c r="W1186" s="657">
        <v>4.1463333333333336</v>
      </c>
      <c r="X1186" s="4">
        <v>2000</v>
      </c>
      <c r="Y1186" s="20"/>
      <c r="Z1186" s="15">
        <v>0</v>
      </c>
    </row>
    <row r="1187" spans="1:26" s="4" customFormat="1" ht="16.5" customHeight="1">
      <c r="A1187" s="854" t="s">
        <v>200</v>
      </c>
      <c r="B1187" s="5">
        <v>43732</v>
      </c>
      <c r="C1187" s="650" t="s">
        <v>274</v>
      </c>
      <c r="D1187" s="291">
        <v>78214</v>
      </c>
      <c r="E1187" s="7" t="s">
        <v>10</v>
      </c>
      <c r="F1187" s="7" t="s">
        <v>124</v>
      </c>
      <c r="G1187" s="7">
        <v>300</v>
      </c>
      <c r="H1187" s="7">
        <v>32.979999999999997</v>
      </c>
      <c r="I1187" s="7"/>
      <c r="J1187" s="19">
        <v>9893.9999999999982</v>
      </c>
      <c r="K1187" s="3">
        <v>12</v>
      </c>
      <c r="L1187" s="3">
        <v>3.6033333333333335</v>
      </c>
      <c r="M1187" s="3">
        <v>0.54300000000000004</v>
      </c>
      <c r="N1187" s="823">
        <v>9879.516999999998</v>
      </c>
      <c r="O1187" s="655" t="s">
        <v>143</v>
      </c>
      <c r="P1187" s="662"/>
      <c r="Q1187" s="823">
        <v>9879.516999999998</v>
      </c>
      <c r="R1187" s="15">
        <v>428.47500000000036</v>
      </c>
      <c r="S1187" s="25"/>
      <c r="U1187" s="15">
        <v>3.7271363208396946</v>
      </c>
      <c r="V1187" s="4" t="s">
        <v>1257</v>
      </c>
      <c r="W1187" s="657">
        <v>16.146333333333335</v>
      </c>
      <c r="X1187" s="4">
        <v>-500</v>
      </c>
      <c r="Y1187" s="20"/>
      <c r="Z1187" s="15">
        <v>0</v>
      </c>
    </row>
    <row r="1188" spans="1:26" s="4" customFormat="1" ht="16.5" customHeight="1">
      <c r="A1188" s="854" t="s">
        <v>200</v>
      </c>
      <c r="B1188" s="5">
        <v>43732</v>
      </c>
      <c r="C1188" s="650" t="s">
        <v>1265</v>
      </c>
      <c r="D1188" s="291">
        <v>78214</v>
      </c>
      <c r="E1188" s="7" t="s">
        <v>8</v>
      </c>
      <c r="F1188" s="7" t="s">
        <v>1240</v>
      </c>
      <c r="G1188" s="7">
        <v>500</v>
      </c>
      <c r="H1188" s="7">
        <v>44.51</v>
      </c>
      <c r="I1188" s="7">
        <v>44.656666666666666</v>
      </c>
      <c r="J1188" s="19">
        <v>22255</v>
      </c>
      <c r="K1188" s="3">
        <v>12</v>
      </c>
      <c r="L1188" s="3">
        <v>3.6033333333333335</v>
      </c>
      <c r="M1188" s="3">
        <v>0.54300000000000004</v>
      </c>
      <c r="N1188" s="823">
        <v>22270.113000000001</v>
      </c>
      <c r="O1188" s="655" t="s">
        <v>143</v>
      </c>
      <c r="P1188" s="662"/>
      <c r="Q1188" s="823">
        <v>-22270.113000000001</v>
      </c>
      <c r="R1188" s="15"/>
      <c r="S1188" s="25"/>
      <c r="U1188" s="15"/>
      <c r="V1188" s="4" t="s">
        <v>1257</v>
      </c>
      <c r="W1188" s="657">
        <v>16.146333333333335</v>
      </c>
      <c r="X1188" s="4">
        <v>100</v>
      </c>
      <c r="Y1188" s="20"/>
      <c r="Z1188" s="15">
        <v>0</v>
      </c>
    </row>
    <row r="1189" spans="1:26" s="4" customFormat="1" ht="16.5" customHeight="1">
      <c r="A1189" s="854" t="s">
        <v>200</v>
      </c>
      <c r="B1189" s="5">
        <v>43732</v>
      </c>
      <c r="C1189" s="650" t="e">
        <v>#N/A</v>
      </c>
      <c r="D1189" s="291">
        <v>78214</v>
      </c>
      <c r="E1189" s="7" t="s">
        <v>8</v>
      </c>
      <c r="F1189" s="7" t="s">
        <v>913</v>
      </c>
      <c r="G1189" s="7">
        <v>2000</v>
      </c>
      <c r="H1189" s="7">
        <v>3.43</v>
      </c>
      <c r="I1189" s="7">
        <v>3.43</v>
      </c>
      <c r="J1189" s="19">
        <v>6860</v>
      </c>
      <c r="K1189" s="3">
        <v>12</v>
      </c>
      <c r="L1189" s="3">
        <v>3.6033333333333335</v>
      </c>
      <c r="M1189" s="3">
        <v>0.54300000000000004</v>
      </c>
      <c r="N1189" s="823">
        <v>6880.0460769230767</v>
      </c>
      <c r="O1189" s="655" t="s">
        <v>143</v>
      </c>
      <c r="P1189" s="662"/>
      <c r="Q1189" s="823">
        <v>-6880.0460769230767</v>
      </c>
      <c r="R1189" s="15"/>
      <c r="S1189" s="25"/>
      <c r="U1189" s="15"/>
      <c r="V1189" s="4" t="s">
        <v>1257</v>
      </c>
      <c r="W1189" s="657">
        <v>16.146333333333335</v>
      </c>
      <c r="X1189" s="4">
        <v>500</v>
      </c>
      <c r="Y1189" s="20"/>
      <c r="Z1189" s="15">
        <v>0</v>
      </c>
    </row>
    <row r="1190" spans="1:26" s="4" customFormat="1" ht="16.5" customHeight="1">
      <c r="A1190" s="854" t="s">
        <v>200</v>
      </c>
      <c r="B1190" s="5">
        <v>43732</v>
      </c>
      <c r="C1190" s="650" t="s">
        <v>276</v>
      </c>
      <c r="D1190" s="291">
        <v>78214</v>
      </c>
      <c r="E1190" s="7" t="s">
        <v>10</v>
      </c>
      <c r="F1190" s="7" t="s">
        <v>128</v>
      </c>
      <c r="G1190" s="7">
        <v>500</v>
      </c>
      <c r="H1190" s="7">
        <v>31.98</v>
      </c>
      <c r="I1190" s="7"/>
      <c r="J1190" s="19">
        <v>15990</v>
      </c>
      <c r="K1190" s="3">
        <v>12</v>
      </c>
      <c r="L1190" s="3">
        <v>3.6033333333333335</v>
      </c>
      <c r="M1190" s="3">
        <v>0.54300000000000004</v>
      </c>
      <c r="N1190" s="823">
        <v>15970.583923076923</v>
      </c>
      <c r="O1190" s="655" t="s">
        <v>143</v>
      </c>
      <c r="P1190" s="662"/>
      <c r="Q1190" s="823">
        <v>15970.583923076923</v>
      </c>
      <c r="R1190" s="15">
        <v>595.33500000000276</v>
      </c>
      <c r="S1190" s="25"/>
      <c r="U1190" s="15"/>
      <c r="V1190" s="4" t="s">
        <v>1257</v>
      </c>
      <c r="W1190" s="657">
        <v>16.146333333333335</v>
      </c>
      <c r="X1190" s="4">
        <v>500</v>
      </c>
      <c r="Y1190" s="20"/>
      <c r="Z1190" s="15">
        <v>0</v>
      </c>
    </row>
    <row r="1191" spans="1:26" s="4" customFormat="1" ht="16.5" customHeight="1">
      <c r="A1191" s="872" t="s">
        <v>1263</v>
      </c>
      <c r="B1191" s="5">
        <v>43731</v>
      </c>
      <c r="C1191" s="650" t="s">
        <v>1265</v>
      </c>
      <c r="D1191" s="291">
        <v>5645174</v>
      </c>
      <c r="E1191" s="7" t="s">
        <v>8</v>
      </c>
      <c r="F1191" s="7" t="s">
        <v>1240</v>
      </c>
      <c r="G1191" s="7">
        <v>100</v>
      </c>
      <c r="H1191" s="7">
        <v>44.55</v>
      </c>
      <c r="I1191" s="7"/>
      <c r="J1191" s="19">
        <v>4455</v>
      </c>
      <c r="K1191" s="3"/>
      <c r="L1191" s="3">
        <v>3.4566666666666666</v>
      </c>
      <c r="M1191" s="3">
        <v>0.47</v>
      </c>
      <c r="N1191" s="823">
        <v>4462.9730769230773</v>
      </c>
      <c r="O1191" s="655" t="s">
        <v>143</v>
      </c>
      <c r="P1191" s="662"/>
      <c r="Q1191" s="823">
        <v>-4462.9730769230773</v>
      </c>
      <c r="R1191" s="15"/>
      <c r="S1191" s="25"/>
      <c r="U1191" s="15"/>
      <c r="V1191" s="4" t="s">
        <v>1257</v>
      </c>
      <c r="W1191" s="657">
        <v>3.9266666666666667</v>
      </c>
      <c r="X1191" s="4">
        <v>500</v>
      </c>
      <c r="Y1191" s="20"/>
      <c r="Z1191" s="15">
        <v>0</v>
      </c>
    </row>
    <row r="1192" spans="1:26" s="4" customFormat="1" ht="16.5" customHeight="1">
      <c r="A1192" s="872" t="s">
        <v>1263</v>
      </c>
      <c r="B1192" s="5">
        <v>43731</v>
      </c>
      <c r="C1192" s="650" t="s">
        <v>271</v>
      </c>
      <c r="D1192" s="291">
        <v>5645174</v>
      </c>
      <c r="E1192" s="7" t="s">
        <v>8</v>
      </c>
      <c r="F1192" s="7" t="s">
        <v>38</v>
      </c>
      <c r="G1192" s="7">
        <v>500</v>
      </c>
      <c r="H1192" s="7">
        <v>35.909999999999997</v>
      </c>
      <c r="I1192" s="7"/>
      <c r="J1192" s="19">
        <v>17955</v>
      </c>
      <c r="K1192" s="3"/>
      <c r="L1192" s="3">
        <v>3.4566666666666666</v>
      </c>
      <c r="M1192" s="3">
        <v>0.47</v>
      </c>
      <c r="N1192" s="823">
        <v>17962.973076923077</v>
      </c>
      <c r="O1192" s="655" t="s">
        <v>143</v>
      </c>
      <c r="P1192" s="662"/>
      <c r="Q1192" s="823">
        <v>-17962.973076923077</v>
      </c>
      <c r="R1192" s="15"/>
      <c r="S1192" s="25"/>
      <c r="U1192" s="15"/>
      <c r="V1192" s="4" t="s">
        <v>1257</v>
      </c>
      <c r="W1192" s="657">
        <v>3.9266666666666667</v>
      </c>
      <c r="X1192" s="4">
        <v>300</v>
      </c>
      <c r="Y1192" s="20"/>
      <c r="Z1192" s="15">
        <v>0</v>
      </c>
    </row>
    <row r="1193" spans="1:26" s="4" customFormat="1" ht="16.5" customHeight="1">
      <c r="A1193" s="855" t="s">
        <v>1263</v>
      </c>
      <c r="B1193" s="5">
        <v>43731</v>
      </c>
      <c r="C1193" s="650" t="s">
        <v>276</v>
      </c>
      <c r="D1193" s="663">
        <v>5645174</v>
      </c>
      <c r="E1193" s="7" t="s">
        <v>8</v>
      </c>
      <c r="F1193" s="7" t="s">
        <v>128</v>
      </c>
      <c r="G1193" s="7">
        <v>500</v>
      </c>
      <c r="H1193" s="7">
        <v>30.63</v>
      </c>
      <c r="I1193" s="7"/>
      <c r="J1193" s="19">
        <v>15315</v>
      </c>
      <c r="K1193" s="3"/>
      <c r="L1193" s="3">
        <v>3.4566666666666666</v>
      </c>
      <c r="M1193" s="3">
        <v>0.47</v>
      </c>
      <c r="N1193" s="823">
        <v>15322.973076923075</v>
      </c>
      <c r="O1193" s="655" t="s">
        <v>143</v>
      </c>
      <c r="P1193" s="662"/>
      <c r="Q1193" s="823">
        <v>-15322.973076923075</v>
      </c>
      <c r="R1193" s="15"/>
      <c r="S1193" s="25">
        <v>500</v>
      </c>
      <c r="U1193" s="15"/>
      <c r="V1193" s="4" t="s">
        <v>1257</v>
      </c>
      <c r="W1193" s="657">
        <v>3.9266666666666667</v>
      </c>
      <c r="X1193" s="4">
        <v>500</v>
      </c>
      <c r="Y1193" s="20"/>
      <c r="Z1193" s="15">
        <v>0</v>
      </c>
    </row>
    <row r="1194" spans="1:26" s="4" customFormat="1" ht="16.5" customHeight="1">
      <c r="A1194" s="854" t="s">
        <v>200</v>
      </c>
      <c r="B1194" s="5">
        <v>43731</v>
      </c>
      <c r="C1194" s="650" t="s">
        <v>276</v>
      </c>
      <c r="D1194" s="663">
        <v>74050</v>
      </c>
      <c r="E1194" s="7" t="s">
        <v>8</v>
      </c>
      <c r="F1194" s="7" t="s">
        <v>128</v>
      </c>
      <c r="G1194" s="7">
        <v>500</v>
      </c>
      <c r="H1194" s="7">
        <v>30.72</v>
      </c>
      <c r="I1194" s="7"/>
      <c r="J1194" s="19">
        <v>15360</v>
      </c>
      <c r="K1194" s="3">
        <v>12</v>
      </c>
      <c r="L1194" s="3">
        <v>4.04</v>
      </c>
      <c r="M1194" s="3">
        <v>0.55199999999999994</v>
      </c>
      <c r="N1194" s="823">
        <v>15380.055076923076</v>
      </c>
      <c r="O1194" s="655" t="s">
        <v>143</v>
      </c>
      <c r="P1194" s="662"/>
      <c r="Q1194" s="823">
        <v>-15380.055076923076</v>
      </c>
      <c r="R1194" s="15"/>
      <c r="S1194" s="25"/>
      <c r="U1194" s="15"/>
      <c r="V1194" s="4" t="s">
        <v>1257</v>
      </c>
      <c r="W1194" s="657">
        <v>16.591999999999999</v>
      </c>
      <c r="X1194" s="4">
        <v>400</v>
      </c>
      <c r="Y1194" s="20"/>
      <c r="Z1194" s="15">
        <v>0</v>
      </c>
    </row>
    <row r="1195" spans="1:26" s="4" customFormat="1" ht="16.5" customHeight="1">
      <c r="A1195" s="854" t="s">
        <v>200</v>
      </c>
      <c r="B1195" s="5">
        <v>43731</v>
      </c>
      <c r="C1195" s="650" t="s">
        <v>274</v>
      </c>
      <c r="D1195" s="663">
        <v>74050</v>
      </c>
      <c r="E1195" s="7" t="s">
        <v>8</v>
      </c>
      <c r="F1195" s="7" t="s">
        <v>124</v>
      </c>
      <c r="G1195" s="7">
        <v>300</v>
      </c>
      <c r="H1195" s="7">
        <v>31.44</v>
      </c>
      <c r="I1195" s="7">
        <v>31.502500000000001</v>
      </c>
      <c r="J1195" s="19">
        <v>9432</v>
      </c>
      <c r="K1195" s="3">
        <v>12</v>
      </c>
      <c r="L1195" s="3">
        <v>4.04</v>
      </c>
      <c r="M1195" s="3">
        <v>0.55199999999999994</v>
      </c>
      <c r="N1195" s="823">
        <v>9452.0550769230758</v>
      </c>
      <c r="O1195" s="655" t="s">
        <v>143</v>
      </c>
      <c r="P1195" s="662"/>
      <c r="Q1195" s="823">
        <v>-9452.0550769230758</v>
      </c>
      <c r="R1195" s="15"/>
      <c r="S1195" s="25"/>
      <c r="U1195" s="15"/>
      <c r="V1195" s="4" t="s">
        <v>1257</v>
      </c>
      <c r="W1195" s="657">
        <v>16.591999999999999</v>
      </c>
      <c r="X1195" s="4">
        <v>2000</v>
      </c>
      <c r="Y1195" s="20"/>
      <c r="Z1195" s="15">
        <v>0</v>
      </c>
    </row>
    <row r="1196" spans="1:26" s="4" customFormat="1" ht="16.5" customHeight="1">
      <c r="A1196" s="854" t="s">
        <v>200</v>
      </c>
      <c r="B1196" s="5">
        <v>43731</v>
      </c>
      <c r="C1196" s="650" t="s">
        <v>274</v>
      </c>
      <c r="D1196" s="663">
        <v>74050</v>
      </c>
      <c r="E1196" s="7" t="s">
        <v>8</v>
      </c>
      <c r="F1196" s="7" t="s">
        <v>124</v>
      </c>
      <c r="G1196" s="7">
        <v>500</v>
      </c>
      <c r="H1196" s="7">
        <v>31.54</v>
      </c>
      <c r="I1196" s="7"/>
      <c r="J1196" s="19">
        <v>15770</v>
      </c>
      <c r="K1196" s="3">
        <v>12</v>
      </c>
      <c r="L1196" s="3">
        <v>4.04</v>
      </c>
      <c r="M1196" s="3">
        <v>0.55199999999999994</v>
      </c>
      <c r="N1196" s="823">
        <v>15790.055076923076</v>
      </c>
      <c r="O1196" s="655" t="s">
        <v>143</v>
      </c>
      <c r="P1196" s="662"/>
      <c r="Q1196" s="823">
        <v>-15790.055076923076</v>
      </c>
      <c r="R1196" s="15"/>
      <c r="S1196" s="25"/>
      <c r="T1196" s="649"/>
      <c r="U1196" s="15"/>
      <c r="V1196" s="649" t="s">
        <v>1257</v>
      </c>
      <c r="W1196" s="657">
        <v>16.591999999999999</v>
      </c>
      <c r="X1196" s="4">
        <v>200</v>
      </c>
      <c r="Y1196" s="20"/>
      <c r="Z1196" s="15">
        <v>0</v>
      </c>
    </row>
    <row r="1197" spans="1:26" s="4" customFormat="1" ht="16.5" customHeight="1">
      <c r="A1197" s="854" t="s">
        <v>200</v>
      </c>
      <c r="B1197" s="5">
        <v>43731</v>
      </c>
      <c r="C1197" s="650" t="s">
        <v>1265</v>
      </c>
      <c r="D1197" s="663">
        <v>74050</v>
      </c>
      <c r="E1197" s="7" t="s">
        <v>8</v>
      </c>
      <c r="F1197" s="7" t="s">
        <v>1240</v>
      </c>
      <c r="G1197" s="7">
        <v>400</v>
      </c>
      <c r="H1197" s="7">
        <v>44.84</v>
      </c>
      <c r="I1197" s="7">
        <v>44.84</v>
      </c>
      <c r="J1197" s="19">
        <v>17936</v>
      </c>
      <c r="K1197" s="3">
        <v>12</v>
      </c>
      <c r="L1197" s="3">
        <v>4.04</v>
      </c>
      <c r="M1197" s="3">
        <v>0.55199999999999994</v>
      </c>
      <c r="N1197" s="823">
        <v>17956.055076923076</v>
      </c>
      <c r="O1197" s="655" t="s">
        <v>143</v>
      </c>
      <c r="P1197" s="662"/>
      <c r="Q1197" s="823">
        <v>-17956.055076923076</v>
      </c>
      <c r="R1197" s="15"/>
      <c r="S1197" s="25"/>
      <c r="T1197" s="649"/>
      <c r="U1197" s="15"/>
      <c r="V1197" s="649" t="s">
        <v>1257</v>
      </c>
      <c r="W1197" s="657">
        <v>16.591999999999999</v>
      </c>
      <c r="X1197" s="4">
        <v>300</v>
      </c>
      <c r="Y1197" s="20"/>
      <c r="Z1197" s="15">
        <v>0</v>
      </c>
    </row>
    <row r="1198" spans="1:26" s="4" customFormat="1" ht="16.5" customHeight="1">
      <c r="A1198" s="854" t="s">
        <v>200</v>
      </c>
      <c r="B1198" s="5">
        <v>43731</v>
      </c>
      <c r="C1198" s="650" t="s">
        <v>271</v>
      </c>
      <c r="D1198" s="291">
        <v>74050</v>
      </c>
      <c r="E1198" s="7" t="s">
        <v>8</v>
      </c>
      <c r="F1198" s="7" t="s">
        <v>1234</v>
      </c>
      <c r="G1198" s="7">
        <v>2000</v>
      </c>
      <c r="H1198" s="651">
        <v>7.47</v>
      </c>
      <c r="I1198" s="651">
        <v>7.47</v>
      </c>
      <c r="J1198" s="19">
        <v>14940</v>
      </c>
      <c r="K1198" s="3">
        <v>12</v>
      </c>
      <c r="L1198" s="648">
        <v>4.04</v>
      </c>
      <c r="M1198" s="648">
        <v>0.55199999999999994</v>
      </c>
      <c r="N1198" s="823">
        <v>14960.055076923076</v>
      </c>
      <c r="O1198" s="655" t="s">
        <v>143</v>
      </c>
      <c r="P1198" s="662"/>
      <c r="Q1198" s="823">
        <v>-14960.055076923076</v>
      </c>
      <c r="R1198" s="15"/>
      <c r="S1198" s="25"/>
      <c r="T1198" s="649"/>
      <c r="U1198" s="15">
        <v>-0.1711799181466441</v>
      </c>
      <c r="V1198" s="649" t="s">
        <v>1257</v>
      </c>
      <c r="W1198" s="657">
        <v>16.591999999999999</v>
      </c>
      <c r="X1198" s="4">
        <v>-500</v>
      </c>
      <c r="Y1198" s="20"/>
      <c r="Z1198" s="15">
        <v>0</v>
      </c>
    </row>
    <row r="1199" spans="1:26" s="4" customFormat="1" ht="16.5" customHeight="1">
      <c r="A1199" s="855" t="s">
        <v>1263</v>
      </c>
      <c r="B1199" s="5">
        <v>43728</v>
      </c>
      <c r="C1199" s="650" t="s">
        <v>281</v>
      </c>
      <c r="D1199" s="663">
        <v>5604255</v>
      </c>
      <c r="E1199" s="7" t="s">
        <v>8</v>
      </c>
      <c r="F1199" s="7" t="s">
        <v>153</v>
      </c>
      <c r="G1199" s="7">
        <v>200</v>
      </c>
      <c r="H1199" s="651">
        <v>32.6</v>
      </c>
      <c r="I1199" s="651">
        <v>32.798000000000002</v>
      </c>
      <c r="J1199" s="19">
        <v>6520</v>
      </c>
      <c r="K1199" s="3"/>
      <c r="L1199" s="648">
        <v>4.82</v>
      </c>
      <c r="M1199" s="648">
        <v>0.65749999999999997</v>
      </c>
      <c r="N1199" s="823">
        <v>6528.1605769230773</v>
      </c>
      <c r="O1199" s="655" t="s">
        <v>143</v>
      </c>
      <c r="P1199" s="662"/>
      <c r="Q1199" s="823">
        <v>-6528.1605769230773</v>
      </c>
      <c r="R1199" s="15"/>
      <c r="S1199" s="25"/>
      <c r="T1199" s="649"/>
      <c r="U1199" s="15">
        <v>3.8008029877503855</v>
      </c>
      <c r="V1199" s="649" t="s">
        <v>1257</v>
      </c>
      <c r="W1199" s="657">
        <v>5.4775</v>
      </c>
      <c r="X1199" s="4">
        <v>-1000</v>
      </c>
      <c r="Y1199" s="20"/>
      <c r="Z1199" s="15">
        <v>0</v>
      </c>
    </row>
    <row r="1200" spans="1:26" s="4" customFormat="1" ht="16.5" customHeight="1">
      <c r="A1200" s="855" t="s">
        <v>1263</v>
      </c>
      <c r="B1200" s="5">
        <v>43728</v>
      </c>
      <c r="C1200" s="650" t="s">
        <v>281</v>
      </c>
      <c r="D1200" s="663">
        <v>5604255</v>
      </c>
      <c r="E1200" s="7" t="s">
        <v>8</v>
      </c>
      <c r="F1200" s="7" t="s">
        <v>153</v>
      </c>
      <c r="G1200" s="7">
        <v>300</v>
      </c>
      <c r="H1200" s="651">
        <v>32.93</v>
      </c>
      <c r="I1200" s="651">
        <v>32.93</v>
      </c>
      <c r="J1200" s="19">
        <v>9879</v>
      </c>
      <c r="K1200" s="3"/>
      <c r="L1200" s="648">
        <v>4.82</v>
      </c>
      <c r="M1200" s="648">
        <v>0.65749999999999997</v>
      </c>
      <c r="N1200" s="823">
        <v>9887.1605769230755</v>
      </c>
      <c r="O1200" s="655" t="s">
        <v>143</v>
      </c>
      <c r="P1200" s="662"/>
      <c r="Q1200" s="823">
        <v>-9887.1605769230755</v>
      </c>
      <c r="R1200" s="15"/>
      <c r="S1200" s="25"/>
      <c r="T1200" s="649"/>
      <c r="U1200" s="15"/>
      <c r="V1200" s="649" t="s">
        <v>1257</v>
      </c>
      <c r="W1200" s="657">
        <v>5.4775</v>
      </c>
      <c r="X1200" s="4">
        <v>500</v>
      </c>
      <c r="Y1200" s="20"/>
      <c r="Z1200" s="15">
        <v>0</v>
      </c>
    </row>
    <row r="1201" spans="1:26" s="4" customFormat="1" ht="16.5" customHeight="1">
      <c r="A1201" s="855" t="s">
        <v>1263</v>
      </c>
      <c r="B1201" s="5">
        <v>43728</v>
      </c>
      <c r="C1201" s="650" t="s">
        <v>1265</v>
      </c>
      <c r="D1201" s="663">
        <v>5604255</v>
      </c>
      <c r="E1201" s="7" t="s">
        <v>10</v>
      </c>
      <c r="F1201" s="7" t="s">
        <v>1240</v>
      </c>
      <c r="G1201" s="7">
        <v>500</v>
      </c>
      <c r="H1201" s="651">
        <v>45.29</v>
      </c>
      <c r="I1201" s="651"/>
      <c r="J1201" s="19">
        <v>22645</v>
      </c>
      <c r="K1201" s="3"/>
      <c r="L1201" s="648">
        <v>4.82</v>
      </c>
      <c r="M1201" s="648">
        <v>0.65749999999999997</v>
      </c>
      <c r="N1201" s="823">
        <v>22637.469423076924</v>
      </c>
      <c r="O1201" s="655" t="s">
        <v>143</v>
      </c>
      <c r="P1201" s="662"/>
      <c r="Q1201" s="823">
        <v>22637.469423076924</v>
      </c>
      <c r="R1201" s="15">
        <v>-38.741785714282742</v>
      </c>
      <c r="S1201" s="25"/>
      <c r="T1201" s="649"/>
      <c r="U1201" s="15"/>
      <c r="V1201" s="649" t="s">
        <v>1257</v>
      </c>
      <c r="W1201" s="657">
        <v>5.4775</v>
      </c>
      <c r="X1201" s="4">
        <v>500</v>
      </c>
      <c r="Y1201" s="20"/>
      <c r="Z1201" s="15">
        <v>0</v>
      </c>
    </row>
    <row r="1202" spans="1:26" s="4" customFormat="1" ht="16.5" customHeight="1">
      <c r="A1202" s="855" t="s">
        <v>1263</v>
      </c>
      <c r="B1202" s="5">
        <v>43728</v>
      </c>
      <c r="C1202" s="650" t="s">
        <v>276</v>
      </c>
      <c r="D1202" s="663">
        <v>5604255</v>
      </c>
      <c r="E1202" s="7" t="s">
        <v>10</v>
      </c>
      <c r="F1202" s="7" t="s">
        <v>128</v>
      </c>
      <c r="G1202" s="7">
        <v>1000</v>
      </c>
      <c r="H1202" s="651">
        <v>31.07</v>
      </c>
      <c r="I1202" s="651">
        <v>29.883333333333333</v>
      </c>
      <c r="J1202" s="19">
        <v>31070</v>
      </c>
      <c r="K1202" s="3"/>
      <c r="L1202" s="648">
        <v>4.82</v>
      </c>
      <c r="M1202" s="648">
        <v>0.65749999999999997</v>
      </c>
      <c r="N1202" s="823">
        <v>31064.3645</v>
      </c>
      <c r="O1202" s="655" t="s">
        <v>143</v>
      </c>
      <c r="P1202" s="662"/>
      <c r="Q1202" s="823">
        <v>31064.3645</v>
      </c>
      <c r="R1202" s="15">
        <v>1180.6820238095243</v>
      </c>
      <c r="S1202" s="25">
        <v>0</v>
      </c>
      <c r="T1202" s="649"/>
      <c r="U1202" s="15"/>
      <c r="V1202" s="649" t="s">
        <v>1257</v>
      </c>
      <c r="W1202" s="657">
        <v>5.4775</v>
      </c>
      <c r="X1202" s="4">
        <v>500</v>
      </c>
      <c r="Y1202" s="20"/>
      <c r="Z1202" s="15">
        <v>0</v>
      </c>
    </row>
    <row r="1203" spans="1:26" s="4" customFormat="1" ht="16.5" customHeight="1">
      <c r="A1203" s="854" t="s">
        <v>200</v>
      </c>
      <c r="B1203" s="5">
        <v>43728</v>
      </c>
      <c r="C1203" s="650" t="s">
        <v>281</v>
      </c>
      <c r="D1203" s="663">
        <v>69606</v>
      </c>
      <c r="E1203" s="7" t="s">
        <v>8</v>
      </c>
      <c r="F1203" s="7" t="s">
        <v>153</v>
      </c>
      <c r="G1203" s="7">
        <v>500</v>
      </c>
      <c r="H1203" s="651">
        <v>33.200000000000003</v>
      </c>
      <c r="I1203" s="651">
        <v>33.200000000000003</v>
      </c>
      <c r="J1203" s="19">
        <v>16600</v>
      </c>
      <c r="K1203" s="3">
        <v>12</v>
      </c>
      <c r="L1203" s="648">
        <v>3.5166666666666671</v>
      </c>
      <c r="M1203" s="648">
        <v>0.52500000000000002</v>
      </c>
      <c r="N1203" s="823">
        <v>16618.133000000002</v>
      </c>
      <c r="O1203" s="655" t="s">
        <v>143</v>
      </c>
      <c r="P1203" s="662"/>
      <c r="Q1203" s="823">
        <v>-16618.133000000002</v>
      </c>
      <c r="R1203" s="15"/>
      <c r="S1203" s="25"/>
      <c r="T1203" s="649"/>
      <c r="U1203" s="15">
        <v>4.1492597134263134</v>
      </c>
      <c r="V1203" s="649" t="s">
        <v>1257</v>
      </c>
      <c r="W1203" s="657">
        <v>16.041666666666668</v>
      </c>
      <c r="X1203" s="4">
        <v>-500</v>
      </c>
      <c r="Y1203" s="20"/>
      <c r="Z1203" s="15">
        <v>0</v>
      </c>
    </row>
    <row r="1204" spans="1:26" s="4" customFormat="1" ht="16.5" customHeight="1">
      <c r="A1204" s="854" t="s">
        <v>200</v>
      </c>
      <c r="B1204" s="5">
        <v>43728</v>
      </c>
      <c r="C1204" s="650" t="s">
        <v>1264</v>
      </c>
      <c r="D1204" s="663">
        <v>69606</v>
      </c>
      <c r="E1204" s="7" t="s">
        <v>8</v>
      </c>
      <c r="F1204" s="7" t="s">
        <v>130</v>
      </c>
      <c r="G1204" s="7">
        <v>500</v>
      </c>
      <c r="H1204" s="651">
        <v>25.09</v>
      </c>
      <c r="I1204" s="651">
        <v>25.085000000000001</v>
      </c>
      <c r="J1204" s="19">
        <v>12545</v>
      </c>
      <c r="K1204" s="3">
        <v>12</v>
      </c>
      <c r="L1204" s="648">
        <v>3.5166666666666671</v>
      </c>
      <c r="M1204" s="648">
        <v>0.52500000000000002</v>
      </c>
      <c r="N1204" s="823">
        <v>12563.132999999998</v>
      </c>
      <c r="O1204" s="655" t="s">
        <v>143</v>
      </c>
      <c r="P1204" s="662"/>
      <c r="Q1204" s="823">
        <v>-12563.132999999998</v>
      </c>
      <c r="R1204" s="15"/>
      <c r="S1204" s="25"/>
      <c r="T1204" s="649"/>
      <c r="U1204" s="15"/>
      <c r="V1204" s="649" t="s">
        <v>1211</v>
      </c>
      <c r="W1204" s="657">
        <v>16.041666666666668</v>
      </c>
      <c r="X1204" s="4">
        <v>-300</v>
      </c>
      <c r="Y1204" s="20"/>
      <c r="Z1204" s="15">
        <v>0</v>
      </c>
    </row>
    <row r="1205" spans="1:26" s="4" customFormat="1" ht="16.5" customHeight="1">
      <c r="A1205" s="854" t="s">
        <v>200</v>
      </c>
      <c r="B1205" s="5">
        <v>43728</v>
      </c>
      <c r="C1205" s="650" t="s">
        <v>1264</v>
      </c>
      <c r="D1205" s="663">
        <v>69606</v>
      </c>
      <c r="E1205" s="7" t="s">
        <v>8</v>
      </c>
      <c r="F1205" s="7" t="s">
        <v>130</v>
      </c>
      <c r="G1205" s="7">
        <v>500</v>
      </c>
      <c r="H1205" s="651">
        <v>25.08</v>
      </c>
      <c r="I1205" s="651"/>
      <c r="J1205" s="19">
        <v>12540</v>
      </c>
      <c r="K1205" s="3">
        <v>12</v>
      </c>
      <c r="L1205" s="648">
        <v>3.5166666666666671</v>
      </c>
      <c r="M1205" s="648">
        <v>0.52500000000000002</v>
      </c>
      <c r="N1205" s="823">
        <v>12558.132999999998</v>
      </c>
      <c r="O1205" s="655" t="s">
        <v>143</v>
      </c>
      <c r="P1205" s="662"/>
      <c r="Q1205" s="823">
        <v>-12558.132999999998</v>
      </c>
      <c r="R1205" s="15"/>
      <c r="S1205" s="660"/>
      <c r="T1205" s="649"/>
      <c r="U1205" s="654"/>
      <c r="V1205" s="649" t="s">
        <v>1211</v>
      </c>
      <c r="W1205" s="657">
        <v>16.041666666666668</v>
      </c>
      <c r="X1205" s="4">
        <v>300</v>
      </c>
      <c r="Y1205" s="20"/>
      <c r="Z1205" s="15">
        <v>0</v>
      </c>
    </row>
    <row r="1206" spans="1:26" s="4" customFormat="1" ht="16.5" customHeight="1">
      <c r="A1206" s="854" t="s">
        <v>200</v>
      </c>
      <c r="B1206" s="5">
        <v>43728</v>
      </c>
      <c r="C1206" s="650" t="s">
        <v>276</v>
      </c>
      <c r="D1206" s="663">
        <v>69606</v>
      </c>
      <c r="E1206" s="7" t="s">
        <v>10</v>
      </c>
      <c r="F1206" s="7" t="s">
        <v>128</v>
      </c>
      <c r="G1206" s="7">
        <v>500</v>
      </c>
      <c r="H1206" s="651">
        <v>31</v>
      </c>
      <c r="I1206" s="651"/>
      <c r="J1206" s="19">
        <v>15500</v>
      </c>
      <c r="K1206" s="3">
        <v>12</v>
      </c>
      <c r="L1206" s="648">
        <v>3.5166666666666671</v>
      </c>
      <c r="M1206" s="648">
        <v>0.52500000000000002</v>
      </c>
      <c r="N1206" s="823">
        <v>15482.497000000001</v>
      </c>
      <c r="O1206" s="655" t="s">
        <v>143</v>
      </c>
      <c r="P1206" s="662"/>
      <c r="Q1206" s="823">
        <v>15482.497000000001</v>
      </c>
      <c r="R1206" s="15">
        <v>642.39452380952389</v>
      </c>
      <c r="S1206" s="660"/>
      <c r="T1206" s="649"/>
      <c r="U1206" s="654"/>
      <c r="V1206" s="649" t="s">
        <v>1257</v>
      </c>
      <c r="W1206" s="657">
        <v>16.041666666666668</v>
      </c>
      <c r="X1206" s="4">
        <v>200</v>
      </c>
      <c r="Y1206" s="20"/>
      <c r="Z1206" s="15">
        <v>0</v>
      </c>
    </row>
    <row r="1207" spans="1:26" s="4" customFormat="1" ht="16.5" customHeight="1">
      <c r="A1207" s="854" t="s">
        <v>200</v>
      </c>
      <c r="B1207" s="5">
        <v>43728</v>
      </c>
      <c r="C1207" s="650" t="s">
        <v>1265</v>
      </c>
      <c r="D1207" s="663">
        <v>69606</v>
      </c>
      <c r="E1207" s="7" t="s">
        <v>10</v>
      </c>
      <c r="F1207" s="7" t="s">
        <v>1240</v>
      </c>
      <c r="G1207" s="7">
        <v>300</v>
      </c>
      <c r="H1207" s="651">
        <v>45.18</v>
      </c>
      <c r="I1207" s="651"/>
      <c r="J1207" s="19">
        <v>13554</v>
      </c>
      <c r="K1207" s="3">
        <v>12</v>
      </c>
      <c r="L1207" s="648">
        <v>3.5166666666666671</v>
      </c>
      <c r="M1207" s="648">
        <v>0.52500000000000002</v>
      </c>
      <c r="N1207" s="823">
        <v>13536.497000000001</v>
      </c>
      <c r="O1207" s="655" t="s">
        <v>143</v>
      </c>
      <c r="P1207" s="662"/>
      <c r="Q1207" s="823">
        <v>13536.497000000001</v>
      </c>
      <c r="R1207" s="15">
        <v>152.6657142857166</v>
      </c>
      <c r="S1207" s="660"/>
      <c r="T1207" s="649"/>
      <c r="U1207" s="654"/>
      <c r="V1207" s="649" t="s">
        <v>1257</v>
      </c>
      <c r="W1207" s="657">
        <v>16.041666666666668</v>
      </c>
      <c r="X1207" s="4">
        <v>300</v>
      </c>
      <c r="Y1207" s="20"/>
      <c r="Z1207" s="15">
        <v>0</v>
      </c>
    </row>
    <row r="1208" spans="1:26" s="4" customFormat="1" ht="16.5" customHeight="1">
      <c r="A1208" s="854" t="s">
        <v>200</v>
      </c>
      <c r="B1208" s="650">
        <v>43728</v>
      </c>
      <c r="C1208" s="650" t="s">
        <v>1265</v>
      </c>
      <c r="D1208" s="291">
        <v>69606</v>
      </c>
      <c r="E1208" s="651" t="s">
        <v>8</v>
      </c>
      <c r="F1208" s="651" t="s">
        <v>1240</v>
      </c>
      <c r="G1208" s="651">
        <v>300</v>
      </c>
      <c r="H1208" s="651">
        <v>44.55</v>
      </c>
      <c r="I1208" s="7"/>
      <c r="J1208" s="656">
        <v>13365</v>
      </c>
      <c r="K1208" s="648">
        <v>12</v>
      </c>
      <c r="L1208" s="648">
        <v>3.5166666666666671</v>
      </c>
      <c r="M1208" s="648">
        <v>0.52500000000000002</v>
      </c>
      <c r="N1208" s="823">
        <v>13383.132999999998</v>
      </c>
      <c r="O1208" s="655" t="s">
        <v>143</v>
      </c>
      <c r="P1208" s="662"/>
      <c r="Q1208" s="823">
        <v>-13383.132999999998</v>
      </c>
      <c r="R1208" s="15"/>
      <c r="S1208" s="660"/>
      <c r="T1208" s="649"/>
      <c r="U1208" s="654"/>
      <c r="V1208" s="649" t="s">
        <v>1257</v>
      </c>
      <c r="W1208" s="657">
        <v>16.041666666666668</v>
      </c>
      <c r="X1208" s="4">
        <v>1000</v>
      </c>
      <c r="Y1208" s="20"/>
      <c r="Z1208" s="15">
        <v>0</v>
      </c>
    </row>
    <row r="1209" spans="1:26" s="4" customFormat="1" ht="16.5" customHeight="1">
      <c r="A1209" s="855" t="s">
        <v>1263</v>
      </c>
      <c r="B1209" s="650">
        <v>43727</v>
      </c>
      <c r="C1209" s="650" t="s">
        <v>1265</v>
      </c>
      <c r="D1209" s="291">
        <v>5558671</v>
      </c>
      <c r="E1209" s="651" t="s">
        <v>8</v>
      </c>
      <c r="F1209" s="651" t="s">
        <v>1240</v>
      </c>
      <c r="G1209" s="651">
        <v>200</v>
      </c>
      <c r="H1209" s="651">
        <v>45.25</v>
      </c>
      <c r="I1209" s="7">
        <v>45.316000000000003</v>
      </c>
      <c r="J1209" s="656">
        <v>9050</v>
      </c>
      <c r="K1209" s="648"/>
      <c r="L1209" s="648">
        <v>3.78</v>
      </c>
      <c r="M1209" s="648">
        <v>0.51500000000000001</v>
      </c>
      <c r="N1209" s="823">
        <v>9056.1229999999978</v>
      </c>
      <c r="O1209" s="655" t="s">
        <v>143</v>
      </c>
      <c r="P1209" s="662"/>
      <c r="Q1209" s="823">
        <v>-9056.1229999999978</v>
      </c>
      <c r="R1209" s="15"/>
      <c r="S1209" s="660"/>
      <c r="T1209" s="649"/>
      <c r="U1209" s="654">
        <v>2.6049575321569338</v>
      </c>
      <c r="V1209" s="649" t="s">
        <v>1257</v>
      </c>
      <c r="W1209" s="657">
        <v>4.2949999999999999</v>
      </c>
      <c r="X1209" s="4">
        <v>-500</v>
      </c>
      <c r="Y1209" s="20"/>
      <c r="Z1209" s="15">
        <v>0</v>
      </c>
    </row>
    <row r="1210" spans="1:26" s="4" customFormat="1" ht="16.5" customHeight="1">
      <c r="A1210" s="855" t="s">
        <v>1263</v>
      </c>
      <c r="B1210" s="650">
        <v>43727</v>
      </c>
      <c r="C1210" s="650" t="s">
        <v>1265</v>
      </c>
      <c r="D1210" s="291">
        <v>5558671</v>
      </c>
      <c r="E1210" s="651" t="s">
        <v>8</v>
      </c>
      <c r="F1210" s="651" t="s">
        <v>1240</v>
      </c>
      <c r="G1210" s="651">
        <v>300</v>
      </c>
      <c r="H1210" s="651">
        <v>45.36</v>
      </c>
      <c r="I1210" s="7"/>
      <c r="J1210" s="656">
        <v>13608</v>
      </c>
      <c r="K1210" s="648"/>
      <c r="L1210" s="648">
        <v>3.78</v>
      </c>
      <c r="M1210" s="648">
        <v>0.51500000000000001</v>
      </c>
      <c r="N1210" s="823">
        <v>13614.122999999998</v>
      </c>
      <c r="O1210" s="655" t="s">
        <v>143</v>
      </c>
      <c r="P1210" s="662"/>
      <c r="Q1210" s="823">
        <v>-13614.122999999998</v>
      </c>
      <c r="R1210" s="15"/>
      <c r="S1210" s="660"/>
      <c r="T1210" s="649"/>
      <c r="U1210" s="654">
        <v>3.758664058243224</v>
      </c>
      <c r="V1210" s="649" t="s">
        <v>1257</v>
      </c>
      <c r="W1210" s="657">
        <v>4.2949999999999999</v>
      </c>
      <c r="X1210" s="4">
        <v>-500</v>
      </c>
      <c r="Y1210" s="20"/>
      <c r="Z1210" s="15">
        <v>0</v>
      </c>
    </row>
    <row r="1211" spans="1:26" s="4" customFormat="1" ht="16.5" customHeight="1">
      <c r="A1211" s="855" t="s">
        <v>1263</v>
      </c>
      <c r="B1211" s="650">
        <v>43727</v>
      </c>
      <c r="C1211" s="650" t="e">
        <v>#N/A</v>
      </c>
      <c r="D1211" s="291">
        <v>5558671</v>
      </c>
      <c r="E1211" s="651" t="s">
        <v>8</v>
      </c>
      <c r="F1211" s="651" t="s">
        <v>195</v>
      </c>
      <c r="G1211" s="651">
        <v>1000</v>
      </c>
      <c r="H1211" s="651">
        <v>14.41</v>
      </c>
      <c r="I1211" s="7"/>
      <c r="J1211" s="656">
        <v>14410</v>
      </c>
      <c r="K1211" s="648"/>
      <c r="L1211" s="648">
        <v>3.78</v>
      </c>
      <c r="M1211" s="648">
        <v>0.51500000000000001</v>
      </c>
      <c r="N1211" s="823">
        <v>14416.122999999998</v>
      </c>
      <c r="O1211" s="655" t="s">
        <v>143</v>
      </c>
      <c r="P1211" s="662"/>
      <c r="Q1211" s="823">
        <v>-14416.122999999998</v>
      </c>
      <c r="R1211" s="15"/>
      <c r="S1211" s="660"/>
      <c r="T1211" s="649"/>
      <c r="U1211" s="654">
        <v>5.6953852173468453</v>
      </c>
      <c r="V1211" s="649" t="s">
        <v>1257</v>
      </c>
      <c r="W1211" s="657">
        <v>4.2949999999999999</v>
      </c>
      <c r="X1211" s="4">
        <v>-500</v>
      </c>
      <c r="Y1211" s="20"/>
      <c r="Z1211" s="15">
        <v>0</v>
      </c>
    </row>
    <row r="1212" spans="1:26" s="4" customFormat="1" ht="16.5" customHeight="1">
      <c r="A1212" s="855" t="s">
        <v>1263</v>
      </c>
      <c r="B1212" s="650">
        <v>43727</v>
      </c>
      <c r="C1212" s="650" t="s">
        <v>271</v>
      </c>
      <c r="D1212" s="291">
        <v>5558671</v>
      </c>
      <c r="E1212" s="651" t="s">
        <v>10</v>
      </c>
      <c r="F1212" s="651" t="s">
        <v>38</v>
      </c>
      <c r="G1212" s="651">
        <v>500</v>
      </c>
      <c r="H1212" s="651">
        <v>35.869999999999997</v>
      </c>
      <c r="I1212" s="7"/>
      <c r="J1212" s="656">
        <v>17935</v>
      </c>
      <c r="K1212" s="648"/>
      <c r="L1212" s="648">
        <v>3.78</v>
      </c>
      <c r="M1212" s="648">
        <v>0.51500000000000001</v>
      </c>
      <c r="N1212" s="823">
        <v>17930.584999999999</v>
      </c>
      <c r="O1212" s="655" t="s">
        <v>143</v>
      </c>
      <c r="P1212" s="662"/>
      <c r="Q1212" s="823">
        <v>17930.584999999999</v>
      </c>
      <c r="R1212" s="15">
        <v>467.04694805194958</v>
      </c>
      <c r="S1212" s="660"/>
      <c r="T1212" s="649"/>
      <c r="U1212" s="654">
        <v>1.11659706889465</v>
      </c>
      <c r="V1212" s="649" t="s">
        <v>1257</v>
      </c>
      <c r="W1212" s="657">
        <v>4.2949999999999999</v>
      </c>
      <c r="X1212" s="4">
        <v>-500</v>
      </c>
      <c r="Y1212" s="20"/>
      <c r="Z1212" s="15">
        <v>0</v>
      </c>
    </row>
    <row r="1213" spans="1:26" s="4" customFormat="1" ht="16.5" customHeight="1">
      <c r="A1213" s="854" t="s">
        <v>200</v>
      </c>
      <c r="B1213" s="650">
        <v>43727</v>
      </c>
      <c r="C1213" s="650" t="s">
        <v>271</v>
      </c>
      <c r="D1213" s="291">
        <v>64909</v>
      </c>
      <c r="E1213" s="651" t="s">
        <v>10</v>
      </c>
      <c r="F1213" s="651" t="s">
        <v>38</v>
      </c>
      <c r="G1213" s="651">
        <v>500</v>
      </c>
      <c r="H1213" s="651">
        <v>36.200000000000003</v>
      </c>
      <c r="I1213" s="7">
        <v>34.295000000000002</v>
      </c>
      <c r="J1213" s="656">
        <v>18100</v>
      </c>
      <c r="K1213" s="648">
        <v>12</v>
      </c>
      <c r="L1213" s="648">
        <v>4.8988888888888891</v>
      </c>
      <c r="M1213" s="648">
        <v>0.69888888888888889</v>
      </c>
      <c r="N1213" s="823">
        <v>18071.701111111113</v>
      </c>
      <c r="O1213" s="655" t="s">
        <v>143</v>
      </c>
      <c r="P1213" s="662"/>
      <c r="Q1213" s="823">
        <v>18071.701111111113</v>
      </c>
      <c r="R1213" s="15">
        <v>679.64065656565799</v>
      </c>
      <c r="S1213" s="660"/>
      <c r="T1213" s="649"/>
      <c r="U1213" s="654">
        <v>1.2627762211613878</v>
      </c>
      <c r="V1213" s="649" t="s">
        <v>1257</v>
      </c>
      <c r="W1213" s="657">
        <v>17.597777777777779</v>
      </c>
      <c r="X1213" s="4">
        <v>-500</v>
      </c>
      <c r="Y1213" s="20"/>
      <c r="Z1213" s="15">
        <v>0</v>
      </c>
    </row>
    <row r="1214" spans="1:26" s="4" customFormat="1" ht="16.5" customHeight="1">
      <c r="A1214" s="854" t="s">
        <v>200</v>
      </c>
      <c r="B1214" s="650">
        <v>43727</v>
      </c>
      <c r="C1214" s="650" t="s">
        <v>271</v>
      </c>
      <c r="D1214" s="291">
        <v>64909</v>
      </c>
      <c r="E1214" s="651" t="s">
        <v>10</v>
      </c>
      <c r="F1214" s="651" t="s">
        <v>38</v>
      </c>
      <c r="G1214" s="651">
        <v>500</v>
      </c>
      <c r="H1214" s="651">
        <v>35.97</v>
      </c>
      <c r="I1214" s="7">
        <v>34.295000000000002</v>
      </c>
      <c r="J1214" s="656">
        <v>17985</v>
      </c>
      <c r="K1214" s="648">
        <v>12</v>
      </c>
      <c r="L1214" s="648">
        <v>4.8988888888888891</v>
      </c>
      <c r="M1214" s="648">
        <v>0.69888888888888889</v>
      </c>
      <c r="N1214" s="823">
        <v>17968.372777777779</v>
      </c>
      <c r="O1214" s="655" t="s">
        <v>143</v>
      </c>
      <c r="P1214" s="662"/>
      <c r="Q1214" s="823">
        <v>17968.372777777779</v>
      </c>
      <c r="R1214" s="15">
        <v>1023.3356782106785</v>
      </c>
      <c r="S1214" s="660"/>
      <c r="T1214" s="649"/>
      <c r="U1214" s="654">
        <v>-1.172949929149167</v>
      </c>
      <c r="V1214" s="649" t="s">
        <v>1257</v>
      </c>
      <c r="W1214" s="657">
        <v>17.597777777777779</v>
      </c>
      <c r="X1214" s="4">
        <v>-2000</v>
      </c>
      <c r="Y1214" s="20"/>
      <c r="Z1214" s="15">
        <v>0</v>
      </c>
    </row>
    <row r="1215" spans="1:26" s="4" customFormat="1" ht="16.5" customHeight="1">
      <c r="A1215" s="854" t="s">
        <v>200</v>
      </c>
      <c r="B1215" s="650">
        <v>43727</v>
      </c>
      <c r="C1215" s="650" t="s">
        <v>281</v>
      </c>
      <c r="D1215" s="291">
        <v>64909</v>
      </c>
      <c r="E1215" s="651" t="s">
        <v>10</v>
      </c>
      <c r="F1215" s="651" t="s">
        <v>153</v>
      </c>
      <c r="G1215" s="651">
        <v>500</v>
      </c>
      <c r="H1215" s="651">
        <v>34.15</v>
      </c>
      <c r="I1215" s="7">
        <v>25.06</v>
      </c>
      <c r="J1215" s="656">
        <v>17075</v>
      </c>
      <c r="K1215" s="648">
        <v>12</v>
      </c>
      <c r="L1215" s="648">
        <v>4.8988888888888891</v>
      </c>
      <c r="M1215" s="648">
        <v>0.69888888888888889</v>
      </c>
      <c r="N1215" s="823">
        <v>17058.372777777779</v>
      </c>
      <c r="O1215" s="655" t="s">
        <v>143</v>
      </c>
      <c r="P1215" s="662"/>
      <c r="Q1215" s="823">
        <v>17058.372777777779</v>
      </c>
      <c r="R1215" s="15">
        <v>190.46694444444802</v>
      </c>
      <c r="S1215" s="660"/>
      <c r="T1215" s="649"/>
      <c r="U1215" s="654">
        <v>4.5401596509167188</v>
      </c>
      <c r="V1215" s="649" t="s">
        <v>1257</v>
      </c>
      <c r="W1215" s="657">
        <v>17.597777777777779</v>
      </c>
      <c r="X1215" s="4">
        <v>-2000</v>
      </c>
      <c r="Y1215" s="20"/>
      <c r="Z1215" s="15">
        <v>0</v>
      </c>
    </row>
    <row r="1216" spans="1:26" s="4" customFormat="1" ht="16.5" customHeight="1">
      <c r="A1216" s="854" t="s">
        <v>200</v>
      </c>
      <c r="B1216" s="650">
        <v>43727</v>
      </c>
      <c r="C1216" s="650" t="s">
        <v>1264</v>
      </c>
      <c r="D1216" s="291">
        <v>64909</v>
      </c>
      <c r="E1216" s="651" t="s">
        <v>10</v>
      </c>
      <c r="F1216" s="651" t="s">
        <v>130</v>
      </c>
      <c r="G1216" s="651">
        <v>500</v>
      </c>
      <c r="H1216" s="651">
        <v>25.45</v>
      </c>
      <c r="I1216" s="7">
        <v>25.06</v>
      </c>
      <c r="J1216" s="656">
        <v>12725</v>
      </c>
      <c r="K1216" s="648">
        <v>12</v>
      </c>
      <c r="L1216" s="648">
        <v>4.8988888888888891</v>
      </c>
      <c r="M1216" s="648">
        <v>0.69888888888888889</v>
      </c>
      <c r="N1216" s="823">
        <v>12708.372777777779</v>
      </c>
      <c r="O1216" s="655" t="s">
        <v>143</v>
      </c>
      <c r="P1216" s="662"/>
      <c r="Q1216" s="823">
        <v>12708.372777777779</v>
      </c>
      <c r="R1216" s="15">
        <v>160.47113275613447</v>
      </c>
      <c r="S1216" s="660"/>
      <c r="T1216" s="649"/>
      <c r="U1216" s="654">
        <v>-0.48636444179664673</v>
      </c>
      <c r="V1216" s="649" t="s">
        <v>1211</v>
      </c>
      <c r="W1216" s="657">
        <v>17.597777777777779</v>
      </c>
      <c r="X1216" s="4">
        <v>-300</v>
      </c>
      <c r="Y1216" s="20"/>
      <c r="Z1216" s="15">
        <v>0</v>
      </c>
    </row>
    <row r="1217" spans="1:26" s="4" customFormat="1" ht="16.5" customHeight="1">
      <c r="A1217" s="854" t="s">
        <v>200</v>
      </c>
      <c r="B1217" s="650">
        <v>43727</v>
      </c>
      <c r="C1217" s="650" t="s">
        <v>271</v>
      </c>
      <c r="D1217" s="291">
        <v>64909</v>
      </c>
      <c r="E1217" s="651" t="s">
        <v>10</v>
      </c>
      <c r="F1217" s="651" t="s">
        <v>1234</v>
      </c>
      <c r="G1217" s="651">
        <v>2000</v>
      </c>
      <c r="H1217" s="651">
        <v>7.38</v>
      </c>
      <c r="I1217" s="7">
        <v>7.1924999999999999</v>
      </c>
      <c r="J1217" s="656">
        <v>14760</v>
      </c>
      <c r="K1217" s="648">
        <v>12</v>
      </c>
      <c r="L1217" s="648">
        <v>4.8988888888888891</v>
      </c>
      <c r="M1217" s="648">
        <v>0.69888888888888889</v>
      </c>
      <c r="N1217" s="823">
        <v>14743.372777777779</v>
      </c>
      <c r="O1217" s="655" t="s">
        <v>143</v>
      </c>
      <c r="P1217" s="662"/>
      <c r="Q1217" s="823">
        <v>14743.372777777779</v>
      </c>
      <c r="R1217" s="15">
        <v>-172.92571428571136</v>
      </c>
      <c r="S1217" s="660"/>
      <c r="T1217" s="649"/>
      <c r="U1217" s="654"/>
      <c r="V1217" s="649" t="s">
        <v>1211</v>
      </c>
      <c r="W1217" s="657">
        <v>17.597777777777779</v>
      </c>
      <c r="X1217" s="4">
        <v>300</v>
      </c>
      <c r="Y1217" s="20"/>
      <c r="Z1217" s="15">
        <v>0</v>
      </c>
    </row>
    <row r="1218" spans="1:26" s="4" customFormat="1" ht="16.5" customHeight="1">
      <c r="A1218" s="854" t="s">
        <v>200</v>
      </c>
      <c r="B1218" s="650">
        <v>43727</v>
      </c>
      <c r="C1218" s="650" t="s">
        <v>271</v>
      </c>
      <c r="D1218" s="291">
        <v>64909</v>
      </c>
      <c r="E1218" s="651" t="s">
        <v>10</v>
      </c>
      <c r="F1218" s="651" t="s">
        <v>1234</v>
      </c>
      <c r="G1218" s="651">
        <v>2000</v>
      </c>
      <c r="H1218" s="651">
        <v>7.29</v>
      </c>
      <c r="I1218" s="651">
        <v>7.1924999999999999</v>
      </c>
      <c r="J1218" s="656">
        <v>14580</v>
      </c>
      <c r="K1218" s="648">
        <v>12</v>
      </c>
      <c r="L1218" s="648">
        <v>4.8988888888888891</v>
      </c>
      <c r="M1218" s="648">
        <v>0.69888888888888889</v>
      </c>
      <c r="N1218" s="823">
        <v>14563.372777777779</v>
      </c>
      <c r="O1218" s="655" t="s">
        <v>143</v>
      </c>
      <c r="P1218" s="662"/>
      <c r="Q1218" s="823">
        <v>14563.372777777779</v>
      </c>
      <c r="R1218" s="654">
        <v>661.17457142857347</v>
      </c>
      <c r="S1218" s="25"/>
      <c r="U1218" s="15">
        <v>5.7380036040233549</v>
      </c>
      <c r="V1218" s="4" t="s">
        <v>1257</v>
      </c>
      <c r="W1218" s="657">
        <v>17.597777777777779</v>
      </c>
      <c r="X1218" s="4">
        <v>-1000</v>
      </c>
      <c r="Y1218" s="20"/>
      <c r="Z1218" s="15">
        <v>0</v>
      </c>
    </row>
    <row r="1219" spans="1:26" s="4" customFormat="1" ht="16.5" customHeight="1">
      <c r="A1219" s="854" t="s">
        <v>200</v>
      </c>
      <c r="B1219" s="650">
        <v>43727</v>
      </c>
      <c r="C1219" s="650" t="s">
        <v>1265</v>
      </c>
      <c r="D1219" s="291">
        <v>64909</v>
      </c>
      <c r="E1219" s="651" t="s">
        <v>10</v>
      </c>
      <c r="F1219" s="651" t="s">
        <v>1240</v>
      </c>
      <c r="G1219" s="651">
        <v>300</v>
      </c>
      <c r="H1219" s="651">
        <v>44.62</v>
      </c>
      <c r="I1219" s="651"/>
      <c r="J1219" s="656">
        <v>13386</v>
      </c>
      <c r="K1219" s="648">
        <v>12</v>
      </c>
      <c r="L1219" s="648">
        <v>4.8988888888888891</v>
      </c>
      <c r="M1219" s="648">
        <v>0.69888888888888889</v>
      </c>
      <c r="N1219" s="823">
        <v>13369.372777777779</v>
      </c>
      <c r="O1219" s="655" t="s">
        <v>143</v>
      </c>
      <c r="P1219" s="662"/>
      <c r="Q1219" s="823">
        <v>13369.372777777779</v>
      </c>
      <c r="R1219" s="654">
        <v>-65.02111111110753</v>
      </c>
      <c r="S1219" s="25"/>
      <c r="U1219" s="15">
        <v>0.13184998582074819</v>
      </c>
      <c r="V1219" s="4" t="s">
        <v>1257</v>
      </c>
      <c r="W1219" s="657">
        <v>17.597777777777779</v>
      </c>
      <c r="X1219" s="4">
        <v>-500</v>
      </c>
      <c r="Y1219" s="20"/>
      <c r="Z1219" s="15">
        <v>0</v>
      </c>
    </row>
    <row r="1220" spans="1:26" s="4" customFormat="1" ht="16.5" customHeight="1">
      <c r="A1220" s="854" t="s">
        <v>200</v>
      </c>
      <c r="B1220" s="650">
        <v>43727</v>
      </c>
      <c r="C1220" s="650" t="s">
        <v>1265</v>
      </c>
      <c r="D1220" s="291">
        <v>64909</v>
      </c>
      <c r="E1220" s="651" t="s">
        <v>8</v>
      </c>
      <c r="F1220" s="651" t="s">
        <v>1240</v>
      </c>
      <c r="G1220" s="651">
        <v>300</v>
      </c>
      <c r="H1220" s="651">
        <v>44.72</v>
      </c>
      <c r="I1220" s="651"/>
      <c r="J1220" s="656">
        <v>13416</v>
      </c>
      <c r="K1220" s="648">
        <v>12</v>
      </c>
      <c r="L1220" s="648">
        <v>4.8988888888888891</v>
      </c>
      <c r="M1220" s="648">
        <v>0.69888888888888889</v>
      </c>
      <c r="N1220" s="823">
        <v>13433.257222222221</v>
      </c>
      <c r="O1220" s="655" t="s">
        <v>143</v>
      </c>
      <c r="P1220" s="662"/>
      <c r="Q1220" s="823">
        <v>-13433.257222222221</v>
      </c>
      <c r="R1220" s="654"/>
      <c r="S1220" s="25"/>
      <c r="U1220" s="15"/>
      <c r="V1220" s="4" t="s">
        <v>1257</v>
      </c>
      <c r="W1220" s="657">
        <v>17.597777777777779</v>
      </c>
      <c r="X1220" s="4">
        <v>500</v>
      </c>
      <c r="Y1220" s="20"/>
      <c r="Z1220" s="15">
        <v>0</v>
      </c>
    </row>
    <row r="1221" spans="1:26" s="4" customFormat="1" ht="16.5" customHeight="1">
      <c r="A1221" s="854" t="s">
        <v>200</v>
      </c>
      <c r="B1221" s="5">
        <v>43727</v>
      </c>
      <c r="C1221" s="650" t="s">
        <v>1265</v>
      </c>
      <c r="D1221" s="291">
        <v>64909</v>
      </c>
      <c r="E1221" s="7" t="s">
        <v>10</v>
      </c>
      <c r="F1221" s="7" t="s">
        <v>1240</v>
      </c>
      <c r="G1221" s="7">
        <v>1000</v>
      </c>
      <c r="H1221" s="7">
        <v>45.73</v>
      </c>
      <c r="I1221" s="7">
        <v>43.148571428571429</v>
      </c>
      <c r="J1221" s="19">
        <v>45730</v>
      </c>
      <c r="K1221" s="3">
        <v>12</v>
      </c>
      <c r="L1221" s="3">
        <v>4.8988888888888891</v>
      </c>
      <c r="M1221" s="3">
        <v>0.69888888888888889</v>
      </c>
      <c r="N1221" s="823">
        <v>45713.372777777775</v>
      </c>
      <c r="O1221" s="655" t="s">
        <v>143</v>
      </c>
      <c r="P1221" s="662"/>
      <c r="Q1221" s="823">
        <v>45713.372777777775</v>
      </c>
      <c r="R1221" s="15">
        <v>2623.0023665223707</v>
      </c>
      <c r="S1221" s="25"/>
      <c r="U1221" s="15"/>
      <c r="V1221" s="4" t="s">
        <v>1257</v>
      </c>
      <c r="W1221" s="657">
        <v>17.597777777777779</v>
      </c>
      <c r="X1221" s="4">
        <v>500</v>
      </c>
      <c r="Y1221" s="20"/>
      <c r="Z1221" s="15">
        <v>0</v>
      </c>
    </row>
    <row r="1222" spans="1:26" s="4" customFormat="1" ht="16.5" customHeight="1">
      <c r="A1222" s="854" t="s">
        <v>200</v>
      </c>
      <c r="B1222" s="5">
        <v>43726</v>
      </c>
      <c r="C1222" s="650" t="s">
        <v>274</v>
      </c>
      <c r="D1222" s="291">
        <v>60599</v>
      </c>
      <c r="E1222" s="7" t="s">
        <v>10</v>
      </c>
      <c r="F1222" s="7" t="s">
        <v>124</v>
      </c>
      <c r="G1222" s="7">
        <v>500</v>
      </c>
      <c r="H1222" s="7">
        <v>31.23</v>
      </c>
      <c r="I1222" s="7"/>
      <c r="J1222" s="19">
        <v>15615</v>
      </c>
      <c r="K1222" s="3">
        <v>12</v>
      </c>
      <c r="L1222" s="3">
        <v>3.6199999999999997</v>
      </c>
      <c r="M1222" s="3">
        <v>0.6</v>
      </c>
      <c r="N1222" s="823">
        <v>15598.471666666666</v>
      </c>
      <c r="O1222" s="655" t="s">
        <v>143</v>
      </c>
      <c r="P1222" s="662"/>
      <c r="Q1222" s="823">
        <v>15598.471666666666</v>
      </c>
      <c r="R1222" s="15">
        <v>20.565833333334012</v>
      </c>
      <c r="S1222" s="25"/>
      <c r="U1222" s="15">
        <v>0.29394660428196856</v>
      </c>
      <c r="V1222" s="4" t="s">
        <v>1211</v>
      </c>
      <c r="W1222" s="657">
        <v>16.22</v>
      </c>
      <c r="X1222" s="4">
        <v>-300</v>
      </c>
      <c r="Y1222" s="20"/>
      <c r="Z1222" s="15">
        <v>0</v>
      </c>
    </row>
    <row r="1223" spans="1:26" s="4" customFormat="1" ht="16.5" customHeight="1">
      <c r="A1223" s="854" t="s">
        <v>200</v>
      </c>
      <c r="B1223" s="5">
        <v>43726</v>
      </c>
      <c r="C1223" s="650" t="s">
        <v>274</v>
      </c>
      <c r="D1223" s="291">
        <v>60599</v>
      </c>
      <c r="E1223" s="7" t="s">
        <v>8</v>
      </c>
      <c r="F1223" s="7" t="s">
        <v>124</v>
      </c>
      <c r="G1223" s="7">
        <v>500</v>
      </c>
      <c r="H1223" s="7">
        <v>31.12</v>
      </c>
      <c r="I1223" s="7"/>
      <c r="J1223" s="19">
        <v>15560</v>
      </c>
      <c r="K1223" s="3">
        <v>12</v>
      </c>
      <c r="L1223" s="3">
        <v>3.6199999999999997</v>
      </c>
      <c r="M1223" s="3">
        <v>0.6</v>
      </c>
      <c r="N1223" s="823">
        <v>15577.158333333333</v>
      </c>
      <c r="O1223" s="655" t="s">
        <v>143</v>
      </c>
      <c r="P1223" s="662"/>
      <c r="Q1223" s="823">
        <v>-15577.158333333333</v>
      </c>
      <c r="R1223" s="15"/>
      <c r="S1223" s="25"/>
      <c r="U1223" s="15"/>
      <c r="V1223" s="4" t="s">
        <v>1211</v>
      </c>
      <c r="W1223" s="657">
        <v>16.22</v>
      </c>
      <c r="X1223" s="4">
        <v>300</v>
      </c>
      <c r="Y1223" s="20"/>
      <c r="Z1223" s="15">
        <v>0</v>
      </c>
    </row>
    <row r="1224" spans="1:26" s="4" customFormat="1" ht="16.5" customHeight="1">
      <c r="A1224" s="854" t="s">
        <v>200</v>
      </c>
      <c r="B1224" s="5">
        <v>43726</v>
      </c>
      <c r="C1224" s="650" t="s">
        <v>281</v>
      </c>
      <c r="D1224" s="291">
        <v>60599</v>
      </c>
      <c r="E1224" s="7" t="s">
        <v>8</v>
      </c>
      <c r="F1224" s="7" t="s">
        <v>153</v>
      </c>
      <c r="G1224" s="7">
        <v>500</v>
      </c>
      <c r="H1224" s="7">
        <v>33.700000000000003</v>
      </c>
      <c r="I1224" s="7"/>
      <c r="J1224" s="19">
        <v>16850</v>
      </c>
      <c r="K1224" s="3">
        <v>12</v>
      </c>
      <c r="L1224" s="3">
        <v>3.6199999999999997</v>
      </c>
      <c r="M1224" s="3">
        <v>0.6</v>
      </c>
      <c r="N1224" s="823">
        <v>16867.158333333333</v>
      </c>
      <c r="O1224" s="655" t="s">
        <v>143</v>
      </c>
      <c r="P1224" s="662"/>
      <c r="Q1224" s="823">
        <v>-16867.158333333333</v>
      </c>
      <c r="R1224" s="15"/>
      <c r="S1224" s="25"/>
      <c r="U1224" s="15">
        <v>1.9345716816197833</v>
      </c>
      <c r="V1224" s="4" t="s">
        <v>1211</v>
      </c>
      <c r="W1224" s="657">
        <v>16.22</v>
      </c>
      <c r="X1224" s="4">
        <v>-500</v>
      </c>
      <c r="Y1224" s="20"/>
      <c r="Z1224" s="15">
        <v>0</v>
      </c>
    </row>
    <row r="1225" spans="1:26" s="4" customFormat="1" ht="16.5" customHeight="1">
      <c r="A1225" s="855" t="s">
        <v>1263</v>
      </c>
      <c r="B1225" s="5">
        <v>43725</v>
      </c>
      <c r="C1225" s="650" t="s">
        <v>281</v>
      </c>
      <c r="D1225" s="291">
        <v>5470531</v>
      </c>
      <c r="E1225" s="7" t="s">
        <v>10</v>
      </c>
      <c r="F1225" s="7" t="s">
        <v>153</v>
      </c>
      <c r="G1225" s="7">
        <v>300</v>
      </c>
      <c r="H1225" s="7">
        <v>33.36</v>
      </c>
      <c r="I1225" s="7"/>
      <c r="J1225" s="19">
        <v>10008</v>
      </c>
      <c r="K1225" s="3"/>
      <c r="L1225" s="3">
        <v>1.9950000000000001</v>
      </c>
      <c r="M1225" s="3">
        <v>0.375</v>
      </c>
      <c r="N1225" s="823">
        <v>10003.696666666667</v>
      </c>
      <c r="O1225" s="655" t="s">
        <v>143</v>
      </c>
      <c r="P1225" s="662"/>
      <c r="Q1225" s="823">
        <v>10003.696666666667</v>
      </c>
      <c r="R1225" s="15">
        <v>29.405000000002474</v>
      </c>
      <c r="S1225" s="25"/>
      <c r="U1225" s="15"/>
      <c r="V1225" s="4" t="s">
        <v>1211</v>
      </c>
      <c r="W1225" s="657">
        <v>2.37</v>
      </c>
      <c r="X1225" s="4">
        <v>500</v>
      </c>
      <c r="Y1225" s="20"/>
      <c r="Z1225" s="15">
        <v>0</v>
      </c>
    </row>
    <row r="1226" spans="1:26" s="4" customFormat="1" ht="16.5" customHeight="1">
      <c r="A1226" s="855" t="s">
        <v>1263</v>
      </c>
      <c r="B1226" s="5">
        <v>43725</v>
      </c>
      <c r="C1226" s="650" t="s">
        <v>281</v>
      </c>
      <c r="D1226" s="291">
        <v>5470531</v>
      </c>
      <c r="E1226" s="7" t="s">
        <v>8</v>
      </c>
      <c r="F1226" s="7" t="s">
        <v>153</v>
      </c>
      <c r="G1226" s="7">
        <v>300</v>
      </c>
      <c r="H1226" s="7">
        <v>33.229999999999997</v>
      </c>
      <c r="I1226" s="7"/>
      <c r="J1226" s="19">
        <v>9968.9999999999982</v>
      </c>
      <c r="K1226" s="3"/>
      <c r="L1226" s="3">
        <v>1.9950000000000001</v>
      </c>
      <c r="M1226" s="3">
        <v>0.375</v>
      </c>
      <c r="N1226" s="823">
        <v>9973.3027777777752</v>
      </c>
      <c r="O1226" s="655" t="s">
        <v>143</v>
      </c>
      <c r="P1226" s="662"/>
      <c r="Q1226" s="823">
        <v>-9973.3027777777752</v>
      </c>
      <c r="R1226" s="15"/>
      <c r="S1226" s="25"/>
      <c r="U1226" s="15"/>
      <c r="V1226" s="4" t="s">
        <v>1211</v>
      </c>
      <c r="W1226" s="657">
        <v>2.37</v>
      </c>
      <c r="X1226" s="4">
        <v>200</v>
      </c>
      <c r="Y1226" s="20"/>
      <c r="Z1226" s="15">
        <v>0</v>
      </c>
    </row>
    <row r="1227" spans="1:26" s="4" customFormat="1" ht="16.5" customHeight="1">
      <c r="A1227" s="854" t="s">
        <v>200</v>
      </c>
      <c r="B1227" s="5">
        <v>43725</v>
      </c>
      <c r="C1227" s="650" t="s">
        <v>281</v>
      </c>
      <c r="D1227" s="291">
        <v>56554</v>
      </c>
      <c r="E1227" s="7" t="s">
        <v>10</v>
      </c>
      <c r="F1227" s="7" t="s">
        <v>153</v>
      </c>
      <c r="G1227" s="7">
        <v>500</v>
      </c>
      <c r="H1227" s="7">
        <v>33.6</v>
      </c>
      <c r="I1227" s="7"/>
      <c r="J1227" s="19">
        <v>16800</v>
      </c>
      <c r="K1227" s="3">
        <v>12</v>
      </c>
      <c r="L1227" s="3">
        <v>3.32</v>
      </c>
      <c r="M1227" s="3">
        <v>0.62</v>
      </c>
      <c r="N1227" s="823">
        <v>16784.082222222223</v>
      </c>
      <c r="O1227" s="655" t="s">
        <v>143</v>
      </c>
      <c r="P1227" s="662"/>
      <c r="Q1227" s="823">
        <v>16784.082222222223</v>
      </c>
      <c r="R1227" s="15">
        <v>324.73333333333358</v>
      </c>
      <c r="S1227" s="25"/>
      <c r="U1227" s="15"/>
      <c r="V1227" s="4" t="s">
        <v>1211</v>
      </c>
      <c r="W1227" s="657">
        <v>15.94</v>
      </c>
      <c r="X1227" s="4">
        <v>300</v>
      </c>
      <c r="Y1227" s="20"/>
      <c r="Z1227" s="15">
        <v>0</v>
      </c>
    </row>
    <row r="1228" spans="1:26" s="4" customFormat="1" ht="16.5" customHeight="1">
      <c r="A1228" s="854" t="s">
        <v>200</v>
      </c>
      <c r="B1228" s="5">
        <v>43725</v>
      </c>
      <c r="C1228" s="650" t="s">
        <v>281</v>
      </c>
      <c r="D1228" s="291">
        <v>56554</v>
      </c>
      <c r="E1228" s="7" t="s">
        <v>8</v>
      </c>
      <c r="F1228" s="7" t="s">
        <v>153</v>
      </c>
      <c r="G1228" s="7">
        <v>500</v>
      </c>
      <c r="H1228" s="7">
        <v>32.89</v>
      </c>
      <c r="I1228" s="7"/>
      <c r="J1228" s="19">
        <v>16445</v>
      </c>
      <c r="K1228" s="3">
        <v>12</v>
      </c>
      <c r="L1228" s="3">
        <v>3.32</v>
      </c>
      <c r="M1228" s="3">
        <v>0.62</v>
      </c>
      <c r="N1228" s="823">
        <v>16461.547777777778</v>
      </c>
      <c r="O1228" s="655" t="s">
        <v>143</v>
      </c>
      <c r="P1228" s="662"/>
      <c r="Q1228" s="823">
        <v>-16461.547777777778</v>
      </c>
      <c r="R1228" s="15"/>
      <c r="S1228" s="25"/>
      <c r="U1228" s="15"/>
      <c r="V1228" s="4" t="s">
        <v>1211</v>
      </c>
      <c r="W1228" s="657">
        <v>15.94</v>
      </c>
      <c r="X1228" s="4">
        <v>500</v>
      </c>
      <c r="Y1228" s="20"/>
      <c r="Z1228" s="15">
        <v>0</v>
      </c>
    </row>
    <row r="1229" spans="1:26" s="4" customFormat="1" ht="16.5" customHeight="1">
      <c r="A1229" s="855" t="s">
        <v>1263</v>
      </c>
      <c r="B1229" s="5">
        <v>43724</v>
      </c>
      <c r="C1229" s="650" t="s">
        <v>276</v>
      </c>
      <c r="D1229" s="435">
        <v>5424924</v>
      </c>
      <c r="E1229" s="7" t="s">
        <v>8</v>
      </c>
      <c r="F1229" s="7" t="s">
        <v>128</v>
      </c>
      <c r="G1229" s="7">
        <v>200</v>
      </c>
      <c r="H1229" s="7">
        <v>30.09</v>
      </c>
      <c r="I1229" s="7"/>
      <c r="J1229" s="19">
        <v>6018</v>
      </c>
      <c r="K1229" s="3"/>
      <c r="L1229" s="3">
        <v>2.4500000000000002</v>
      </c>
      <c r="M1229" s="3">
        <v>0.45999999999999996</v>
      </c>
      <c r="N1229" s="823">
        <v>6022.387777777778</v>
      </c>
      <c r="O1229" s="655" t="s">
        <v>143</v>
      </c>
      <c r="P1229" s="662"/>
      <c r="Q1229" s="823">
        <v>-6022.387777777778</v>
      </c>
      <c r="R1229" s="15"/>
      <c r="S1229" s="660">
        <v>1000</v>
      </c>
      <c r="T1229" s="649"/>
      <c r="U1229" s="654">
        <v>2.1752502080054912</v>
      </c>
      <c r="V1229" s="649" t="s">
        <v>1211</v>
      </c>
      <c r="W1229" s="657">
        <v>2.91</v>
      </c>
      <c r="X1229" s="4">
        <v>-500</v>
      </c>
      <c r="Y1229" s="20"/>
      <c r="Z1229" s="15">
        <v>0</v>
      </c>
    </row>
    <row r="1230" spans="1:26" s="4" customFormat="1" ht="16.5" customHeight="1">
      <c r="A1230" s="855" t="s">
        <v>1263</v>
      </c>
      <c r="B1230" s="5">
        <v>43724</v>
      </c>
      <c r="C1230" s="650" t="s">
        <v>276</v>
      </c>
      <c r="D1230" s="435">
        <v>5424924</v>
      </c>
      <c r="E1230" s="7" t="s">
        <v>8</v>
      </c>
      <c r="F1230" s="7" t="s">
        <v>128</v>
      </c>
      <c r="G1230" s="7">
        <v>300</v>
      </c>
      <c r="H1230" s="7">
        <v>30.23</v>
      </c>
      <c r="I1230" s="7"/>
      <c r="J1230" s="19">
        <v>9069</v>
      </c>
      <c r="K1230" s="3"/>
      <c r="L1230" s="3">
        <v>2.4500000000000002</v>
      </c>
      <c r="M1230" s="3">
        <v>0.45999999999999996</v>
      </c>
      <c r="N1230" s="823">
        <v>9073.3877777777761</v>
      </c>
      <c r="O1230" s="655" t="s">
        <v>143</v>
      </c>
      <c r="P1230" s="662"/>
      <c r="Q1230" s="823">
        <v>-9073.3877777777761</v>
      </c>
      <c r="R1230" s="15"/>
      <c r="S1230" s="660">
        <v>800</v>
      </c>
      <c r="T1230" s="649"/>
      <c r="U1230" s="654">
        <v>0.81202410037618289</v>
      </c>
      <c r="V1230" s="649" t="s">
        <v>1211</v>
      </c>
      <c r="W1230" s="657">
        <v>2.91</v>
      </c>
      <c r="X1230" s="4">
        <v>-500</v>
      </c>
      <c r="Y1230" s="20"/>
      <c r="Z1230" s="15">
        <v>0</v>
      </c>
    </row>
    <row r="1231" spans="1:26" s="4" customFormat="1" ht="16.5" customHeight="1">
      <c r="A1231" s="855" t="s">
        <v>1263</v>
      </c>
      <c r="B1231" s="5">
        <v>43724</v>
      </c>
      <c r="C1231" s="650" t="s">
        <v>276</v>
      </c>
      <c r="D1231" s="435">
        <v>5424924</v>
      </c>
      <c r="E1231" s="7" t="s">
        <v>8</v>
      </c>
      <c r="F1231" s="7" t="s">
        <v>128</v>
      </c>
      <c r="G1231" s="7">
        <v>500</v>
      </c>
      <c r="H1231" s="7">
        <v>30.6</v>
      </c>
      <c r="I1231" s="7"/>
      <c r="J1231" s="19">
        <v>15300</v>
      </c>
      <c r="K1231" s="3"/>
      <c r="L1231" s="3">
        <v>2.4500000000000002</v>
      </c>
      <c r="M1231" s="3">
        <v>0.45999999999999996</v>
      </c>
      <c r="N1231" s="823">
        <v>15304.387777777776</v>
      </c>
      <c r="O1231" s="655" t="s">
        <v>143</v>
      </c>
      <c r="P1231" s="662"/>
      <c r="Q1231" s="823">
        <v>-15304.387777777776</v>
      </c>
      <c r="R1231" s="15"/>
      <c r="S1231" s="25">
        <v>500</v>
      </c>
      <c r="U1231" s="15"/>
      <c r="V1231" s="4" t="s">
        <v>1257</v>
      </c>
      <c r="W1231" s="657">
        <v>2.91</v>
      </c>
      <c r="X1231" s="4">
        <v>200</v>
      </c>
      <c r="Y1231" s="20"/>
      <c r="Z1231" s="15">
        <v>0</v>
      </c>
    </row>
    <row r="1232" spans="1:26" s="4" customFormat="1" ht="16.5" customHeight="1">
      <c r="A1232" s="855" t="s">
        <v>1263</v>
      </c>
      <c r="B1232" s="650">
        <v>43724</v>
      </c>
      <c r="C1232" s="650" t="s">
        <v>276</v>
      </c>
      <c r="D1232" s="435">
        <v>5424924</v>
      </c>
      <c r="E1232" s="651" t="s">
        <v>10</v>
      </c>
      <c r="F1232" s="651" t="s">
        <v>128</v>
      </c>
      <c r="G1232" s="651">
        <v>500</v>
      </c>
      <c r="H1232" s="651">
        <v>30.87</v>
      </c>
      <c r="I1232" s="7"/>
      <c r="J1232" s="656">
        <v>15435</v>
      </c>
      <c r="K1232" s="648"/>
      <c r="L1232" s="648">
        <v>2.4500000000000002</v>
      </c>
      <c r="M1232" s="648">
        <v>0.45999999999999996</v>
      </c>
      <c r="N1232" s="823">
        <v>15431.242222222223</v>
      </c>
      <c r="O1232" s="655" t="s">
        <v>143</v>
      </c>
      <c r="P1232" s="662"/>
      <c r="Q1232" s="823">
        <v>15431.242222222223</v>
      </c>
      <c r="R1232" s="15">
        <v>335.65121212121358</v>
      </c>
      <c r="S1232" s="25">
        <v>0</v>
      </c>
      <c r="U1232" s="15"/>
      <c r="V1232" s="4" t="s">
        <v>1257</v>
      </c>
      <c r="W1232" s="657">
        <v>2.91</v>
      </c>
      <c r="X1232" s="4">
        <v>300</v>
      </c>
      <c r="Y1232" s="20"/>
      <c r="Z1232" s="15">
        <v>0</v>
      </c>
    </row>
    <row r="1233" spans="1:26" s="4" customFormat="1" ht="16.5" customHeight="1">
      <c r="A1233" s="855" t="s">
        <v>1263</v>
      </c>
      <c r="B1233" s="650">
        <v>43724</v>
      </c>
      <c r="C1233" s="650" t="s">
        <v>276</v>
      </c>
      <c r="D1233" s="435">
        <v>5424924</v>
      </c>
      <c r="E1233" s="651" t="s">
        <v>10</v>
      </c>
      <c r="F1233" s="651" t="s">
        <v>128</v>
      </c>
      <c r="G1233" s="651">
        <v>500</v>
      </c>
      <c r="H1233" s="651">
        <v>30.87</v>
      </c>
      <c r="I1233" s="7"/>
      <c r="J1233" s="656">
        <v>15435</v>
      </c>
      <c r="K1233" s="648"/>
      <c r="L1233" s="648">
        <v>2.4500000000000002</v>
      </c>
      <c r="M1233" s="648">
        <v>0.45999999999999996</v>
      </c>
      <c r="N1233" s="823">
        <v>15431.242222222223</v>
      </c>
      <c r="O1233" s="655" t="s">
        <v>143</v>
      </c>
      <c r="P1233" s="662"/>
      <c r="Q1233" s="823">
        <v>15431.242222222223</v>
      </c>
      <c r="R1233" s="15">
        <v>125.29909090909314</v>
      </c>
      <c r="S1233" s="25">
        <v>500</v>
      </c>
      <c r="U1233" s="15">
        <v>0</v>
      </c>
      <c r="V1233" s="4" t="s">
        <v>1211</v>
      </c>
      <c r="W1233" s="657">
        <v>2.91</v>
      </c>
      <c r="X1233" s="4">
        <v>-300</v>
      </c>
      <c r="Y1233" s="20"/>
      <c r="Z1233" s="15">
        <v>0</v>
      </c>
    </row>
    <row r="1234" spans="1:26" s="4" customFormat="1" ht="16.5" customHeight="1">
      <c r="A1234" s="854" t="s">
        <v>200</v>
      </c>
      <c r="B1234" s="5">
        <v>43724</v>
      </c>
      <c r="C1234" s="650" t="s">
        <v>276</v>
      </c>
      <c r="D1234" s="291">
        <v>51605</v>
      </c>
      <c r="E1234" s="7" t="s">
        <v>8</v>
      </c>
      <c r="F1234" s="7" t="s">
        <v>128</v>
      </c>
      <c r="G1234" s="7">
        <v>200</v>
      </c>
      <c r="H1234" s="7">
        <v>29.46</v>
      </c>
      <c r="I1234" s="7">
        <v>29.616</v>
      </c>
      <c r="J1234" s="19">
        <v>5892</v>
      </c>
      <c r="K1234" s="3">
        <v>12</v>
      </c>
      <c r="L1234" s="3">
        <v>2.5499999999999998</v>
      </c>
      <c r="M1234" s="3">
        <v>0.43</v>
      </c>
      <c r="N1234" s="823">
        <v>5905.06</v>
      </c>
      <c r="O1234" s="655" t="s">
        <v>143</v>
      </c>
      <c r="P1234" s="662"/>
      <c r="Q1234" s="823">
        <v>-5905.06</v>
      </c>
      <c r="R1234" s="15"/>
      <c r="S1234" s="25"/>
      <c r="U1234" s="15"/>
      <c r="V1234" s="4" t="s">
        <v>1211</v>
      </c>
      <c r="W1234" s="657">
        <v>14.98</v>
      </c>
      <c r="X1234" s="4">
        <v>300</v>
      </c>
      <c r="Y1234" s="20"/>
      <c r="Z1234" s="15">
        <v>0</v>
      </c>
    </row>
    <row r="1235" spans="1:26" s="4" customFormat="1" ht="16.5" customHeight="1">
      <c r="A1235" s="854" t="s">
        <v>200</v>
      </c>
      <c r="B1235" s="5">
        <v>43724</v>
      </c>
      <c r="C1235" s="650" t="s">
        <v>276</v>
      </c>
      <c r="D1235" s="291">
        <v>51605</v>
      </c>
      <c r="E1235" s="7" t="s">
        <v>8</v>
      </c>
      <c r="F1235" s="7" t="s">
        <v>128</v>
      </c>
      <c r="G1235" s="7">
        <v>300</v>
      </c>
      <c r="H1235" s="7">
        <v>29.72</v>
      </c>
      <c r="I1235" s="7"/>
      <c r="J1235" s="19">
        <v>8916</v>
      </c>
      <c r="K1235" s="3">
        <v>12</v>
      </c>
      <c r="L1235" s="3">
        <v>2.5499999999999998</v>
      </c>
      <c r="M1235" s="3">
        <v>0.43</v>
      </c>
      <c r="N1235" s="823">
        <v>8932.3577777777773</v>
      </c>
      <c r="O1235" s="655" t="s">
        <v>143</v>
      </c>
      <c r="P1235" s="662"/>
      <c r="Q1235" s="823">
        <v>-8932.3577777777773</v>
      </c>
      <c r="R1235" s="15"/>
      <c r="S1235" s="25"/>
      <c r="U1235" s="15">
        <v>1.707047675334266</v>
      </c>
      <c r="V1235" s="4" t="s">
        <v>1211</v>
      </c>
      <c r="W1235" s="657">
        <v>14.98</v>
      </c>
      <c r="X1235" s="4">
        <v>-500</v>
      </c>
      <c r="Y1235" s="20"/>
      <c r="Z1235" s="15">
        <v>0</v>
      </c>
    </row>
    <row r="1236" spans="1:26" s="4" customFormat="1" ht="16.5" customHeight="1">
      <c r="A1236" s="854" t="s">
        <v>200</v>
      </c>
      <c r="B1236" s="5">
        <v>43724</v>
      </c>
      <c r="C1236" s="650" t="s">
        <v>281</v>
      </c>
      <c r="D1236" s="291">
        <v>51605</v>
      </c>
      <c r="E1236" s="7" t="s">
        <v>10</v>
      </c>
      <c r="F1236" s="7" t="s">
        <v>153</v>
      </c>
      <c r="G1236" s="7">
        <v>300</v>
      </c>
      <c r="H1236" s="7">
        <v>32.21</v>
      </c>
      <c r="I1236" s="7"/>
      <c r="J1236" s="19">
        <v>9663</v>
      </c>
      <c r="K1236" s="3">
        <v>12</v>
      </c>
      <c r="L1236" s="3">
        <v>2.5499999999999998</v>
      </c>
      <c r="M1236" s="3">
        <v>0.43</v>
      </c>
      <c r="N1236" s="823">
        <v>9647.4842857142849</v>
      </c>
      <c r="O1236" s="655" t="s">
        <v>143</v>
      </c>
      <c r="P1236" s="662"/>
      <c r="Q1236" s="823">
        <v>9647.4842857142849</v>
      </c>
      <c r="R1236" s="15"/>
      <c r="S1236" s="25"/>
      <c r="U1236" s="15"/>
      <c r="V1236" s="4" t="s">
        <v>1257</v>
      </c>
      <c r="W1236" s="657">
        <v>14.98</v>
      </c>
      <c r="X1236" s="4">
        <v>200</v>
      </c>
      <c r="Y1236" s="20"/>
      <c r="Z1236" s="15">
        <v>0</v>
      </c>
    </row>
    <row r="1237" spans="1:26" s="4" customFormat="1" ht="16.5" customHeight="1">
      <c r="A1237" s="854" t="s">
        <v>200</v>
      </c>
      <c r="B1237" s="5">
        <v>43724</v>
      </c>
      <c r="C1237" s="650" t="s">
        <v>281</v>
      </c>
      <c r="D1237" s="291">
        <v>51605</v>
      </c>
      <c r="E1237" s="7" t="s">
        <v>8</v>
      </c>
      <c r="F1237" s="7" t="s">
        <v>153</v>
      </c>
      <c r="G1237" s="7">
        <v>300</v>
      </c>
      <c r="H1237" s="7">
        <v>32.22</v>
      </c>
      <c r="I1237" s="7"/>
      <c r="J1237" s="19">
        <v>9666</v>
      </c>
      <c r="K1237" s="3">
        <v>12</v>
      </c>
      <c r="L1237" s="3">
        <v>2.5499999999999998</v>
      </c>
      <c r="M1237" s="3">
        <v>0.43</v>
      </c>
      <c r="N1237" s="823">
        <v>9682.1457142857143</v>
      </c>
      <c r="O1237" s="655" t="s">
        <v>143</v>
      </c>
      <c r="P1237" s="662"/>
      <c r="Q1237" s="823">
        <v>-9682.1457142857143</v>
      </c>
      <c r="R1237" s="15"/>
      <c r="S1237" s="25"/>
      <c r="U1237" s="15">
        <v>4.5767929539789609</v>
      </c>
      <c r="V1237" s="4" t="s">
        <v>1211</v>
      </c>
      <c r="W1237" s="657">
        <v>14.98</v>
      </c>
      <c r="X1237" s="4">
        <v>-500</v>
      </c>
      <c r="Y1237" s="20"/>
      <c r="Z1237" s="15">
        <v>0</v>
      </c>
    </row>
    <row r="1238" spans="1:26" s="4" customFormat="1" ht="16.5" customHeight="1">
      <c r="A1238" s="854" t="s">
        <v>200</v>
      </c>
      <c r="B1238" s="5">
        <v>43724</v>
      </c>
      <c r="C1238" s="650" t="s">
        <v>280</v>
      </c>
      <c r="D1238" s="291">
        <v>51605</v>
      </c>
      <c r="E1238" s="7" t="s">
        <v>10</v>
      </c>
      <c r="F1238" s="7" t="s">
        <v>192</v>
      </c>
      <c r="G1238" s="7">
        <v>500</v>
      </c>
      <c r="H1238" s="7">
        <v>31.24</v>
      </c>
      <c r="I1238" s="7"/>
      <c r="J1238" s="19">
        <v>15620</v>
      </c>
      <c r="K1238" s="3">
        <v>12</v>
      </c>
      <c r="L1238" s="3">
        <v>2.5499999999999998</v>
      </c>
      <c r="M1238" s="3">
        <v>0.43</v>
      </c>
      <c r="N1238" s="823">
        <v>15604.484285714285</v>
      </c>
      <c r="O1238" s="655" t="s">
        <v>143</v>
      </c>
      <c r="P1238" s="662"/>
      <c r="Q1238" s="823">
        <v>15604.484285714285</v>
      </c>
      <c r="R1238" s="15">
        <v>266.35909090909081</v>
      </c>
      <c r="S1238" s="25"/>
      <c r="U1238" s="15"/>
      <c r="V1238" s="4" t="s">
        <v>1211</v>
      </c>
      <c r="W1238" s="657">
        <v>14.98</v>
      </c>
      <c r="X1238" s="4">
        <v>500</v>
      </c>
      <c r="Y1238" s="20"/>
      <c r="Z1238" s="15">
        <v>0</v>
      </c>
    </row>
    <row r="1239" spans="1:26" s="4" customFormat="1" ht="16.5" customHeight="1">
      <c r="A1239" s="854" t="s">
        <v>200</v>
      </c>
      <c r="B1239" s="5">
        <v>43724</v>
      </c>
      <c r="C1239" s="650" t="s">
        <v>271</v>
      </c>
      <c r="D1239" s="291">
        <v>51605</v>
      </c>
      <c r="E1239" s="7" t="s">
        <v>8</v>
      </c>
      <c r="F1239" s="7" t="s">
        <v>38</v>
      </c>
      <c r="G1239" s="7">
        <v>200</v>
      </c>
      <c r="H1239" s="7">
        <v>33.22</v>
      </c>
      <c r="I1239" s="7">
        <v>34.295000000000002</v>
      </c>
      <c r="J1239" s="19">
        <v>6644</v>
      </c>
      <c r="K1239" s="3">
        <v>12</v>
      </c>
      <c r="L1239" s="3">
        <v>2.5499999999999998</v>
      </c>
      <c r="M1239" s="3">
        <v>0.43</v>
      </c>
      <c r="N1239" s="823">
        <v>6660.1457142857143</v>
      </c>
      <c r="O1239" s="655" t="s">
        <v>143</v>
      </c>
      <c r="P1239" s="662"/>
      <c r="Q1239" s="823">
        <v>-6660.1457142857143</v>
      </c>
      <c r="R1239" s="15"/>
      <c r="S1239" s="25"/>
      <c r="U1239" s="15"/>
      <c r="V1239" s="4" t="s">
        <v>1211</v>
      </c>
      <c r="W1239" s="657">
        <v>14.98</v>
      </c>
      <c r="X1239" s="4">
        <v>500</v>
      </c>
      <c r="Y1239" s="20"/>
      <c r="Z1239" s="15">
        <v>0</v>
      </c>
    </row>
    <row r="1240" spans="1:26" s="4" customFormat="1" ht="16.5" customHeight="1">
      <c r="A1240" s="854" t="s">
        <v>200</v>
      </c>
      <c r="B1240" s="5">
        <v>43724</v>
      </c>
      <c r="C1240" s="650" t="s">
        <v>276</v>
      </c>
      <c r="D1240" s="291">
        <v>51605</v>
      </c>
      <c r="E1240" s="7" t="s">
        <v>10</v>
      </c>
      <c r="F1240" s="7" t="s">
        <v>128</v>
      </c>
      <c r="G1240" s="7">
        <v>500</v>
      </c>
      <c r="H1240" s="7">
        <v>30.9</v>
      </c>
      <c r="I1240" s="7"/>
      <c r="J1240" s="19">
        <v>15450</v>
      </c>
      <c r="K1240" s="3">
        <v>12</v>
      </c>
      <c r="L1240" s="3">
        <v>2.5499999999999998</v>
      </c>
      <c r="M1240" s="3">
        <v>0.43</v>
      </c>
      <c r="N1240" s="823">
        <v>15434.484285714285</v>
      </c>
      <c r="O1240" s="655" t="s">
        <v>143</v>
      </c>
      <c r="P1240" s="662"/>
      <c r="Q1240" s="823">
        <v>15434.484285714285</v>
      </c>
      <c r="R1240" s="15">
        <v>706.35909090909081</v>
      </c>
      <c r="S1240" s="25"/>
      <c r="U1240" s="15"/>
      <c r="V1240" s="4" t="s">
        <v>1257</v>
      </c>
      <c r="W1240" s="657">
        <v>14.98</v>
      </c>
      <c r="X1240" s="4">
        <v>300</v>
      </c>
      <c r="Y1240" s="20"/>
      <c r="Z1240" s="15">
        <v>0</v>
      </c>
    </row>
    <row r="1241" spans="1:26" s="4" customFormat="1" ht="16.5" customHeight="1">
      <c r="A1241" s="854" t="s">
        <v>200</v>
      </c>
      <c r="B1241" s="5">
        <v>43724</v>
      </c>
      <c r="C1241" s="650" t="s">
        <v>276</v>
      </c>
      <c r="D1241" s="291">
        <v>51605</v>
      </c>
      <c r="E1241" s="7" t="s">
        <v>8</v>
      </c>
      <c r="F1241" s="7" t="s">
        <v>128</v>
      </c>
      <c r="G1241" s="7">
        <v>500</v>
      </c>
      <c r="H1241" s="7">
        <v>29.42</v>
      </c>
      <c r="I1241" s="7"/>
      <c r="J1241" s="19">
        <v>14710</v>
      </c>
      <c r="K1241" s="3">
        <v>12</v>
      </c>
      <c r="L1241" s="3">
        <v>2.5499999999999998</v>
      </c>
      <c r="M1241" s="3">
        <v>0.43</v>
      </c>
      <c r="N1241" s="823">
        <v>14726.145714285714</v>
      </c>
      <c r="O1241" s="655" t="s">
        <v>143</v>
      </c>
      <c r="P1241" s="662"/>
      <c r="Q1241" s="823">
        <v>-14726.145714285714</v>
      </c>
      <c r="R1241" s="15"/>
      <c r="S1241" s="25"/>
      <c r="U1241" s="15"/>
      <c r="V1241" s="4" t="s">
        <v>1257</v>
      </c>
      <c r="W1241" s="657">
        <v>14.98</v>
      </c>
      <c r="X1241" s="4">
        <v>500</v>
      </c>
      <c r="Y1241" s="20"/>
      <c r="Z1241" s="15">
        <v>0</v>
      </c>
    </row>
    <row r="1242" spans="1:26" s="4" customFormat="1" ht="16.5" customHeight="1">
      <c r="A1242" s="854" t="s">
        <v>200</v>
      </c>
      <c r="B1242" s="5">
        <v>43724</v>
      </c>
      <c r="C1242" s="650" t="s">
        <v>280</v>
      </c>
      <c r="D1242" s="291">
        <v>51605</v>
      </c>
      <c r="E1242" s="7" t="s">
        <v>8</v>
      </c>
      <c r="F1242" s="7" t="s">
        <v>192</v>
      </c>
      <c r="G1242" s="7">
        <v>500</v>
      </c>
      <c r="H1242" s="7">
        <v>30.64</v>
      </c>
      <c r="I1242" s="7"/>
      <c r="J1242" s="19">
        <v>15320</v>
      </c>
      <c r="K1242" s="3">
        <v>12</v>
      </c>
      <c r="L1242" s="3">
        <v>2.5499999999999998</v>
      </c>
      <c r="M1242" s="3">
        <v>0.43</v>
      </c>
      <c r="N1242" s="823">
        <v>15344.003333333332</v>
      </c>
      <c r="O1242" s="655" t="s">
        <v>143</v>
      </c>
      <c r="P1242" s="662"/>
      <c r="Q1242" s="823">
        <v>-15344.003333333332</v>
      </c>
      <c r="R1242" s="15"/>
      <c r="S1242" s="25"/>
      <c r="U1242" s="15"/>
      <c r="V1242" s="4" t="s">
        <v>1257</v>
      </c>
      <c r="W1242" s="657">
        <v>14.98</v>
      </c>
      <c r="X1242" s="4">
        <v>500</v>
      </c>
      <c r="Y1242" s="20"/>
      <c r="Z1242" s="15">
        <v>0</v>
      </c>
    </row>
    <row r="1243" spans="1:26" s="4" customFormat="1" ht="16.5" customHeight="1">
      <c r="A1243" s="854" t="s">
        <v>200</v>
      </c>
      <c r="B1243" s="5">
        <v>43724</v>
      </c>
      <c r="C1243" s="650" t="s">
        <v>1265</v>
      </c>
      <c r="D1243" s="291">
        <v>51605</v>
      </c>
      <c r="E1243" s="7" t="s">
        <v>8</v>
      </c>
      <c r="F1243" s="7" t="s">
        <v>1240</v>
      </c>
      <c r="G1243" s="7">
        <v>300</v>
      </c>
      <c r="H1243" s="7">
        <v>42.78</v>
      </c>
      <c r="I1243" s="7"/>
      <c r="J1243" s="19">
        <v>12834</v>
      </c>
      <c r="K1243" s="3">
        <v>12</v>
      </c>
      <c r="L1243" s="3">
        <v>2.5499999999999998</v>
      </c>
      <c r="M1243" s="3">
        <v>0.43</v>
      </c>
      <c r="N1243" s="823">
        <v>12858.003333333332</v>
      </c>
      <c r="O1243" s="655" t="s">
        <v>143</v>
      </c>
      <c r="P1243" s="662"/>
      <c r="Q1243" s="823">
        <v>-12858.003333333332</v>
      </c>
      <c r="R1243" s="15"/>
      <c r="S1243" s="25"/>
      <c r="U1243" s="15"/>
      <c r="V1243" s="4" t="s">
        <v>1257</v>
      </c>
      <c r="W1243" s="657">
        <v>14.98</v>
      </c>
      <c r="X1243" s="4">
        <v>200</v>
      </c>
      <c r="Y1243" s="20"/>
      <c r="Z1243" s="15">
        <v>0</v>
      </c>
    </row>
    <row r="1244" spans="1:26" s="4" customFormat="1" ht="16.5" customHeight="1">
      <c r="A1244" s="855" t="s">
        <v>1263</v>
      </c>
      <c r="B1244" s="5">
        <v>43721</v>
      </c>
      <c r="C1244" s="650" t="s">
        <v>446</v>
      </c>
      <c r="D1244" s="291">
        <v>5374345</v>
      </c>
      <c r="E1244" s="7" t="s">
        <v>8</v>
      </c>
      <c r="F1244" s="7" t="s">
        <v>89</v>
      </c>
      <c r="G1244" s="7">
        <v>500</v>
      </c>
      <c r="H1244" s="7">
        <v>14.44</v>
      </c>
      <c r="I1244" s="7">
        <v>14.55</v>
      </c>
      <c r="J1244" s="19">
        <v>7220</v>
      </c>
      <c r="K1244" s="3"/>
      <c r="L1244" s="3">
        <v>2.5640000000000001</v>
      </c>
      <c r="M1244" s="3">
        <v>0.35</v>
      </c>
      <c r="N1244" s="823">
        <v>7231.9233333333341</v>
      </c>
      <c r="O1244" s="655" t="s">
        <v>143</v>
      </c>
      <c r="P1244" s="662"/>
      <c r="Q1244" s="823">
        <v>-7231.9233333333341</v>
      </c>
      <c r="R1244" s="15"/>
      <c r="S1244" s="25"/>
      <c r="U1244" s="15"/>
      <c r="V1244" s="4" t="s">
        <v>1257</v>
      </c>
      <c r="W1244" s="657">
        <v>2.9140000000000001</v>
      </c>
      <c r="X1244" s="4">
        <v>300</v>
      </c>
      <c r="Y1244" s="20"/>
      <c r="Z1244" s="15">
        <v>0</v>
      </c>
    </row>
    <row r="1245" spans="1:26" s="4" customFormat="1" ht="16.5" customHeight="1">
      <c r="A1245" s="855" t="s">
        <v>1263</v>
      </c>
      <c r="B1245" s="5">
        <v>43721</v>
      </c>
      <c r="C1245" s="650" t="s">
        <v>446</v>
      </c>
      <c r="D1245" s="291">
        <v>5374345</v>
      </c>
      <c r="E1245" s="7" t="s">
        <v>8</v>
      </c>
      <c r="F1245" s="7" t="s">
        <v>89</v>
      </c>
      <c r="G1245" s="7">
        <v>500</v>
      </c>
      <c r="H1245" s="651">
        <v>14.34</v>
      </c>
      <c r="I1245" s="651">
        <v>14.586666666666666</v>
      </c>
      <c r="J1245" s="19">
        <v>7170</v>
      </c>
      <c r="K1245" s="3"/>
      <c r="L1245" s="3">
        <v>2.5640000000000001</v>
      </c>
      <c r="M1245" s="3">
        <v>0.35</v>
      </c>
      <c r="N1245" s="823">
        <v>7175.2400000000007</v>
      </c>
      <c r="O1245" s="655" t="s">
        <v>143</v>
      </c>
      <c r="P1245" s="662"/>
      <c r="Q1245" s="823">
        <v>-7175.2400000000007</v>
      </c>
      <c r="R1245" s="15"/>
      <c r="S1245" s="25"/>
      <c r="U1245" s="15">
        <v>-0.91919513690134191</v>
      </c>
      <c r="V1245" s="4" t="s">
        <v>1257</v>
      </c>
      <c r="W1245" s="657">
        <v>2.9140000000000001</v>
      </c>
      <c r="X1245" s="4">
        <v>-500</v>
      </c>
      <c r="Y1245" s="20"/>
      <c r="Z1245" s="15">
        <v>0</v>
      </c>
    </row>
    <row r="1246" spans="1:26" s="4" customFormat="1" ht="16.5" customHeight="1">
      <c r="A1246" s="855" t="s">
        <v>1263</v>
      </c>
      <c r="B1246" s="5">
        <v>43721</v>
      </c>
      <c r="C1246" s="650" t="s">
        <v>271</v>
      </c>
      <c r="D1246" s="291">
        <v>5374345</v>
      </c>
      <c r="E1246" s="7" t="s">
        <v>8</v>
      </c>
      <c r="F1246" s="7" t="s">
        <v>38</v>
      </c>
      <c r="G1246" s="7">
        <v>200</v>
      </c>
      <c r="H1246" s="651">
        <v>34.82</v>
      </c>
      <c r="I1246" s="651"/>
      <c r="J1246" s="19">
        <v>6964</v>
      </c>
      <c r="K1246" s="3"/>
      <c r="L1246" s="648">
        <v>2.5640000000000001</v>
      </c>
      <c r="M1246" s="648">
        <v>0.35</v>
      </c>
      <c r="N1246" s="823">
        <v>6969.2400000000007</v>
      </c>
      <c r="O1246" s="655" t="s">
        <v>143</v>
      </c>
      <c r="P1246" s="662"/>
      <c r="Q1246" s="823">
        <v>-6969.2400000000007</v>
      </c>
      <c r="R1246" s="15"/>
      <c r="S1246" s="25"/>
      <c r="U1246" s="15"/>
      <c r="V1246" s="4" t="s">
        <v>1257</v>
      </c>
      <c r="W1246" s="657">
        <v>2.9140000000000001</v>
      </c>
      <c r="X1246" s="4">
        <v>500</v>
      </c>
      <c r="Y1246" s="20"/>
      <c r="Z1246" s="15">
        <v>0</v>
      </c>
    </row>
    <row r="1247" spans="1:26" s="4" customFormat="1" ht="16.5" customHeight="1">
      <c r="A1247" s="855" t="s">
        <v>1263</v>
      </c>
      <c r="B1247" s="5">
        <v>43721</v>
      </c>
      <c r="C1247" s="650" t="s">
        <v>271</v>
      </c>
      <c r="D1247" s="291">
        <v>5374345</v>
      </c>
      <c r="E1247" s="7" t="s">
        <v>8</v>
      </c>
      <c r="F1247" s="7" t="s">
        <v>38</v>
      </c>
      <c r="G1247" s="7">
        <v>300</v>
      </c>
      <c r="H1247" s="651">
        <v>34.96</v>
      </c>
      <c r="I1247" s="651">
        <v>34.96</v>
      </c>
      <c r="J1247" s="19">
        <v>10488</v>
      </c>
      <c r="K1247" s="3"/>
      <c r="L1247" s="648">
        <v>2.5640000000000001</v>
      </c>
      <c r="M1247" s="648">
        <v>0.35</v>
      </c>
      <c r="N1247" s="823">
        <v>10492.9</v>
      </c>
      <c r="O1247" s="655" t="s">
        <v>143</v>
      </c>
      <c r="P1247" s="662"/>
      <c r="Q1247" s="823">
        <v>-10492.9</v>
      </c>
      <c r="R1247" s="15"/>
      <c r="S1247" s="25"/>
      <c r="U1247" s="15"/>
      <c r="V1247" s="4" t="s">
        <v>1257</v>
      </c>
      <c r="W1247" s="657">
        <v>2.9140000000000001</v>
      </c>
      <c r="X1247" s="4">
        <v>300</v>
      </c>
      <c r="Y1247" s="20"/>
      <c r="Z1247" s="15">
        <v>0</v>
      </c>
    </row>
    <row r="1248" spans="1:26" s="4" customFormat="1" ht="16.5" customHeight="1">
      <c r="A1248" s="855" t="s">
        <v>1263</v>
      </c>
      <c r="B1248" s="5">
        <v>43721</v>
      </c>
      <c r="C1248" s="650" t="s">
        <v>276</v>
      </c>
      <c r="D1248" s="291">
        <v>5374345</v>
      </c>
      <c r="E1248" s="7" t="s">
        <v>10</v>
      </c>
      <c r="F1248" s="7" t="s">
        <v>128</v>
      </c>
      <c r="G1248" s="7">
        <v>500</v>
      </c>
      <c r="H1248" s="651">
        <v>29.62</v>
      </c>
      <c r="I1248" s="651">
        <v>29.883333333333333</v>
      </c>
      <c r="J1248" s="19">
        <v>14810</v>
      </c>
      <c r="K1248" s="3"/>
      <c r="L1248" s="648">
        <v>2.5640000000000001</v>
      </c>
      <c r="M1248" s="648">
        <v>0.35</v>
      </c>
      <c r="N1248" s="823">
        <v>14805.73</v>
      </c>
      <c r="O1248" s="655" t="s">
        <v>143</v>
      </c>
      <c r="P1248" s="662"/>
      <c r="Q1248" s="823">
        <v>14805.73</v>
      </c>
      <c r="R1248" s="15">
        <v>-136.09212121212113</v>
      </c>
      <c r="S1248" s="25">
        <v>1000</v>
      </c>
      <c r="U1248" s="15"/>
      <c r="V1248" s="4" t="s">
        <v>1257</v>
      </c>
      <c r="W1248" s="657">
        <v>2.9140000000000001</v>
      </c>
      <c r="X1248" s="4">
        <v>200</v>
      </c>
      <c r="Y1248" s="20"/>
      <c r="Z1248" s="15">
        <v>0</v>
      </c>
    </row>
    <row r="1249" spans="1:26" s="4" customFormat="1" ht="16.5" customHeight="1">
      <c r="A1249" s="854" t="s">
        <v>200</v>
      </c>
      <c r="B1249" s="5">
        <v>43721</v>
      </c>
      <c r="C1249" s="650" t="s">
        <v>1264</v>
      </c>
      <c r="D1249" s="291">
        <v>46404</v>
      </c>
      <c r="E1249" s="7" t="s">
        <v>8</v>
      </c>
      <c r="F1249" s="7" t="s">
        <v>130</v>
      </c>
      <c r="G1249" s="7">
        <v>500</v>
      </c>
      <c r="H1249" s="651">
        <v>25.06</v>
      </c>
      <c r="I1249" s="651"/>
      <c r="J1249" s="19">
        <v>12530</v>
      </c>
      <c r="K1249" s="3">
        <v>12</v>
      </c>
      <c r="L1249" s="648">
        <v>3.85</v>
      </c>
      <c r="M1249" s="648">
        <v>0.62785714285714278</v>
      </c>
      <c r="N1249" s="823">
        <v>12547.177857142857</v>
      </c>
      <c r="O1249" s="655" t="s">
        <v>143</v>
      </c>
      <c r="P1249" s="662"/>
      <c r="Q1249" s="823">
        <v>-12547.177857142857</v>
      </c>
      <c r="R1249" s="15"/>
      <c r="S1249" s="25"/>
      <c r="U1249" s="15"/>
      <c r="V1249" s="4" t="s">
        <v>1257</v>
      </c>
      <c r="W1249" s="657">
        <v>16.477857142857143</v>
      </c>
      <c r="X1249" s="4">
        <v>500</v>
      </c>
      <c r="Y1249" s="20"/>
      <c r="Z1249" s="15">
        <v>0</v>
      </c>
    </row>
    <row r="1250" spans="1:26" s="4" customFormat="1" ht="16.5" customHeight="1">
      <c r="A1250" s="854" t="s">
        <v>200</v>
      </c>
      <c r="B1250" s="5">
        <v>43721</v>
      </c>
      <c r="C1250" s="650" t="s">
        <v>271</v>
      </c>
      <c r="D1250" s="291">
        <v>46404</v>
      </c>
      <c r="E1250" s="7" t="s">
        <v>8</v>
      </c>
      <c r="F1250" s="7" t="s">
        <v>38</v>
      </c>
      <c r="G1250" s="7">
        <v>300</v>
      </c>
      <c r="H1250" s="651">
        <v>34.22</v>
      </c>
      <c r="I1250" s="651"/>
      <c r="J1250" s="19">
        <v>10266</v>
      </c>
      <c r="K1250" s="3">
        <v>12</v>
      </c>
      <c r="L1250" s="648">
        <v>3.85</v>
      </c>
      <c r="M1250" s="648">
        <v>0.62785714285714278</v>
      </c>
      <c r="N1250" s="823">
        <v>10283.177857142857</v>
      </c>
      <c r="O1250" s="655" t="s">
        <v>143</v>
      </c>
      <c r="P1250" s="662"/>
      <c r="Q1250" s="823">
        <v>-10283.177857142857</v>
      </c>
      <c r="R1250" s="15"/>
      <c r="S1250" s="25"/>
      <c r="U1250" s="15">
        <v>-0.23760717676692758</v>
      </c>
      <c r="V1250" s="4" t="s">
        <v>1211</v>
      </c>
      <c r="W1250" s="657">
        <v>16.477857142857143</v>
      </c>
      <c r="X1250" s="4">
        <v>-800</v>
      </c>
      <c r="Y1250" s="20"/>
      <c r="Z1250" s="15">
        <v>0</v>
      </c>
    </row>
    <row r="1251" spans="1:26" s="4" customFormat="1" ht="16.5" customHeight="1">
      <c r="A1251" s="854" t="s">
        <v>200</v>
      </c>
      <c r="B1251" s="5">
        <v>43721</v>
      </c>
      <c r="C1251" s="650" t="s">
        <v>1265</v>
      </c>
      <c r="D1251" s="291">
        <v>46404</v>
      </c>
      <c r="E1251" s="7" t="s">
        <v>8</v>
      </c>
      <c r="F1251" s="7" t="s">
        <v>1240</v>
      </c>
      <c r="G1251" s="7">
        <v>200</v>
      </c>
      <c r="H1251" s="651">
        <v>43.07</v>
      </c>
      <c r="I1251" s="651">
        <v>43.148571428571429</v>
      </c>
      <c r="J1251" s="19">
        <v>8614</v>
      </c>
      <c r="K1251" s="3">
        <v>12</v>
      </c>
      <c r="L1251" s="648">
        <v>3.85</v>
      </c>
      <c r="M1251" s="648">
        <v>0.62785714285714278</v>
      </c>
      <c r="N1251" s="823">
        <v>8631.1778571428567</v>
      </c>
      <c r="O1251" s="655" t="s">
        <v>143</v>
      </c>
      <c r="P1251" s="662"/>
      <c r="Q1251" s="823">
        <v>-8631.1778571428567</v>
      </c>
      <c r="R1251" s="15"/>
      <c r="S1251" s="25"/>
      <c r="U1251" s="15">
        <v>0.49234807845214124</v>
      </c>
      <c r="V1251" s="4" t="s">
        <v>1211</v>
      </c>
      <c r="W1251" s="657">
        <v>16.477857142857143</v>
      </c>
      <c r="X1251" s="4">
        <v>-400</v>
      </c>
      <c r="Y1251" s="20"/>
      <c r="Z1251" s="15">
        <v>0</v>
      </c>
    </row>
    <row r="1252" spans="1:26" s="4" customFormat="1" ht="16.5" customHeight="1">
      <c r="A1252" s="854" t="s">
        <v>200</v>
      </c>
      <c r="B1252" s="5">
        <v>43721</v>
      </c>
      <c r="C1252" s="650" t="s">
        <v>1265</v>
      </c>
      <c r="D1252" s="291">
        <v>46404</v>
      </c>
      <c r="E1252" s="7" t="s">
        <v>8</v>
      </c>
      <c r="F1252" s="7" t="s">
        <v>1240</v>
      </c>
      <c r="G1252" s="7">
        <v>500</v>
      </c>
      <c r="H1252" s="651">
        <v>43.18</v>
      </c>
      <c r="I1252" s="651"/>
      <c r="J1252" s="19">
        <v>21590</v>
      </c>
      <c r="K1252" s="3">
        <v>12</v>
      </c>
      <c r="L1252" s="648">
        <v>3.85</v>
      </c>
      <c r="M1252" s="648">
        <v>0.62785714285714278</v>
      </c>
      <c r="N1252" s="823">
        <v>21607.177857142855</v>
      </c>
      <c r="O1252" s="655" t="s">
        <v>143</v>
      </c>
      <c r="P1252" s="662"/>
      <c r="Q1252" s="823">
        <v>-21607.177857142855</v>
      </c>
      <c r="R1252" s="15"/>
      <c r="S1252" s="25"/>
      <c r="U1252" s="15">
        <v>0</v>
      </c>
      <c r="V1252" s="4" t="s">
        <v>1211</v>
      </c>
      <c r="W1252" s="657">
        <v>16.477857142857143</v>
      </c>
      <c r="X1252" s="4">
        <v>-100</v>
      </c>
      <c r="Y1252" s="20"/>
      <c r="Z1252" s="15">
        <v>0</v>
      </c>
    </row>
    <row r="1253" spans="1:26" s="4" customFormat="1" ht="16.5" customHeight="1">
      <c r="A1253" s="854" t="s">
        <v>200</v>
      </c>
      <c r="B1253" s="5">
        <v>43721</v>
      </c>
      <c r="C1253" s="650" t="s">
        <v>1265</v>
      </c>
      <c r="D1253" s="291">
        <v>46404</v>
      </c>
      <c r="E1253" s="7" t="s">
        <v>10</v>
      </c>
      <c r="F1253" s="7" t="s">
        <v>1240</v>
      </c>
      <c r="G1253" s="7">
        <v>800</v>
      </c>
      <c r="H1253" s="651">
        <v>43.88</v>
      </c>
      <c r="I1253" s="651"/>
      <c r="J1253" s="19">
        <v>35104</v>
      </c>
      <c r="K1253" s="3">
        <v>12</v>
      </c>
      <c r="L1253" s="648">
        <v>3.85</v>
      </c>
      <c r="M1253" s="648">
        <v>0.62785714285714278</v>
      </c>
      <c r="N1253" s="823">
        <v>35087.452142857146</v>
      </c>
      <c r="O1253" s="655" t="s">
        <v>143</v>
      </c>
      <c r="P1253" s="662"/>
      <c r="Q1253" s="823">
        <v>35087.452142857146</v>
      </c>
      <c r="R1253" s="15">
        <v>-83.369935064933088</v>
      </c>
      <c r="S1253" s="25"/>
      <c r="U1253" s="15"/>
      <c r="V1253" s="4" t="s">
        <v>1211</v>
      </c>
      <c r="W1253" s="657">
        <v>16.477857142857143</v>
      </c>
      <c r="X1253" s="4">
        <v>500</v>
      </c>
      <c r="Y1253" s="20"/>
      <c r="Z1253" s="15">
        <v>0</v>
      </c>
    </row>
    <row r="1254" spans="1:26" s="4" customFormat="1" ht="16.5" customHeight="1">
      <c r="A1254" s="854" t="s">
        <v>200</v>
      </c>
      <c r="B1254" s="5">
        <v>43721</v>
      </c>
      <c r="C1254" s="650" t="s">
        <v>281</v>
      </c>
      <c r="D1254" s="291">
        <v>46404</v>
      </c>
      <c r="E1254" s="7" t="s">
        <v>10</v>
      </c>
      <c r="F1254" s="7" t="s">
        <v>153</v>
      </c>
      <c r="G1254" s="7">
        <v>400</v>
      </c>
      <c r="H1254" s="651">
        <v>35.21</v>
      </c>
      <c r="I1254" s="651"/>
      <c r="J1254" s="19">
        <v>14084</v>
      </c>
      <c r="K1254" s="3">
        <v>12</v>
      </c>
      <c r="L1254" s="648">
        <v>3.85</v>
      </c>
      <c r="M1254" s="648">
        <v>0.62785714285714278</v>
      </c>
      <c r="N1254" s="823">
        <v>14068.172142857142</v>
      </c>
      <c r="O1254" s="655" t="s">
        <v>143</v>
      </c>
      <c r="P1254" s="662"/>
      <c r="Q1254" s="823">
        <v>14068.172142857142</v>
      </c>
      <c r="R1254" s="15">
        <v>69.260064935064293</v>
      </c>
      <c r="S1254" s="660"/>
      <c r="T1254" s="649"/>
      <c r="U1254" s="654">
        <v>0.3209222645058486</v>
      </c>
      <c r="V1254" s="649" t="s">
        <v>1211</v>
      </c>
      <c r="W1254" s="657">
        <v>16.477857142857143</v>
      </c>
      <c r="X1254" s="4">
        <v>-500</v>
      </c>
      <c r="Y1254" s="20"/>
      <c r="Z1254" s="15">
        <v>0</v>
      </c>
    </row>
    <row r="1255" spans="1:26" s="4" customFormat="1" ht="16.5" customHeight="1">
      <c r="A1255" s="854" t="s">
        <v>200</v>
      </c>
      <c r="B1255" s="5">
        <v>43721</v>
      </c>
      <c r="C1255" s="650" t="s">
        <v>281</v>
      </c>
      <c r="D1255" s="291">
        <v>46404</v>
      </c>
      <c r="E1255" s="7" t="s">
        <v>10</v>
      </c>
      <c r="F1255" s="7" t="s">
        <v>153</v>
      </c>
      <c r="G1255" s="7">
        <v>100</v>
      </c>
      <c r="H1255" s="651">
        <v>35.31</v>
      </c>
      <c r="I1255" s="651"/>
      <c r="J1255" s="19">
        <v>3531</v>
      </c>
      <c r="K1255" s="3">
        <v>12</v>
      </c>
      <c r="L1255" s="648">
        <v>3.85</v>
      </c>
      <c r="M1255" s="648">
        <v>0.62785714285714278</v>
      </c>
      <c r="N1255" s="823">
        <v>3515.1721428571432</v>
      </c>
      <c r="O1255" s="655" t="s">
        <v>143</v>
      </c>
      <c r="P1255" s="662"/>
      <c r="Q1255" s="823">
        <v>3515.1721428571432</v>
      </c>
      <c r="R1255" s="15"/>
      <c r="S1255" s="660"/>
      <c r="T1255" s="649"/>
      <c r="U1255" s="654"/>
      <c r="V1255" s="649" t="s">
        <v>1211</v>
      </c>
      <c r="W1255" s="657">
        <v>16.477857142857143</v>
      </c>
      <c r="X1255" s="4">
        <v>500</v>
      </c>
      <c r="Y1255" s="20"/>
      <c r="Z1255" s="15">
        <v>0</v>
      </c>
    </row>
    <row r="1256" spans="1:26" s="4" customFormat="1" ht="16.5" customHeight="1">
      <c r="A1256" s="854" t="s">
        <v>200</v>
      </c>
      <c r="B1256" s="5">
        <v>43721</v>
      </c>
      <c r="C1256" s="650" t="s">
        <v>281</v>
      </c>
      <c r="D1256" s="291">
        <v>46404</v>
      </c>
      <c r="E1256" s="7" t="s">
        <v>8</v>
      </c>
      <c r="F1256" s="7" t="s">
        <v>153</v>
      </c>
      <c r="G1256" s="7">
        <v>500</v>
      </c>
      <c r="H1256" s="651">
        <v>34.99</v>
      </c>
      <c r="I1256" s="651"/>
      <c r="J1256" s="19">
        <v>17495</v>
      </c>
      <c r="K1256" s="3">
        <v>12</v>
      </c>
      <c r="L1256" s="648">
        <v>3.85</v>
      </c>
      <c r="M1256" s="648">
        <v>0.62785714285714278</v>
      </c>
      <c r="N1256" s="823">
        <v>17511.457857142857</v>
      </c>
      <c r="O1256" s="655" t="s">
        <v>143</v>
      </c>
      <c r="P1256" s="662"/>
      <c r="Q1256" s="823">
        <v>-17511.457857142857</v>
      </c>
      <c r="R1256" s="15"/>
      <c r="S1256" s="660"/>
      <c r="T1256" s="649"/>
      <c r="U1256" s="654"/>
      <c r="V1256" s="649" t="s">
        <v>1257</v>
      </c>
      <c r="W1256" s="657">
        <v>16.477857142857143</v>
      </c>
      <c r="X1256" s="4">
        <v>500</v>
      </c>
      <c r="Y1256" s="20"/>
      <c r="Z1256" s="15">
        <v>0</v>
      </c>
    </row>
    <row r="1257" spans="1:26" s="4" customFormat="1" ht="16.5" customHeight="1">
      <c r="A1257" s="854" t="s">
        <v>200</v>
      </c>
      <c r="B1257" s="650">
        <v>43721</v>
      </c>
      <c r="C1257" s="650" t="s">
        <v>281</v>
      </c>
      <c r="D1257" s="291">
        <v>46404</v>
      </c>
      <c r="E1257" s="651" t="s">
        <v>10</v>
      </c>
      <c r="F1257" s="651" t="s">
        <v>153</v>
      </c>
      <c r="G1257" s="651">
        <v>500</v>
      </c>
      <c r="H1257" s="651">
        <v>34.909999999999997</v>
      </c>
      <c r="I1257" s="7"/>
      <c r="J1257" s="656">
        <v>17455</v>
      </c>
      <c r="K1257" s="648">
        <v>12</v>
      </c>
      <c r="L1257" s="648">
        <v>3.85</v>
      </c>
      <c r="M1257" s="648">
        <v>0.62785714285714278</v>
      </c>
      <c r="N1257" s="823">
        <v>17439.172142857144</v>
      </c>
      <c r="O1257" s="655" t="s">
        <v>143</v>
      </c>
      <c r="P1257" s="662"/>
      <c r="Q1257" s="823">
        <v>17439.172142857144</v>
      </c>
      <c r="R1257" s="15">
        <v>55.963376623378281</v>
      </c>
      <c r="S1257" s="660"/>
      <c r="T1257" s="649"/>
      <c r="U1257" s="654"/>
      <c r="V1257" s="649" t="s">
        <v>1211</v>
      </c>
      <c r="W1257" s="657">
        <v>16.477857142857143</v>
      </c>
      <c r="X1257" s="4">
        <v>300</v>
      </c>
      <c r="Y1257" s="20"/>
      <c r="Z1257" s="15">
        <v>0</v>
      </c>
    </row>
    <row r="1258" spans="1:26" s="4" customFormat="1" ht="16.5" customHeight="1">
      <c r="A1258" s="854" t="s">
        <v>200</v>
      </c>
      <c r="B1258" s="650">
        <v>43721</v>
      </c>
      <c r="C1258" s="650" t="s">
        <v>281</v>
      </c>
      <c r="D1258" s="291">
        <v>46404</v>
      </c>
      <c r="E1258" s="651" t="s">
        <v>8</v>
      </c>
      <c r="F1258" s="651" t="s">
        <v>153</v>
      </c>
      <c r="G1258" s="651">
        <v>500</v>
      </c>
      <c r="H1258" s="651">
        <v>34.729999999999997</v>
      </c>
      <c r="I1258" s="7"/>
      <c r="J1258" s="656">
        <v>17365</v>
      </c>
      <c r="K1258" s="648">
        <v>12</v>
      </c>
      <c r="L1258" s="648">
        <v>3.85</v>
      </c>
      <c r="M1258" s="648">
        <v>0.62785714285714278</v>
      </c>
      <c r="N1258" s="823">
        <v>17382.467857142856</v>
      </c>
      <c r="O1258" s="655" t="s">
        <v>143</v>
      </c>
      <c r="P1258" s="662"/>
      <c r="Q1258" s="823">
        <v>-17382.467857142856</v>
      </c>
      <c r="R1258" s="15"/>
      <c r="S1258" s="660"/>
      <c r="T1258" s="649"/>
      <c r="U1258" s="654"/>
      <c r="V1258" s="649" t="s">
        <v>1211</v>
      </c>
      <c r="W1258" s="657">
        <v>16.477857142857143</v>
      </c>
      <c r="X1258" s="4">
        <v>500</v>
      </c>
      <c r="Y1258" s="20"/>
      <c r="Z1258" s="15">
        <v>0</v>
      </c>
    </row>
    <row r="1259" spans="1:26" s="4" customFormat="1" ht="16.5" customHeight="1">
      <c r="A1259" s="854" t="s">
        <v>200</v>
      </c>
      <c r="B1259" s="650">
        <v>43721</v>
      </c>
      <c r="C1259" s="650" t="s">
        <v>271</v>
      </c>
      <c r="D1259" s="291">
        <v>46404</v>
      </c>
      <c r="E1259" s="651" t="s">
        <v>8</v>
      </c>
      <c r="F1259" s="651" t="s">
        <v>38</v>
      </c>
      <c r="G1259" s="651">
        <v>500</v>
      </c>
      <c r="H1259" s="651">
        <v>34.770000000000003</v>
      </c>
      <c r="I1259" s="7"/>
      <c r="J1259" s="656">
        <v>17385</v>
      </c>
      <c r="K1259" s="648">
        <v>12</v>
      </c>
      <c r="L1259" s="648">
        <v>3.85</v>
      </c>
      <c r="M1259" s="648">
        <v>0.62785714285714278</v>
      </c>
      <c r="N1259" s="823">
        <v>17402.467857142856</v>
      </c>
      <c r="O1259" s="655" t="s">
        <v>143</v>
      </c>
      <c r="P1259" s="662"/>
      <c r="Q1259" s="823">
        <v>-17402.467857142856</v>
      </c>
      <c r="R1259" s="15"/>
      <c r="S1259" s="660"/>
      <c r="T1259" s="649"/>
      <c r="U1259" s="654">
        <v>1.759751917120056</v>
      </c>
      <c r="V1259" s="649" t="s">
        <v>1257</v>
      </c>
      <c r="W1259" s="657">
        <v>16.477857142857143</v>
      </c>
      <c r="X1259" s="4">
        <v>-800</v>
      </c>
      <c r="Y1259" s="20"/>
      <c r="Z1259" s="15">
        <v>0</v>
      </c>
    </row>
    <row r="1260" spans="1:26" s="4" customFormat="1" ht="16.5" customHeight="1">
      <c r="A1260" s="854" t="s">
        <v>200</v>
      </c>
      <c r="B1260" s="650">
        <v>43721</v>
      </c>
      <c r="C1260" s="650" t="s">
        <v>1265</v>
      </c>
      <c r="D1260" s="291">
        <v>46404</v>
      </c>
      <c r="E1260" s="651" t="s">
        <v>8</v>
      </c>
      <c r="F1260" s="651" t="s">
        <v>1240</v>
      </c>
      <c r="G1260" s="651">
        <v>300</v>
      </c>
      <c r="H1260" s="651">
        <v>43.82</v>
      </c>
      <c r="I1260" s="7"/>
      <c r="J1260" s="656">
        <v>13146</v>
      </c>
      <c r="K1260" s="648">
        <v>12</v>
      </c>
      <c r="L1260" s="648">
        <v>3.85</v>
      </c>
      <c r="M1260" s="648">
        <v>0.62785714285714278</v>
      </c>
      <c r="N1260" s="823">
        <v>13163.467857142856</v>
      </c>
      <c r="O1260" s="655" t="s">
        <v>143</v>
      </c>
      <c r="P1260" s="662"/>
      <c r="Q1260" s="823">
        <v>-13163.467857142856</v>
      </c>
      <c r="R1260" s="15"/>
      <c r="S1260" s="25"/>
      <c r="U1260" s="15">
        <v>0.51016209822118974</v>
      </c>
      <c r="V1260" s="4" t="s">
        <v>1211</v>
      </c>
      <c r="W1260" s="657">
        <v>16.477857142857143</v>
      </c>
      <c r="X1260" s="4">
        <v>-700</v>
      </c>
      <c r="Y1260" s="20"/>
      <c r="Z1260" s="15">
        <v>0</v>
      </c>
    </row>
    <row r="1261" spans="1:26" s="4" customFormat="1" ht="16.5" customHeight="1">
      <c r="A1261" s="854" t="s">
        <v>200</v>
      </c>
      <c r="B1261" s="650">
        <v>43721</v>
      </c>
      <c r="C1261" s="650" t="s">
        <v>1265</v>
      </c>
      <c r="D1261" s="291">
        <v>46404</v>
      </c>
      <c r="E1261" s="651" t="s">
        <v>8</v>
      </c>
      <c r="F1261" s="651" t="s">
        <v>1240</v>
      </c>
      <c r="G1261" s="651">
        <v>500</v>
      </c>
      <c r="H1261" s="651">
        <v>43.98</v>
      </c>
      <c r="I1261" s="651"/>
      <c r="J1261" s="656">
        <v>21990</v>
      </c>
      <c r="K1261" s="648">
        <v>12</v>
      </c>
      <c r="L1261" s="648">
        <v>3.85</v>
      </c>
      <c r="M1261" s="648">
        <v>0.62785714285714278</v>
      </c>
      <c r="N1261" s="823">
        <v>22007.467857142856</v>
      </c>
      <c r="O1261" s="655" t="s">
        <v>143</v>
      </c>
      <c r="P1261" s="662"/>
      <c r="Q1261" s="823">
        <v>-22007.467857142856</v>
      </c>
      <c r="R1261" s="654"/>
      <c r="S1261" s="25"/>
      <c r="U1261" s="15">
        <v>0.3157894951674326</v>
      </c>
      <c r="V1261" s="4" t="s">
        <v>1211</v>
      </c>
      <c r="W1261" s="657">
        <v>16.477857142857143</v>
      </c>
      <c r="X1261" s="4">
        <v>-100</v>
      </c>
      <c r="Y1261" s="20"/>
      <c r="Z1261" s="15">
        <v>0</v>
      </c>
    </row>
    <row r="1262" spans="1:26" s="4" customFormat="1" ht="16.5" customHeight="1">
      <c r="A1262" s="854" t="s">
        <v>200</v>
      </c>
      <c r="B1262" s="650">
        <v>43721</v>
      </c>
      <c r="C1262" s="650" t="s">
        <v>276</v>
      </c>
      <c r="D1262" s="291">
        <v>46404</v>
      </c>
      <c r="E1262" s="651" t="s">
        <v>10</v>
      </c>
      <c r="F1262" s="651" t="s">
        <v>128</v>
      </c>
      <c r="G1262" s="651">
        <v>800</v>
      </c>
      <c r="H1262" s="651">
        <v>29.65</v>
      </c>
      <c r="I1262" s="651"/>
      <c r="J1262" s="656">
        <v>23720</v>
      </c>
      <c r="K1262" s="648">
        <v>12</v>
      </c>
      <c r="L1262" s="648">
        <v>3.85</v>
      </c>
      <c r="M1262" s="648">
        <v>0.62785714285714278</v>
      </c>
      <c r="N1262" s="823">
        <v>23703.162142857145</v>
      </c>
      <c r="O1262" s="655" t="s">
        <v>143</v>
      </c>
      <c r="P1262" s="662"/>
      <c r="Q1262" s="823">
        <v>23703.162142857145</v>
      </c>
      <c r="R1262" s="654">
        <v>417.11921789321968</v>
      </c>
      <c r="S1262" s="25"/>
      <c r="U1262" s="15"/>
      <c r="V1262" s="4" t="s">
        <v>1211</v>
      </c>
      <c r="W1262" s="657">
        <v>16.477857142857143</v>
      </c>
      <c r="X1262" s="4">
        <v>200</v>
      </c>
      <c r="Y1262" s="20"/>
      <c r="Z1262" s="15">
        <v>0</v>
      </c>
    </row>
    <row r="1263" spans="1:26" s="4" customFormat="1" ht="16.5" customHeight="1">
      <c r="A1263" s="855" t="s">
        <v>1263</v>
      </c>
      <c r="B1263" s="5">
        <v>43720</v>
      </c>
      <c r="C1263" s="650" t="s">
        <v>1265</v>
      </c>
      <c r="D1263" s="291">
        <v>5325887</v>
      </c>
      <c r="E1263" s="7" t="s">
        <v>10</v>
      </c>
      <c r="F1263" s="7" t="s">
        <v>1240</v>
      </c>
      <c r="G1263" s="7">
        <v>700</v>
      </c>
      <c r="H1263" s="7">
        <v>44.75</v>
      </c>
      <c r="I1263" s="7"/>
      <c r="J1263" s="19">
        <v>31325</v>
      </c>
      <c r="K1263" s="3"/>
      <c r="L1263" s="3">
        <v>3.0881818181818179</v>
      </c>
      <c r="M1263" s="3">
        <v>0.5763636363636363</v>
      </c>
      <c r="N1263" s="823">
        <v>31320.213636363638</v>
      </c>
      <c r="O1263" s="655" t="s">
        <v>143</v>
      </c>
      <c r="P1263" s="662"/>
      <c r="Q1263" s="823">
        <v>31320.213636363638</v>
      </c>
      <c r="R1263" s="15">
        <v>159.78454545454588</v>
      </c>
      <c r="S1263" s="25"/>
      <c r="U1263" s="15"/>
      <c r="V1263" s="4" t="s">
        <v>1211</v>
      </c>
      <c r="W1263" s="657">
        <v>3.6645454545454541</v>
      </c>
      <c r="X1263" s="4">
        <v>500</v>
      </c>
      <c r="Y1263" s="20"/>
      <c r="Z1263" s="15">
        <v>0</v>
      </c>
    </row>
    <row r="1264" spans="1:26" s="4" customFormat="1" ht="16.5" customHeight="1">
      <c r="A1264" s="855" t="s">
        <v>1263</v>
      </c>
      <c r="B1264" s="5">
        <v>43720</v>
      </c>
      <c r="C1264" s="650" t="s">
        <v>1265</v>
      </c>
      <c r="D1264" s="291">
        <v>5325887</v>
      </c>
      <c r="E1264" s="7" t="s">
        <v>10</v>
      </c>
      <c r="F1264" s="7" t="s">
        <v>1240</v>
      </c>
      <c r="G1264" s="7">
        <v>100</v>
      </c>
      <c r="H1264" s="7">
        <v>44.59</v>
      </c>
      <c r="I1264" s="7"/>
      <c r="J1264" s="19">
        <v>4459</v>
      </c>
      <c r="K1264" s="3"/>
      <c r="L1264" s="3">
        <v>3.0881818181818179</v>
      </c>
      <c r="M1264" s="3">
        <v>0.5763636363636363</v>
      </c>
      <c r="N1264" s="823">
        <v>4454.2136363636364</v>
      </c>
      <c r="O1264" s="655" t="s">
        <v>143</v>
      </c>
      <c r="P1264" s="662"/>
      <c r="Q1264" s="823">
        <v>4454.2136363636364</v>
      </c>
      <c r="R1264" s="15">
        <v>14.066363636363349</v>
      </c>
      <c r="S1264" s="25"/>
      <c r="U1264" s="15"/>
      <c r="V1264" s="4" t="s">
        <v>1211</v>
      </c>
      <c r="W1264" s="657">
        <v>3.6645454545454541</v>
      </c>
      <c r="X1264" s="4">
        <v>100</v>
      </c>
      <c r="Y1264" s="20"/>
      <c r="Z1264" s="15">
        <v>0</v>
      </c>
    </row>
    <row r="1265" spans="1:26" s="4" customFormat="1" ht="16.5" customHeight="1">
      <c r="A1265" s="855" t="s">
        <v>1263</v>
      </c>
      <c r="B1265" s="5">
        <v>43720</v>
      </c>
      <c r="C1265" s="650" t="s">
        <v>1265</v>
      </c>
      <c r="D1265" s="291">
        <v>5325887</v>
      </c>
      <c r="E1265" s="7" t="s">
        <v>8</v>
      </c>
      <c r="F1265" s="7" t="s">
        <v>1240</v>
      </c>
      <c r="G1265" s="7">
        <v>200</v>
      </c>
      <c r="H1265" s="7">
        <v>44.45</v>
      </c>
      <c r="I1265" s="7"/>
      <c r="J1265" s="19">
        <v>8890</v>
      </c>
      <c r="K1265" s="3"/>
      <c r="L1265" s="3">
        <v>3.0881818181818179</v>
      </c>
      <c r="M1265" s="3">
        <v>0.5763636363636363</v>
      </c>
      <c r="N1265" s="823">
        <v>8895.4163636363628</v>
      </c>
      <c r="O1265" s="655" t="s">
        <v>143</v>
      </c>
      <c r="P1265" s="662"/>
      <c r="Q1265" s="823">
        <v>-8895.4163636363628</v>
      </c>
      <c r="R1265" s="15"/>
      <c r="S1265" s="25"/>
      <c r="U1265" s="15">
        <v>0.47997709242873782</v>
      </c>
      <c r="V1265" s="4" t="s">
        <v>1211</v>
      </c>
      <c r="W1265" s="657">
        <v>3.6645454545454541</v>
      </c>
      <c r="X1265" s="4">
        <v>-400</v>
      </c>
      <c r="Y1265" s="20"/>
      <c r="Z1265" s="15">
        <v>0</v>
      </c>
    </row>
    <row r="1266" spans="1:26" s="4" customFormat="1" ht="16.5" customHeight="1">
      <c r="A1266" s="855" t="s">
        <v>1263</v>
      </c>
      <c r="B1266" s="5">
        <v>43720</v>
      </c>
      <c r="C1266" s="650" t="s">
        <v>1265</v>
      </c>
      <c r="D1266" s="291">
        <v>5325887</v>
      </c>
      <c r="E1266" s="7" t="s">
        <v>8</v>
      </c>
      <c r="F1266" s="7" t="s">
        <v>1240</v>
      </c>
      <c r="G1266" s="7">
        <v>500</v>
      </c>
      <c r="H1266" s="7">
        <v>44.52</v>
      </c>
      <c r="I1266" s="7"/>
      <c r="J1266" s="19">
        <v>22260</v>
      </c>
      <c r="K1266" s="3"/>
      <c r="L1266" s="3">
        <v>3.0881818181818179</v>
      </c>
      <c r="M1266" s="3">
        <v>0.5763636363636363</v>
      </c>
      <c r="N1266" s="823">
        <v>22265.416363636363</v>
      </c>
      <c r="O1266" s="655" t="s">
        <v>143</v>
      </c>
      <c r="P1266" s="662"/>
      <c r="Q1266" s="823">
        <v>-22265.416363636363</v>
      </c>
      <c r="R1266" s="15"/>
      <c r="S1266" s="25"/>
      <c r="U1266" s="15"/>
      <c r="V1266" s="4" t="s">
        <v>1211</v>
      </c>
      <c r="W1266" s="657">
        <v>3.6645454545454541</v>
      </c>
      <c r="X1266" s="4">
        <v>400</v>
      </c>
      <c r="Y1266" s="20"/>
      <c r="Z1266" s="15">
        <v>0</v>
      </c>
    </row>
    <row r="1267" spans="1:26" s="4" customFormat="1" ht="16.5" customHeight="1">
      <c r="A1267" s="855" t="s">
        <v>1263</v>
      </c>
      <c r="B1267" s="5">
        <v>43720</v>
      </c>
      <c r="C1267" s="650" t="s">
        <v>1265</v>
      </c>
      <c r="D1267" s="291">
        <v>5325887</v>
      </c>
      <c r="E1267" s="7" t="s">
        <v>8</v>
      </c>
      <c r="F1267" s="7" t="s">
        <v>1240</v>
      </c>
      <c r="G1267" s="7">
        <v>100</v>
      </c>
      <c r="H1267" s="7">
        <v>44.35</v>
      </c>
      <c r="I1267" s="7"/>
      <c r="J1267" s="19">
        <v>4435</v>
      </c>
      <c r="K1267" s="3"/>
      <c r="L1267" s="3">
        <v>3.0881818181818179</v>
      </c>
      <c r="M1267" s="3">
        <v>0.5763636363636363</v>
      </c>
      <c r="N1267" s="823">
        <v>4439.6613636363636</v>
      </c>
      <c r="O1267" s="655" t="s">
        <v>143</v>
      </c>
      <c r="P1267" s="662"/>
      <c r="Q1267" s="823">
        <v>-4439.6613636363636</v>
      </c>
      <c r="R1267" s="15"/>
      <c r="S1267" s="25"/>
      <c r="U1267" s="15"/>
      <c r="V1267" s="4" t="s">
        <v>1257</v>
      </c>
      <c r="W1267" s="657">
        <v>3.6645454545454541</v>
      </c>
      <c r="X1267" s="4">
        <v>1000</v>
      </c>
      <c r="Y1267" s="20"/>
      <c r="Z1267" s="15">
        <v>0</v>
      </c>
    </row>
    <row r="1268" spans="1:26" s="4" customFormat="1" ht="16.5" customHeight="1">
      <c r="A1268" s="855" t="s">
        <v>1263</v>
      </c>
      <c r="B1268" s="5">
        <v>43720</v>
      </c>
      <c r="C1268" s="650" t="s">
        <v>1265</v>
      </c>
      <c r="D1268" s="291">
        <v>5325887</v>
      </c>
      <c r="E1268" s="7" t="s">
        <v>10</v>
      </c>
      <c r="F1268" s="7" t="s">
        <v>1240</v>
      </c>
      <c r="G1268" s="7">
        <v>400</v>
      </c>
      <c r="H1268" s="7">
        <v>44.84</v>
      </c>
      <c r="I1268" s="7"/>
      <c r="J1268" s="19">
        <v>17936</v>
      </c>
      <c r="K1268" s="3"/>
      <c r="L1268" s="3">
        <v>3.0881818181818179</v>
      </c>
      <c r="M1268" s="3">
        <v>0.5763636363636363</v>
      </c>
      <c r="N1268" s="823">
        <v>17931.968636363636</v>
      </c>
      <c r="O1268" s="655" t="s">
        <v>143</v>
      </c>
      <c r="P1268" s="662"/>
      <c r="Q1268" s="823">
        <v>17931.968636363636</v>
      </c>
      <c r="R1268" s="15">
        <v>86.066363636364258</v>
      </c>
      <c r="S1268" s="25"/>
      <c r="U1268" s="15">
        <v>-1.8247543799282064</v>
      </c>
      <c r="V1268" s="4" t="s">
        <v>1257</v>
      </c>
      <c r="W1268" s="657">
        <v>3.6645454545454541</v>
      </c>
      <c r="X1268" s="4">
        <v>-800</v>
      </c>
      <c r="Y1268" s="20"/>
      <c r="Z1268" s="15">
        <v>0</v>
      </c>
    </row>
    <row r="1269" spans="1:26" s="4" customFormat="1" ht="16.5" customHeight="1">
      <c r="A1269" s="855" t="s">
        <v>1263</v>
      </c>
      <c r="B1269" s="5">
        <v>43720</v>
      </c>
      <c r="C1269" s="650" t="s">
        <v>1265</v>
      </c>
      <c r="D1269" s="291">
        <v>5325887</v>
      </c>
      <c r="E1269" s="7" t="s">
        <v>8</v>
      </c>
      <c r="F1269" s="7" t="s">
        <v>1240</v>
      </c>
      <c r="G1269" s="7">
        <v>400</v>
      </c>
      <c r="H1269" s="7">
        <v>44.6</v>
      </c>
      <c r="I1269" s="7"/>
      <c r="J1269" s="19">
        <v>17840</v>
      </c>
      <c r="K1269" s="3"/>
      <c r="L1269" s="3">
        <v>3.0881818181818179</v>
      </c>
      <c r="M1269" s="3">
        <v>0.5763636363636363</v>
      </c>
      <c r="N1269" s="823">
        <v>17844.661363636365</v>
      </c>
      <c r="O1269" s="655" t="s">
        <v>143</v>
      </c>
      <c r="P1269" s="662"/>
      <c r="Q1269" s="823">
        <v>-17844.661363636365</v>
      </c>
      <c r="R1269" s="15"/>
      <c r="S1269" s="25"/>
      <c r="U1269" s="15">
        <v>0.28527276563226267</v>
      </c>
      <c r="V1269" s="4" t="s">
        <v>1211</v>
      </c>
      <c r="W1269" s="657">
        <v>3.6645454545454541</v>
      </c>
      <c r="X1269" s="4">
        <v>-500</v>
      </c>
      <c r="Y1269" s="20"/>
      <c r="Z1269" s="15">
        <v>0</v>
      </c>
    </row>
    <row r="1270" spans="1:26" s="4" customFormat="1" ht="16.5" customHeight="1">
      <c r="A1270" s="855" t="s">
        <v>1263</v>
      </c>
      <c r="B1270" s="5">
        <v>43720</v>
      </c>
      <c r="C1270" s="650" t="s">
        <v>446</v>
      </c>
      <c r="D1270" s="291">
        <v>5325887</v>
      </c>
      <c r="E1270" s="7" t="s">
        <v>8</v>
      </c>
      <c r="F1270" s="7" t="s">
        <v>89</v>
      </c>
      <c r="G1270" s="7">
        <v>1000</v>
      </c>
      <c r="H1270" s="7">
        <v>14.71</v>
      </c>
      <c r="I1270" s="7"/>
      <c r="J1270" s="19">
        <v>14710</v>
      </c>
      <c r="K1270" s="3"/>
      <c r="L1270" s="3">
        <v>3.0881818181818179</v>
      </c>
      <c r="M1270" s="3">
        <v>0.5763636363636363</v>
      </c>
      <c r="N1270" s="823">
        <v>14714.661363636364</v>
      </c>
      <c r="O1270" s="655" t="s">
        <v>143</v>
      </c>
      <c r="P1270" s="662"/>
      <c r="Q1270" s="823">
        <v>-14714.661363636364</v>
      </c>
      <c r="R1270" s="15"/>
      <c r="S1270" s="25"/>
      <c r="U1270" s="15"/>
      <c r="V1270" s="4" t="s">
        <v>1211</v>
      </c>
      <c r="W1270" s="657">
        <v>3.6645454545454541</v>
      </c>
      <c r="X1270" s="4">
        <v>500</v>
      </c>
      <c r="Y1270" s="20"/>
      <c r="Z1270" s="15">
        <v>0</v>
      </c>
    </row>
    <row r="1271" spans="1:26" s="4" customFormat="1" ht="16.5" customHeight="1">
      <c r="A1271" s="855" t="s">
        <v>1263</v>
      </c>
      <c r="B1271" s="5">
        <v>43720</v>
      </c>
      <c r="C1271" s="650" t="s">
        <v>446</v>
      </c>
      <c r="D1271" s="291">
        <v>5325887</v>
      </c>
      <c r="E1271" s="7" t="s">
        <v>10</v>
      </c>
      <c r="F1271" s="7" t="s">
        <v>89</v>
      </c>
      <c r="G1271" s="7">
        <v>800</v>
      </c>
      <c r="H1271" s="7">
        <v>14.91</v>
      </c>
      <c r="I1271" s="7"/>
      <c r="J1271" s="19">
        <v>11928</v>
      </c>
      <c r="K1271" s="3"/>
      <c r="L1271" s="3">
        <v>3.0881818181818179</v>
      </c>
      <c r="M1271" s="3">
        <v>0.5763636363636363</v>
      </c>
      <c r="N1271" s="823">
        <v>11923.353636363636</v>
      </c>
      <c r="O1271" s="655" t="s">
        <v>143</v>
      </c>
      <c r="P1271" s="662"/>
      <c r="Q1271" s="823">
        <v>11923.353636363636</v>
      </c>
      <c r="R1271" s="15">
        <v>-217.57181818181743</v>
      </c>
      <c r="S1271" s="25"/>
      <c r="U1271" s="15">
        <v>3.3169513305364076</v>
      </c>
      <c r="V1271" s="4" t="s">
        <v>1211</v>
      </c>
      <c r="W1271" s="657">
        <v>3.6645454545454541</v>
      </c>
      <c r="X1271" s="4">
        <v>-600</v>
      </c>
      <c r="Y1271" s="20"/>
      <c r="Z1271" s="15">
        <v>0</v>
      </c>
    </row>
    <row r="1272" spans="1:26" s="4" customFormat="1" ht="16.5" customHeight="1">
      <c r="A1272" s="855" t="s">
        <v>1263</v>
      </c>
      <c r="B1272" s="5">
        <v>43720</v>
      </c>
      <c r="C1272" s="650" t="s">
        <v>281</v>
      </c>
      <c r="D1272" s="291">
        <v>5325887</v>
      </c>
      <c r="E1272" s="7" t="s">
        <v>10</v>
      </c>
      <c r="F1272" s="7" t="s">
        <v>153</v>
      </c>
      <c r="G1272" s="7">
        <v>500</v>
      </c>
      <c r="H1272" s="7">
        <v>35.11</v>
      </c>
      <c r="I1272" s="7"/>
      <c r="J1272" s="19">
        <v>17555</v>
      </c>
      <c r="K1272" s="3"/>
      <c r="L1272" s="3">
        <v>3.0881818181818179</v>
      </c>
      <c r="M1272" s="3">
        <v>0.5763636363636363</v>
      </c>
      <c r="N1272" s="823">
        <v>17550.250303030305</v>
      </c>
      <c r="O1272" s="655" t="s">
        <v>143</v>
      </c>
      <c r="P1272" s="662"/>
      <c r="Q1272" s="823">
        <v>17550.250303030305</v>
      </c>
      <c r="R1272" s="15">
        <v>50.066363636364258</v>
      </c>
      <c r="S1272" s="25"/>
      <c r="U1272" s="15">
        <v>3.300552086973902</v>
      </c>
      <c r="V1272" s="4" t="s">
        <v>1211</v>
      </c>
      <c r="W1272" s="657">
        <v>3.6645454545454541</v>
      </c>
      <c r="X1272" s="4">
        <v>-500</v>
      </c>
      <c r="Y1272" s="20"/>
      <c r="Z1272" s="15">
        <v>0</v>
      </c>
    </row>
    <row r="1273" spans="1:26" s="4" customFormat="1" ht="16.5" customHeight="1">
      <c r="A1273" s="855" t="s">
        <v>1263</v>
      </c>
      <c r="B1273" s="5">
        <v>43720</v>
      </c>
      <c r="C1273" s="650" t="s">
        <v>281</v>
      </c>
      <c r="D1273" s="291">
        <v>5325887</v>
      </c>
      <c r="E1273" s="7" t="s">
        <v>8</v>
      </c>
      <c r="F1273" s="7" t="s">
        <v>153</v>
      </c>
      <c r="G1273" s="7">
        <v>500</v>
      </c>
      <c r="H1273" s="7">
        <v>34.99</v>
      </c>
      <c r="I1273" s="7"/>
      <c r="J1273" s="19">
        <v>17495</v>
      </c>
      <c r="K1273" s="3"/>
      <c r="L1273" s="3">
        <v>3.0881818181818179</v>
      </c>
      <c r="M1273" s="3">
        <v>0.5763636363636363</v>
      </c>
      <c r="N1273" s="823">
        <v>17500.379696969696</v>
      </c>
      <c r="O1273" s="655" t="s">
        <v>143</v>
      </c>
      <c r="P1273" s="662"/>
      <c r="Q1273" s="823">
        <v>-17500.379696969696</v>
      </c>
      <c r="R1273" s="15"/>
      <c r="S1273" s="25"/>
      <c r="U1273" s="15"/>
      <c r="V1273" s="4" t="s">
        <v>1211</v>
      </c>
      <c r="W1273" s="657">
        <v>3.6645454545454541</v>
      </c>
      <c r="X1273" s="4">
        <v>500</v>
      </c>
      <c r="Y1273" s="20"/>
      <c r="Z1273" s="15">
        <v>0</v>
      </c>
    </row>
    <row r="1274" spans="1:26" s="4" customFormat="1" ht="16.5" customHeight="1">
      <c r="A1274" s="854" t="s">
        <v>200</v>
      </c>
      <c r="B1274" s="5">
        <v>43720</v>
      </c>
      <c r="C1274" s="650" t="s">
        <v>271</v>
      </c>
      <c r="D1274" s="291">
        <v>41764</v>
      </c>
      <c r="E1274" s="7" t="s">
        <v>10</v>
      </c>
      <c r="F1274" s="7" t="s">
        <v>38</v>
      </c>
      <c r="G1274" s="7">
        <v>600</v>
      </c>
      <c r="H1274" s="7">
        <v>35.26</v>
      </c>
      <c r="I1274" s="7">
        <v>34.064297520661157</v>
      </c>
      <c r="J1274" s="19">
        <v>21156</v>
      </c>
      <c r="K1274" s="3">
        <v>12</v>
      </c>
      <c r="L1274" s="3">
        <v>3.8354545454545454</v>
      </c>
      <c r="M1274" s="3">
        <v>0.57545454545454544</v>
      </c>
      <c r="N1274" s="823">
        <v>21139.251212121213</v>
      </c>
      <c r="O1274" s="655" t="s">
        <v>143</v>
      </c>
      <c r="P1274" s="662"/>
      <c r="Q1274" s="823">
        <v>21139.251212121213</v>
      </c>
      <c r="R1274" s="15">
        <v>701.19603305785131</v>
      </c>
      <c r="S1274" s="25"/>
      <c r="U1274" s="15"/>
      <c r="V1274" s="4" t="s">
        <v>1257</v>
      </c>
      <c r="W1274" s="657">
        <v>16.41090909090909</v>
      </c>
      <c r="X1274" s="4">
        <v>500</v>
      </c>
      <c r="Y1274" s="20"/>
      <c r="Z1274" s="15">
        <v>0</v>
      </c>
    </row>
    <row r="1275" spans="1:26" s="4" customFormat="1" ht="16.5" customHeight="1">
      <c r="A1275" s="854" t="s">
        <v>200</v>
      </c>
      <c r="B1275" s="5">
        <v>43720</v>
      </c>
      <c r="C1275" s="650" t="s">
        <v>271</v>
      </c>
      <c r="D1275" s="291">
        <v>41764</v>
      </c>
      <c r="E1275" s="7" t="s">
        <v>10</v>
      </c>
      <c r="F1275" s="7" t="s">
        <v>38</v>
      </c>
      <c r="G1275" s="7">
        <v>500</v>
      </c>
      <c r="H1275" s="7">
        <v>35.26</v>
      </c>
      <c r="I1275" s="7">
        <v>34.064297520661157</v>
      </c>
      <c r="J1275" s="19">
        <v>17630</v>
      </c>
      <c r="K1275" s="3">
        <v>12</v>
      </c>
      <c r="L1275" s="3">
        <v>3.8354545454545454</v>
      </c>
      <c r="M1275" s="3">
        <v>0.57545454545454544</v>
      </c>
      <c r="N1275" s="823">
        <v>17614.124545454546</v>
      </c>
      <c r="O1275" s="655" t="s">
        <v>143</v>
      </c>
      <c r="P1275" s="662"/>
      <c r="Q1275" s="823">
        <v>17614.124545454546</v>
      </c>
      <c r="R1275" s="15">
        <v>581.34245179063146</v>
      </c>
      <c r="S1275" s="25"/>
      <c r="U1275" s="15">
        <v>0.99768164747340016</v>
      </c>
      <c r="V1275" s="4" t="s">
        <v>1211</v>
      </c>
      <c r="W1275" s="657">
        <v>16.41090909090909</v>
      </c>
      <c r="X1275" s="4">
        <v>-300</v>
      </c>
      <c r="Y1275" s="20"/>
      <c r="Z1275" s="15">
        <v>0</v>
      </c>
    </row>
    <row r="1276" spans="1:26" s="4" customFormat="1" ht="16.5" customHeight="1">
      <c r="A1276" s="854" t="s">
        <v>200</v>
      </c>
      <c r="B1276" s="5">
        <v>43720</v>
      </c>
      <c r="C1276" s="650" t="s">
        <v>271</v>
      </c>
      <c r="D1276" s="291">
        <v>41764</v>
      </c>
      <c r="E1276" s="7" t="s">
        <v>8</v>
      </c>
      <c r="F1276" s="7" t="s">
        <v>38</v>
      </c>
      <c r="G1276" s="7">
        <v>500</v>
      </c>
      <c r="H1276" s="7">
        <v>34.46</v>
      </c>
      <c r="I1276" s="7">
        <v>34.064297520661157</v>
      </c>
      <c r="J1276" s="19">
        <v>17230</v>
      </c>
      <c r="K1276" s="3">
        <v>12</v>
      </c>
      <c r="L1276" s="3">
        <v>3.8354545454545454</v>
      </c>
      <c r="M1276" s="3">
        <v>0.57545454545454544</v>
      </c>
      <c r="N1276" s="823">
        <v>17248.762121212123</v>
      </c>
      <c r="O1276" s="655" t="s">
        <v>143</v>
      </c>
      <c r="P1276" s="662"/>
      <c r="Q1276" s="823">
        <v>-17248.762121212123</v>
      </c>
      <c r="R1276" s="15"/>
      <c r="S1276" s="25"/>
      <c r="U1276" s="15"/>
      <c r="V1276" s="4" t="s">
        <v>1211</v>
      </c>
      <c r="W1276" s="657">
        <v>16.41090909090909</v>
      </c>
      <c r="X1276" s="4">
        <v>300</v>
      </c>
      <c r="Y1276" s="20"/>
      <c r="Z1276" s="15">
        <v>0</v>
      </c>
    </row>
    <row r="1277" spans="1:26" s="4" customFormat="1" ht="16.5" customHeight="1">
      <c r="A1277" s="854" t="s">
        <v>200</v>
      </c>
      <c r="B1277" s="5">
        <v>43720</v>
      </c>
      <c r="C1277" s="650" t="s">
        <v>274</v>
      </c>
      <c r="D1277" s="291">
        <v>41764</v>
      </c>
      <c r="E1277" s="7" t="s">
        <v>8</v>
      </c>
      <c r="F1277" s="7" t="s">
        <v>152</v>
      </c>
      <c r="G1277" s="7">
        <v>500</v>
      </c>
      <c r="H1277" s="7">
        <v>31.95</v>
      </c>
      <c r="I1277" s="7">
        <v>33.243333333333332</v>
      </c>
      <c r="J1277" s="19">
        <v>15975</v>
      </c>
      <c r="K1277" s="3">
        <v>12</v>
      </c>
      <c r="L1277" s="3">
        <v>3.8354545454545454</v>
      </c>
      <c r="M1277" s="3">
        <v>0.57545454545454544</v>
      </c>
      <c r="N1277" s="823">
        <v>15992.295454545454</v>
      </c>
      <c r="O1277" s="655" t="s">
        <v>143</v>
      </c>
      <c r="P1277" s="662"/>
      <c r="Q1277" s="823">
        <v>-15992.295454545454</v>
      </c>
      <c r="R1277" s="15"/>
      <c r="S1277" s="660">
        <v>600</v>
      </c>
      <c r="U1277" s="15"/>
      <c r="V1277" s="4" t="s">
        <v>1257</v>
      </c>
      <c r="W1277" s="657">
        <v>16.41090909090909</v>
      </c>
      <c r="X1277" s="4">
        <v>200</v>
      </c>
      <c r="Y1277" s="20"/>
      <c r="Z1277" s="15">
        <v>0</v>
      </c>
    </row>
    <row r="1278" spans="1:26" s="4" customFormat="1" ht="16.5" customHeight="1">
      <c r="A1278" s="854" t="s">
        <v>200</v>
      </c>
      <c r="B1278" s="5">
        <v>43720</v>
      </c>
      <c r="C1278" s="650" t="s">
        <v>281</v>
      </c>
      <c r="D1278" s="291">
        <v>41764</v>
      </c>
      <c r="E1278" s="7" t="s">
        <v>10</v>
      </c>
      <c r="F1278" s="7" t="s">
        <v>153</v>
      </c>
      <c r="G1278" s="7">
        <v>300</v>
      </c>
      <c r="H1278" s="7">
        <v>34.92</v>
      </c>
      <c r="I1278" s="7"/>
      <c r="J1278" s="19">
        <v>10476</v>
      </c>
      <c r="K1278" s="3">
        <v>12</v>
      </c>
      <c r="L1278" s="3">
        <v>3.8354545454545454</v>
      </c>
      <c r="M1278" s="3">
        <v>0.57545454545454544</v>
      </c>
      <c r="N1278" s="823">
        <v>10457.867878787878</v>
      </c>
      <c r="O1278" s="655" t="s">
        <v>143</v>
      </c>
      <c r="P1278" s="662"/>
      <c r="Q1278" s="823">
        <v>10457.867878787878</v>
      </c>
      <c r="R1278" s="15">
        <v>104.35242424242642</v>
      </c>
      <c r="S1278" s="25"/>
      <c r="U1278" s="15">
        <v>1.9602140100411469</v>
      </c>
      <c r="V1278" s="4" t="s">
        <v>1257</v>
      </c>
      <c r="W1278" s="657">
        <v>16.41090909090909</v>
      </c>
      <c r="X1278" s="4">
        <v>-1000</v>
      </c>
      <c r="Y1278" s="20"/>
      <c r="Z1278" s="15">
        <v>0</v>
      </c>
    </row>
    <row r="1279" spans="1:26" s="4" customFormat="1" ht="16.5" customHeight="1">
      <c r="A1279" s="854" t="s">
        <v>200</v>
      </c>
      <c r="B1279" s="5">
        <v>43720</v>
      </c>
      <c r="C1279" s="650" t="s">
        <v>281</v>
      </c>
      <c r="D1279" s="291">
        <v>41764</v>
      </c>
      <c r="E1279" s="7" t="s">
        <v>8</v>
      </c>
      <c r="F1279" s="7" t="s">
        <v>153</v>
      </c>
      <c r="G1279" s="7">
        <v>300</v>
      </c>
      <c r="H1279" s="7">
        <v>34.46</v>
      </c>
      <c r="I1279" s="7"/>
      <c r="J1279" s="19">
        <v>10338</v>
      </c>
      <c r="K1279" s="3">
        <v>12</v>
      </c>
      <c r="L1279" s="3">
        <v>3.8354545454545454</v>
      </c>
      <c r="M1279" s="3">
        <v>0.57545454545454544</v>
      </c>
      <c r="N1279" s="823">
        <v>10356.762121212121</v>
      </c>
      <c r="O1279" s="655" t="s">
        <v>143</v>
      </c>
      <c r="P1279" s="662"/>
      <c r="Q1279" s="823">
        <v>-10356.762121212121</v>
      </c>
      <c r="R1279" s="15"/>
      <c r="S1279" s="25"/>
      <c r="U1279" s="15">
        <v>1.9373679197818974</v>
      </c>
      <c r="V1279" s="4" t="s">
        <v>1257</v>
      </c>
      <c r="W1279" s="657">
        <v>16.41090909090909</v>
      </c>
      <c r="X1279" s="4">
        <v>-1000</v>
      </c>
      <c r="Y1279" s="20"/>
      <c r="Z1279" s="15">
        <v>0</v>
      </c>
    </row>
    <row r="1280" spans="1:26" s="4" customFormat="1" ht="16.5" customHeight="1">
      <c r="A1280" s="854" t="s">
        <v>200</v>
      </c>
      <c r="B1280" s="5">
        <v>43720</v>
      </c>
      <c r="C1280" s="650" t="s">
        <v>1265</v>
      </c>
      <c r="D1280" s="291">
        <v>41764</v>
      </c>
      <c r="E1280" s="7" t="s">
        <v>8</v>
      </c>
      <c r="F1280" s="7" t="s">
        <v>1</v>
      </c>
      <c r="G1280" s="7">
        <v>200</v>
      </c>
      <c r="H1280" s="7">
        <v>47.62</v>
      </c>
      <c r="I1280" s="7"/>
      <c r="J1280" s="19">
        <v>9524</v>
      </c>
      <c r="K1280" s="3"/>
      <c r="L1280" s="3">
        <v>3.8354545454545454</v>
      </c>
      <c r="M1280" s="3">
        <v>0.57545454545454544</v>
      </c>
      <c r="N1280" s="823">
        <v>9528.750454545454</v>
      </c>
      <c r="O1280" s="655" t="s">
        <v>143</v>
      </c>
      <c r="P1280" s="662"/>
      <c r="Q1280" s="823">
        <v>-9528.750454545454</v>
      </c>
      <c r="R1280" s="15"/>
      <c r="S1280" s="25"/>
      <c r="U1280" s="15">
        <v>3.7878221862164048</v>
      </c>
      <c r="V1280" s="4" t="s">
        <v>1257</v>
      </c>
      <c r="W1280" s="657">
        <v>4.4109090909090911</v>
      </c>
      <c r="X1280" s="4">
        <v>-300</v>
      </c>
      <c r="Y1280" s="20"/>
      <c r="Z1280" s="15">
        <v>0</v>
      </c>
    </row>
    <row r="1281" spans="1:26" s="4" customFormat="1" ht="16.5" customHeight="1">
      <c r="A1281" s="854" t="s">
        <v>200</v>
      </c>
      <c r="B1281" s="5">
        <v>43720</v>
      </c>
      <c r="C1281" s="650" t="s">
        <v>1264</v>
      </c>
      <c r="D1281" s="291">
        <v>41764</v>
      </c>
      <c r="E1281" s="7" t="s">
        <v>10</v>
      </c>
      <c r="F1281" s="7" t="s">
        <v>130</v>
      </c>
      <c r="G1281" s="7">
        <v>1000</v>
      </c>
      <c r="H1281" s="7">
        <v>25.41</v>
      </c>
      <c r="I1281" s="7"/>
      <c r="J1281" s="19">
        <v>25410</v>
      </c>
      <c r="K1281" s="3">
        <v>12</v>
      </c>
      <c r="L1281" s="3">
        <v>3.8354545454545454</v>
      </c>
      <c r="M1281" s="3">
        <v>0.57545454545454544</v>
      </c>
      <c r="N1281" s="823">
        <v>25393.879545454547</v>
      </c>
      <c r="O1281" s="655" t="s">
        <v>143</v>
      </c>
      <c r="P1281" s="662"/>
      <c r="Q1281" s="823">
        <v>25393.879545454547</v>
      </c>
      <c r="R1281" s="15">
        <v>497.76688672438468</v>
      </c>
      <c r="S1281" s="25"/>
      <c r="U1281" s="15"/>
      <c r="V1281" s="4" t="s">
        <v>1257</v>
      </c>
      <c r="W1281" s="657">
        <v>16.41090909090909</v>
      </c>
      <c r="X1281" s="4">
        <v>1500</v>
      </c>
      <c r="Y1281" s="20"/>
      <c r="Z1281" s="15">
        <v>0</v>
      </c>
    </row>
    <row r="1282" spans="1:26" s="4" customFormat="1" ht="16.5" customHeight="1">
      <c r="A1282" s="854" t="s">
        <v>200</v>
      </c>
      <c r="B1282" s="5">
        <v>43720</v>
      </c>
      <c r="C1282" s="650" t="s">
        <v>446</v>
      </c>
      <c r="D1282" s="291">
        <v>41764</v>
      </c>
      <c r="E1282" s="7" t="s">
        <v>10</v>
      </c>
      <c r="F1282" s="7" t="s">
        <v>89</v>
      </c>
      <c r="G1282" s="7">
        <v>1000</v>
      </c>
      <c r="H1282" s="7">
        <v>14.87</v>
      </c>
      <c r="I1282" s="7"/>
      <c r="J1282" s="19">
        <v>14870</v>
      </c>
      <c r="K1282" s="3">
        <v>12</v>
      </c>
      <c r="L1282" s="3">
        <v>3.8354545454545454</v>
      </c>
      <c r="M1282" s="3">
        <v>0.57545454545454544</v>
      </c>
      <c r="N1282" s="823">
        <v>14854.314545454545</v>
      </c>
      <c r="O1282" s="655" t="s">
        <v>143</v>
      </c>
      <c r="P1282" s="662"/>
      <c r="Q1282" s="823">
        <v>14854.314545454545</v>
      </c>
      <c r="R1282" s="15">
        <v>287.76688672438831</v>
      </c>
      <c r="S1282" s="25"/>
      <c r="U1282" s="15">
        <v>0.14951428212974147</v>
      </c>
      <c r="V1282" s="4" t="s">
        <v>1211</v>
      </c>
      <c r="W1282" s="657">
        <v>16.41090909090909</v>
      </c>
      <c r="X1282" s="4">
        <v>-400</v>
      </c>
      <c r="Y1282" s="20"/>
      <c r="Z1282" s="15">
        <v>0</v>
      </c>
    </row>
    <row r="1283" spans="1:26" s="4" customFormat="1" ht="16.5" customHeight="1">
      <c r="A1283" s="854" t="s">
        <v>200</v>
      </c>
      <c r="B1283" s="5">
        <v>43720</v>
      </c>
      <c r="C1283" s="650" t="s">
        <v>1265</v>
      </c>
      <c r="D1283" s="291">
        <v>41764</v>
      </c>
      <c r="E1283" s="7" t="s">
        <v>10</v>
      </c>
      <c r="F1283" s="7" t="s">
        <v>1240</v>
      </c>
      <c r="G1283" s="7">
        <v>300</v>
      </c>
      <c r="H1283" s="7">
        <v>45.09</v>
      </c>
      <c r="I1283" s="7"/>
      <c r="J1283" s="19">
        <v>13527.000000000002</v>
      </c>
      <c r="K1283" s="3">
        <v>12</v>
      </c>
      <c r="L1283" s="3">
        <v>3.8354545454545454</v>
      </c>
      <c r="M1283" s="3">
        <v>0.57545454545454544</v>
      </c>
      <c r="N1283" s="823">
        <v>13511.314545454547</v>
      </c>
      <c r="O1283" s="655" t="s">
        <v>143</v>
      </c>
      <c r="P1283" s="662"/>
      <c r="Q1283" s="823">
        <v>13511.314545454547</v>
      </c>
      <c r="R1283" s="15">
        <v>511.68911688311891</v>
      </c>
      <c r="S1283" s="25"/>
      <c r="U1283" s="15">
        <v>1.420362324832563</v>
      </c>
      <c r="V1283" s="4" t="s">
        <v>1257</v>
      </c>
      <c r="W1283" s="657">
        <v>16.41090909090909</v>
      </c>
      <c r="X1283" s="4">
        <v>-800</v>
      </c>
      <c r="Y1283" s="20"/>
      <c r="Z1283" s="15">
        <v>0</v>
      </c>
    </row>
    <row r="1284" spans="1:26" s="4" customFormat="1" ht="16.5" customHeight="1">
      <c r="A1284" s="854" t="s">
        <v>200</v>
      </c>
      <c r="B1284" s="5">
        <v>43720</v>
      </c>
      <c r="C1284" s="650" t="s">
        <v>274</v>
      </c>
      <c r="D1284" s="291">
        <v>41764</v>
      </c>
      <c r="E1284" s="7" t="s">
        <v>8</v>
      </c>
      <c r="F1284" s="7" t="s">
        <v>172</v>
      </c>
      <c r="G1284" s="7">
        <v>1500</v>
      </c>
      <c r="H1284" s="7">
        <v>8.33</v>
      </c>
      <c r="I1284" s="7"/>
      <c r="J1284" s="19">
        <v>12495</v>
      </c>
      <c r="K1284" s="3">
        <v>12</v>
      </c>
      <c r="L1284" s="3">
        <v>3.8354545454545454</v>
      </c>
      <c r="M1284" s="3">
        <v>0.57545454545454544</v>
      </c>
      <c r="N1284" s="823">
        <v>12511.315454545454</v>
      </c>
      <c r="O1284" s="655" t="s">
        <v>143</v>
      </c>
      <c r="P1284" s="662"/>
      <c r="Q1284" s="823">
        <v>-12511.315454545454</v>
      </c>
      <c r="R1284" s="15"/>
      <c r="S1284" s="660">
        <v>400</v>
      </c>
      <c r="U1284" s="15"/>
      <c r="V1284" s="4" t="s">
        <v>1257</v>
      </c>
      <c r="W1284" s="657">
        <v>16.41090909090909</v>
      </c>
      <c r="X1284" s="4">
        <v>300</v>
      </c>
      <c r="Y1284" s="20"/>
      <c r="Z1284" s="15">
        <v>0</v>
      </c>
    </row>
    <row r="1285" spans="1:26" s="4" customFormat="1" ht="16.5" customHeight="1">
      <c r="A1285" s="855" t="s">
        <v>1263</v>
      </c>
      <c r="B1285" s="5">
        <v>43719</v>
      </c>
      <c r="C1285" s="650" t="s">
        <v>271</v>
      </c>
      <c r="D1285" s="291">
        <v>5280336</v>
      </c>
      <c r="E1285" s="7" t="s">
        <v>10</v>
      </c>
      <c r="F1285" s="7" t="s">
        <v>38</v>
      </c>
      <c r="G1285" s="7">
        <v>400</v>
      </c>
      <c r="H1285" s="7">
        <v>33.799999999999997</v>
      </c>
      <c r="I1285" s="7"/>
      <c r="J1285" s="19">
        <v>13519.999999999998</v>
      </c>
      <c r="K1285" s="649"/>
      <c r="L1285" s="3">
        <v>3.42</v>
      </c>
      <c r="M1285" s="3">
        <v>0.53500000000000003</v>
      </c>
      <c r="N1285" s="823">
        <v>13514.584999999999</v>
      </c>
      <c r="O1285" s="655" t="s">
        <v>143</v>
      </c>
      <c r="P1285" s="662"/>
      <c r="Q1285" s="823">
        <v>13514.584999999999</v>
      </c>
      <c r="R1285" s="15">
        <v>20.199999999998909</v>
      </c>
      <c r="S1285" s="660">
        <v>100</v>
      </c>
      <c r="U1285" s="15"/>
      <c r="V1285" s="4" t="s">
        <v>1257</v>
      </c>
      <c r="W1285" s="657">
        <v>3.9550000000000001</v>
      </c>
      <c r="X1285" s="4">
        <v>100</v>
      </c>
      <c r="Y1285" s="20"/>
      <c r="Z1285" s="15">
        <v>0</v>
      </c>
    </row>
    <row r="1286" spans="1:26" s="4" customFormat="1" ht="16.5" customHeight="1">
      <c r="A1286" s="855" t="s">
        <v>1263</v>
      </c>
      <c r="B1286" s="5">
        <v>43719</v>
      </c>
      <c r="C1286" s="650" t="s">
        <v>281</v>
      </c>
      <c r="D1286" s="291">
        <v>5280336</v>
      </c>
      <c r="E1286" s="7" t="s">
        <v>10</v>
      </c>
      <c r="F1286" s="7" t="s">
        <v>153</v>
      </c>
      <c r="G1286" s="7">
        <v>800</v>
      </c>
      <c r="H1286" s="7">
        <v>34.049999999999997</v>
      </c>
      <c r="I1286" s="7">
        <v>33.549999999999997</v>
      </c>
      <c r="J1286" s="19">
        <v>27239.999999999996</v>
      </c>
      <c r="K1286" s="649"/>
      <c r="L1286" s="3">
        <v>3.42</v>
      </c>
      <c r="M1286" s="3">
        <v>0.53500000000000003</v>
      </c>
      <c r="N1286" s="823">
        <v>27236.354999999996</v>
      </c>
      <c r="O1286" s="655" t="s">
        <v>143</v>
      </c>
      <c r="P1286" s="662"/>
      <c r="Q1286" s="823">
        <v>27236.354999999996</v>
      </c>
      <c r="R1286" s="15">
        <v>386.77055555555489</v>
      </c>
      <c r="S1286" s="25"/>
      <c r="U1286" s="15"/>
      <c r="V1286" s="4" t="s">
        <v>1211</v>
      </c>
      <c r="W1286" s="657">
        <v>3.9550000000000001</v>
      </c>
      <c r="X1286" s="4">
        <v>400</v>
      </c>
      <c r="Y1286" s="20"/>
      <c r="Z1286" s="15">
        <v>0</v>
      </c>
    </row>
    <row r="1287" spans="1:26" s="4" customFormat="1" ht="16.5" customHeight="1">
      <c r="A1287" s="855" t="s">
        <v>1263</v>
      </c>
      <c r="B1287" s="5">
        <v>43719</v>
      </c>
      <c r="C1287" s="650" t="s">
        <v>1265</v>
      </c>
      <c r="D1287" s="291">
        <v>5280336</v>
      </c>
      <c r="E1287" s="7" t="s">
        <v>8</v>
      </c>
      <c r="F1287" s="7" t="s">
        <v>1</v>
      </c>
      <c r="G1287" s="7">
        <v>300</v>
      </c>
      <c r="H1287" s="7">
        <v>48.44</v>
      </c>
      <c r="I1287" s="7">
        <v>48.417499999999997</v>
      </c>
      <c r="J1287" s="19">
        <v>14532</v>
      </c>
      <c r="K1287" s="649"/>
      <c r="L1287" s="3">
        <v>3.42</v>
      </c>
      <c r="M1287" s="3">
        <v>0.53500000000000003</v>
      </c>
      <c r="N1287" s="823">
        <v>14536.035</v>
      </c>
      <c r="O1287" s="655" t="s">
        <v>143</v>
      </c>
      <c r="P1287" s="662"/>
      <c r="Q1287" s="823">
        <v>-14536.035</v>
      </c>
      <c r="R1287" s="15"/>
      <c r="S1287" s="25"/>
      <c r="U1287" s="15">
        <v>-0.11722446593310454</v>
      </c>
      <c r="V1287" s="4" t="s">
        <v>1211</v>
      </c>
      <c r="W1287" s="657">
        <v>3.9550000000000001</v>
      </c>
      <c r="X1287" s="4">
        <v>-400</v>
      </c>
      <c r="Y1287" s="20"/>
      <c r="Z1287" s="15">
        <v>0</v>
      </c>
    </row>
    <row r="1288" spans="1:26" s="4" customFormat="1" ht="16.5" customHeight="1">
      <c r="A1288" s="855" t="s">
        <v>1263</v>
      </c>
      <c r="B1288" s="5">
        <v>43719</v>
      </c>
      <c r="C1288" s="650" t="s">
        <v>1265</v>
      </c>
      <c r="D1288" s="291">
        <v>5280336</v>
      </c>
      <c r="E1288" s="7" t="s">
        <v>8</v>
      </c>
      <c r="F1288" s="7" t="s">
        <v>1</v>
      </c>
      <c r="G1288" s="7">
        <v>100</v>
      </c>
      <c r="H1288" s="7">
        <v>48.35</v>
      </c>
      <c r="I1288" s="7">
        <v>48.35</v>
      </c>
      <c r="J1288" s="19">
        <v>4835</v>
      </c>
      <c r="K1288" s="649"/>
      <c r="L1288" s="3">
        <v>3.42</v>
      </c>
      <c r="M1288" s="3">
        <v>0.53500000000000003</v>
      </c>
      <c r="N1288" s="823">
        <v>4839.0349999999999</v>
      </c>
      <c r="O1288" s="655" t="s">
        <v>143</v>
      </c>
      <c r="P1288" s="662"/>
      <c r="Q1288" s="823">
        <v>-4839.0349999999999</v>
      </c>
      <c r="R1288" s="15"/>
      <c r="S1288" s="25"/>
      <c r="U1288" s="15"/>
      <c r="V1288" s="4" t="s">
        <v>1211</v>
      </c>
      <c r="W1288" s="657">
        <v>3.9550000000000001</v>
      </c>
      <c r="X1288" s="4">
        <v>400</v>
      </c>
      <c r="Y1288" s="20"/>
      <c r="Z1288" s="15">
        <v>0</v>
      </c>
    </row>
    <row r="1289" spans="1:26" s="4" customFormat="1" ht="16.5" customHeight="1">
      <c r="A1289" s="855" t="s">
        <v>1263</v>
      </c>
      <c r="B1289" s="5">
        <v>43719</v>
      </c>
      <c r="C1289" s="650" t="s">
        <v>271</v>
      </c>
      <c r="D1289" s="291">
        <v>5280336</v>
      </c>
      <c r="E1289" s="7" t="s">
        <v>8</v>
      </c>
      <c r="F1289" s="7" t="s">
        <v>38</v>
      </c>
      <c r="G1289" s="7">
        <v>400</v>
      </c>
      <c r="H1289" s="7">
        <v>33.700000000000003</v>
      </c>
      <c r="I1289" s="7"/>
      <c r="J1289" s="19">
        <v>13480.000000000002</v>
      </c>
      <c r="K1289" s="649"/>
      <c r="L1289" s="3">
        <v>3.42</v>
      </c>
      <c r="M1289" s="3">
        <v>0.53500000000000003</v>
      </c>
      <c r="N1289" s="823">
        <v>13484.035000000002</v>
      </c>
      <c r="O1289" s="655" t="s">
        <v>143</v>
      </c>
      <c r="P1289" s="662"/>
      <c r="Q1289" s="823">
        <v>-13484.035000000002</v>
      </c>
      <c r="R1289" s="15"/>
      <c r="S1289" s="25"/>
      <c r="U1289" s="15">
        <v>2.4569332500188148</v>
      </c>
      <c r="V1289" s="4" t="s">
        <v>1211</v>
      </c>
      <c r="W1289" s="657">
        <v>3.9550000000000001</v>
      </c>
      <c r="X1289" s="4">
        <v>-300</v>
      </c>
      <c r="Y1289" s="20"/>
      <c r="Z1289" s="15">
        <v>0</v>
      </c>
    </row>
    <row r="1290" spans="1:26" s="4" customFormat="1" ht="16.5" customHeight="1">
      <c r="A1290" s="855" t="s">
        <v>1263</v>
      </c>
      <c r="B1290" s="5">
        <v>43719</v>
      </c>
      <c r="C1290" s="650" t="s">
        <v>271</v>
      </c>
      <c r="D1290" s="291">
        <v>5280336</v>
      </c>
      <c r="E1290" s="7" t="s">
        <v>10</v>
      </c>
      <c r="F1290" s="7" t="s">
        <v>38</v>
      </c>
      <c r="G1290" s="7">
        <v>400</v>
      </c>
      <c r="H1290" s="7">
        <v>33.72</v>
      </c>
      <c r="I1290" s="7"/>
      <c r="J1290" s="19">
        <v>13488</v>
      </c>
      <c r="K1290" s="649"/>
      <c r="L1290" s="3">
        <v>3.42</v>
      </c>
      <c r="M1290" s="3">
        <v>0.53500000000000003</v>
      </c>
      <c r="N1290" s="823">
        <v>13483.174999999999</v>
      </c>
      <c r="O1290" s="655" t="s">
        <v>143</v>
      </c>
      <c r="P1290" s="662"/>
      <c r="Q1290" s="823">
        <v>13483.174999999999</v>
      </c>
      <c r="R1290" s="15">
        <v>-15.799999999997453</v>
      </c>
      <c r="S1290" s="25"/>
      <c r="U1290" s="15"/>
      <c r="V1290" s="4" t="s">
        <v>1211</v>
      </c>
      <c r="W1290" s="657">
        <v>3.9550000000000001</v>
      </c>
      <c r="X1290" s="4">
        <v>300</v>
      </c>
      <c r="Y1290" s="20"/>
      <c r="Z1290" s="15">
        <v>0</v>
      </c>
    </row>
    <row r="1291" spans="1:26" s="4" customFormat="1" ht="16.5" customHeight="1">
      <c r="A1291" s="855" t="s">
        <v>1263</v>
      </c>
      <c r="B1291" s="5">
        <v>43719</v>
      </c>
      <c r="C1291" s="650" t="s">
        <v>271</v>
      </c>
      <c r="D1291" s="291">
        <v>5280336</v>
      </c>
      <c r="E1291" s="7" t="s">
        <v>8</v>
      </c>
      <c r="F1291" s="7" t="s">
        <v>38</v>
      </c>
      <c r="G1291" s="7">
        <v>400</v>
      </c>
      <c r="H1291" s="7">
        <v>33.71</v>
      </c>
      <c r="I1291" s="7"/>
      <c r="J1291" s="19">
        <v>13484</v>
      </c>
      <c r="K1291" s="649"/>
      <c r="L1291" s="3">
        <v>3.42</v>
      </c>
      <c r="M1291" s="3">
        <v>0.53500000000000003</v>
      </c>
      <c r="N1291" s="823">
        <v>13487.214999999998</v>
      </c>
      <c r="O1291" s="655" t="s">
        <v>143</v>
      </c>
      <c r="P1291" s="662"/>
      <c r="Q1291" s="823">
        <v>-13487.214999999998</v>
      </c>
      <c r="R1291" s="15"/>
      <c r="S1291" s="25"/>
      <c r="U1291" s="15">
        <v>1.6145592537348166</v>
      </c>
      <c r="V1291" s="4" t="s">
        <v>1257</v>
      </c>
      <c r="W1291" s="657">
        <v>3.9550000000000001</v>
      </c>
      <c r="X1291" s="4">
        <v>-300</v>
      </c>
      <c r="Y1291" s="20"/>
      <c r="Z1291" s="15">
        <v>0</v>
      </c>
    </row>
    <row r="1292" spans="1:26" s="4" customFormat="1" ht="16.5" customHeight="1">
      <c r="A1292" s="855" t="s">
        <v>1263</v>
      </c>
      <c r="B1292" s="5">
        <v>43719</v>
      </c>
      <c r="C1292" s="650" t="s">
        <v>1265</v>
      </c>
      <c r="D1292" s="291">
        <v>5280336</v>
      </c>
      <c r="E1292" s="7" t="s">
        <v>10</v>
      </c>
      <c r="F1292" s="7" t="s">
        <v>1240</v>
      </c>
      <c r="G1292" s="7">
        <v>300</v>
      </c>
      <c r="H1292" s="7">
        <v>45.58</v>
      </c>
      <c r="I1292" s="7">
        <v>44.43</v>
      </c>
      <c r="J1292" s="19">
        <v>13674</v>
      </c>
      <c r="K1292" s="649"/>
      <c r="L1292" s="3">
        <v>3.42</v>
      </c>
      <c r="M1292" s="3">
        <v>0.53500000000000003</v>
      </c>
      <c r="N1292" s="823">
        <v>13673.465</v>
      </c>
      <c r="O1292" s="655" t="s">
        <v>143</v>
      </c>
      <c r="P1292" s="662"/>
      <c r="Q1292" s="823">
        <v>13673.465</v>
      </c>
      <c r="R1292" s="15">
        <v>335.72555555555846</v>
      </c>
      <c r="S1292" s="25"/>
      <c r="U1292" s="15">
        <v>2.4238774901404572</v>
      </c>
      <c r="V1292" s="4" t="s">
        <v>1257</v>
      </c>
      <c r="W1292" s="657">
        <v>3.9550000000000001</v>
      </c>
      <c r="X1292" s="4">
        <v>-1000</v>
      </c>
      <c r="Y1292" s="20"/>
      <c r="Z1292" s="15">
        <v>0</v>
      </c>
    </row>
    <row r="1293" spans="1:26" s="4" customFormat="1" ht="16.5" customHeight="1">
      <c r="A1293" s="854" t="s">
        <v>200</v>
      </c>
      <c r="B1293" s="5">
        <v>43719</v>
      </c>
      <c r="C1293" s="650" t="s">
        <v>1265</v>
      </c>
      <c r="D1293" s="291">
        <v>36347</v>
      </c>
      <c r="E1293" s="7" t="s">
        <v>8</v>
      </c>
      <c r="F1293" s="7" t="s">
        <v>1240</v>
      </c>
      <c r="G1293" s="7">
        <v>300</v>
      </c>
      <c r="H1293" s="7">
        <v>44.18</v>
      </c>
      <c r="I1293" s="7">
        <v>44.18</v>
      </c>
      <c r="J1293" s="19">
        <v>13254</v>
      </c>
      <c r="K1293" s="3">
        <v>12</v>
      </c>
      <c r="L1293" s="3">
        <v>4.0914285714285716</v>
      </c>
      <c r="M1293" s="3">
        <v>0.64714285714285713</v>
      </c>
      <c r="N1293" s="823">
        <v>13267.277142857141</v>
      </c>
      <c r="O1293" s="655" t="s">
        <v>143</v>
      </c>
      <c r="P1293" s="662"/>
      <c r="Q1293" s="823">
        <v>-13267.277142857141</v>
      </c>
      <c r="R1293" s="15"/>
      <c r="S1293" s="25"/>
      <c r="U1293" s="15">
        <v>-5.0430124356187919E-2</v>
      </c>
      <c r="V1293" s="4" t="s">
        <v>1257</v>
      </c>
      <c r="W1293" s="657">
        <v>16.738571428571429</v>
      </c>
      <c r="X1293" s="4">
        <v>-200</v>
      </c>
      <c r="Y1293" s="20"/>
      <c r="Z1293" s="15">
        <v>0</v>
      </c>
    </row>
    <row r="1294" spans="1:26" s="4" customFormat="1" ht="16.5" customHeight="1">
      <c r="A1294" s="854" t="s">
        <v>200</v>
      </c>
      <c r="B1294" s="5">
        <v>43719</v>
      </c>
      <c r="C1294" s="650" t="s">
        <v>1265</v>
      </c>
      <c r="D1294" s="291">
        <v>36347</v>
      </c>
      <c r="E1294" s="7" t="s">
        <v>10</v>
      </c>
      <c r="F1294" s="7" t="s">
        <v>1240</v>
      </c>
      <c r="G1294" s="7">
        <v>300</v>
      </c>
      <c r="H1294" s="7">
        <v>45.03</v>
      </c>
      <c r="I1294" s="7">
        <v>43.938000000000002</v>
      </c>
      <c r="J1294" s="19">
        <v>13509</v>
      </c>
      <c r="K1294" s="3">
        <v>12</v>
      </c>
      <c r="L1294" s="3">
        <v>4.0914285714285716</v>
      </c>
      <c r="M1294" s="3">
        <v>0.64714285714285713</v>
      </c>
      <c r="N1294" s="823">
        <v>13488.402857142857</v>
      </c>
      <c r="O1294" s="655" t="s">
        <v>143</v>
      </c>
      <c r="P1294" s="662"/>
      <c r="Q1294" s="823">
        <v>13488.402857142857</v>
      </c>
      <c r="R1294" s="15">
        <v>217.81571428571806</v>
      </c>
      <c r="S1294" s="25"/>
      <c r="U1294" s="15">
        <v>0.5568427845780678</v>
      </c>
      <c r="V1294" s="4" t="s">
        <v>1257</v>
      </c>
      <c r="W1294" s="657">
        <v>16.738571428571429</v>
      </c>
      <c r="X1294" s="4">
        <v>-500</v>
      </c>
      <c r="Y1294" s="20"/>
      <c r="Z1294" s="15">
        <v>0</v>
      </c>
    </row>
    <row r="1295" spans="1:26" s="4" customFormat="1" ht="16.5" customHeight="1">
      <c r="A1295" s="854" t="s">
        <v>200</v>
      </c>
      <c r="B1295" s="5">
        <v>43719</v>
      </c>
      <c r="C1295" s="650" t="s">
        <v>281</v>
      </c>
      <c r="D1295" s="291">
        <v>36347</v>
      </c>
      <c r="E1295" s="7" t="s">
        <v>10</v>
      </c>
      <c r="F1295" s="7" t="s">
        <v>153</v>
      </c>
      <c r="G1295" s="7">
        <v>1000</v>
      </c>
      <c r="H1295" s="7">
        <v>34.049999999999997</v>
      </c>
      <c r="I1295" s="7">
        <v>33.18</v>
      </c>
      <c r="J1295" s="19">
        <v>34050</v>
      </c>
      <c r="K1295" s="3">
        <v>12</v>
      </c>
      <c r="L1295" s="3">
        <v>4.0914285714285716</v>
      </c>
      <c r="M1295" s="3">
        <v>0.64714285714285713</v>
      </c>
      <c r="N1295" s="823">
        <v>34033.095714285708</v>
      </c>
      <c r="O1295" s="655" t="s">
        <v>143</v>
      </c>
      <c r="P1295" s="662"/>
      <c r="Q1295" s="823">
        <v>34033.095714285708</v>
      </c>
      <c r="R1295" s="15">
        <v>824.88726984127061</v>
      </c>
      <c r="S1295" s="25"/>
      <c r="U1295" s="15">
        <v>-0.11761753675200326</v>
      </c>
      <c r="V1295" s="4" t="s">
        <v>1211</v>
      </c>
      <c r="W1295" s="657">
        <v>16.738571428571429</v>
      </c>
      <c r="X1295" s="4">
        <v>-500</v>
      </c>
      <c r="Y1295" s="20"/>
      <c r="Z1295" s="15">
        <v>0</v>
      </c>
    </row>
    <row r="1296" spans="1:26" s="4" customFormat="1" ht="16.5" customHeight="1">
      <c r="A1296" s="854" t="s">
        <v>200</v>
      </c>
      <c r="B1296" s="5">
        <v>43719</v>
      </c>
      <c r="C1296" s="650" t="s">
        <v>1265</v>
      </c>
      <c r="D1296" s="291">
        <v>36347</v>
      </c>
      <c r="E1296" s="7" t="s">
        <v>10</v>
      </c>
      <c r="F1296" s="7" t="s">
        <v>1240</v>
      </c>
      <c r="G1296" s="7">
        <v>200</v>
      </c>
      <c r="H1296" s="651">
        <v>45.03</v>
      </c>
      <c r="I1296" s="651">
        <v>43.938000000000002</v>
      </c>
      <c r="J1296" s="19">
        <v>9006</v>
      </c>
      <c r="K1296" s="3"/>
      <c r="L1296" s="648">
        <v>4.0914285714285716</v>
      </c>
      <c r="M1296" s="648">
        <v>0.64714285714285713</v>
      </c>
      <c r="N1296" s="823">
        <v>9001.0957142857151</v>
      </c>
      <c r="O1296" s="655" t="s">
        <v>143</v>
      </c>
      <c r="P1296" s="662"/>
      <c r="Q1296" s="823">
        <v>9001.0957142857151</v>
      </c>
      <c r="R1296" s="15">
        <v>-4.5385714285694121</v>
      </c>
      <c r="S1296" s="25"/>
      <c r="U1296" s="15"/>
      <c r="V1296" s="4" t="s">
        <v>1211</v>
      </c>
      <c r="W1296" s="657">
        <v>4.7385714285714284</v>
      </c>
      <c r="X1296" s="4">
        <v>500</v>
      </c>
      <c r="Y1296" s="20"/>
      <c r="Z1296" s="15">
        <v>0</v>
      </c>
    </row>
    <row r="1297" spans="1:26" s="4" customFormat="1" ht="16.5" customHeight="1">
      <c r="A1297" s="854" t="s">
        <v>200</v>
      </c>
      <c r="B1297" s="5">
        <v>43719</v>
      </c>
      <c r="C1297" s="650" t="s">
        <v>271</v>
      </c>
      <c r="D1297" s="291">
        <v>36347</v>
      </c>
      <c r="E1297" s="7" t="s">
        <v>10</v>
      </c>
      <c r="F1297" s="7" t="s">
        <v>38</v>
      </c>
      <c r="G1297" s="7">
        <v>500</v>
      </c>
      <c r="H1297" s="651">
        <v>33.96</v>
      </c>
      <c r="I1297" s="651">
        <v>33.734545454545454</v>
      </c>
      <c r="J1297" s="19">
        <v>16980</v>
      </c>
      <c r="K1297" s="3">
        <v>12</v>
      </c>
      <c r="L1297" s="648">
        <v>4.0914285714285716</v>
      </c>
      <c r="M1297" s="648">
        <v>0.64714285714285713</v>
      </c>
      <c r="N1297" s="823">
        <v>16963.095714285715</v>
      </c>
      <c r="O1297" s="655" t="s">
        <v>143</v>
      </c>
      <c r="P1297" s="662"/>
      <c r="Q1297" s="823">
        <v>16963.095714285715</v>
      </c>
      <c r="R1297" s="15">
        <v>94.450129870128876</v>
      </c>
      <c r="S1297" s="25"/>
      <c r="U1297" s="15"/>
      <c r="V1297" s="4" t="s">
        <v>1257</v>
      </c>
      <c r="W1297" s="657">
        <v>16.738571428571429</v>
      </c>
      <c r="X1297" s="4">
        <v>500</v>
      </c>
      <c r="Y1297" s="20"/>
      <c r="Z1297" s="15">
        <v>0</v>
      </c>
    </row>
    <row r="1298" spans="1:26" s="4" customFormat="1" ht="16.5" customHeight="1">
      <c r="A1298" s="854" t="s">
        <v>200</v>
      </c>
      <c r="B1298" s="5">
        <v>43719</v>
      </c>
      <c r="C1298" s="650" t="s">
        <v>271</v>
      </c>
      <c r="D1298" s="291">
        <v>36347</v>
      </c>
      <c r="E1298" s="7" t="s">
        <v>10</v>
      </c>
      <c r="F1298" s="7" t="s">
        <v>38</v>
      </c>
      <c r="G1298" s="7">
        <v>500</v>
      </c>
      <c r="H1298" s="651">
        <v>33.96</v>
      </c>
      <c r="I1298" s="651"/>
      <c r="J1298" s="19">
        <v>16980</v>
      </c>
      <c r="K1298" s="3"/>
      <c r="L1298" s="648">
        <v>4.0914285714285716</v>
      </c>
      <c r="M1298" s="648">
        <v>0.64714285714285713</v>
      </c>
      <c r="N1298" s="823">
        <v>16975.095714285715</v>
      </c>
      <c r="O1298" s="655" t="s">
        <v>143</v>
      </c>
      <c r="P1298" s="662"/>
      <c r="Q1298" s="823">
        <v>16975.095714285715</v>
      </c>
      <c r="R1298" s="15">
        <v>-19.96714285714188</v>
      </c>
      <c r="S1298" s="25"/>
      <c r="U1298" s="15"/>
      <c r="V1298" s="4" t="s">
        <v>1257</v>
      </c>
      <c r="W1298" s="657">
        <v>4.7385714285714284</v>
      </c>
      <c r="X1298" s="4">
        <v>300</v>
      </c>
      <c r="Y1298" s="20"/>
      <c r="Z1298" s="15">
        <v>0</v>
      </c>
    </row>
    <row r="1299" spans="1:26" s="4" customFormat="1" ht="16.5" customHeight="1">
      <c r="A1299" s="854" t="s">
        <v>200</v>
      </c>
      <c r="B1299" s="5">
        <v>43719</v>
      </c>
      <c r="C1299" s="650" t="s">
        <v>271</v>
      </c>
      <c r="D1299" s="291">
        <v>36347</v>
      </c>
      <c r="E1299" s="7" t="s">
        <v>8</v>
      </c>
      <c r="F1299" s="7" t="s">
        <v>38</v>
      </c>
      <c r="G1299" s="7">
        <v>500</v>
      </c>
      <c r="H1299" s="651">
        <v>33.96</v>
      </c>
      <c r="I1299" s="651"/>
      <c r="J1299" s="19">
        <v>16980</v>
      </c>
      <c r="K1299" s="3">
        <v>12</v>
      </c>
      <c r="L1299" s="648">
        <v>4.0914285714285716</v>
      </c>
      <c r="M1299" s="648">
        <v>0.64714285714285713</v>
      </c>
      <c r="N1299" s="823">
        <v>16997.534285714286</v>
      </c>
      <c r="O1299" s="655" t="s">
        <v>143</v>
      </c>
      <c r="P1299" s="662"/>
      <c r="Q1299" s="823">
        <v>-16997.534285714286</v>
      </c>
      <c r="R1299" s="15"/>
      <c r="S1299" s="25"/>
      <c r="T1299" s="649"/>
      <c r="U1299" s="15"/>
      <c r="V1299" s="649" t="s">
        <v>1257</v>
      </c>
      <c r="W1299" s="657">
        <v>16.738571428571429</v>
      </c>
      <c r="X1299" s="4">
        <v>300</v>
      </c>
      <c r="Y1299" s="20"/>
      <c r="Z1299" s="15">
        <v>0</v>
      </c>
    </row>
    <row r="1300" spans="1:26" s="4" customFormat="1" ht="16.5" customHeight="1">
      <c r="A1300" s="854" t="s">
        <v>200</v>
      </c>
      <c r="B1300" s="5">
        <v>43718</v>
      </c>
      <c r="C1300" s="650" t="s">
        <v>281</v>
      </c>
      <c r="D1300" s="291">
        <v>31288</v>
      </c>
      <c r="E1300" s="7" t="s">
        <v>8</v>
      </c>
      <c r="F1300" s="7" t="s">
        <v>153</v>
      </c>
      <c r="G1300" s="7">
        <v>500</v>
      </c>
      <c r="H1300" s="651">
        <v>32.33</v>
      </c>
      <c r="I1300" s="651">
        <v>33.18</v>
      </c>
      <c r="J1300" s="19">
        <v>16165</v>
      </c>
      <c r="K1300" s="3">
        <v>12</v>
      </c>
      <c r="L1300" s="648">
        <v>3.3299999999999996</v>
      </c>
      <c r="M1300" s="648">
        <v>0.45400000000000001</v>
      </c>
      <c r="N1300" s="823">
        <v>16182.341142857142</v>
      </c>
      <c r="O1300" s="655" t="s">
        <v>143</v>
      </c>
      <c r="P1300" s="662"/>
      <c r="Q1300" s="823">
        <v>-16182.341142857142</v>
      </c>
      <c r="R1300" s="15"/>
      <c r="S1300" s="25"/>
      <c r="T1300" s="649"/>
      <c r="U1300" s="15"/>
      <c r="V1300" s="649" t="s">
        <v>1257</v>
      </c>
      <c r="W1300" s="657">
        <v>15.784000000000001</v>
      </c>
      <c r="X1300" s="4">
        <v>1000</v>
      </c>
      <c r="Y1300" s="20"/>
      <c r="Z1300" s="15">
        <v>0</v>
      </c>
    </row>
    <row r="1301" spans="1:26" s="4" customFormat="1" ht="16.5" customHeight="1">
      <c r="A1301" s="854" t="s">
        <v>200</v>
      </c>
      <c r="B1301" s="5">
        <v>43718</v>
      </c>
      <c r="C1301" s="650" t="s">
        <v>1265</v>
      </c>
      <c r="D1301" s="291">
        <v>31288</v>
      </c>
      <c r="E1301" s="7" t="s">
        <v>8</v>
      </c>
      <c r="F1301" s="7" t="s">
        <v>1240</v>
      </c>
      <c r="G1301" s="7">
        <v>300</v>
      </c>
      <c r="H1301" s="651">
        <v>43.27</v>
      </c>
      <c r="I1301" s="651">
        <v>43.938000000000002</v>
      </c>
      <c r="J1301" s="19">
        <v>12981.000000000002</v>
      </c>
      <c r="K1301" s="3">
        <v>12</v>
      </c>
      <c r="L1301" s="648">
        <v>3.3299999999999996</v>
      </c>
      <c r="M1301" s="648">
        <v>0.45400000000000001</v>
      </c>
      <c r="N1301" s="823">
        <v>12998.341142857143</v>
      </c>
      <c r="O1301" s="655" t="s">
        <v>143</v>
      </c>
      <c r="P1301" s="662"/>
      <c r="Q1301" s="823">
        <v>-12998.341142857143</v>
      </c>
      <c r="R1301" s="15"/>
      <c r="S1301" s="25"/>
      <c r="T1301" s="649"/>
      <c r="U1301" s="15"/>
      <c r="V1301" s="649" t="s">
        <v>1257</v>
      </c>
      <c r="W1301" s="657">
        <v>15.784000000000001</v>
      </c>
      <c r="X1301" s="4">
        <v>500</v>
      </c>
      <c r="Y1301" s="20"/>
      <c r="Z1301" s="15">
        <v>0</v>
      </c>
    </row>
    <row r="1302" spans="1:26" s="4" customFormat="1" ht="16.5" customHeight="1">
      <c r="A1302" s="854" t="s">
        <v>200</v>
      </c>
      <c r="B1302" s="5">
        <v>43718</v>
      </c>
      <c r="C1302" s="650" t="s">
        <v>276</v>
      </c>
      <c r="D1302" s="663">
        <v>31288</v>
      </c>
      <c r="E1302" s="7" t="s">
        <v>8</v>
      </c>
      <c r="F1302" s="7" t="s">
        <v>128</v>
      </c>
      <c r="G1302" s="7">
        <v>300</v>
      </c>
      <c r="H1302" s="651">
        <v>28.332000000000001</v>
      </c>
      <c r="I1302" s="651">
        <v>29.068249999999999</v>
      </c>
      <c r="J1302" s="19">
        <v>8499.6</v>
      </c>
      <c r="K1302" s="3">
        <v>12</v>
      </c>
      <c r="L1302" s="648">
        <v>3.3299999999999996</v>
      </c>
      <c r="M1302" s="648">
        <v>0.45400000000000001</v>
      </c>
      <c r="N1302" s="823">
        <v>8516.9439999999995</v>
      </c>
      <c r="O1302" s="655" t="s">
        <v>143</v>
      </c>
      <c r="P1302" s="662"/>
      <c r="Q1302" s="823">
        <v>-8516.9439999999995</v>
      </c>
      <c r="R1302" s="15"/>
      <c r="S1302" s="25"/>
      <c r="T1302" s="649"/>
      <c r="U1302" s="15"/>
      <c r="V1302" s="649" t="s">
        <v>1257</v>
      </c>
      <c r="W1302" s="657">
        <v>15.784000000000001</v>
      </c>
      <c r="X1302" s="4">
        <v>200</v>
      </c>
      <c r="Y1302" s="20"/>
      <c r="Z1302" s="15">
        <v>0</v>
      </c>
    </row>
    <row r="1303" spans="1:26" s="4" customFormat="1" ht="16.5" customHeight="1">
      <c r="A1303" s="854" t="s">
        <v>200</v>
      </c>
      <c r="B1303" s="5">
        <v>43718</v>
      </c>
      <c r="C1303" s="650" t="s">
        <v>271</v>
      </c>
      <c r="D1303" s="663">
        <v>31288</v>
      </c>
      <c r="E1303" s="7" t="s">
        <v>8</v>
      </c>
      <c r="F1303" s="7" t="s">
        <v>1234</v>
      </c>
      <c r="G1303" s="7">
        <v>1000</v>
      </c>
      <c r="H1303" s="651">
        <v>6.73</v>
      </c>
      <c r="I1303" s="651">
        <v>7.1924999999999999</v>
      </c>
      <c r="J1303" s="19">
        <v>6730</v>
      </c>
      <c r="K1303" s="3">
        <v>12</v>
      </c>
      <c r="L1303" s="648">
        <v>3.3299999999999996</v>
      </c>
      <c r="M1303" s="648">
        <v>0.45400000000000001</v>
      </c>
      <c r="N1303" s="823">
        <v>6746.3540000000003</v>
      </c>
      <c r="O1303" s="655" t="s">
        <v>143</v>
      </c>
      <c r="P1303" s="662"/>
      <c r="Q1303" s="823">
        <v>-6746.3540000000003</v>
      </c>
      <c r="R1303" s="15"/>
      <c r="S1303" s="25"/>
      <c r="T1303" s="649"/>
      <c r="U1303" s="15"/>
      <c r="V1303" s="649" t="s">
        <v>1257</v>
      </c>
      <c r="W1303" s="657">
        <v>15.784000000000001</v>
      </c>
      <c r="X1303" s="4">
        <v>1000</v>
      </c>
      <c r="Y1303" s="20"/>
      <c r="Z1303" s="15">
        <v>0</v>
      </c>
    </row>
    <row r="1304" spans="1:26" s="4" customFormat="1" ht="16.5" customHeight="1">
      <c r="A1304" s="854" t="s">
        <v>200</v>
      </c>
      <c r="B1304" s="5">
        <v>43718</v>
      </c>
      <c r="C1304" s="650" t="s">
        <v>271</v>
      </c>
      <c r="D1304" s="663">
        <v>31288</v>
      </c>
      <c r="E1304" s="7" t="s">
        <v>8</v>
      </c>
      <c r="F1304" s="7" t="s">
        <v>38</v>
      </c>
      <c r="G1304" s="7">
        <v>500</v>
      </c>
      <c r="H1304" s="651">
        <v>32.36</v>
      </c>
      <c r="I1304" s="651">
        <v>33.734545454545454</v>
      </c>
      <c r="J1304" s="19">
        <v>16180</v>
      </c>
      <c r="K1304" s="3">
        <v>12</v>
      </c>
      <c r="L1304" s="648">
        <v>3.3299999999999996</v>
      </c>
      <c r="M1304" s="648">
        <v>0.45400000000000001</v>
      </c>
      <c r="N1304" s="823">
        <v>16198.864</v>
      </c>
      <c r="O1304" s="655" t="s">
        <v>143</v>
      </c>
      <c r="P1304" s="662"/>
      <c r="Q1304" s="823">
        <v>-16198.864</v>
      </c>
      <c r="R1304" s="15"/>
      <c r="S1304" s="25"/>
      <c r="T1304" s="649"/>
      <c r="U1304" s="15"/>
      <c r="V1304" s="649" t="s">
        <v>1257</v>
      </c>
      <c r="W1304" s="657">
        <v>15.784000000000001</v>
      </c>
      <c r="X1304" s="4">
        <v>500</v>
      </c>
      <c r="Y1304" s="20"/>
      <c r="Z1304" s="15">
        <v>0</v>
      </c>
    </row>
    <row r="1305" spans="1:26" s="4" customFormat="1" ht="16.5" customHeight="1">
      <c r="A1305" s="854" t="s">
        <v>200</v>
      </c>
      <c r="B1305" s="5">
        <v>43717</v>
      </c>
      <c r="C1305" s="650" t="s">
        <v>1265</v>
      </c>
      <c r="D1305" s="663">
        <v>26063</v>
      </c>
      <c r="E1305" s="7" t="s">
        <v>8</v>
      </c>
      <c r="F1305" s="7" t="s">
        <v>1240</v>
      </c>
      <c r="G1305" s="7">
        <v>200</v>
      </c>
      <c r="H1305" s="651">
        <v>44.94</v>
      </c>
      <c r="I1305" s="651">
        <v>44.94</v>
      </c>
      <c r="J1305" s="19">
        <v>8988</v>
      </c>
      <c r="K1305" s="3">
        <v>12</v>
      </c>
      <c r="L1305" s="648">
        <v>4.47</v>
      </c>
      <c r="M1305" s="648">
        <v>0.61</v>
      </c>
      <c r="N1305" s="823">
        <v>9007.02</v>
      </c>
      <c r="O1305" s="655" t="s">
        <v>143</v>
      </c>
      <c r="P1305" s="662"/>
      <c r="Q1305" s="823">
        <v>-9007.02</v>
      </c>
      <c r="R1305" s="15"/>
      <c r="S1305" s="25"/>
      <c r="T1305" s="649"/>
      <c r="U1305" s="15"/>
      <c r="V1305" s="649" t="s">
        <v>1257</v>
      </c>
      <c r="W1305" s="657">
        <v>17.079999999999998</v>
      </c>
      <c r="X1305" s="4">
        <v>300</v>
      </c>
      <c r="Y1305" s="20"/>
      <c r="Z1305" s="15">
        <v>0</v>
      </c>
    </row>
    <row r="1306" spans="1:26" s="4" customFormat="1" ht="16.5" customHeight="1">
      <c r="A1306" s="854" t="s">
        <v>200</v>
      </c>
      <c r="B1306" s="5">
        <v>43717</v>
      </c>
      <c r="C1306" s="650" t="s">
        <v>271</v>
      </c>
      <c r="D1306" s="663">
        <v>26063</v>
      </c>
      <c r="E1306" s="7" t="s">
        <v>8</v>
      </c>
      <c r="F1306" s="7" t="s">
        <v>1234</v>
      </c>
      <c r="G1306" s="7">
        <v>1000</v>
      </c>
      <c r="H1306" s="651">
        <v>7.14</v>
      </c>
      <c r="I1306" s="651">
        <v>7.3466666666666667</v>
      </c>
      <c r="J1306" s="19">
        <v>7140</v>
      </c>
      <c r="K1306" s="3">
        <v>12</v>
      </c>
      <c r="L1306" s="648">
        <v>4.47</v>
      </c>
      <c r="M1306" s="648">
        <v>0.61</v>
      </c>
      <c r="N1306" s="823">
        <v>7156.8679999999995</v>
      </c>
      <c r="O1306" s="655" t="s">
        <v>143</v>
      </c>
      <c r="P1306" s="662"/>
      <c r="Q1306" s="823">
        <v>-7156.8679999999995</v>
      </c>
      <c r="R1306" s="15"/>
      <c r="S1306" s="25"/>
      <c r="T1306" s="649"/>
      <c r="U1306" s="15"/>
      <c r="V1306" s="649" t="s">
        <v>1257</v>
      </c>
      <c r="W1306" s="657">
        <v>17.079999999999998</v>
      </c>
      <c r="X1306" s="4">
        <v>300</v>
      </c>
      <c r="Y1306" s="20"/>
      <c r="Z1306" s="15">
        <v>0</v>
      </c>
    </row>
    <row r="1307" spans="1:26" s="4" customFormat="1" ht="16.5" customHeight="1">
      <c r="A1307" s="854" t="s">
        <v>200</v>
      </c>
      <c r="B1307" s="5">
        <v>43717</v>
      </c>
      <c r="C1307" s="650" t="s">
        <v>276</v>
      </c>
      <c r="D1307" s="663">
        <v>26063</v>
      </c>
      <c r="E1307" s="7" t="s">
        <v>8</v>
      </c>
      <c r="F1307" s="7" t="s">
        <v>128</v>
      </c>
      <c r="G1307" s="7">
        <v>500</v>
      </c>
      <c r="H1307" s="651">
        <v>29.51</v>
      </c>
      <c r="I1307" s="651">
        <v>29.51</v>
      </c>
      <c r="J1307" s="19">
        <v>14755</v>
      </c>
      <c r="K1307" s="3">
        <v>12</v>
      </c>
      <c r="L1307" s="648">
        <v>4.47</v>
      </c>
      <c r="M1307" s="648">
        <v>0.61</v>
      </c>
      <c r="N1307" s="823">
        <v>14771.868</v>
      </c>
      <c r="O1307" s="655" t="s">
        <v>143</v>
      </c>
      <c r="P1307" s="662"/>
      <c r="Q1307" s="823">
        <v>-14771.868</v>
      </c>
      <c r="R1307" s="15"/>
      <c r="S1307" s="660">
        <v>0</v>
      </c>
      <c r="T1307" s="649"/>
      <c r="U1307" s="654">
        <v>0.81584923616617266</v>
      </c>
      <c r="V1307" s="649" t="s">
        <v>1257</v>
      </c>
      <c r="W1307" s="657">
        <v>17.079999999999998</v>
      </c>
      <c r="X1307" s="4">
        <v>-400</v>
      </c>
      <c r="Y1307" s="20"/>
      <c r="Z1307" s="15">
        <v>0</v>
      </c>
    </row>
    <row r="1308" spans="1:26" s="4" customFormat="1" ht="16.5" customHeight="1">
      <c r="A1308" s="854" t="s">
        <v>200</v>
      </c>
      <c r="B1308" s="5">
        <v>43717</v>
      </c>
      <c r="C1308" s="650" t="s">
        <v>271</v>
      </c>
      <c r="D1308" s="663">
        <v>26063</v>
      </c>
      <c r="E1308" s="7" t="s">
        <v>8</v>
      </c>
      <c r="F1308" s="7" t="s">
        <v>38</v>
      </c>
      <c r="G1308" s="7">
        <v>300</v>
      </c>
      <c r="H1308" s="651">
        <v>34.36</v>
      </c>
      <c r="I1308" s="651">
        <v>34.880000000000003</v>
      </c>
      <c r="J1308" s="19">
        <v>10308</v>
      </c>
      <c r="K1308" s="3">
        <v>12</v>
      </c>
      <c r="L1308" s="648">
        <v>4.47</v>
      </c>
      <c r="M1308" s="648">
        <v>0.61</v>
      </c>
      <c r="N1308" s="823">
        <v>10324.868</v>
      </c>
      <c r="O1308" s="655" t="s">
        <v>143</v>
      </c>
      <c r="P1308" s="662"/>
      <c r="Q1308" s="823">
        <v>-10324.868</v>
      </c>
      <c r="R1308" s="15"/>
      <c r="S1308" s="660">
        <v>400</v>
      </c>
      <c r="T1308" s="649"/>
      <c r="U1308" s="654">
        <v>0.84272401839846467</v>
      </c>
      <c r="V1308" s="649" t="s">
        <v>1257</v>
      </c>
      <c r="W1308" s="657">
        <v>17.079999999999998</v>
      </c>
      <c r="X1308" s="4">
        <v>-200</v>
      </c>
      <c r="Y1308" s="20"/>
      <c r="Z1308" s="15">
        <v>0</v>
      </c>
    </row>
    <row r="1309" spans="1:26" s="4" customFormat="1" ht="16.5" customHeight="1">
      <c r="A1309" s="854" t="s">
        <v>200</v>
      </c>
      <c r="B1309" s="5">
        <v>43717</v>
      </c>
      <c r="C1309" s="650" t="s">
        <v>271</v>
      </c>
      <c r="D1309" s="663">
        <v>26063</v>
      </c>
      <c r="E1309" s="7" t="s">
        <v>8</v>
      </c>
      <c r="F1309" s="7" t="s">
        <v>38</v>
      </c>
      <c r="G1309" s="7">
        <v>300</v>
      </c>
      <c r="H1309" s="651">
        <v>35.4</v>
      </c>
      <c r="I1309" s="651">
        <v>35.4</v>
      </c>
      <c r="J1309" s="19">
        <v>10620</v>
      </c>
      <c r="K1309" s="3">
        <v>12</v>
      </c>
      <c r="L1309" s="648">
        <v>4.47</v>
      </c>
      <c r="M1309" s="648">
        <v>0.61</v>
      </c>
      <c r="N1309" s="823">
        <v>10636.868</v>
      </c>
      <c r="O1309" s="655" t="s">
        <v>143</v>
      </c>
      <c r="P1309" s="662"/>
      <c r="Q1309" s="823">
        <v>-10636.868</v>
      </c>
      <c r="R1309" s="15"/>
      <c r="S1309" s="25"/>
      <c r="U1309" s="15"/>
      <c r="V1309" s="4" t="s">
        <v>1257</v>
      </c>
      <c r="W1309" s="657">
        <v>17.079999999999998</v>
      </c>
      <c r="X1309" s="4">
        <v>-1500</v>
      </c>
      <c r="Y1309" s="20"/>
      <c r="Z1309" s="15">
        <v>0</v>
      </c>
    </row>
    <row r="1310" spans="1:26" s="4" customFormat="1" ht="16.5" customHeight="1">
      <c r="A1310" s="854" t="s">
        <v>200</v>
      </c>
      <c r="B1310" s="650">
        <v>43717</v>
      </c>
      <c r="C1310" s="650" t="e">
        <v>#N/A</v>
      </c>
      <c r="D1310" s="291">
        <v>26063</v>
      </c>
      <c r="E1310" s="651" t="s">
        <v>10</v>
      </c>
      <c r="F1310" s="651" t="s">
        <v>1260</v>
      </c>
      <c r="G1310" s="651">
        <v>400</v>
      </c>
      <c r="H1310" s="651">
        <v>103.74</v>
      </c>
      <c r="I1310" s="7">
        <v>102.33</v>
      </c>
      <c r="J1310" s="656">
        <v>41496</v>
      </c>
      <c r="K1310" s="648">
        <v>12</v>
      </c>
      <c r="L1310" s="648">
        <v>4.47</v>
      </c>
      <c r="M1310" s="648">
        <v>0.61</v>
      </c>
      <c r="N1310" s="823">
        <v>41479.762000000002</v>
      </c>
      <c r="O1310" s="655" t="s">
        <v>143</v>
      </c>
      <c r="P1310" s="662"/>
      <c r="Q1310" s="823">
        <v>41479.762000000002</v>
      </c>
      <c r="R1310" s="15">
        <v>338.42328282828385</v>
      </c>
      <c r="S1310" s="25"/>
      <c r="U1310" s="15"/>
      <c r="V1310" s="4" t="s">
        <v>1257</v>
      </c>
      <c r="W1310" s="657">
        <v>17.079999999999998</v>
      </c>
      <c r="X1310" s="4">
        <v>500</v>
      </c>
      <c r="Y1310" s="20"/>
      <c r="Z1310" s="15">
        <v>0</v>
      </c>
    </row>
    <row r="1311" spans="1:26" s="4" customFormat="1" ht="16.5" customHeight="1">
      <c r="A1311" s="854" t="s">
        <v>200</v>
      </c>
      <c r="B1311" s="650">
        <v>43717</v>
      </c>
      <c r="C1311" s="650" t="e">
        <v>#N/A</v>
      </c>
      <c r="D1311" s="291">
        <v>26063</v>
      </c>
      <c r="E1311" s="651" t="s">
        <v>10</v>
      </c>
      <c r="F1311" s="651" t="s">
        <v>1260</v>
      </c>
      <c r="G1311" s="651">
        <v>200</v>
      </c>
      <c r="H1311" s="651">
        <v>102.47</v>
      </c>
      <c r="I1311" s="7">
        <v>102.33</v>
      </c>
      <c r="J1311" s="656">
        <v>20494</v>
      </c>
      <c r="K1311" s="648">
        <v>12</v>
      </c>
      <c r="L1311" s="648">
        <v>4.47</v>
      </c>
      <c r="M1311" s="648">
        <v>0.61</v>
      </c>
      <c r="N1311" s="823">
        <v>20475.61</v>
      </c>
      <c r="O1311" s="655" t="s">
        <v>143</v>
      </c>
      <c r="P1311" s="662"/>
      <c r="Q1311" s="823">
        <v>20475.61</v>
      </c>
      <c r="R1311" s="15">
        <v>172.58234126984098</v>
      </c>
      <c r="S1311" s="25"/>
      <c r="U1311" s="15"/>
      <c r="V1311" s="4" t="s">
        <v>1257</v>
      </c>
      <c r="W1311" s="657">
        <v>17.079999999999998</v>
      </c>
      <c r="X1311" s="4">
        <v>300</v>
      </c>
      <c r="Y1311" s="20"/>
      <c r="Z1311" s="15">
        <v>0</v>
      </c>
    </row>
    <row r="1312" spans="1:26" s="4" customFormat="1" ht="16.5" customHeight="1">
      <c r="A1312" s="855" t="s">
        <v>1263</v>
      </c>
      <c r="B1312" s="5">
        <v>43717</v>
      </c>
      <c r="C1312" s="650" t="s">
        <v>274</v>
      </c>
      <c r="D1312" s="291">
        <v>5180710</v>
      </c>
      <c r="E1312" s="7" t="s">
        <v>10</v>
      </c>
      <c r="F1312" s="7" t="s">
        <v>172</v>
      </c>
      <c r="G1312" s="7">
        <v>1500</v>
      </c>
      <c r="H1312" s="7">
        <v>8.16</v>
      </c>
      <c r="I1312" s="7">
        <v>8.8188062962962945</v>
      </c>
      <c r="J1312" s="19">
        <v>12240</v>
      </c>
      <c r="K1312" s="3"/>
      <c r="L1312" s="648">
        <v>5.3460000000000001</v>
      </c>
      <c r="M1312" s="648">
        <v>0.73</v>
      </c>
      <c r="N1312" s="823">
        <v>12236.23</v>
      </c>
      <c r="O1312" s="655" t="s">
        <v>143</v>
      </c>
      <c r="P1312" s="662"/>
      <c r="Q1312" s="823">
        <v>12236.23</v>
      </c>
      <c r="R1312" s="15">
        <v>-991.22388888888418</v>
      </c>
      <c r="S1312" s="25"/>
      <c r="U1312" s="15"/>
      <c r="V1312" s="4" t="s">
        <v>1257</v>
      </c>
      <c r="W1312" s="657">
        <v>6.0760000000000005</v>
      </c>
      <c r="X1312" s="4">
        <v>800</v>
      </c>
      <c r="Y1312" s="20"/>
      <c r="Z1312" s="15">
        <v>0</v>
      </c>
    </row>
    <row r="1313" spans="1:26" s="4" customFormat="1" ht="16.5" customHeight="1">
      <c r="A1313" s="855" t="s">
        <v>1263</v>
      </c>
      <c r="B1313" s="5">
        <v>43717</v>
      </c>
      <c r="C1313" s="650" t="s">
        <v>276</v>
      </c>
      <c r="D1313" s="291">
        <v>5180710</v>
      </c>
      <c r="E1313" s="7" t="s">
        <v>8</v>
      </c>
      <c r="F1313" s="7" t="s">
        <v>128</v>
      </c>
      <c r="G1313" s="7">
        <v>500</v>
      </c>
      <c r="H1313" s="7">
        <v>29.03</v>
      </c>
      <c r="I1313" s="7">
        <v>29.883333333333333</v>
      </c>
      <c r="J1313" s="19">
        <v>14515</v>
      </c>
      <c r="K1313" s="3"/>
      <c r="L1313" s="3">
        <v>5.3460000000000001</v>
      </c>
      <c r="M1313" s="3">
        <v>0.73</v>
      </c>
      <c r="N1313" s="823">
        <v>14516.359999999999</v>
      </c>
      <c r="O1313" s="655" t="s">
        <v>143</v>
      </c>
      <c r="P1313" s="662"/>
      <c r="Q1313" s="823">
        <v>-14516.359999999999</v>
      </c>
      <c r="R1313" s="15"/>
      <c r="S1313" s="25">
        <v>1500</v>
      </c>
      <c r="U1313" s="15"/>
      <c r="V1313" s="4" t="s">
        <v>1257</v>
      </c>
      <c r="W1313" s="657">
        <v>6.0760000000000005</v>
      </c>
      <c r="X1313" s="4">
        <v>1000</v>
      </c>
      <c r="Y1313" s="20"/>
      <c r="Z1313" s="15">
        <v>0</v>
      </c>
    </row>
    <row r="1314" spans="1:26" s="4" customFormat="1" ht="16.5" customHeight="1">
      <c r="A1314" s="855" t="s">
        <v>1263</v>
      </c>
      <c r="B1314" s="5">
        <v>43717</v>
      </c>
      <c r="C1314" s="650" t="s">
        <v>1265</v>
      </c>
      <c r="D1314" s="291">
        <v>5180710</v>
      </c>
      <c r="E1314" s="7" t="s">
        <v>8</v>
      </c>
      <c r="F1314" s="7" t="s">
        <v>1240</v>
      </c>
      <c r="G1314" s="7">
        <v>300</v>
      </c>
      <c r="H1314" s="7">
        <v>44.43</v>
      </c>
      <c r="I1314" s="7">
        <v>44.43</v>
      </c>
      <c r="J1314" s="19">
        <v>13329</v>
      </c>
      <c r="K1314" s="3"/>
      <c r="L1314" s="3">
        <v>5.3460000000000001</v>
      </c>
      <c r="M1314" s="3">
        <v>0.73</v>
      </c>
      <c r="N1314" s="823">
        <v>13330.359999999999</v>
      </c>
      <c r="O1314" s="655" t="s">
        <v>143</v>
      </c>
      <c r="P1314" s="662"/>
      <c r="Q1314" s="823">
        <v>-13330.359999999999</v>
      </c>
      <c r="R1314" s="15"/>
      <c r="S1314" s="660">
        <v>0</v>
      </c>
      <c r="U1314" s="15">
        <v>-2.6239194084393627</v>
      </c>
      <c r="V1314" s="4" t="s">
        <v>1257</v>
      </c>
      <c r="W1314" s="657">
        <v>6.0760000000000005</v>
      </c>
      <c r="X1314" s="4">
        <v>-900</v>
      </c>
      <c r="Y1314" s="20"/>
      <c r="Z1314" s="15">
        <v>0</v>
      </c>
    </row>
    <row r="1315" spans="1:26" s="4" customFormat="1" ht="16.5" customHeight="1">
      <c r="A1315" s="855" t="s">
        <v>1263</v>
      </c>
      <c r="B1315" s="5">
        <v>43717</v>
      </c>
      <c r="C1315" s="650" t="s">
        <v>281</v>
      </c>
      <c r="D1315" s="291">
        <v>5180710</v>
      </c>
      <c r="E1315" s="7" t="s">
        <v>8</v>
      </c>
      <c r="F1315" s="7" t="s">
        <v>153</v>
      </c>
      <c r="G1315" s="7">
        <v>800</v>
      </c>
      <c r="H1315" s="7">
        <v>33.549999999999997</v>
      </c>
      <c r="I1315" s="7">
        <v>33.549999999999997</v>
      </c>
      <c r="J1315" s="19">
        <v>26839.999999999996</v>
      </c>
      <c r="K1315" s="3"/>
      <c r="L1315" s="3">
        <v>5.3460000000000001</v>
      </c>
      <c r="M1315" s="3">
        <v>0.73</v>
      </c>
      <c r="N1315" s="823">
        <v>26843.012499999997</v>
      </c>
      <c r="O1315" s="655" t="s">
        <v>143</v>
      </c>
      <c r="P1315" s="662"/>
      <c r="Q1315" s="823">
        <v>-26843.012499999997</v>
      </c>
      <c r="R1315" s="15"/>
      <c r="S1315" s="25"/>
      <c r="U1315" s="15"/>
      <c r="V1315" s="4" t="s">
        <v>1257</v>
      </c>
      <c r="W1315" s="657">
        <v>6.0760000000000005</v>
      </c>
      <c r="X1315" s="4">
        <v>500</v>
      </c>
      <c r="Y1315" s="20"/>
      <c r="Z1315" s="15">
        <v>0</v>
      </c>
    </row>
    <row r="1316" spans="1:26" s="4" customFormat="1" ht="16.5" customHeight="1">
      <c r="A1316" s="855" t="s">
        <v>1263</v>
      </c>
      <c r="B1316" s="5">
        <v>43717</v>
      </c>
      <c r="C1316" s="650" t="s">
        <v>276</v>
      </c>
      <c r="D1316" s="291">
        <v>5180710</v>
      </c>
      <c r="E1316" s="7" t="s">
        <v>8</v>
      </c>
      <c r="F1316" s="7" t="s">
        <v>128</v>
      </c>
      <c r="G1316" s="7">
        <v>1000</v>
      </c>
      <c r="H1316" s="7">
        <v>30.31</v>
      </c>
      <c r="I1316" s="7">
        <v>30.31</v>
      </c>
      <c r="J1316" s="19">
        <v>30310</v>
      </c>
      <c r="K1316" s="3"/>
      <c r="L1316" s="3">
        <v>5.3460000000000001</v>
      </c>
      <c r="M1316" s="3">
        <v>0.73</v>
      </c>
      <c r="N1316" s="823">
        <v>30313.012500000001</v>
      </c>
      <c r="O1316" s="655" t="s">
        <v>143</v>
      </c>
      <c r="P1316" s="662"/>
      <c r="Q1316" s="823">
        <v>-30313.012500000001</v>
      </c>
      <c r="R1316" s="15"/>
      <c r="S1316" s="25">
        <v>1000</v>
      </c>
      <c r="U1316" s="15"/>
      <c r="V1316" s="4" t="s">
        <v>1257</v>
      </c>
      <c r="W1316" s="657">
        <v>6.0760000000000005</v>
      </c>
      <c r="X1316" s="4">
        <v>1000</v>
      </c>
      <c r="Y1316" s="20"/>
      <c r="Z1316" s="15">
        <v>0</v>
      </c>
    </row>
    <row r="1317" spans="1:26" s="4" customFormat="1" ht="16.5" customHeight="1">
      <c r="A1317" s="855" t="s">
        <v>1263</v>
      </c>
      <c r="B1317" s="5">
        <v>43714</v>
      </c>
      <c r="C1317" s="650" t="s">
        <v>1265</v>
      </c>
      <c r="D1317" s="291">
        <v>5131210</v>
      </c>
      <c r="E1317" s="7" t="s">
        <v>10</v>
      </c>
      <c r="F1317" s="7" t="s">
        <v>1</v>
      </c>
      <c r="G1317" s="7">
        <v>900</v>
      </c>
      <c r="H1317" s="7">
        <v>49.08</v>
      </c>
      <c r="I1317" s="7">
        <v>50.363333333333337</v>
      </c>
      <c r="J1317" s="19">
        <v>44172</v>
      </c>
      <c r="K1317" s="3"/>
      <c r="L1317" s="3">
        <v>12.14</v>
      </c>
      <c r="M1317" s="3">
        <v>1.65</v>
      </c>
      <c r="N1317" s="823">
        <v>44168.697500000002</v>
      </c>
      <c r="O1317" s="655" t="s">
        <v>143</v>
      </c>
      <c r="P1317" s="662"/>
      <c r="Q1317" s="823">
        <v>44168.697500000002</v>
      </c>
      <c r="R1317" s="15">
        <v>-1158.9344444444432</v>
      </c>
      <c r="S1317" s="25"/>
      <c r="T1317" s="649"/>
      <c r="U1317" s="15"/>
      <c r="V1317" s="649" t="s">
        <v>1257</v>
      </c>
      <c r="W1317" s="657">
        <v>13.790000000000001</v>
      </c>
      <c r="X1317" s="4">
        <v>2000</v>
      </c>
      <c r="Y1317" s="20"/>
      <c r="Z1317" s="15">
        <v>0</v>
      </c>
    </row>
    <row r="1318" spans="1:26" s="4" customFormat="1" ht="16.5" customHeight="1">
      <c r="A1318" s="854" t="s">
        <v>200</v>
      </c>
      <c r="B1318" s="5">
        <v>43714</v>
      </c>
      <c r="C1318" s="650" t="s">
        <v>281</v>
      </c>
      <c r="D1318" s="291">
        <v>21314</v>
      </c>
      <c r="E1318" s="7" t="s">
        <v>8</v>
      </c>
      <c r="F1318" s="7" t="s">
        <v>153</v>
      </c>
      <c r="G1318" s="7">
        <v>500</v>
      </c>
      <c r="H1318" s="7">
        <v>34.020000000000003</v>
      </c>
      <c r="I1318" s="7">
        <v>34.020000000000003</v>
      </c>
      <c r="J1318" s="19">
        <v>17010</v>
      </c>
      <c r="K1318" s="3">
        <v>12</v>
      </c>
      <c r="L1318" s="3">
        <v>5.3271428571428574</v>
      </c>
      <c r="M1318" s="3">
        <v>0.81571428571428573</v>
      </c>
      <c r="N1318" s="823">
        <v>17025.098214285714</v>
      </c>
      <c r="O1318" s="655" t="s">
        <v>143</v>
      </c>
      <c r="P1318" s="662"/>
      <c r="Q1318" s="823">
        <v>-17025.098214285714</v>
      </c>
      <c r="R1318" s="15"/>
      <c r="S1318" s="25"/>
      <c r="T1318" s="649"/>
      <c r="U1318" s="15"/>
      <c r="V1318" s="649" t="s">
        <v>1257</v>
      </c>
      <c r="W1318" s="657">
        <v>18.142857142857142</v>
      </c>
      <c r="X1318" s="4">
        <v>1000</v>
      </c>
      <c r="Y1318" s="20"/>
      <c r="Z1318" s="15">
        <v>0</v>
      </c>
    </row>
    <row r="1319" spans="1:26" s="4" customFormat="1" ht="16.5" customHeight="1">
      <c r="A1319" s="854" t="s">
        <v>200</v>
      </c>
      <c r="B1319" s="5">
        <v>43714</v>
      </c>
      <c r="C1319" s="650" t="s">
        <v>446</v>
      </c>
      <c r="D1319" s="291">
        <v>21314</v>
      </c>
      <c r="E1319" s="7" t="s">
        <v>8</v>
      </c>
      <c r="F1319" s="7" t="s">
        <v>89</v>
      </c>
      <c r="G1319" s="7">
        <v>1000</v>
      </c>
      <c r="H1319" s="7">
        <v>14.55</v>
      </c>
      <c r="I1319" s="7">
        <v>14.55</v>
      </c>
      <c r="J1319" s="19">
        <v>14550</v>
      </c>
      <c r="K1319" s="3">
        <v>12</v>
      </c>
      <c r="L1319" s="3">
        <v>5.3271428571428574</v>
      </c>
      <c r="M1319" s="3">
        <v>0.81571428571428573</v>
      </c>
      <c r="N1319" s="823">
        <v>14565.558214285713</v>
      </c>
      <c r="O1319" s="655" t="s">
        <v>143</v>
      </c>
      <c r="P1319" s="662"/>
      <c r="Q1319" s="823">
        <v>-14565.558214285713</v>
      </c>
      <c r="R1319" s="15"/>
      <c r="S1319" s="25"/>
      <c r="T1319" s="649"/>
      <c r="U1319" s="15">
        <v>2.2473016834806225</v>
      </c>
      <c r="V1319" s="649" t="s">
        <v>1211</v>
      </c>
      <c r="W1319" s="657">
        <v>18.142857142857142</v>
      </c>
      <c r="X1319" s="4">
        <v>-1000</v>
      </c>
      <c r="Y1319" s="20"/>
      <c r="Z1319" s="15">
        <v>0</v>
      </c>
    </row>
    <row r="1320" spans="1:26" s="4" customFormat="1" ht="16.5" customHeight="1">
      <c r="A1320" s="854" t="s">
        <v>200</v>
      </c>
      <c r="B1320" s="5">
        <v>43714</v>
      </c>
      <c r="C1320" s="650" t="s">
        <v>271</v>
      </c>
      <c r="D1320" s="663">
        <v>21314</v>
      </c>
      <c r="E1320" s="7" t="s">
        <v>8</v>
      </c>
      <c r="F1320" s="7" t="s">
        <v>1234</v>
      </c>
      <c r="G1320" s="7">
        <v>2000</v>
      </c>
      <c r="H1320" s="651">
        <v>7.45</v>
      </c>
      <c r="I1320" s="651">
        <v>7.45</v>
      </c>
      <c r="J1320" s="19">
        <v>14900</v>
      </c>
      <c r="K1320" s="3">
        <v>12</v>
      </c>
      <c r="L1320" s="648">
        <v>5.3271428571428574</v>
      </c>
      <c r="M1320" s="648">
        <v>0.81571428571428573</v>
      </c>
      <c r="N1320" s="823">
        <v>14915.558214285713</v>
      </c>
      <c r="O1320" s="655" t="s">
        <v>143</v>
      </c>
      <c r="P1320" s="662"/>
      <c r="Q1320" s="823">
        <v>-14915.558214285713</v>
      </c>
      <c r="R1320" s="15"/>
      <c r="S1320" s="25"/>
      <c r="T1320" s="649"/>
      <c r="U1320" s="15"/>
      <c r="V1320" s="649" t="s">
        <v>1211</v>
      </c>
      <c r="W1320" s="657">
        <v>18.142857142857142</v>
      </c>
      <c r="X1320" s="4">
        <v>1000</v>
      </c>
      <c r="Y1320" s="20"/>
      <c r="Z1320" s="15">
        <v>0</v>
      </c>
    </row>
    <row r="1321" spans="1:26" s="4" customFormat="1" ht="16.5" customHeight="1">
      <c r="A1321" s="854" t="s">
        <v>200</v>
      </c>
      <c r="B1321" s="5">
        <v>43714</v>
      </c>
      <c r="C1321" s="650" t="s">
        <v>1264</v>
      </c>
      <c r="D1321" s="663">
        <v>21314</v>
      </c>
      <c r="E1321" s="7" t="s">
        <v>8</v>
      </c>
      <c r="F1321" s="7" t="s">
        <v>130</v>
      </c>
      <c r="G1321" s="7">
        <v>1000</v>
      </c>
      <c r="H1321" s="651">
        <v>24.88</v>
      </c>
      <c r="I1321" s="651">
        <v>24.88</v>
      </c>
      <c r="J1321" s="19">
        <v>24880</v>
      </c>
      <c r="K1321" s="3">
        <v>12</v>
      </c>
      <c r="L1321" s="648">
        <v>5.3271428571428574</v>
      </c>
      <c r="M1321" s="648">
        <v>0.81571428571428573</v>
      </c>
      <c r="N1321" s="823">
        <v>24895.558214285713</v>
      </c>
      <c r="O1321" s="655" t="s">
        <v>143</v>
      </c>
      <c r="P1321" s="662"/>
      <c r="Q1321" s="823">
        <v>-24895.558214285713</v>
      </c>
      <c r="R1321" s="15"/>
      <c r="S1321" s="25">
        <v>600</v>
      </c>
      <c r="T1321" s="649"/>
      <c r="U1321" s="15"/>
      <c r="V1321" s="649" t="s">
        <v>1257</v>
      </c>
      <c r="W1321" s="657">
        <v>18.142857142857142</v>
      </c>
      <c r="X1321" s="4">
        <v>200</v>
      </c>
      <c r="Y1321" s="20"/>
      <c r="Z1321" s="15">
        <v>0</v>
      </c>
    </row>
    <row r="1322" spans="1:26" s="4" customFormat="1" ht="16.5" customHeight="1">
      <c r="A1322" s="854" t="s">
        <v>200</v>
      </c>
      <c r="B1322" s="5">
        <v>43714</v>
      </c>
      <c r="C1322" s="650" t="s">
        <v>276</v>
      </c>
      <c r="D1322" s="663">
        <v>21314</v>
      </c>
      <c r="E1322" s="7" t="s">
        <v>10</v>
      </c>
      <c r="F1322" s="7" t="s">
        <v>128</v>
      </c>
      <c r="G1322" s="7">
        <v>1000</v>
      </c>
      <c r="H1322" s="651">
        <v>30.62</v>
      </c>
      <c r="I1322" s="651">
        <v>29.91</v>
      </c>
      <c r="J1322" s="19">
        <v>30620</v>
      </c>
      <c r="K1322" s="3">
        <v>12</v>
      </c>
      <c r="L1322" s="648">
        <v>5.3271428571428574</v>
      </c>
      <c r="M1322" s="648">
        <v>0.81571428571428573</v>
      </c>
      <c r="N1322" s="823">
        <v>30605.071785714288</v>
      </c>
      <c r="O1322" s="655" t="s">
        <v>143</v>
      </c>
      <c r="P1322" s="662"/>
      <c r="Q1322" s="823">
        <v>30605.071785714288</v>
      </c>
      <c r="R1322" s="15">
        <v>687.72857142857174</v>
      </c>
      <c r="S1322" s="25"/>
      <c r="T1322" s="649"/>
      <c r="U1322" s="15">
        <v>3.4072141273949494</v>
      </c>
      <c r="V1322" s="649" t="s">
        <v>1257</v>
      </c>
      <c r="W1322" s="657">
        <v>18.142857142857142</v>
      </c>
      <c r="X1322" s="4">
        <v>-300</v>
      </c>
      <c r="Y1322" s="20"/>
      <c r="Z1322" s="15">
        <v>0</v>
      </c>
    </row>
    <row r="1323" spans="1:26" s="4" customFormat="1" ht="16.5" customHeight="1">
      <c r="A1323" s="854" t="s">
        <v>200</v>
      </c>
      <c r="B1323" s="5">
        <v>43714</v>
      </c>
      <c r="C1323" s="650" t="s">
        <v>276</v>
      </c>
      <c r="D1323" s="663">
        <v>21314</v>
      </c>
      <c r="E1323" s="7" t="s">
        <v>8</v>
      </c>
      <c r="F1323" s="7" t="s">
        <v>128</v>
      </c>
      <c r="G1323" s="7">
        <v>1000</v>
      </c>
      <c r="H1323" s="651">
        <v>29.9</v>
      </c>
      <c r="I1323" s="651">
        <v>29.91</v>
      </c>
      <c r="J1323" s="19">
        <v>29900</v>
      </c>
      <c r="K1323" s="3">
        <v>12</v>
      </c>
      <c r="L1323" s="648">
        <v>5.3271428571428574</v>
      </c>
      <c r="M1323" s="648">
        <v>0.81571428571428573</v>
      </c>
      <c r="N1323" s="823">
        <v>29918.945714285714</v>
      </c>
      <c r="O1323" s="655" t="s">
        <v>143</v>
      </c>
      <c r="P1323" s="662"/>
      <c r="Q1323" s="823">
        <v>-29918.945714285714</v>
      </c>
      <c r="R1323" s="15"/>
      <c r="S1323" s="25"/>
      <c r="T1323" s="649"/>
      <c r="U1323" s="15">
        <v>1.5763222995389903</v>
      </c>
      <c r="V1323" s="649" t="s">
        <v>1257</v>
      </c>
      <c r="W1323" s="657">
        <v>18.142857142857142</v>
      </c>
      <c r="X1323" s="4">
        <v>-500</v>
      </c>
      <c r="Y1323" s="20"/>
      <c r="Z1323" s="15">
        <v>0</v>
      </c>
    </row>
    <row r="1324" spans="1:26" s="4" customFormat="1" ht="16.5" customHeight="1">
      <c r="A1324" s="854" t="s">
        <v>200</v>
      </c>
      <c r="B1324" s="5">
        <v>43714</v>
      </c>
      <c r="C1324" s="650" t="e">
        <v>#N/A</v>
      </c>
      <c r="D1324" s="663">
        <v>21314</v>
      </c>
      <c r="E1324" s="7" t="s">
        <v>8</v>
      </c>
      <c r="F1324" s="7" t="s">
        <v>1260</v>
      </c>
      <c r="G1324" s="7">
        <v>200</v>
      </c>
      <c r="H1324" s="651">
        <v>101.45</v>
      </c>
      <c r="I1324" s="651">
        <v>102.33333333333333</v>
      </c>
      <c r="J1324" s="19">
        <v>20290</v>
      </c>
      <c r="K1324" s="3">
        <v>12</v>
      </c>
      <c r="L1324" s="648">
        <v>5.3271428571428574</v>
      </c>
      <c r="M1324" s="648">
        <v>0.81571428571428573</v>
      </c>
      <c r="N1324" s="823">
        <v>20305.279047619046</v>
      </c>
      <c r="O1324" s="655" t="s">
        <v>143</v>
      </c>
      <c r="P1324" s="662"/>
      <c r="Q1324" s="823">
        <v>-20305.279047619046</v>
      </c>
      <c r="R1324" s="15"/>
      <c r="S1324" s="25"/>
      <c r="T1324" s="649"/>
      <c r="U1324" s="15">
        <v>5.9339028833873542</v>
      </c>
      <c r="V1324" s="649" t="s">
        <v>1257</v>
      </c>
      <c r="W1324" s="657">
        <v>18.142857142857142</v>
      </c>
      <c r="X1324" s="4">
        <v>-500</v>
      </c>
      <c r="Y1324" s="20"/>
      <c r="Z1324" s="15">
        <v>0</v>
      </c>
    </row>
    <row r="1325" spans="1:26" s="4" customFormat="1" ht="16.5" customHeight="1">
      <c r="A1325" s="854" t="s">
        <v>200</v>
      </c>
      <c r="B1325" s="5">
        <v>43713</v>
      </c>
      <c r="C1325" s="650" t="s">
        <v>281</v>
      </c>
      <c r="D1325" s="663">
        <v>16911</v>
      </c>
      <c r="E1325" s="7" t="s">
        <v>10</v>
      </c>
      <c r="F1325" s="7" t="s">
        <v>153</v>
      </c>
      <c r="G1325" s="7">
        <v>300</v>
      </c>
      <c r="H1325" s="651">
        <v>33.56</v>
      </c>
      <c r="I1325" s="651"/>
      <c r="J1325" s="19">
        <v>10068</v>
      </c>
      <c r="K1325" s="3">
        <v>12</v>
      </c>
      <c r="L1325" s="648">
        <v>4.496666666666667</v>
      </c>
      <c r="M1325" s="648">
        <v>0.69</v>
      </c>
      <c r="N1325" s="823">
        <v>10053.476666666666</v>
      </c>
      <c r="O1325" s="655" t="s">
        <v>143</v>
      </c>
      <c r="P1325" s="662"/>
      <c r="Q1325" s="823">
        <v>10053.476666666666</v>
      </c>
      <c r="R1325" s="15">
        <v>342.50108585858652</v>
      </c>
      <c r="S1325" s="25"/>
      <c r="T1325" s="649"/>
      <c r="U1325" s="15">
        <v>3.4128477803170449</v>
      </c>
      <c r="V1325" s="649" t="s">
        <v>1257</v>
      </c>
      <c r="W1325" s="657">
        <v>17.186666666666667</v>
      </c>
      <c r="X1325" s="4">
        <v>-500</v>
      </c>
      <c r="Y1325" s="20"/>
      <c r="Z1325" s="15">
        <v>0</v>
      </c>
    </row>
    <row r="1326" spans="1:26" s="4" customFormat="1" ht="16.5" customHeight="1">
      <c r="A1326" s="854" t="s">
        <v>200</v>
      </c>
      <c r="B1326" s="5">
        <v>43713</v>
      </c>
      <c r="C1326" s="650" t="s">
        <v>1264</v>
      </c>
      <c r="D1326" s="663">
        <v>16911</v>
      </c>
      <c r="E1326" s="7" t="s">
        <v>10</v>
      </c>
      <c r="F1326" s="7" t="s">
        <v>130</v>
      </c>
      <c r="G1326" s="7">
        <v>500</v>
      </c>
      <c r="H1326" s="651">
        <v>25.09</v>
      </c>
      <c r="I1326" s="651"/>
      <c r="J1326" s="19">
        <v>12545</v>
      </c>
      <c r="K1326" s="3">
        <v>12</v>
      </c>
      <c r="L1326" s="648">
        <v>4.496666666666667</v>
      </c>
      <c r="M1326" s="648">
        <v>0.69</v>
      </c>
      <c r="N1326" s="823">
        <v>12530.476666666666</v>
      </c>
      <c r="O1326" s="655" t="s">
        <v>143</v>
      </c>
      <c r="P1326" s="662"/>
      <c r="Q1326" s="823">
        <v>12530.476666666666</v>
      </c>
      <c r="R1326" s="15">
        <v>197.50108585858652</v>
      </c>
      <c r="S1326" s="25"/>
      <c r="T1326" s="649"/>
      <c r="U1326" s="15"/>
      <c r="V1326" s="649" t="s">
        <v>1257</v>
      </c>
      <c r="W1326" s="657">
        <v>17.186666666666667</v>
      </c>
      <c r="X1326" s="4">
        <v>-100</v>
      </c>
      <c r="Y1326" s="20"/>
      <c r="Z1326" s="15">
        <v>0</v>
      </c>
    </row>
    <row r="1327" spans="1:26" s="4" customFormat="1" ht="16.5" customHeight="1">
      <c r="A1327" s="854" t="s">
        <v>200</v>
      </c>
      <c r="B1327" s="5">
        <v>43713</v>
      </c>
      <c r="C1327" s="650" t="s">
        <v>276</v>
      </c>
      <c r="D1327" s="663">
        <v>16911</v>
      </c>
      <c r="E1327" s="7" t="s">
        <v>10</v>
      </c>
      <c r="F1327" s="7" t="s">
        <v>128</v>
      </c>
      <c r="G1327" s="7">
        <v>500</v>
      </c>
      <c r="H1327" s="651">
        <v>30.45</v>
      </c>
      <c r="I1327" s="651"/>
      <c r="J1327" s="19">
        <v>15225</v>
      </c>
      <c r="K1327" s="3">
        <v>12</v>
      </c>
      <c r="L1327" s="648">
        <v>4.496666666666667</v>
      </c>
      <c r="M1327" s="648">
        <v>0.69</v>
      </c>
      <c r="N1327" s="823">
        <v>15210.476666666666</v>
      </c>
      <c r="O1327" s="655" t="s">
        <v>143</v>
      </c>
      <c r="P1327" s="662"/>
      <c r="Q1327" s="823">
        <v>15210.476666666666</v>
      </c>
      <c r="R1327" s="15">
        <v>902.50108585858652</v>
      </c>
      <c r="S1327" s="25"/>
      <c r="T1327" s="649"/>
      <c r="U1327" s="15"/>
      <c r="V1327" s="649" t="s">
        <v>1211</v>
      </c>
      <c r="W1327" s="657">
        <v>17.186666666666667</v>
      </c>
      <c r="X1327" s="4">
        <v>500</v>
      </c>
      <c r="Y1327" s="20"/>
      <c r="Z1327" s="15">
        <v>0</v>
      </c>
    </row>
    <row r="1328" spans="1:26" s="4" customFormat="1" ht="16.5" customHeight="1">
      <c r="A1328" s="854" t="s">
        <v>200</v>
      </c>
      <c r="B1328" s="5">
        <v>43713</v>
      </c>
      <c r="C1328" s="650" t="s">
        <v>1265</v>
      </c>
      <c r="D1328" s="663">
        <v>16911</v>
      </c>
      <c r="E1328" s="7" t="s">
        <v>10</v>
      </c>
      <c r="F1328" s="7" t="s">
        <v>1240</v>
      </c>
      <c r="G1328" s="7">
        <v>500</v>
      </c>
      <c r="H1328" s="651">
        <v>45.43</v>
      </c>
      <c r="I1328" s="651"/>
      <c r="J1328" s="19">
        <v>22715</v>
      </c>
      <c r="K1328" s="3">
        <v>12</v>
      </c>
      <c r="L1328" s="648">
        <v>4.496666666666667</v>
      </c>
      <c r="M1328" s="648">
        <v>0.69</v>
      </c>
      <c r="N1328" s="823">
        <v>22700.476666666669</v>
      </c>
      <c r="O1328" s="655" t="s">
        <v>143</v>
      </c>
      <c r="P1328" s="662"/>
      <c r="Q1328" s="823">
        <v>22700.476666666669</v>
      </c>
      <c r="R1328" s="15">
        <v>774.69025252525535</v>
      </c>
      <c r="S1328" s="25"/>
      <c r="T1328" s="649"/>
      <c r="U1328" s="15">
        <v>-0.65106029388562281</v>
      </c>
      <c r="V1328" s="649" t="s">
        <v>1211</v>
      </c>
      <c r="W1328" s="657">
        <v>17.186666666666667</v>
      </c>
      <c r="X1328" s="4">
        <v>-500</v>
      </c>
      <c r="Y1328" s="20"/>
      <c r="Z1328" s="15">
        <v>0</v>
      </c>
    </row>
    <row r="1329" spans="1:26" s="4" customFormat="1" ht="16.5" customHeight="1">
      <c r="A1329" s="854" t="s">
        <v>200</v>
      </c>
      <c r="B1329" s="5">
        <v>43713</v>
      </c>
      <c r="C1329" s="650" t="s">
        <v>1265</v>
      </c>
      <c r="D1329" s="663">
        <v>16911</v>
      </c>
      <c r="E1329" s="7" t="s">
        <v>10</v>
      </c>
      <c r="F1329" s="7" t="s">
        <v>1240</v>
      </c>
      <c r="G1329" s="7">
        <v>100</v>
      </c>
      <c r="H1329" s="651">
        <v>45.36</v>
      </c>
      <c r="I1329" s="651"/>
      <c r="J1329" s="19">
        <v>4536</v>
      </c>
      <c r="K1329" s="3"/>
      <c r="L1329" s="648">
        <v>4.496666666666667</v>
      </c>
      <c r="M1329" s="648">
        <v>0.69</v>
      </c>
      <c r="N1329" s="823">
        <v>4533.4766666666674</v>
      </c>
      <c r="O1329" s="655" t="s">
        <v>143</v>
      </c>
      <c r="P1329" s="662"/>
      <c r="Q1329" s="823">
        <v>4533.4766666666674</v>
      </c>
      <c r="R1329" s="15"/>
      <c r="S1329" s="660">
        <v>900</v>
      </c>
      <c r="T1329" s="649"/>
      <c r="U1329" s="15">
        <v>-6.0551421459337478</v>
      </c>
      <c r="V1329" s="649" t="s">
        <v>1257</v>
      </c>
      <c r="W1329" s="657">
        <v>5.1866666666666674</v>
      </c>
      <c r="X1329" s="4">
        <v>-300</v>
      </c>
      <c r="Y1329" s="20"/>
      <c r="Z1329" s="15">
        <v>0</v>
      </c>
    </row>
    <row r="1330" spans="1:26" s="4" customFormat="1" ht="16.5" customHeight="1">
      <c r="A1330" s="854" t="s">
        <v>200</v>
      </c>
      <c r="B1330" s="5">
        <v>43713</v>
      </c>
      <c r="C1330" s="650" t="s">
        <v>1265</v>
      </c>
      <c r="D1330" s="663">
        <v>16911</v>
      </c>
      <c r="E1330" s="7" t="s">
        <v>8</v>
      </c>
      <c r="F1330" s="7" t="s">
        <v>1240</v>
      </c>
      <c r="G1330" s="7">
        <v>500</v>
      </c>
      <c r="H1330" s="651">
        <v>45.59</v>
      </c>
      <c r="I1330" s="651"/>
      <c r="J1330" s="19">
        <v>22795</v>
      </c>
      <c r="K1330" s="3">
        <v>12</v>
      </c>
      <c r="L1330" s="648">
        <v>4.496666666666667</v>
      </c>
      <c r="M1330" s="648">
        <v>0.69</v>
      </c>
      <c r="N1330" s="823">
        <v>22810.153333333332</v>
      </c>
      <c r="O1330" s="655" t="s">
        <v>143</v>
      </c>
      <c r="P1330" s="662"/>
      <c r="Q1330" s="823">
        <v>-22810.153333333332</v>
      </c>
      <c r="R1330" s="15"/>
      <c r="S1330" s="25"/>
      <c r="T1330" s="649"/>
      <c r="U1330" s="15">
        <v>1.2932594629166723</v>
      </c>
      <c r="V1330" s="649" t="s">
        <v>1257</v>
      </c>
      <c r="W1330" s="657">
        <v>17.186666666666667</v>
      </c>
      <c r="X1330" s="4">
        <v>-500</v>
      </c>
      <c r="Y1330" s="20"/>
      <c r="Z1330" s="15">
        <v>0</v>
      </c>
    </row>
    <row r="1331" spans="1:26" s="4" customFormat="1" ht="16.5" customHeight="1">
      <c r="A1331" s="854" t="s">
        <v>200</v>
      </c>
      <c r="B1331" s="5">
        <v>43713</v>
      </c>
      <c r="C1331" s="650" t="s">
        <v>1265</v>
      </c>
      <c r="D1331" s="663">
        <v>16911</v>
      </c>
      <c r="E1331" s="7" t="s">
        <v>10</v>
      </c>
      <c r="F1331" s="7" t="s">
        <v>1240</v>
      </c>
      <c r="G1331" s="7">
        <v>500</v>
      </c>
      <c r="H1331" s="651">
        <v>45.36</v>
      </c>
      <c r="I1331" s="651"/>
      <c r="J1331" s="19">
        <v>22680</v>
      </c>
      <c r="K1331" s="3">
        <v>12</v>
      </c>
      <c r="L1331" s="648">
        <v>4.496666666666667</v>
      </c>
      <c r="M1331" s="648">
        <v>0.69</v>
      </c>
      <c r="N1331" s="823">
        <v>22665.476666666669</v>
      </c>
      <c r="O1331" s="655" t="s">
        <v>143</v>
      </c>
      <c r="P1331" s="662"/>
      <c r="Q1331" s="823">
        <v>22665.476666666669</v>
      </c>
      <c r="R1331" s="15">
        <v>-147.55527777777388</v>
      </c>
      <c r="S1331" s="25"/>
      <c r="T1331" s="649"/>
      <c r="U1331" s="15">
        <v>4.4813582218976897</v>
      </c>
      <c r="V1331" s="649" t="s">
        <v>1257</v>
      </c>
      <c r="W1331" s="657">
        <v>17.186666666666667</v>
      </c>
      <c r="X1331" s="4">
        <v>-500</v>
      </c>
      <c r="Y1331" s="20"/>
      <c r="Z1331" s="15">
        <v>0</v>
      </c>
    </row>
    <row r="1332" spans="1:26" s="4" customFormat="1" ht="16.5" customHeight="1">
      <c r="A1332" s="855" t="s">
        <v>1263</v>
      </c>
      <c r="B1332" s="5">
        <v>43713</v>
      </c>
      <c r="C1332" s="650" t="s">
        <v>1265</v>
      </c>
      <c r="D1332" s="663">
        <v>5087995</v>
      </c>
      <c r="E1332" s="7" t="s">
        <v>10</v>
      </c>
      <c r="F1332" s="7" t="s">
        <v>1</v>
      </c>
      <c r="G1332" s="7">
        <v>300</v>
      </c>
      <c r="H1332" s="651">
        <v>47.5</v>
      </c>
      <c r="I1332" s="651">
        <v>50.363333333333337</v>
      </c>
      <c r="J1332" s="19">
        <v>14250</v>
      </c>
      <c r="K1332" s="3"/>
      <c r="L1332" s="648">
        <v>4.1074999999999999</v>
      </c>
      <c r="M1332" s="648">
        <v>0.56000000000000005</v>
      </c>
      <c r="N1332" s="823">
        <v>14247.606666666667</v>
      </c>
      <c r="O1332" s="655" t="s">
        <v>143</v>
      </c>
      <c r="P1332" s="662"/>
      <c r="Q1332" s="823">
        <v>14247.606666666667</v>
      </c>
      <c r="R1332" s="15">
        <v>-862.63750000000073</v>
      </c>
      <c r="S1332" s="25"/>
      <c r="T1332" s="649"/>
      <c r="U1332" s="15">
        <v>2.0802038950333404</v>
      </c>
      <c r="V1332" s="649" t="s">
        <v>1257</v>
      </c>
      <c r="W1332" s="657">
        <v>4.6675000000000004</v>
      </c>
      <c r="X1332" s="4">
        <v>-300</v>
      </c>
      <c r="Y1332" s="20"/>
      <c r="Z1332" s="15">
        <v>0</v>
      </c>
    </row>
    <row r="1333" spans="1:26" s="4" customFormat="1" ht="16.5" customHeight="1">
      <c r="A1333" s="855" t="s">
        <v>1263</v>
      </c>
      <c r="B1333" s="5">
        <v>43713</v>
      </c>
      <c r="C1333" s="650" t="s">
        <v>281</v>
      </c>
      <c r="D1333" s="663">
        <v>5087995</v>
      </c>
      <c r="E1333" s="7" t="s">
        <v>10</v>
      </c>
      <c r="F1333" s="7" t="s">
        <v>153</v>
      </c>
      <c r="G1333" s="7">
        <v>500</v>
      </c>
      <c r="H1333" s="651">
        <v>33.450000000000003</v>
      </c>
      <c r="I1333" s="651"/>
      <c r="J1333" s="19">
        <v>16725</v>
      </c>
      <c r="K1333" s="3"/>
      <c r="L1333" s="648">
        <v>4.1074999999999999</v>
      </c>
      <c r="M1333" s="648">
        <v>0.56000000000000005</v>
      </c>
      <c r="N1333" s="823">
        <v>16720.296666666665</v>
      </c>
      <c r="O1333" s="655" t="s">
        <v>143</v>
      </c>
      <c r="P1333" s="662"/>
      <c r="Q1333" s="823">
        <v>16720.296666666665</v>
      </c>
      <c r="R1333" s="15">
        <v>216.24555555555708</v>
      </c>
      <c r="S1333" s="25"/>
      <c r="T1333" s="649"/>
      <c r="U1333" s="15">
        <v>3.9498679569834438</v>
      </c>
      <c r="V1333" s="649" t="s">
        <v>1257</v>
      </c>
      <c r="W1333" s="657">
        <v>4.6675000000000004</v>
      </c>
      <c r="X1333" s="4">
        <v>-200</v>
      </c>
      <c r="Y1333" s="20"/>
      <c r="Z1333" s="15">
        <v>0</v>
      </c>
    </row>
    <row r="1334" spans="1:26" s="4" customFormat="1" ht="16.5" customHeight="1">
      <c r="A1334" s="855" t="s">
        <v>1263</v>
      </c>
      <c r="B1334" s="5">
        <v>43713</v>
      </c>
      <c r="C1334" s="650" t="s">
        <v>276</v>
      </c>
      <c r="D1334" s="663">
        <v>5087995</v>
      </c>
      <c r="E1334" s="7" t="s">
        <v>10</v>
      </c>
      <c r="F1334" s="7" t="s">
        <v>128</v>
      </c>
      <c r="G1334" s="7">
        <v>500</v>
      </c>
      <c r="H1334" s="651">
        <v>30.44</v>
      </c>
      <c r="I1334" s="651"/>
      <c r="J1334" s="19">
        <v>15220</v>
      </c>
      <c r="K1334" s="3"/>
      <c r="L1334" s="648">
        <v>4.1074999999999999</v>
      </c>
      <c r="M1334" s="648">
        <v>0.56000000000000005</v>
      </c>
      <c r="N1334" s="823">
        <v>15215.296666666667</v>
      </c>
      <c r="O1334" s="655" t="s">
        <v>143</v>
      </c>
      <c r="P1334" s="662"/>
      <c r="Q1334" s="823">
        <v>15215.296666666667</v>
      </c>
      <c r="R1334" s="15">
        <v>681.8822222222243</v>
      </c>
      <c r="S1334" s="25">
        <v>0</v>
      </c>
      <c r="T1334" s="649"/>
      <c r="U1334" s="15">
        <v>-1.1057486143432178</v>
      </c>
      <c r="V1334" s="649" t="s">
        <v>1257</v>
      </c>
      <c r="W1334" s="657">
        <v>4.6675000000000004</v>
      </c>
      <c r="X1334" s="4">
        <v>-800</v>
      </c>
      <c r="Y1334" s="20"/>
      <c r="Z1334" s="15">
        <v>0</v>
      </c>
    </row>
    <row r="1335" spans="1:26" s="4" customFormat="1" ht="16.5" customHeight="1">
      <c r="A1335" s="855" t="s">
        <v>1263</v>
      </c>
      <c r="B1335" s="5">
        <v>43713</v>
      </c>
      <c r="C1335" s="650" t="s">
        <v>1265</v>
      </c>
      <c r="D1335" s="663">
        <v>5087995</v>
      </c>
      <c r="E1335" s="7" t="s">
        <v>10</v>
      </c>
      <c r="F1335" s="7" t="s">
        <v>1240</v>
      </c>
      <c r="G1335" s="7">
        <v>300</v>
      </c>
      <c r="H1335" s="651">
        <v>45.28</v>
      </c>
      <c r="I1335" s="651"/>
      <c r="J1335" s="19">
        <v>13584</v>
      </c>
      <c r="K1335" s="3"/>
      <c r="L1335" s="648">
        <v>4.1074999999999999</v>
      </c>
      <c r="M1335" s="648">
        <v>0.56000000000000005</v>
      </c>
      <c r="N1335" s="823">
        <v>13579.296666666667</v>
      </c>
      <c r="O1335" s="655" t="s">
        <v>143</v>
      </c>
      <c r="P1335" s="662"/>
      <c r="Q1335" s="823">
        <v>13579.296666666667</v>
      </c>
      <c r="R1335" s="15">
        <v>282.49111111111233</v>
      </c>
      <c r="S1335" s="25"/>
      <c r="T1335" s="649"/>
      <c r="U1335" s="15"/>
      <c r="V1335" s="649" t="s">
        <v>1257</v>
      </c>
      <c r="W1335" s="657">
        <v>4.6675000000000004</v>
      </c>
      <c r="X1335" s="4">
        <v>300</v>
      </c>
      <c r="Y1335" s="20"/>
      <c r="Z1335" s="15">
        <v>0</v>
      </c>
    </row>
    <row r="1336" spans="1:26" s="4" customFormat="1" ht="16.5" customHeight="1">
      <c r="A1336" s="855" t="s">
        <v>1263</v>
      </c>
      <c r="B1336" s="5">
        <v>43711</v>
      </c>
      <c r="C1336" s="650" t="s">
        <v>280</v>
      </c>
      <c r="D1336" s="663">
        <v>5043294</v>
      </c>
      <c r="E1336" s="7" t="s">
        <v>10</v>
      </c>
      <c r="F1336" s="7" t="s">
        <v>192</v>
      </c>
      <c r="G1336" s="7">
        <v>200</v>
      </c>
      <c r="H1336" s="651">
        <v>28.86</v>
      </c>
      <c r="I1336" s="651"/>
      <c r="J1336" s="19">
        <v>5772</v>
      </c>
      <c r="K1336" s="3"/>
      <c r="L1336" s="648">
        <v>1.58</v>
      </c>
      <c r="M1336" s="648">
        <v>0.21</v>
      </c>
      <c r="N1336" s="823">
        <v>5767.9475000000002</v>
      </c>
      <c r="O1336" s="655" t="s">
        <v>143</v>
      </c>
      <c r="P1336" s="662"/>
      <c r="Q1336" s="823">
        <v>5767.9475000000002</v>
      </c>
      <c r="R1336" s="15">
        <v>227.84111111111088</v>
      </c>
      <c r="S1336" s="25"/>
      <c r="T1336" s="649"/>
      <c r="U1336" s="15"/>
      <c r="V1336" s="649" t="s">
        <v>1257</v>
      </c>
      <c r="W1336" s="657">
        <v>1.79</v>
      </c>
      <c r="X1336" s="4">
        <v>200</v>
      </c>
      <c r="Y1336" s="20"/>
      <c r="Z1336" s="15">
        <v>0</v>
      </c>
    </row>
    <row r="1337" spans="1:26" s="4" customFormat="1" ht="16.5" customHeight="1">
      <c r="A1337" s="855" t="s">
        <v>1263</v>
      </c>
      <c r="B1337" s="5">
        <v>43711</v>
      </c>
      <c r="C1337" s="650" t="s">
        <v>446</v>
      </c>
      <c r="D1337" s="663">
        <v>4999039</v>
      </c>
      <c r="E1337" s="7" t="s">
        <v>10</v>
      </c>
      <c r="F1337" s="7" t="s">
        <v>89</v>
      </c>
      <c r="G1337" s="7">
        <v>800</v>
      </c>
      <c r="H1337" s="651">
        <v>14.91</v>
      </c>
      <c r="I1337" s="651">
        <v>15.07</v>
      </c>
      <c r="J1337" s="19">
        <v>11928</v>
      </c>
      <c r="K1337" s="3"/>
      <c r="L1337" s="648">
        <v>2.8166666666666664</v>
      </c>
      <c r="M1337" s="648">
        <v>0.3833333333333333</v>
      </c>
      <c r="N1337" s="823">
        <v>11923.774166666666</v>
      </c>
      <c r="O1337" s="655" t="s">
        <v>143</v>
      </c>
      <c r="P1337" s="662"/>
      <c r="Q1337" s="823">
        <v>11923.774166666666</v>
      </c>
      <c r="R1337" s="15">
        <v>-131.85111111111109</v>
      </c>
      <c r="S1337" s="25">
        <v>400</v>
      </c>
      <c r="T1337" s="649"/>
      <c r="U1337" s="15"/>
      <c r="V1337" s="649" t="s">
        <v>1257</v>
      </c>
      <c r="W1337" s="657">
        <v>3.1999999999999997</v>
      </c>
      <c r="X1337" s="4">
        <v>200</v>
      </c>
      <c r="Y1337" s="20"/>
      <c r="Z1337" s="15">
        <v>0</v>
      </c>
    </row>
    <row r="1338" spans="1:26" s="4" customFormat="1" ht="16.5" customHeight="1">
      <c r="A1338" s="855" t="s">
        <v>1263</v>
      </c>
      <c r="B1338" s="5">
        <v>43711</v>
      </c>
      <c r="C1338" s="650" t="s">
        <v>1265</v>
      </c>
      <c r="D1338" s="663">
        <v>4999039</v>
      </c>
      <c r="E1338" s="7" t="s">
        <v>8</v>
      </c>
      <c r="F1338" s="7" t="s">
        <v>1240</v>
      </c>
      <c r="G1338" s="7">
        <v>300</v>
      </c>
      <c r="H1338" s="651">
        <v>44.31</v>
      </c>
      <c r="I1338" s="651"/>
      <c r="J1338" s="19">
        <v>13293</v>
      </c>
      <c r="K1338" s="3"/>
      <c r="L1338" s="648">
        <v>2.8166666666666664</v>
      </c>
      <c r="M1338" s="648">
        <v>0.3833333333333333</v>
      </c>
      <c r="N1338" s="823">
        <v>13297.855833333333</v>
      </c>
      <c r="O1338" s="655" t="s">
        <v>143</v>
      </c>
      <c r="P1338" s="662"/>
      <c r="Q1338" s="823">
        <v>-13297.855833333333</v>
      </c>
      <c r="R1338" s="15"/>
      <c r="S1338" s="25">
        <v>200</v>
      </c>
      <c r="T1338" s="649"/>
      <c r="U1338" s="15"/>
      <c r="V1338" s="649" t="s">
        <v>1257</v>
      </c>
      <c r="W1338" s="657">
        <v>3.1999999999999997</v>
      </c>
      <c r="X1338" s="4">
        <v>200</v>
      </c>
      <c r="Y1338" s="20"/>
      <c r="Z1338" s="15">
        <v>0</v>
      </c>
    </row>
    <row r="1339" spans="1:26" s="4" customFormat="1" ht="16.5" customHeight="1">
      <c r="A1339" s="855" t="s">
        <v>1263</v>
      </c>
      <c r="B1339" s="5">
        <v>43711</v>
      </c>
      <c r="C1339" s="650" t="s">
        <v>280</v>
      </c>
      <c r="D1339" s="663">
        <v>4999039</v>
      </c>
      <c r="E1339" s="7" t="s">
        <v>8</v>
      </c>
      <c r="F1339" s="7" t="s">
        <v>192</v>
      </c>
      <c r="G1339" s="7">
        <v>200</v>
      </c>
      <c r="H1339" s="651">
        <v>27.68</v>
      </c>
      <c r="I1339" s="651"/>
      <c r="J1339" s="19">
        <v>5536</v>
      </c>
      <c r="K1339" s="3"/>
      <c r="L1339" s="648">
        <v>2.8166666666666664</v>
      </c>
      <c r="M1339" s="648">
        <v>0.3833333333333333</v>
      </c>
      <c r="N1339" s="823">
        <v>5540.8558333333331</v>
      </c>
      <c r="O1339" s="655" t="s">
        <v>143</v>
      </c>
      <c r="P1339" s="662"/>
      <c r="Q1339" s="823">
        <v>-5540.8558333333331</v>
      </c>
      <c r="R1339" s="15"/>
      <c r="S1339" s="25"/>
      <c r="T1339" s="649"/>
      <c r="U1339" s="15"/>
      <c r="V1339" s="649" t="s">
        <v>1257</v>
      </c>
      <c r="W1339" s="657">
        <v>3.1999999999999997</v>
      </c>
      <c r="X1339" s="4">
        <v>300</v>
      </c>
      <c r="Y1339" s="20"/>
      <c r="Z1339" s="15">
        <v>0</v>
      </c>
    </row>
    <row r="1340" spans="1:26" s="4" customFormat="1" ht="16.5" customHeight="1">
      <c r="A1340" s="854" t="s">
        <v>200</v>
      </c>
      <c r="B1340" s="5">
        <v>43711</v>
      </c>
      <c r="C1340" s="650" t="e">
        <v>#N/A</v>
      </c>
      <c r="D1340" s="663">
        <v>7519</v>
      </c>
      <c r="E1340" s="7" t="s">
        <v>8</v>
      </c>
      <c r="F1340" s="7" t="s">
        <v>1260</v>
      </c>
      <c r="G1340" s="7">
        <v>200</v>
      </c>
      <c r="H1340" s="651">
        <v>102.77</v>
      </c>
      <c r="I1340" s="651">
        <v>102.77</v>
      </c>
      <c r="J1340" s="19">
        <v>20554</v>
      </c>
      <c r="K1340" s="3">
        <v>12</v>
      </c>
      <c r="L1340" s="648">
        <v>4.0754545454545452</v>
      </c>
      <c r="M1340" s="648">
        <v>0.63363636363636366</v>
      </c>
      <c r="N1340" s="823">
        <v>20571.093636363639</v>
      </c>
      <c r="O1340" s="655" t="s">
        <v>143</v>
      </c>
      <c r="P1340" s="662"/>
      <c r="Q1340" s="823">
        <v>-20571.093636363639</v>
      </c>
      <c r="R1340" s="15"/>
      <c r="S1340" s="25"/>
      <c r="T1340" s="649"/>
      <c r="U1340" s="15"/>
      <c r="V1340" s="649" t="s">
        <v>1257</v>
      </c>
      <c r="W1340" s="657">
        <v>16.709090909090907</v>
      </c>
      <c r="X1340" s="4">
        <v>300</v>
      </c>
      <c r="Y1340" s="20"/>
      <c r="Z1340" s="15">
        <v>0</v>
      </c>
    </row>
    <row r="1341" spans="1:26" s="4" customFormat="1" ht="16.5" customHeight="1">
      <c r="A1341" s="854" t="s">
        <v>200</v>
      </c>
      <c r="B1341" s="5">
        <v>43711</v>
      </c>
      <c r="C1341" s="650" t="e">
        <v>#N/A</v>
      </c>
      <c r="D1341" s="663">
        <v>7519</v>
      </c>
      <c r="E1341" s="7" t="s">
        <v>8</v>
      </c>
      <c r="F1341" s="7" t="s">
        <v>1260</v>
      </c>
      <c r="G1341" s="7">
        <v>200</v>
      </c>
      <c r="H1341" s="651">
        <v>102.78</v>
      </c>
      <c r="I1341" s="651">
        <v>102.78</v>
      </c>
      <c r="J1341" s="19">
        <v>20556</v>
      </c>
      <c r="K1341" s="3">
        <v>12</v>
      </c>
      <c r="L1341" s="648">
        <v>4.0754545454545452</v>
      </c>
      <c r="M1341" s="648">
        <v>0.63363636363636366</v>
      </c>
      <c r="N1341" s="823">
        <v>20573.059469696971</v>
      </c>
      <c r="O1341" s="655" t="s">
        <v>143</v>
      </c>
      <c r="P1341" s="662"/>
      <c r="Q1341" s="823">
        <v>-20573.059469696971</v>
      </c>
      <c r="R1341" s="15"/>
      <c r="S1341" s="25">
        <v>0</v>
      </c>
      <c r="T1341" s="649"/>
      <c r="U1341" s="15">
        <v>1.1576931647489868</v>
      </c>
      <c r="V1341" s="649" t="s">
        <v>1211</v>
      </c>
      <c r="W1341" s="657">
        <v>16.709090909090907</v>
      </c>
      <c r="X1341" s="4">
        <v>-300</v>
      </c>
      <c r="Y1341" s="20"/>
      <c r="Z1341" s="15">
        <v>0</v>
      </c>
    </row>
    <row r="1342" spans="1:26" s="4" customFormat="1" ht="16.5" customHeight="1">
      <c r="A1342" s="854" t="s">
        <v>200</v>
      </c>
      <c r="B1342" s="5">
        <v>43711</v>
      </c>
      <c r="C1342" s="650" t="s">
        <v>281</v>
      </c>
      <c r="D1342" s="663">
        <v>7519</v>
      </c>
      <c r="E1342" s="7" t="s">
        <v>8</v>
      </c>
      <c r="F1342" s="7" t="s">
        <v>153</v>
      </c>
      <c r="G1342" s="7">
        <v>300</v>
      </c>
      <c r="H1342" s="651">
        <v>32.31</v>
      </c>
      <c r="I1342" s="651">
        <v>32.741250000000001</v>
      </c>
      <c r="J1342" s="19">
        <v>9693</v>
      </c>
      <c r="K1342" s="3">
        <v>12</v>
      </c>
      <c r="L1342" s="648">
        <v>4.0754545454545452</v>
      </c>
      <c r="M1342" s="648">
        <v>0.63363636363636366</v>
      </c>
      <c r="N1342" s="823">
        <v>9710.0594696969692</v>
      </c>
      <c r="O1342" s="655" t="s">
        <v>143</v>
      </c>
      <c r="P1342" s="662"/>
      <c r="Q1342" s="823">
        <v>-9710.0594696969692</v>
      </c>
      <c r="R1342" s="15"/>
      <c r="S1342" s="25"/>
      <c r="T1342" s="649"/>
      <c r="U1342" s="15">
        <v>1.0445572045678049</v>
      </c>
      <c r="V1342" s="649" t="s">
        <v>1257</v>
      </c>
      <c r="W1342" s="657">
        <v>16.709090909090907</v>
      </c>
      <c r="X1342" s="4">
        <v>-800</v>
      </c>
      <c r="Y1342" s="20"/>
      <c r="Z1342" s="15">
        <v>0</v>
      </c>
    </row>
    <row r="1343" spans="1:26" s="4" customFormat="1" ht="16.5" customHeight="1">
      <c r="A1343" s="854" t="s">
        <v>200</v>
      </c>
      <c r="B1343" s="5">
        <v>43711</v>
      </c>
      <c r="C1343" s="650" t="s">
        <v>1265</v>
      </c>
      <c r="D1343" s="663">
        <v>7519</v>
      </c>
      <c r="E1343" s="7" t="s">
        <v>8</v>
      </c>
      <c r="F1343" s="7" t="s">
        <v>1240</v>
      </c>
      <c r="G1343" s="7">
        <v>300</v>
      </c>
      <c r="H1343" s="651">
        <v>43.81</v>
      </c>
      <c r="I1343" s="651"/>
      <c r="J1343" s="19">
        <v>13143</v>
      </c>
      <c r="K1343" s="3">
        <v>12</v>
      </c>
      <c r="L1343" s="648">
        <v>4.0754545454545452</v>
      </c>
      <c r="M1343" s="648">
        <v>0.63363636363636366</v>
      </c>
      <c r="N1343" s="823">
        <v>13160.059469696969</v>
      </c>
      <c r="O1343" s="655" t="s">
        <v>143</v>
      </c>
      <c r="P1343" s="662"/>
      <c r="Q1343" s="823">
        <v>-13160.059469696969</v>
      </c>
      <c r="R1343" s="15"/>
      <c r="S1343" s="25"/>
      <c r="T1343" s="649"/>
      <c r="U1343" s="15"/>
      <c r="V1343" s="649" t="s">
        <v>1257</v>
      </c>
      <c r="W1343" s="657">
        <v>16.709090909090907</v>
      </c>
      <c r="X1343" s="4">
        <v>500</v>
      </c>
      <c r="Y1343" s="20"/>
      <c r="Z1343" s="15">
        <v>0</v>
      </c>
    </row>
    <row r="1344" spans="1:26" s="4" customFormat="1" ht="16.5" customHeight="1">
      <c r="A1344" s="854" t="s">
        <v>200</v>
      </c>
      <c r="B1344" s="5">
        <v>43711</v>
      </c>
      <c r="C1344" s="650" t="e">
        <v>#N/A</v>
      </c>
      <c r="D1344" s="663">
        <v>7519</v>
      </c>
      <c r="E1344" s="7" t="s">
        <v>10</v>
      </c>
      <c r="F1344" s="7" t="s">
        <v>1260</v>
      </c>
      <c r="G1344" s="7">
        <v>300</v>
      </c>
      <c r="H1344" s="651">
        <v>104.62</v>
      </c>
      <c r="I1344" s="651"/>
      <c r="J1344" s="19">
        <v>31386</v>
      </c>
      <c r="K1344" s="3">
        <v>12</v>
      </c>
      <c r="L1344" s="648">
        <v>4.0754545454545452</v>
      </c>
      <c r="M1344" s="648">
        <v>0.63363636363636366</v>
      </c>
      <c r="N1344" s="823">
        <v>31369.57053030303</v>
      </c>
      <c r="O1344" s="655" t="s">
        <v>143</v>
      </c>
      <c r="P1344" s="662"/>
      <c r="Q1344" s="823">
        <v>31369.57053030303</v>
      </c>
      <c r="R1344" s="15">
        <v>363.16717171717391</v>
      </c>
      <c r="S1344" s="25">
        <v>300</v>
      </c>
      <c r="T1344" s="649"/>
      <c r="U1344" s="15"/>
      <c r="V1344" s="649" t="s">
        <v>1211</v>
      </c>
      <c r="W1344" s="657">
        <v>16.709090909090907</v>
      </c>
      <c r="X1344" s="4">
        <v>300</v>
      </c>
      <c r="Y1344" s="20"/>
      <c r="Z1344" s="15">
        <v>0</v>
      </c>
    </row>
    <row r="1345" spans="1:26" s="4" customFormat="1" ht="16.5" customHeight="1">
      <c r="A1345" s="854" t="s">
        <v>200</v>
      </c>
      <c r="B1345" s="5">
        <v>43711</v>
      </c>
      <c r="C1345" s="650" t="s">
        <v>446</v>
      </c>
      <c r="D1345" s="663">
        <v>7519</v>
      </c>
      <c r="E1345" s="7" t="s">
        <v>10</v>
      </c>
      <c r="F1345" s="7" t="s">
        <v>89</v>
      </c>
      <c r="G1345" s="7">
        <v>800</v>
      </c>
      <c r="H1345" s="651">
        <v>14.9</v>
      </c>
      <c r="I1345" s="651">
        <v>14.724444444444444</v>
      </c>
      <c r="J1345" s="19">
        <v>11920</v>
      </c>
      <c r="K1345" s="3">
        <v>12</v>
      </c>
      <c r="L1345" s="648">
        <v>4.0754545454545452</v>
      </c>
      <c r="M1345" s="648">
        <v>0.63363636363636366</v>
      </c>
      <c r="N1345" s="823">
        <v>11903.57053030303</v>
      </c>
      <c r="O1345" s="655" t="s">
        <v>143</v>
      </c>
      <c r="P1345" s="662"/>
      <c r="Q1345" s="823">
        <v>11903.57053030303</v>
      </c>
      <c r="R1345" s="15">
        <v>124.3430303030309</v>
      </c>
      <c r="S1345" s="25">
        <v>0</v>
      </c>
      <c r="T1345" s="649"/>
      <c r="U1345" s="15">
        <v>-1.1015246559673881</v>
      </c>
      <c r="V1345" s="649" t="s">
        <v>1211</v>
      </c>
      <c r="W1345" s="657">
        <v>16.709090909090907</v>
      </c>
      <c r="X1345" s="4">
        <v>-100</v>
      </c>
      <c r="Y1345" s="20"/>
      <c r="Z1345" s="15">
        <v>0</v>
      </c>
    </row>
    <row r="1346" spans="1:26" s="4" customFormat="1" ht="16.5" customHeight="1">
      <c r="A1346" s="854" t="s">
        <v>200</v>
      </c>
      <c r="B1346" s="5">
        <v>43711</v>
      </c>
      <c r="C1346" s="650" t="s">
        <v>276</v>
      </c>
      <c r="D1346" s="663">
        <v>7519</v>
      </c>
      <c r="E1346" s="7" t="s">
        <v>8</v>
      </c>
      <c r="F1346" s="7" t="s">
        <v>128</v>
      </c>
      <c r="G1346" s="7">
        <v>500</v>
      </c>
      <c r="H1346" s="651">
        <v>28.58</v>
      </c>
      <c r="I1346" s="651"/>
      <c r="J1346" s="19">
        <v>14290</v>
      </c>
      <c r="K1346" s="3">
        <v>12</v>
      </c>
      <c r="L1346" s="648">
        <v>4.0754545454545452</v>
      </c>
      <c r="M1346" s="648">
        <v>0.63363636363636366</v>
      </c>
      <c r="N1346" s="823">
        <v>14307.059469696969</v>
      </c>
      <c r="O1346" s="655" t="s">
        <v>143</v>
      </c>
      <c r="P1346" s="662"/>
      <c r="Q1346" s="823">
        <v>-14307.059469696969</v>
      </c>
      <c r="R1346" s="15"/>
      <c r="S1346" s="25">
        <v>100</v>
      </c>
      <c r="T1346" s="649"/>
      <c r="U1346" s="15"/>
      <c r="V1346" s="649" t="s">
        <v>1211</v>
      </c>
      <c r="W1346" s="657">
        <v>16.709090909090907</v>
      </c>
      <c r="X1346" s="4">
        <v>100</v>
      </c>
      <c r="Y1346" s="20"/>
      <c r="Z1346" s="15">
        <v>0</v>
      </c>
    </row>
    <row r="1347" spans="1:26" s="4" customFormat="1" ht="16.5" customHeight="1">
      <c r="A1347" s="854" t="s">
        <v>200</v>
      </c>
      <c r="B1347" s="5">
        <v>43711</v>
      </c>
      <c r="C1347" s="650" t="e">
        <v>#N/A</v>
      </c>
      <c r="D1347" s="663">
        <v>7519</v>
      </c>
      <c r="E1347" s="7" t="s">
        <v>8</v>
      </c>
      <c r="F1347" s="7" t="s">
        <v>1260</v>
      </c>
      <c r="G1347" s="7">
        <v>300</v>
      </c>
      <c r="H1347" s="651">
        <v>103.3</v>
      </c>
      <c r="I1347" s="651"/>
      <c r="J1347" s="19">
        <v>30990</v>
      </c>
      <c r="K1347" s="3">
        <v>12</v>
      </c>
      <c r="L1347" s="648">
        <v>4.0754545454545452</v>
      </c>
      <c r="M1347" s="648">
        <v>0.63363636363636366</v>
      </c>
      <c r="N1347" s="823">
        <v>31007.059469696971</v>
      </c>
      <c r="O1347" s="655" t="s">
        <v>143</v>
      </c>
      <c r="P1347" s="662"/>
      <c r="Q1347" s="823">
        <v>-31007.059469696971</v>
      </c>
      <c r="R1347" s="15"/>
      <c r="S1347" s="25"/>
      <c r="T1347" s="649"/>
      <c r="U1347" s="15"/>
      <c r="V1347" s="649" t="s">
        <v>1257</v>
      </c>
      <c r="W1347" s="657">
        <v>16.709090909090907</v>
      </c>
      <c r="X1347" s="4">
        <v>500</v>
      </c>
      <c r="Y1347" s="20"/>
      <c r="Z1347" s="15">
        <v>0</v>
      </c>
    </row>
    <row r="1348" spans="1:26" s="4" customFormat="1" ht="16.5" customHeight="1">
      <c r="A1348" s="854" t="s">
        <v>200</v>
      </c>
      <c r="B1348" s="5">
        <v>43711</v>
      </c>
      <c r="C1348" s="650" t="e">
        <v>#N/A</v>
      </c>
      <c r="D1348" s="663">
        <v>7519</v>
      </c>
      <c r="E1348" s="7" t="s">
        <v>10</v>
      </c>
      <c r="F1348" s="7" t="s">
        <v>1260</v>
      </c>
      <c r="G1348" s="7">
        <v>100</v>
      </c>
      <c r="H1348" s="651">
        <v>104.41</v>
      </c>
      <c r="I1348" s="651"/>
      <c r="J1348" s="19">
        <v>10441</v>
      </c>
      <c r="K1348" s="3">
        <v>12</v>
      </c>
      <c r="L1348" s="648">
        <v>4.0754545454545452</v>
      </c>
      <c r="M1348" s="648">
        <v>0.63363636363636366</v>
      </c>
      <c r="N1348" s="823">
        <v>10424.57053030303</v>
      </c>
      <c r="O1348" s="655" t="s">
        <v>143</v>
      </c>
      <c r="P1348" s="662"/>
      <c r="Q1348" s="823">
        <v>10424.57053030303</v>
      </c>
      <c r="R1348" s="15">
        <v>-114.8328282828279</v>
      </c>
      <c r="S1348" s="25"/>
      <c r="T1348" s="649"/>
      <c r="U1348" s="15"/>
      <c r="V1348" s="649" t="s">
        <v>1257</v>
      </c>
      <c r="W1348" s="657">
        <v>16.709090909090907</v>
      </c>
      <c r="X1348" s="4">
        <v>300</v>
      </c>
      <c r="Y1348" s="20"/>
      <c r="Z1348" s="15">
        <v>0</v>
      </c>
    </row>
    <row r="1349" spans="1:26" s="4" customFormat="1" ht="16.5" customHeight="1">
      <c r="A1349" s="854" t="s">
        <v>200</v>
      </c>
      <c r="B1349" s="5">
        <v>43711</v>
      </c>
      <c r="C1349" s="650" t="e">
        <v>#N/A</v>
      </c>
      <c r="D1349" s="663">
        <v>7519</v>
      </c>
      <c r="E1349" s="7" t="s">
        <v>8</v>
      </c>
      <c r="F1349" s="7" t="s">
        <v>1260</v>
      </c>
      <c r="G1349" s="7">
        <v>100</v>
      </c>
      <c r="H1349" s="651">
        <v>105.23</v>
      </c>
      <c r="I1349" s="651"/>
      <c r="J1349" s="19">
        <v>10523</v>
      </c>
      <c r="K1349" s="3">
        <v>12</v>
      </c>
      <c r="L1349" s="648">
        <v>4.0754545454545452</v>
      </c>
      <c r="M1349" s="648">
        <v>0.63363636363636366</v>
      </c>
      <c r="N1349" s="823">
        <v>10540.059469696969</v>
      </c>
      <c r="O1349" s="655" t="s">
        <v>143</v>
      </c>
      <c r="P1349" s="662"/>
      <c r="Q1349" s="823">
        <v>-10540.059469696969</v>
      </c>
      <c r="R1349" s="15"/>
      <c r="S1349" s="25"/>
      <c r="T1349" s="649"/>
      <c r="U1349" s="15"/>
      <c r="V1349" s="649" t="s">
        <v>1257</v>
      </c>
      <c r="W1349" s="657">
        <v>16.709090909090907</v>
      </c>
      <c r="X1349" s="4">
        <v>500</v>
      </c>
      <c r="Y1349" s="20"/>
      <c r="Z1349" s="15">
        <v>0</v>
      </c>
    </row>
    <row r="1350" spans="1:26" s="4" customFormat="1" ht="16.5" customHeight="1">
      <c r="A1350" s="854" t="s">
        <v>200</v>
      </c>
      <c r="B1350" s="5">
        <v>43711</v>
      </c>
      <c r="C1350" s="650" t="s">
        <v>1264</v>
      </c>
      <c r="D1350" s="663">
        <v>7519</v>
      </c>
      <c r="E1350" s="7" t="s">
        <v>8</v>
      </c>
      <c r="F1350" s="7" t="s">
        <v>130</v>
      </c>
      <c r="G1350" s="7">
        <v>500</v>
      </c>
      <c r="H1350" s="651">
        <v>24.63</v>
      </c>
      <c r="I1350" s="651"/>
      <c r="J1350" s="19">
        <v>12315</v>
      </c>
      <c r="K1350" s="3">
        <v>12</v>
      </c>
      <c r="L1350" s="648">
        <v>4.0754545454545452</v>
      </c>
      <c r="M1350" s="648">
        <v>0.63363636363636366</v>
      </c>
      <c r="N1350" s="823">
        <v>12332.059469696969</v>
      </c>
      <c r="O1350" s="655" t="s">
        <v>143</v>
      </c>
      <c r="P1350" s="662"/>
      <c r="Q1350" s="823">
        <v>-12332.059469696969</v>
      </c>
      <c r="R1350" s="15"/>
      <c r="S1350" s="25"/>
      <c r="T1350" s="649"/>
      <c r="U1350" s="15"/>
      <c r="V1350" s="649" t="s">
        <v>1257</v>
      </c>
      <c r="W1350" s="657">
        <v>16.709090909090907</v>
      </c>
      <c r="X1350" s="4">
        <v>1500</v>
      </c>
      <c r="Y1350" s="20"/>
      <c r="Z1350" s="15">
        <v>0</v>
      </c>
    </row>
    <row r="1351" spans="1:26" s="4" customFormat="1" ht="16.5" customHeight="1">
      <c r="A1351" s="854" t="s">
        <v>200</v>
      </c>
      <c r="B1351" s="5">
        <v>43710</v>
      </c>
      <c r="C1351" s="650" t="s">
        <v>1265</v>
      </c>
      <c r="D1351" s="663">
        <v>2638</v>
      </c>
      <c r="E1351" s="7" t="s">
        <v>8</v>
      </c>
      <c r="F1351" s="7" t="s">
        <v>1240</v>
      </c>
      <c r="G1351" s="7">
        <v>300</v>
      </c>
      <c r="H1351" s="651">
        <v>44.27</v>
      </c>
      <c r="I1351" s="651"/>
      <c r="J1351" s="19">
        <v>13281.000000000002</v>
      </c>
      <c r="K1351" s="3">
        <v>12</v>
      </c>
      <c r="L1351" s="648">
        <v>3.65</v>
      </c>
      <c r="M1351" s="648">
        <v>0.54</v>
      </c>
      <c r="N1351" s="823">
        <v>13297.965833333335</v>
      </c>
      <c r="O1351" s="655" t="s">
        <v>143</v>
      </c>
      <c r="P1351" s="662"/>
      <c r="Q1351" s="823">
        <v>-13297.965833333335</v>
      </c>
      <c r="R1351" s="15"/>
      <c r="S1351" s="25"/>
      <c r="T1351" s="649"/>
      <c r="U1351" s="15"/>
      <c r="V1351" s="649" t="s">
        <v>1257</v>
      </c>
      <c r="W1351" s="657">
        <v>16.190000000000001</v>
      </c>
      <c r="X1351" s="4">
        <v>500</v>
      </c>
      <c r="Y1351" s="20"/>
      <c r="Z1351" s="15">
        <v>0</v>
      </c>
    </row>
    <row r="1352" spans="1:26" s="4" customFormat="1" ht="16.5" customHeight="1">
      <c r="A1352" s="855" t="s">
        <v>1263</v>
      </c>
      <c r="B1352" s="5">
        <v>43710</v>
      </c>
      <c r="C1352" s="650" t="s">
        <v>276</v>
      </c>
      <c r="D1352" s="663">
        <v>4950725</v>
      </c>
      <c r="E1352" s="7" t="s">
        <v>8</v>
      </c>
      <c r="F1352" s="7" t="s">
        <v>128</v>
      </c>
      <c r="G1352" s="7">
        <v>500</v>
      </c>
      <c r="H1352" s="651">
        <v>29.06</v>
      </c>
      <c r="I1352" s="651">
        <v>29.06</v>
      </c>
      <c r="J1352" s="19">
        <v>14530</v>
      </c>
      <c r="K1352" s="3"/>
      <c r="L1352" s="648">
        <v>3.9333333333333336</v>
      </c>
      <c r="M1352" s="648">
        <v>0.58666666666666667</v>
      </c>
      <c r="N1352" s="823">
        <v>14535.012499999999</v>
      </c>
      <c r="O1352" s="655" t="s">
        <v>143</v>
      </c>
      <c r="P1352" s="662"/>
      <c r="Q1352" s="823">
        <v>-14535.012499999999</v>
      </c>
      <c r="R1352" s="15"/>
      <c r="S1352" s="25">
        <v>500</v>
      </c>
      <c r="T1352" s="649"/>
      <c r="U1352" s="15">
        <v>2.9320594203513788</v>
      </c>
      <c r="V1352" s="649" t="s">
        <v>1257</v>
      </c>
      <c r="W1352" s="657">
        <v>4.5200000000000005</v>
      </c>
      <c r="X1352" s="4">
        <v>-2000</v>
      </c>
      <c r="Y1352" s="20"/>
      <c r="Z1352" s="15">
        <v>0</v>
      </c>
    </row>
    <row r="1353" spans="1:26" s="4" customFormat="1" ht="16.5" customHeight="1">
      <c r="A1353" s="855" t="s">
        <v>1263</v>
      </c>
      <c r="B1353" s="5">
        <v>43710</v>
      </c>
      <c r="C1353" s="650" t="s">
        <v>274</v>
      </c>
      <c r="D1353" s="663">
        <v>4950725</v>
      </c>
      <c r="E1353" s="7" t="s">
        <v>8</v>
      </c>
      <c r="F1353" s="7" t="s">
        <v>172</v>
      </c>
      <c r="G1353" s="7">
        <v>1500</v>
      </c>
      <c r="H1353" s="651">
        <v>7.94</v>
      </c>
      <c r="I1353" s="651">
        <v>8.8188062962962945</v>
      </c>
      <c r="J1353" s="19">
        <v>11910</v>
      </c>
      <c r="K1353" s="3"/>
      <c r="L1353" s="648">
        <v>3.9333333333333336</v>
      </c>
      <c r="M1353" s="648">
        <v>0.58666666666666667</v>
      </c>
      <c r="N1353" s="823">
        <v>11916.846666666665</v>
      </c>
      <c r="O1353" s="655" t="s">
        <v>143</v>
      </c>
      <c r="P1353" s="662"/>
      <c r="Q1353" s="823">
        <v>-11916.846666666665</v>
      </c>
      <c r="R1353" s="15"/>
      <c r="S1353" s="25"/>
      <c r="T1353" s="649"/>
      <c r="U1353" s="15">
        <v>-1.1818331591827664</v>
      </c>
      <c r="V1353" s="649" t="s">
        <v>1257</v>
      </c>
      <c r="W1353" s="657">
        <v>4.5200000000000005</v>
      </c>
      <c r="X1353" s="4">
        <v>-500</v>
      </c>
      <c r="Y1353" s="20"/>
      <c r="Z1353" s="15">
        <v>0</v>
      </c>
    </row>
    <row r="1354" spans="1:26" s="4" customFormat="1" ht="15.75" customHeight="1">
      <c r="A1354" s="855" t="s">
        <v>1263</v>
      </c>
      <c r="B1354" s="5">
        <v>43710</v>
      </c>
      <c r="C1354" s="650" t="s">
        <v>281</v>
      </c>
      <c r="D1354" s="663">
        <v>4950725</v>
      </c>
      <c r="E1354" s="7" t="s">
        <v>8</v>
      </c>
      <c r="F1354" s="7" t="s">
        <v>153</v>
      </c>
      <c r="G1354" s="7">
        <v>500</v>
      </c>
      <c r="H1354" s="651">
        <v>33</v>
      </c>
      <c r="I1354" s="651"/>
      <c r="J1354" s="19">
        <v>16500</v>
      </c>
      <c r="K1354" s="3"/>
      <c r="L1354" s="648">
        <v>3.9333333333333336</v>
      </c>
      <c r="M1354" s="648">
        <v>0.58666666666666667</v>
      </c>
      <c r="N1354" s="823">
        <v>16506.846666666668</v>
      </c>
      <c r="O1354" s="655" t="s">
        <v>143</v>
      </c>
      <c r="P1354" s="662"/>
      <c r="Q1354" s="823">
        <v>-16506.846666666668</v>
      </c>
      <c r="R1354" s="15"/>
      <c r="S1354" s="25"/>
      <c r="T1354" s="649"/>
      <c r="U1354" s="15">
        <v>0.91100739513196871</v>
      </c>
      <c r="V1354" s="649" t="s">
        <v>1211</v>
      </c>
      <c r="W1354" s="657">
        <v>4.5200000000000005</v>
      </c>
      <c r="X1354" s="4">
        <v>-300</v>
      </c>
      <c r="Y1354" s="20"/>
      <c r="Z1354" s="15">
        <v>0</v>
      </c>
    </row>
    <row r="1355" spans="1:26" s="4" customFormat="1" ht="15.75" customHeight="1">
      <c r="A1355" s="854" t="s">
        <v>200</v>
      </c>
      <c r="B1355" s="5">
        <v>43707</v>
      </c>
      <c r="C1355" s="650" t="e">
        <v>#N/A</v>
      </c>
      <c r="D1355" s="663">
        <v>113113</v>
      </c>
      <c r="E1355" s="7" t="s">
        <v>10</v>
      </c>
      <c r="F1355" s="7" t="s">
        <v>913</v>
      </c>
      <c r="G1355" s="7">
        <v>2000</v>
      </c>
      <c r="H1355" s="651">
        <v>3.35</v>
      </c>
      <c r="I1355" s="651"/>
      <c r="J1355" s="19">
        <v>6700</v>
      </c>
      <c r="K1355" s="3"/>
      <c r="L1355" s="648">
        <v>3.9275000000000002</v>
      </c>
      <c r="M1355" s="648">
        <v>0.66</v>
      </c>
      <c r="N1355" s="823">
        <v>6693.71</v>
      </c>
      <c r="O1355" s="655" t="s">
        <v>143</v>
      </c>
      <c r="P1355" s="662"/>
      <c r="Q1355" s="823">
        <v>6693.71</v>
      </c>
      <c r="R1355" s="15">
        <v>196.32571428571373</v>
      </c>
      <c r="S1355" s="25"/>
      <c r="T1355" s="649"/>
      <c r="U1355" s="15"/>
      <c r="V1355" s="649" t="s">
        <v>1211</v>
      </c>
      <c r="W1355" s="657">
        <v>4.5875000000000004</v>
      </c>
      <c r="X1355" s="4">
        <v>-300</v>
      </c>
      <c r="Y1355" s="20"/>
      <c r="Z1355" s="15">
        <v>0</v>
      </c>
    </row>
    <row r="1356" spans="1:26" s="4" customFormat="1" ht="15.75" customHeight="1">
      <c r="A1356" s="854" t="s">
        <v>200</v>
      </c>
      <c r="B1356" s="5">
        <v>43707</v>
      </c>
      <c r="C1356" s="650" t="s">
        <v>1265</v>
      </c>
      <c r="D1356" s="663">
        <v>113113</v>
      </c>
      <c r="E1356" s="7" t="s">
        <v>10</v>
      </c>
      <c r="F1356" s="7" t="s">
        <v>1240</v>
      </c>
      <c r="G1356" s="7">
        <v>500</v>
      </c>
      <c r="H1356" s="7">
        <v>45.07</v>
      </c>
      <c r="I1356" s="651"/>
      <c r="J1356" s="19">
        <v>22535</v>
      </c>
      <c r="K1356" s="3">
        <v>12</v>
      </c>
      <c r="L1356" s="648">
        <v>3.9275000000000002</v>
      </c>
      <c r="M1356" s="648">
        <v>0.66</v>
      </c>
      <c r="N1356" s="823">
        <v>22516.71</v>
      </c>
      <c r="O1356" s="655" t="s">
        <v>143</v>
      </c>
      <c r="P1356" s="662"/>
      <c r="Q1356" s="823">
        <v>22516.71</v>
      </c>
      <c r="R1356" s="15">
        <v>-266.13499999999658</v>
      </c>
      <c r="S1356" s="25"/>
      <c r="T1356" s="649"/>
      <c r="U1356" s="15"/>
      <c r="V1356" s="649" t="s">
        <v>1211</v>
      </c>
      <c r="W1356" s="657">
        <v>16.587499999999999</v>
      </c>
      <c r="X1356" s="4">
        <v>300</v>
      </c>
      <c r="Y1356" s="20"/>
      <c r="Z1356" s="15">
        <v>0</v>
      </c>
    </row>
    <row r="1357" spans="1:26" s="4" customFormat="1" ht="15.75" customHeight="1">
      <c r="A1357" s="854" t="s">
        <v>200</v>
      </c>
      <c r="B1357" s="5">
        <v>43707</v>
      </c>
      <c r="C1357" s="650" t="s">
        <v>1265</v>
      </c>
      <c r="D1357" s="663">
        <v>113113</v>
      </c>
      <c r="E1357" s="7" t="s">
        <v>10</v>
      </c>
      <c r="F1357" s="7" t="s">
        <v>1240</v>
      </c>
      <c r="G1357" s="7">
        <v>300</v>
      </c>
      <c r="H1357" s="7">
        <v>45.07</v>
      </c>
      <c r="I1357" s="651"/>
      <c r="J1357" s="19">
        <v>13521</v>
      </c>
      <c r="K1357" s="3">
        <v>12</v>
      </c>
      <c r="L1357" s="648">
        <v>3.9275000000000002</v>
      </c>
      <c r="M1357" s="648">
        <v>0.66</v>
      </c>
      <c r="N1357" s="823">
        <v>13502.710000000001</v>
      </c>
      <c r="O1357" s="655" t="s">
        <v>143</v>
      </c>
      <c r="P1357" s="662"/>
      <c r="Q1357" s="823">
        <v>13502.710000000001</v>
      </c>
      <c r="R1357" s="15">
        <v>123.03000000000065</v>
      </c>
      <c r="S1357" s="25"/>
      <c r="T1357" s="649"/>
      <c r="U1357" s="15">
        <v>-2.9426352708718824</v>
      </c>
      <c r="V1357" s="649" t="s">
        <v>1257</v>
      </c>
      <c r="W1357" s="657">
        <v>16.587499999999999</v>
      </c>
      <c r="X1357" s="4">
        <v>-1000</v>
      </c>
      <c r="Y1357" s="20"/>
      <c r="Z1357" s="15">
        <v>0</v>
      </c>
    </row>
    <row r="1358" spans="1:26" s="4" customFormat="1" ht="15.75" customHeight="1">
      <c r="A1358" s="854" t="s">
        <v>200</v>
      </c>
      <c r="B1358" s="5">
        <v>43707</v>
      </c>
      <c r="C1358" s="650" t="s">
        <v>280</v>
      </c>
      <c r="D1358" s="663">
        <v>113113</v>
      </c>
      <c r="E1358" s="7" t="s">
        <v>10</v>
      </c>
      <c r="F1358" s="7" t="s">
        <v>192</v>
      </c>
      <c r="G1358" s="7">
        <v>300</v>
      </c>
      <c r="H1358" s="7">
        <v>27.99</v>
      </c>
      <c r="I1358" s="651"/>
      <c r="J1358" s="19">
        <v>8397</v>
      </c>
      <c r="K1358" s="3">
        <v>12</v>
      </c>
      <c r="L1358" s="648">
        <v>3.9275000000000002</v>
      </c>
      <c r="M1358" s="648">
        <v>0.66</v>
      </c>
      <c r="N1358" s="823">
        <v>8381.0557142857142</v>
      </c>
      <c r="O1358" s="655" t="s">
        <v>143</v>
      </c>
      <c r="P1358" s="662"/>
      <c r="Q1358" s="823">
        <v>8381.0557142857142</v>
      </c>
      <c r="R1358" s="15">
        <v>328.16888888888843</v>
      </c>
      <c r="S1358" s="25"/>
      <c r="T1358" s="649"/>
      <c r="U1358" s="15">
        <v>2.8992037682514851</v>
      </c>
      <c r="V1358" s="649" t="s">
        <v>1257</v>
      </c>
      <c r="W1358" s="657">
        <v>16.587499999999999</v>
      </c>
      <c r="X1358" s="4">
        <v>-1000</v>
      </c>
      <c r="Y1358" s="20"/>
      <c r="Z1358" s="15">
        <v>0</v>
      </c>
    </row>
    <row r="1359" spans="1:26" s="4" customFormat="1" ht="15.75" customHeight="1">
      <c r="A1359" s="854" t="s">
        <v>200</v>
      </c>
      <c r="B1359" s="5">
        <v>43707</v>
      </c>
      <c r="C1359" s="650" t="s">
        <v>1265</v>
      </c>
      <c r="D1359" s="663">
        <v>113113</v>
      </c>
      <c r="E1359" s="7" t="s">
        <v>8</v>
      </c>
      <c r="F1359" s="7" t="s">
        <v>1240</v>
      </c>
      <c r="G1359" s="7">
        <v>300</v>
      </c>
      <c r="H1359" s="7">
        <v>44.55</v>
      </c>
      <c r="I1359" s="651"/>
      <c r="J1359" s="19">
        <v>13365</v>
      </c>
      <c r="K1359" s="3">
        <v>12</v>
      </c>
      <c r="L1359" s="648">
        <v>3.9275000000000002</v>
      </c>
      <c r="M1359" s="648">
        <v>0.66</v>
      </c>
      <c r="N1359" s="823">
        <v>13381.574285714285</v>
      </c>
      <c r="O1359" s="655" t="s">
        <v>143</v>
      </c>
      <c r="P1359" s="662"/>
      <c r="Q1359" s="823">
        <v>-13381.574285714285</v>
      </c>
      <c r="R1359" s="15"/>
      <c r="S1359" s="25"/>
      <c r="T1359" s="649"/>
      <c r="U1359" s="15">
        <v>1.4017870658487606</v>
      </c>
      <c r="V1359" s="649" t="s">
        <v>1257</v>
      </c>
      <c r="W1359" s="657">
        <v>16.587499999999999</v>
      </c>
      <c r="X1359" s="4">
        <v>-500</v>
      </c>
      <c r="Y1359" s="20"/>
      <c r="Z1359" s="15">
        <v>0</v>
      </c>
    </row>
    <row r="1360" spans="1:26" s="4" customFormat="1" ht="15.75" customHeight="1">
      <c r="A1360" s="854" t="s">
        <v>200</v>
      </c>
      <c r="B1360" s="5">
        <v>43706</v>
      </c>
      <c r="C1360" s="650" t="s">
        <v>446</v>
      </c>
      <c r="D1360" s="663">
        <v>108570</v>
      </c>
      <c r="E1360" s="7" t="s">
        <v>10</v>
      </c>
      <c r="F1360" s="7" t="s">
        <v>89</v>
      </c>
      <c r="G1360" s="7">
        <v>1000</v>
      </c>
      <c r="H1360" s="7">
        <v>14.32</v>
      </c>
      <c r="I1360" s="651">
        <v>14.724444444444444</v>
      </c>
      <c r="J1360" s="19">
        <v>14320</v>
      </c>
      <c r="K1360" s="3">
        <v>12</v>
      </c>
      <c r="L1360" s="648">
        <v>5.63</v>
      </c>
      <c r="M1360" s="648">
        <v>0.94666666666666666</v>
      </c>
      <c r="N1360" s="823">
        <v>14303.769047619047</v>
      </c>
      <c r="O1360" s="655" t="s">
        <v>143</v>
      </c>
      <c r="P1360" s="662"/>
      <c r="Q1360" s="823">
        <v>14303.769047619047</v>
      </c>
      <c r="R1360" s="15">
        <v>-420.90111111111037</v>
      </c>
      <c r="S1360" s="25"/>
      <c r="T1360" s="649"/>
      <c r="U1360" s="15">
        <v>0.79890268064393399</v>
      </c>
      <c r="V1360" s="649" t="s">
        <v>1257</v>
      </c>
      <c r="W1360" s="657">
        <v>18.576666666666664</v>
      </c>
      <c r="X1360" s="4">
        <v>-2500</v>
      </c>
      <c r="Y1360" s="20"/>
      <c r="Z1360" s="15">
        <v>0</v>
      </c>
    </row>
    <row r="1361" spans="1:26" s="4" customFormat="1" ht="15.75" customHeight="1">
      <c r="A1361" s="854" t="s">
        <v>200</v>
      </c>
      <c r="B1361" s="5">
        <v>43706</v>
      </c>
      <c r="C1361" s="650" t="s">
        <v>274</v>
      </c>
      <c r="D1361" s="663">
        <v>108570</v>
      </c>
      <c r="E1361" s="7" t="s">
        <v>10</v>
      </c>
      <c r="F1361" s="7" t="s">
        <v>172</v>
      </c>
      <c r="G1361" s="7">
        <v>1000</v>
      </c>
      <c r="H1361" s="7">
        <v>7.58</v>
      </c>
      <c r="I1361" s="651">
        <v>7.3442607999999989</v>
      </c>
      <c r="J1361" s="19">
        <v>7580</v>
      </c>
      <c r="K1361" s="3">
        <v>12</v>
      </c>
      <c r="L1361" s="648">
        <v>5.63</v>
      </c>
      <c r="M1361" s="648">
        <v>0.94666666666666666</v>
      </c>
      <c r="N1361" s="823">
        <v>7563.7690476190473</v>
      </c>
      <c r="O1361" s="655" t="s">
        <v>143</v>
      </c>
      <c r="P1361" s="662"/>
      <c r="Q1361" s="823">
        <v>7563.7690476190473</v>
      </c>
      <c r="R1361" s="15">
        <v>219.28253333333396</v>
      </c>
      <c r="S1361" s="25"/>
      <c r="T1361" s="649"/>
      <c r="U1361" s="15">
        <v>1.2739309163113721</v>
      </c>
      <c r="V1361" s="649" t="s">
        <v>1257</v>
      </c>
      <c r="W1361" s="657">
        <v>18.576666666666664</v>
      </c>
      <c r="X1361" s="4">
        <v>-1500</v>
      </c>
      <c r="Y1361" s="20"/>
      <c r="Z1361" s="15">
        <v>0</v>
      </c>
    </row>
    <row r="1362" spans="1:26" s="4" customFormat="1" ht="15.75" customHeight="1">
      <c r="A1362" s="854" t="s">
        <v>200</v>
      </c>
      <c r="B1362" s="5">
        <v>43706</v>
      </c>
      <c r="C1362" s="650" t="s">
        <v>1265</v>
      </c>
      <c r="D1362" s="663">
        <v>108570</v>
      </c>
      <c r="E1362" s="7" t="s">
        <v>10</v>
      </c>
      <c r="F1362" s="7" t="s">
        <v>1240</v>
      </c>
      <c r="G1362" s="7">
        <v>500</v>
      </c>
      <c r="H1362" s="7">
        <v>44.47</v>
      </c>
      <c r="I1362" s="651">
        <v>43.83</v>
      </c>
      <c r="J1362" s="19">
        <v>22235</v>
      </c>
      <c r="K1362" s="3">
        <v>12</v>
      </c>
      <c r="L1362" s="648">
        <v>5.63</v>
      </c>
      <c r="M1362" s="648">
        <v>0.94666666666666666</v>
      </c>
      <c r="N1362" s="823">
        <v>22218.769047619047</v>
      </c>
      <c r="O1362" s="655" t="s">
        <v>143</v>
      </c>
      <c r="P1362" s="662"/>
      <c r="Q1362" s="823">
        <v>22218.769047619047</v>
      </c>
      <c r="R1362" s="15">
        <v>311.45666666666875</v>
      </c>
      <c r="S1362" s="25"/>
      <c r="T1362" s="649"/>
      <c r="U1362" s="15"/>
      <c r="V1362" s="649" t="s">
        <v>1257</v>
      </c>
      <c r="W1362" s="657">
        <v>18.576666666666664</v>
      </c>
      <c r="X1362" s="4">
        <v>500</v>
      </c>
      <c r="Y1362" s="20"/>
      <c r="Z1362" s="15">
        <v>0</v>
      </c>
    </row>
    <row r="1363" spans="1:26" s="4" customFormat="1" ht="15.75" customHeight="1">
      <c r="A1363" s="854" t="s">
        <v>200</v>
      </c>
      <c r="B1363" s="5">
        <v>43706</v>
      </c>
      <c r="C1363" s="650" t="s">
        <v>1264</v>
      </c>
      <c r="D1363" s="663">
        <v>108570</v>
      </c>
      <c r="E1363" s="7" t="s">
        <v>10</v>
      </c>
      <c r="F1363" s="7" t="s">
        <v>130</v>
      </c>
      <c r="G1363" s="7">
        <v>2500</v>
      </c>
      <c r="H1363" s="7">
        <v>24.09</v>
      </c>
      <c r="I1363" s="651">
        <v>23.876000000000001</v>
      </c>
      <c r="J1363" s="19">
        <v>60225</v>
      </c>
      <c r="K1363" s="3">
        <v>12</v>
      </c>
      <c r="L1363" s="648">
        <v>5.63</v>
      </c>
      <c r="M1363" s="648">
        <v>0.94666666666666666</v>
      </c>
      <c r="N1363" s="823">
        <v>60208.769047619055</v>
      </c>
      <c r="O1363" s="655" t="s">
        <v>143</v>
      </c>
      <c r="P1363" s="662"/>
      <c r="Q1363" s="823">
        <v>60208.769047619055</v>
      </c>
      <c r="R1363" s="15">
        <v>481.00766666666459</v>
      </c>
      <c r="S1363" s="25">
        <v>0</v>
      </c>
      <c r="T1363" s="649"/>
      <c r="U1363" s="15">
        <v>2.0446155527938661</v>
      </c>
      <c r="V1363" s="649" t="s">
        <v>1211</v>
      </c>
      <c r="W1363" s="657">
        <v>18.576666666666664</v>
      </c>
      <c r="X1363" s="4">
        <v>-200</v>
      </c>
      <c r="Y1363" s="20"/>
      <c r="Z1363" s="15">
        <v>0</v>
      </c>
    </row>
    <row r="1364" spans="1:26" s="4" customFormat="1" ht="15.75" customHeight="1">
      <c r="A1364" s="854" t="s">
        <v>200</v>
      </c>
      <c r="B1364" s="5">
        <v>43706</v>
      </c>
      <c r="C1364" s="650" t="s">
        <v>274</v>
      </c>
      <c r="D1364" s="663">
        <v>108570</v>
      </c>
      <c r="E1364" s="7" t="s">
        <v>10</v>
      </c>
      <c r="F1364" s="7" t="s">
        <v>172</v>
      </c>
      <c r="G1364" s="7">
        <v>1500</v>
      </c>
      <c r="H1364" s="7">
        <v>7.45</v>
      </c>
      <c r="I1364" s="651">
        <v>7.3442607999999989</v>
      </c>
      <c r="J1364" s="19">
        <v>11175</v>
      </c>
      <c r="K1364" s="3">
        <v>12</v>
      </c>
      <c r="L1364" s="648">
        <v>5.63</v>
      </c>
      <c r="M1364" s="648">
        <v>0.94666666666666666</v>
      </c>
      <c r="N1364" s="823">
        <v>11158.769047619047</v>
      </c>
      <c r="O1364" s="655" t="s">
        <v>143</v>
      </c>
      <c r="P1364" s="662"/>
      <c r="Q1364" s="823">
        <v>11158.769047619047</v>
      </c>
      <c r="R1364" s="15">
        <v>142.15213333333486</v>
      </c>
      <c r="S1364" s="25"/>
      <c r="T1364" s="649"/>
      <c r="U1364" s="15">
        <v>1.1149305196896669E-2</v>
      </c>
      <c r="V1364" s="649" t="s">
        <v>1257</v>
      </c>
      <c r="W1364" s="657">
        <v>18.576666666666664</v>
      </c>
      <c r="X1364" s="4">
        <v>-1000</v>
      </c>
      <c r="Y1364" s="20"/>
      <c r="Z1364" s="15">
        <v>0</v>
      </c>
    </row>
    <row r="1365" spans="1:26" s="4" customFormat="1" ht="15.75" customHeight="1">
      <c r="A1365" s="854" t="s">
        <v>200</v>
      </c>
      <c r="B1365" s="5">
        <v>43706</v>
      </c>
      <c r="C1365" s="650" t="s">
        <v>1265</v>
      </c>
      <c r="D1365" s="663">
        <v>108570</v>
      </c>
      <c r="E1365" s="7" t="s">
        <v>8</v>
      </c>
      <c r="F1365" s="7" t="s">
        <v>1240</v>
      </c>
      <c r="G1365" s="7">
        <v>500</v>
      </c>
      <c r="H1365" s="7">
        <v>43.78</v>
      </c>
      <c r="I1365" s="651"/>
      <c r="J1365" s="19">
        <v>21890</v>
      </c>
      <c r="K1365" s="3">
        <v>12</v>
      </c>
      <c r="L1365" s="648">
        <v>5.63</v>
      </c>
      <c r="M1365" s="648">
        <v>0.94666666666666666</v>
      </c>
      <c r="N1365" s="823">
        <v>21907.033809523811</v>
      </c>
      <c r="O1365" s="655" t="s">
        <v>143</v>
      </c>
      <c r="P1365" s="662"/>
      <c r="Q1365" s="823">
        <v>-21907.033809523811</v>
      </c>
      <c r="R1365" s="15"/>
      <c r="S1365" s="25">
        <v>200</v>
      </c>
      <c r="T1365" s="649"/>
      <c r="U1365" s="15"/>
      <c r="V1365" s="649" t="s">
        <v>1211</v>
      </c>
      <c r="W1365" s="657">
        <v>18.576666666666664</v>
      </c>
      <c r="X1365" s="4">
        <v>200</v>
      </c>
      <c r="Y1365" s="20"/>
      <c r="Z1365" s="15">
        <v>0</v>
      </c>
    </row>
    <row r="1366" spans="1:26" s="4" customFormat="1" ht="15.75" customHeight="1">
      <c r="A1366" s="854" t="s">
        <v>200</v>
      </c>
      <c r="B1366" s="5">
        <v>43706</v>
      </c>
      <c r="C1366" s="650" t="e">
        <v>#N/A</v>
      </c>
      <c r="D1366" s="663">
        <v>108570</v>
      </c>
      <c r="E1366" s="7" t="s">
        <v>10</v>
      </c>
      <c r="F1366" s="7" t="s">
        <v>1260</v>
      </c>
      <c r="G1366" s="7">
        <v>200</v>
      </c>
      <c r="H1366" s="7">
        <v>102.69</v>
      </c>
      <c r="I1366" s="651"/>
      <c r="J1366" s="19">
        <v>20538</v>
      </c>
      <c r="K1366" s="3">
        <v>12</v>
      </c>
      <c r="L1366" s="648">
        <v>5.63</v>
      </c>
      <c r="M1366" s="648">
        <v>0.94666666666666666</v>
      </c>
      <c r="N1366" s="823">
        <v>20521.59619047619</v>
      </c>
      <c r="O1366" s="655" t="s">
        <v>143</v>
      </c>
      <c r="P1366" s="662"/>
      <c r="Q1366" s="823">
        <v>20521.59619047619</v>
      </c>
      <c r="R1366" s="15">
        <v>419.58666666666613</v>
      </c>
      <c r="S1366" s="25"/>
      <c r="T1366" s="649"/>
      <c r="U1366" s="15"/>
      <c r="V1366" s="649" t="s">
        <v>1257</v>
      </c>
      <c r="W1366" s="657">
        <v>18.576666666666664</v>
      </c>
      <c r="X1366" s="4">
        <v>2000</v>
      </c>
      <c r="Y1366" s="20"/>
      <c r="Z1366" s="15">
        <v>0</v>
      </c>
    </row>
    <row r="1367" spans="1:26" s="4" customFormat="1" ht="15.75" customHeight="1">
      <c r="A1367" s="854" t="s">
        <v>200</v>
      </c>
      <c r="B1367" s="5">
        <v>43706</v>
      </c>
      <c r="C1367" s="650" t="s">
        <v>276</v>
      </c>
      <c r="D1367" s="663">
        <v>108570</v>
      </c>
      <c r="E1367" s="7" t="s">
        <v>10</v>
      </c>
      <c r="F1367" s="7" t="s">
        <v>128</v>
      </c>
      <c r="G1367" s="7">
        <v>1000</v>
      </c>
      <c r="H1367" s="7">
        <v>29.33</v>
      </c>
      <c r="I1367" s="651">
        <v>29.274999999999999</v>
      </c>
      <c r="J1367" s="19">
        <v>29330</v>
      </c>
      <c r="K1367" s="3">
        <v>12</v>
      </c>
      <c r="L1367" s="648">
        <v>5.63</v>
      </c>
      <c r="M1367" s="648">
        <v>0.94666666666666666</v>
      </c>
      <c r="N1367" s="823">
        <v>29313.59619047619</v>
      </c>
      <c r="O1367" s="655" t="s">
        <v>143</v>
      </c>
      <c r="P1367" s="662"/>
      <c r="Q1367" s="823">
        <v>29313.59619047619</v>
      </c>
      <c r="R1367" s="15">
        <v>3.2682564102578908</v>
      </c>
      <c r="S1367" s="25"/>
      <c r="T1367" s="649"/>
      <c r="U1367" s="15">
        <v>-0.3135456771850002</v>
      </c>
      <c r="V1367" s="649" t="s">
        <v>1257</v>
      </c>
      <c r="W1367" s="657">
        <v>18.576666666666664</v>
      </c>
      <c r="X1367" s="4">
        <v>-400</v>
      </c>
      <c r="Y1367" s="20"/>
      <c r="Z1367" s="15">
        <v>0</v>
      </c>
    </row>
    <row r="1368" spans="1:26" s="4" customFormat="1" ht="15.75" customHeight="1">
      <c r="A1368" s="854" t="s">
        <v>200</v>
      </c>
      <c r="B1368" s="5">
        <v>43706</v>
      </c>
      <c r="C1368" s="650" t="e">
        <v>#N/A</v>
      </c>
      <c r="D1368" s="663">
        <v>108570</v>
      </c>
      <c r="E1368" s="7" t="s">
        <v>8</v>
      </c>
      <c r="F1368" s="7" t="s">
        <v>1260</v>
      </c>
      <c r="G1368" s="7">
        <v>200</v>
      </c>
      <c r="H1368" s="7">
        <v>100.41</v>
      </c>
      <c r="I1368" s="651"/>
      <c r="J1368" s="19">
        <v>20082</v>
      </c>
      <c r="K1368" s="3">
        <v>12</v>
      </c>
      <c r="L1368" s="648">
        <v>5.63</v>
      </c>
      <c r="M1368" s="648">
        <v>0.94666666666666666</v>
      </c>
      <c r="N1368" s="823">
        <v>20099.033809523811</v>
      </c>
      <c r="O1368" s="655" t="s">
        <v>143</v>
      </c>
      <c r="P1368" s="662"/>
      <c r="Q1368" s="823">
        <v>-20099.033809523811</v>
      </c>
      <c r="R1368" s="15"/>
      <c r="S1368" s="25"/>
      <c r="T1368" s="649"/>
      <c r="U1368" s="15"/>
      <c r="V1368" s="649" t="s">
        <v>1257</v>
      </c>
      <c r="W1368" s="657">
        <v>18.576666666666664</v>
      </c>
      <c r="X1368" s="4">
        <v>1000</v>
      </c>
      <c r="Y1368" s="20"/>
      <c r="Z1368" s="15">
        <v>0</v>
      </c>
    </row>
    <row r="1369" spans="1:26" s="4" customFormat="1" ht="15.75" customHeight="1">
      <c r="A1369" s="854" t="s">
        <v>200</v>
      </c>
      <c r="B1369" s="5">
        <v>43705</v>
      </c>
      <c r="C1369" s="650" t="e">
        <v>#N/A</v>
      </c>
      <c r="D1369" s="663">
        <v>104402</v>
      </c>
      <c r="E1369" s="7" t="s">
        <v>8</v>
      </c>
      <c r="F1369" s="7" t="s">
        <v>913</v>
      </c>
      <c r="G1369" s="7">
        <v>2000</v>
      </c>
      <c r="H1369" s="7">
        <v>3.24</v>
      </c>
      <c r="I1369" s="651"/>
      <c r="J1369" s="19">
        <v>6480</v>
      </c>
      <c r="K1369" s="3">
        <v>12</v>
      </c>
      <c r="L1369" s="648">
        <v>3.0214285714285714</v>
      </c>
      <c r="M1369" s="648">
        <v>0.49428571428571427</v>
      </c>
      <c r="N1369" s="823">
        <v>6496.5814285714287</v>
      </c>
      <c r="O1369" s="655" t="s">
        <v>143</v>
      </c>
      <c r="P1369" s="662"/>
      <c r="Q1369" s="823">
        <v>-6496.5814285714287</v>
      </c>
      <c r="R1369" s="15"/>
      <c r="S1369" s="25"/>
      <c r="T1369" s="649"/>
      <c r="U1369" s="15">
        <v>-18.26045515544396</v>
      </c>
      <c r="V1369" s="649" t="s">
        <v>1257</v>
      </c>
      <c r="W1369" s="657">
        <v>15.515714285714287</v>
      </c>
      <c r="X1369" s="4">
        <v>-300</v>
      </c>
      <c r="Y1369" s="20"/>
      <c r="Z1369" s="15">
        <v>0</v>
      </c>
    </row>
    <row r="1370" spans="1:26" s="4" customFormat="1" ht="15.75" customHeight="1">
      <c r="A1370" s="854" t="s">
        <v>200</v>
      </c>
      <c r="B1370" s="5">
        <v>43705</v>
      </c>
      <c r="C1370" s="650" t="s">
        <v>271</v>
      </c>
      <c r="D1370" s="663">
        <v>104402</v>
      </c>
      <c r="E1370" s="7" t="s">
        <v>10</v>
      </c>
      <c r="F1370" s="7" t="s">
        <v>38</v>
      </c>
      <c r="G1370" s="7">
        <v>400</v>
      </c>
      <c r="H1370" s="7">
        <v>34.04</v>
      </c>
      <c r="I1370" s="651"/>
      <c r="J1370" s="19">
        <v>13616</v>
      </c>
      <c r="K1370" s="3">
        <v>12</v>
      </c>
      <c r="L1370" s="648">
        <v>3.0214285714285714</v>
      </c>
      <c r="M1370" s="648">
        <v>0.49428571428571427</v>
      </c>
      <c r="N1370" s="823">
        <v>13600.048571428571</v>
      </c>
      <c r="O1370" s="655" t="s">
        <v>143</v>
      </c>
      <c r="P1370" s="662"/>
      <c r="Q1370" s="823">
        <v>13600.048571428571</v>
      </c>
      <c r="R1370" s="15">
        <v>-42.645396825395437</v>
      </c>
      <c r="S1370" s="25"/>
      <c r="T1370" s="649"/>
      <c r="U1370" s="15">
        <v>-8.7148173290357428E-2</v>
      </c>
      <c r="V1370" s="649" t="s">
        <v>1257</v>
      </c>
      <c r="W1370" s="657">
        <v>15.515714285714287</v>
      </c>
      <c r="X1370" s="4">
        <v>-2000</v>
      </c>
      <c r="Y1370" s="20"/>
      <c r="Z1370" s="15">
        <v>0</v>
      </c>
    </row>
    <row r="1371" spans="1:26" s="4" customFormat="1" ht="15.75" customHeight="1">
      <c r="A1371" s="854" t="s">
        <v>200</v>
      </c>
      <c r="B1371" s="5">
        <v>43705</v>
      </c>
      <c r="C1371" s="650" t="s">
        <v>446</v>
      </c>
      <c r="D1371" s="663">
        <v>104402</v>
      </c>
      <c r="E1371" s="7" t="s">
        <v>8</v>
      </c>
      <c r="F1371" s="7" t="s">
        <v>89</v>
      </c>
      <c r="G1371" s="7">
        <v>1000</v>
      </c>
      <c r="H1371" s="7">
        <v>14.36</v>
      </c>
      <c r="I1371" s="651">
        <v>14.724444444444444</v>
      </c>
      <c r="J1371" s="19">
        <v>14360</v>
      </c>
      <c r="K1371" s="3">
        <v>12</v>
      </c>
      <c r="L1371" s="648">
        <v>3.0214285714285714</v>
      </c>
      <c r="M1371" s="648">
        <v>0.49428571428571427</v>
      </c>
      <c r="N1371" s="823">
        <v>14376.581428571428</v>
      </c>
      <c r="O1371" s="655" t="s">
        <v>143</v>
      </c>
      <c r="P1371" s="662"/>
      <c r="Q1371" s="823">
        <v>-14376.581428571428</v>
      </c>
      <c r="R1371" s="15"/>
      <c r="S1371" s="25"/>
      <c r="T1371" s="649"/>
      <c r="U1371" s="15"/>
      <c r="V1371" s="649" t="s">
        <v>1211</v>
      </c>
      <c r="W1371" s="657">
        <v>15.515714285714287</v>
      </c>
      <c r="X1371" s="4">
        <v>2000</v>
      </c>
      <c r="Y1371" s="20"/>
      <c r="Z1371" s="15">
        <v>0</v>
      </c>
    </row>
    <row r="1372" spans="1:26" s="4" customFormat="1" ht="15.75" customHeight="1">
      <c r="A1372" s="854" t="s">
        <v>200</v>
      </c>
      <c r="B1372" s="5">
        <v>43705</v>
      </c>
      <c r="C1372" s="650" t="s">
        <v>274</v>
      </c>
      <c r="D1372" s="663">
        <v>104402</v>
      </c>
      <c r="E1372" s="7" t="s">
        <v>10</v>
      </c>
      <c r="F1372" s="7" t="s">
        <v>152</v>
      </c>
      <c r="G1372" s="7">
        <v>300</v>
      </c>
      <c r="H1372" s="7">
        <v>28.72</v>
      </c>
      <c r="I1372" s="3">
        <v>33.89</v>
      </c>
      <c r="J1372" s="19">
        <v>8616</v>
      </c>
      <c r="K1372" s="3">
        <v>12</v>
      </c>
      <c r="L1372" s="648">
        <v>3.0214285714285714</v>
      </c>
      <c r="M1372" s="648">
        <v>0.49428571428571427</v>
      </c>
      <c r="N1372" s="823">
        <v>8599.4673809523811</v>
      </c>
      <c r="O1372" s="655" t="s">
        <v>143</v>
      </c>
      <c r="P1372" s="662"/>
      <c r="Q1372" s="823">
        <v>8599.4673809523811</v>
      </c>
      <c r="R1372" s="15">
        <v>-1569.8742857142843</v>
      </c>
      <c r="S1372" s="25"/>
      <c r="T1372" s="649"/>
      <c r="U1372" s="15">
        <v>2.5163920283644079</v>
      </c>
      <c r="V1372" s="649" t="s">
        <v>1211</v>
      </c>
      <c r="W1372" s="657">
        <v>15.515714285714287</v>
      </c>
      <c r="X1372" s="4">
        <v>-2000</v>
      </c>
      <c r="Y1372" s="20"/>
      <c r="Z1372" s="15">
        <v>0</v>
      </c>
    </row>
    <row r="1373" spans="1:26" s="4" customFormat="1" ht="15.75" customHeight="1">
      <c r="A1373" s="854" t="s">
        <v>200</v>
      </c>
      <c r="B1373" s="5">
        <v>43705</v>
      </c>
      <c r="C1373" s="650" t="s">
        <v>271</v>
      </c>
      <c r="D1373" s="663">
        <v>104402</v>
      </c>
      <c r="E1373" s="7" t="s">
        <v>10</v>
      </c>
      <c r="F1373" s="7" t="s">
        <v>1234</v>
      </c>
      <c r="G1373" s="7">
        <v>2000</v>
      </c>
      <c r="H1373" s="651">
        <v>6.97</v>
      </c>
      <c r="I1373" s="651"/>
      <c r="J1373" s="19">
        <v>13940</v>
      </c>
      <c r="K1373" s="3">
        <v>12</v>
      </c>
      <c r="L1373" s="648">
        <v>3.0214285714285714</v>
      </c>
      <c r="M1373" s="648">
        <v>0.49428571428571427</v>
      </c>
      <c r="N1373" s="823">
        <v>13927.505714285715</v>
      </c>
      <c r="O1373" s="655" t="s">
        <v>143</v>
      </c>
      <c r="P1373" s="662"/>
      <c r="Q1373" s="823">
        <v>13927.505714285715</v>
      </c>
      <c r="R1373" s="15">
        <v>-12.135396825395219</v>
      </c>
      <c r="S1373" s="25">
        <v>0</v>
      </c>
      <c r="U1373" s="15">
        <v>-0.3787400913756464</v>
      </c>
      <c r="V1373" s="4" t="s">
        <v>1211</v>
      </c>
      <c r="W1373" s="657">
        <v>15.515714285714287</v>
      </c>
      <c r="X1373" s="4">
        <v>-100</v>
      </c>
      <c r="Y1373" s="20"/>
      <c r="Z1373" s="15">
        <v>0</v>
      </c>
    </row>
    <row r="1374" spans="1:26" s="4" customFormat="1" ht="15.75" customHeight="1">
      <c r="A1374" s="854" t="s">
        <v>200</v>
      </c>
      <c r="B1374" s="5">
        <v>43705</v>
      </c>
      <c r="C1374" s="650" t="s">
        <v>271</v>
      </c>
      <c r="D1374" s="663">
        <v>104402</v>
      </c>
      <c r="E1374" s="7" t="s">
        <v>8</v>
      </c>
      <c r="F1374" s="7" t="s">
        <v>1234</v>
      </c>
      <c r="G1374" s="7">
        <v>2000</v>
      </c>
      <c r="H1374" s="651">
        <v>6.76</v>
      </c>
      <c r="I1374" s="651"/>
      <c r="J1374" s="19">
        <v>13520</v>
      </c>
      <c r="K1374" s="3">
        <v>12</v>
      </c>
      <c r="L1374" s="648">
        <v>3.0214285714285714</v>
      </c>
      <c r="M1374" s="648">
        <v>0.49428571428571427</v>
      </c>
      <c r="N1374" s="823">
        <v>13537.162619047618</v>
      </c>
      <c r="O1374" s="655" t="s">
        <v>143</v>
      </c>
      <c r="P1374" s="662"/>
      <c r="Q1374" s="823">
        <v>-13537.162619047618</v>
      </c>
      <c r="R1374" s="15"/>
      <c r="S1374" s="25">
        <v>100</v>
      </c>
      <c r="U1374" s="15"/>
      <c r="V1374" s="4" t="s">
        <v>1211</v>
      </c>
      <c r="W1374" s="657">
        <v>15.515714285714287</v>
      </c>
      <c r="X1374" s="4">
        <v>100</v>
      </c>
      <c r="Y1374" s="20"/>
      <c r="Z1374" s="15">
        <v>0</v>
      </c>
    </row>
    <row r="1375" spans="1:26" s="4" customFormat="1" ht="15.75" customHeight="1">
      <c r="A1375" s="854" t="s">
        <v>200</v>
      </c>
      <c r="B1375" s="5">
        <v>43705</v>
      </c>
      <c r="C1375" s="650" t="s">
        <v>271</v>
      </c>
      <c r="D1375" s="663">
        <v>104402</v>
      </c>
      <c r="E1375" s="7" t="s">
        <v>10</v>
      </c>
      <c r="F1375" s="7" t="s">
        <v>1234</v>
      </c>
      <c r="G1375" s="7">
        <v>2000</v>
      </c>
      <c r="H1375" s="651">
        <v>6.95</v>
      </c>
      <c r="I1375" s="651"/>
      <c r="J1375" s="19">
        <v>13900</v>
      </c>
      <c r="K1375" s="3">
        <v>12</v>
      </c>
      <c r="L1375" s="648">
        <v>3.0214285714285714</v>
      </c>
      <c r="M1375" s="648">
        <v>0.49428571428571427</v>
      </c>
      <c r="N1375" s="823">
        <v>13883.467380952381</v>
      </c>
      <c r="O1375" s="655" t="s">
        <v>143</v>
      </c>
      <c r="P1375" s="662"/>
      <c r="Q1375" s="823">
        <v>13883.467380952381</v>
      </c>
      <c r="R1375" s="15">
        <v>349.4014285714311</v>
      </c>
      <c r="S1375" s="25"/>
      <c r="T1375" s="649"/>
      <c r="U1375" s="15"/>
      <c r="V1375" s="649" t="s">
        <v>1257</v>
      </c>
      <c r="W1375" s="657">
        <v>15.515714285714287</v>
      </c>
      <c r="X1375" s="4">
        <v>300</v>
      </c>
      <c r="Y1375" s="20"/>
      <c r="Z1375" s="15">
        <v>0</v>
      </c>
    </row>
    <row r="1376" spans="1:26" s="4" customFormat="1" ht="15.75" customHeight="1">
      <c r="A1376" s="854" t="s">
        <v>200</v>
      </c>
      <c r="B1376" s="5">
        <v>43704</v>
      </c>
      <c r="C1376" s="650" t="e">
        <v>#N/A</v>
      </c>
      <c r="D1376" s="291">
        <v>100417</v>
      </c>
      <c r="E1376" s="7" t="s">
        <v>10</v>
      </c>
      <c r="F1376" s="7" t="s">
        <v>1260</v>
      </c>
      <c r="G1376" s="7">
        <v>100</v>
      </c>
      <c r="H1376" s="651">
        <v>97.03</v>
      </c>
      <c r="I1376" s="651">
        <v>97.09</v>
      </c>
      <c r="J1376" s="19">
        <v>9703</v>
      </c>
      <c r="K1376" s="3">
        <v>12</v>
      </c>
      <c r="L1376" s="648">
        <v>2.2844444444444445</v>
      </c>
      <c r="M1376" s="648">
        <v>0.43111111111111111</v>
      </c>
      <c r="N1376" s="823">
        <v>9686.5305555555551</v>
      </c>
      <c r="O1376" s="655" t="s">
        <v>143</v>
      </c>
      <c r="P1376" s="662"/>
      <c r="Q1376" s="823">
        <v>9686.5305555555551</v>
      </c>
      <c r="R1376" s="15">
        <v>-36.692222222221972</v>
      </c>
      <c r="S1376" s="25"/>
      <c r="T1376" s="649"/>
      <c r="U1376" s="15"/>
      <c r="V1376" s="649" t="s">
        <v>1257</v>
      </c>
      <c r="W1376" s="657">
        <v>14.715555555555556</v>
      </c>
      <c r="X1376" s="4">
        <v>1500</v>
      </c>
      <c r="Y1376" s="20"/>
      <c r="Z1376" s="15">
        <v>0</v>
      </c>
    </row>
    <row r="1377" spans="1:26" s="4" customFormat="1" ht="15.75" customHeight="1">
      <c r="A1377" s="854" t="s">
        <v>200</v>
      </c>
      <c r="B1377" s="5">
        <v>43704</v>
      </c>
      <c r="C1377" s="650" t="e">
        <v>#N/A</v>
      </c>
      <c r="D1377" s="291">
        <v>100417</v>
      </c>
      <c r="E1377" s="7" t="s">
        <v>8</v>
      </c>
      <c r="F1377" s="7" t="s">
        <v>1260</v>
      </c>
      <c r="G1377" s="7">
        <v>100</v>
      </c>
      <c r="H1377" s="651">
        <v>97.09</v>
      </c>
      <c r="I1377" s="651">
        <v>97.09</v>
      </c>
      <c r="J1377" s="19">
        <v>9709</v>
      </c>
      <c r="K1377" s="3">
        <v>12</v>
      </c>
      <c r="L1377" s="648">
        <v>2.2844444444444445</v>
      </c>
      <c r="M1377" s="648">
        <v>0.43111111111111111</v>
      </c>
      <c r="N1377" s="823">
        <v>9726.0994444444441</v>
      </c>
      <c r="O1377" s="655" t="s">
        <v>143</v>
      </c>
      <c r="P1377" s="662"/>
      <c r="Q1377" s="823">
        <v>-9726.0994444444441</v>
      </c>
      <c r="R1377" s="15"/>
      <c r="S1377" s="25"/>
      <c r="T1377" s="649"/>
      <c r="U1377" s="15">
        <v>1.0377692832586372</v>
      </c>
      <c r="V1377" s="649" t="s">
        <v>1211</v>
      </c>
      <c r="W1377" s="657">
        <v>14.715555555555556</v>
      </c>
      <c r="X1377" s="4">
        <v>-300</v>
      </c>
      <c r="Y1377" s="20"/>
      <c r="Z1377" s="15">
        <v>0</v>
      </c>
    </row>
    <row r="1378" spans="1:26" s="4" customFormat="1" ht="15.75" customHeight="1">
      <c r="A1378" s="854" t="s">
        <v>200</v>
      </c>
      <c r="B1378" s="5">
        <v>43704</v>
      </c>
      <c r="C1378" s="650" t="s">
        <v>280</v>
      </c>
      <c r="D1378" s="291">
        <v>100417</v>
      </c>
      <c r="E1378" s="7" t="s">
        <v>8</v>
      </c>
      <c r="F1378" s="7" t="s">
        <v>192</v>
      </c>
      <c r="G1378" s="7">
        <v>300</v>
      </c>
      <c r="H1378" s="651">
        <v>26.79</v>
      </c>
      <c r="I1378" s="651">
        <v>26.79</v>
      </c>
      <c r="J1378" s="19">
        <v>8037</v>
      </c>
      <c r="K1378" s="3">
        <v>12</v>
      </c>
      <c r="L1378" s="648">
        <v>2.2844444444444445</v>
      </c>
      <c r="M1378" s="648">
        <v>0.43111111111111111</v>
      </c>
      <c r="N1378" s="823">
        <v>8054.0994444444441</v>
      </c>
      <c r="O1378" s="655" t="s">
        <v>143</v>
      </c>
      <c r="P1378" s="662"/>
      <c r="Q1378" s="823">
        <v>-8054.0994444444441</v>
      </c>
      <c r="R1378" s="15"/>
      <c r="S1378" s="25"/>
      <c r="T1378" s="649"/>
      <c r="U1378" s="15"/>
      <c r="V1378" s="649" t="s">
        <v>1211</v>
      </c>
      <c r="W1378" s="657">
        <v>14.715555555555556</v>
      </c>
      <c r="X1378" s="4">
        <v>300</v>
      </c>
      <c r="Y1378" s="20"/>
      <c r="Z1378" s="15">
        <v>0</v>
      </c>
    </row>
    <row r="1379" spans="1:26" s="4" customFormat="1" ht="15.75" customHeight="1">
      <c r="A1379" s="854" t="s">
        <v>200</v>
      </c>
      <c r="B1379" s="5">
        <v>43704</v>
      </c>
      <c r="C1379" s="650" t="s">
        <v>274</v>
      </c>
      <c r="D1379" s="291">
        <v>100417</v>
      </c>
      <c r="E1379" s="7" t="s">
        <v>8</v>
      </c>
      <c r="F1379" s="7" t="s">
        <v>172</v>
      </c>
      <c r="G1379" s="7">
        <v>1500</v>
      </c>
      <c r="H1379" s="651">
        <v>6.99</v>
      </c>
      <c r="I1379" s="651">
        <v>7.3442607999999989</v>
      </c>
      <c r="J1379" s="19">
        <v>10485</v>
      </c>
      <c r="K1379" s="3">
        <v>12</v>
      </c>
      <c r="L1379" s="648">
        <v>2.2844444444444445</v>
      </c>
      <c r="M1379" s="648">
        <v>0.43111111111111111</v>
      </c>
      <c r="N1379" s="823">
        <v>10501.019111111111</v>
      </c>
      <c r="O1379" s="655" t="s">
        <v>143</v>
      </c>
      <c r="P1379" s="662"/>
      <c r="Q1379" s="823">
        <v>-10501.019111111111</v>
      </c>
      <c r="R1379" s="15"/>
      <c r="S1379" s="25"/>
      <c r="T1379" s="649"/>
      <c r="U1379" s="15"/>
      <c r="V1379" s="649" t="s">
        <v>1211</v>
      </c>
      <c r="W1379" s="657">
        <v>14.715555555555556</v>
      </c>
      <c r="X1379" s="4">
        <v>400</v>
      </c>
      <c r="Y1379" s="20"/>
      <c r="Z1379" s="15">
        <v>0</v>
      </c>
    </row>
    <row r="1380" spans="1:26" s="4" customFormat="1" ht="15.75" customHeight="1">
      <c r="A1380" s="854" t="s">
        <v>200</v>
      </c>
      <c r="B1380" s="5">
        <v>43704</v>
      </c>
      <c r="C1380" s="650" t="s">
        <v>1265</v>
      </c>
      <c r="D1380" s="291">
        <v>100417</v>
      </c>
      <c r="E1380" s="7" t="s">
        <v>10</v>
      </c>
      <c r="F1380" s="7" t="s">
        <v>1240</v>
      </c>
      <c r="G1380" s="7">
        <v>300</v>
      </c>
      <c r="H1380" s="651">
        <v>43.19</v>
      </c>
      <c r="I1380" s="651"/>
      <c r="J1380" s="19">
        <v>12957</v>
      </c>
      <c r="K1380" s="3">
        <v>12</v>
      </c>
      <c r="L1380" s="648">
        <v>2.2844444444444445</v>
      </c>
      <c r="M1380" s="648">
        <v>0.43111111111111111</v>
      </c>
      <c r="N1380" s="823">
        <v>12941.610888888888</v>
      </c>
      <c r="O1380" s="655" t="s">
        <v>143</v>
      </c>
      <c r="P1380" s="662"/>
      <c r="Q1380" s="823">
        <v>12941.610888888888</v>
      </c>
      <c r="R1380" s="15">
        <v>134.30777777777803</v>
      </c>
      <c r="S1380" s="25"/>
      <c r="T1380" s="649"/>
      <c r="U1380" s="15">
        <v>1.2543111240349245</v>
      </c>
      <c r="V1380" s="649" t="s">
        <v>1211</v>
      </c>
      <c r="W1380" s="657">
        <v>14.715555555555556</v>
      </c>
      <c r="X1380" s="4">
        <v>-400</v>
      </c>
      <c r="Y1380" s="20"/>
      <c r="Z1380" s="15">
        <v>0</v>
      </c>
    </row>
    <row r="1381" spans="1:26" s="4" customFormat="1" ht="15.75" customHeight="1">
      <c r="A1381" s="854" t="s">
        <v>200</v>
      </c>
      <c r="B1381" s="5">
        <v>43704</v>
      </c>
      <c r="C1381" s="650" t="s">
        <v>1265</v>
      </c>
      <c r="D1381" s="291">
        <v>100417</v>
      </c>
      <c r="E1381" s="7" t="s">
        <v>8</v>
      </c>
      <c r="F1381" s="7" t="s">
        <v>1240</v>
      </c>
      <c r="G1381" s="7">
        <v>300</v>
      </c>
      <c r="H1381" s="651">
        <v>42.64</v>
      </c>
      <c r="I1381" s="651"/>
      <c r="J1381" s="19">
        <v>12792</v>
      </c>
      <c r="K1381" s="3">
        <v>12</v>
      </c>
      <c r="L1381" s="648">
        <v>2.2844444444444445</v>
      </c>
      <c r="M1381" s="648">
        <v>0.43111111111111111</v>
      </c>
      <c r="N1381" s="823">
        <v>12808.019111111111</v>
      </c>
      <c r="O1381" s="655" t="s">
        <v>143</v>
      </c>
      <c r="P1381" s="662"/>
      <c r="Q1381" s="823">
        <v>-12808.019111111111</v>
      </c>
      <c r="R1381" s="15"/>
      <c r="S1381" s="25"/>
      <c r="T1381" s="649"/>
      <c r="U1381" s="15">
        <v>-0.52873455980876938</v>
      </c>
      <c r="V1381" s="649" t="s">
        <v>1257</v>
      </c>
      <c r="W1381" s="657">
        <v>14.715555555555556</v>
      </c>
      <c r="X1381" s="4">
        <v>-100</v>
      </c>
      <c r="Y1381" s="20"/>
      <c r="Z1381" s="15">
        <v>0</v>
      </c>
    </row>
    <row r="1382" spans="1:26" s="4" customFormat="1" ht="15.75" customHeight="1">
      <c r="A1382" s="854" t="s">
        <v>200</v>
      </c>
      <c r="B1382" s="650">
        <v>43704</v>
      </c>
      <c r="C1382" s="650" t="s">
        <v>271</v>
      </c>
      <c r="D1382" s="663">
        <v>100417</v>
      </c>
      <c r="E1382" s="7" t="s">
        <v>8</v>
      </c>
      <c r="F1382" s="7" t="s">
        <v>38</v>
      </c>
      <c r="G1382" s="7">
        <v>400</v>
      </c>
      <c r="H1382" s="651">
        <v>34.07</v>
      </c>
      <c r="I1382" s="651"/>
      <c r="J1382" s="19">
        <v>13628</v>
      </c>
      <c r="K1382" s="3">
        <v>12</v>
      </c>
      <c r="L1382" s="648">
        <v>2.2844444444444445</v>
      </c>
      <c r="M1382" s="648">
        <v>0.43111111111111111</v>
      </c>
      <c r="N1382" s="823">
        <v>13644.019111111111</v>
      </c>
      <c r="O1382" s="655" t="s">
        <v>143</v>
      </c>
      <c r="P1382" s="662"/>
      <c r="Q1382" s="823">
        <v>-13644.019111111111</v>
      </c>
      <c r="R1382" s="15"/>
      <c r="S1382" s="660"/>
      <c r="T1382" s="649"/>
      <c r="U1382" s="15"/>
      <c r="V1382" s="649" t="s">
        <v>1257</v>
      </c>
      <c r="W1382" s="657">
        <v>14.715555555555556</v>
      </c>
      <c r="X1382" s="4">
        <v>500</v>
      </c>
      <c r="Y1382" s="20"/>
      <c r="Z1382" s="15">
        <v>0</v>
      </c>
    </row>
    <row r="1383" spans="1:26" s="4" customFormat="1" ht="15.75" customHeight="1">
      <c r="A1383" s="854" t="s">
        <v>200</v>
      </c>
      <c r="B1383" s="5">
        <v>43704</v>
      </c>
      <c r="C1383" s="650" t="s">
        <v>271</v>
      </c>
      <c r="D1383" s="663">
        <v>100417</v>
      </c>
      <c r="E1383" s="7" t="s">
        <v>10</v>
      </c>
      <c r="F1383" s="7" t="s">
        <v>38</v>
      </c>
      <c r="G1383" s="7">
        <v>400</v>
      </c>
      <c r="H1383" s="651">
        <v>34.58</v>
      </c>
      <c r="I1383" s="651">
        <v>34.07</v>
      </c>
      <c r="J1383" s="19">
        <v>13832</v>
      </c>
      <c r="K1383" s="3">
        <v>12</v>
      </c>
      <c r="L1383" s="648">
        <v>2.2844444444444445</v>
      </c>
      <c r="M1383" s="648">
        <v>0.43111111111111111</v>
      </c>
      <c r="N1383" s="823">
        <v>13816.610888888888</v>
      </c>
      <c r="O1383" s="655" t="s">
        <v>143</v>
      </c>
      <c r="P1383" s="662"/>
      <c r="Q1383" s="823">
        <v>13816.610888888888</v>
      </c>
      <c r="R1383" s="15">
        <v>173.30777777777803</v>
      </c>
      <c r="S1383" s="660">
        <v>1200</v>
      </c>
      <c r="T1383" s="649"/>
      <c r="U1383" s="15"/>
      <c r="V1383" s="649" t="s">
        <v>1257</v>
      </c>
      <c r="W1383" s="657">
        <v>14.715555555555556</v>
      </c>
      <c r="X1383" s="4">
        <v>100</v>
      </c>
      <c r="Y1383" s="20"/>
      <c r="Z1383" s="15">
        <v>0</v>
      </c>
    </row>
    <row r="1384" spans="1:26" s="4" customFormat="1" ht="15.75" customHeight="1">
      <c r="A1384" s="854" t="s">
        <v>200</v>
      </c>
      <c r="B1384" s="5">
        <v>43704</v>
      </c>
      <c r="C1384" s="650" t="s">
        <v>271</v>
      </c>
      <c r="D1384" s="663">
        <v>100417</v>
      </c>
      <c r="E1384" s="7" t="s">
        <v>10</v>
      </c>
      <c r="F1384" s="7" t="s">
        <v>38</v>
      </c>
      <c r="G1384" s="7">
        <v>100</v>
      </c>
      <c r="H1384" s="651">
        <v>34.58</v>
      </c>
      <c r="I1384" s="651">
        <v>34.72</v>
      </c>
      <c r="J1384" s="19">
        <v>3458</v>
      </c>
      <c r="K1384" s="3"/>
      <c r="L1384" s="648">
        <v>2.2844444444444445</v>
      </c>
      <c r="M1384" s="648">
        <v>0.43111111111111111</v>
      </c>
      <c r="N1384" s="823">
        <v>3454.6108888888889</v>
      </c>
      <c r="O1384" s="655" t="s">
        <v>143</v>
      </c>
      <c r="P1384" s="662"/>
      <c r="Q1384" s="823">
        <v>3454.6108888888889</v>
      </c>
      <c r="R1384" s="15">
        <v>-18.261111111110949</v>
      </c>
      <c r="S1384" s="236" t="s">
        <v>1394</v>
      </c>
      <c r="T1384" s="649"/>
      <c r="U1384" s="15">
        <v>-13.172901126952636</v>
      </c>
      <c r="V1384" s="649" t="s">
        <v>1257</v>
      </c>
      <c r="W1384" s="657">
        <v>2.7155555555555555</v>
      </c>
      <c r="X1384" s="4">
        <v>-1500</v>
      </c>
      <c r="Y1384" s="20"/>
      <c r="Z1384" s="15">
        <v>0</v>
      </c>
    </row>
    <row r="1385" spans="1:26" s="4" customFormat="1" ht="15.75" customHeight="1">
      <c r="A1385" s="854" t="s">
        <v>200</v>
      </c>
      <c r="B1385" s="5">
        <v>43703</v>
      </c>
      <c r="C1385" s="650" t="s">
        <v>271</v>
      </c>
      <c r="D1385" s="663">
        <v>95836</v>
      </c>
      <c r="E1385" s="7" t="s">
        <v>8</v>
      </c>
      <c r="F1385" s="7" t="s">
        <v>38</v>
      </c>
      <c r="G1385" s="7">
        <v>500</v>
      </c>
      <c r="H1385" s="651">
        <v>34.72</v>
      </c>
      <c r="I1385" s="651">
        <v>34.72</v>
      </c>
      <c r="J1385" s="19">
        <v>17360</v>
      </c>
      <c r="K1385" s="3">
        <v>12</v>
      </c>
      <c r="L1385" s="648">
        <v>4.7699999999999996</v>
      </c>
      <c r="M1385" s="648">
        <v>0.71</v>
      </c>
      <c r="N1385" s="823">
        <v>17376.297999999999</v>
      </c>
      <c r="O1385" s="655" t="s">
        <v>143</v>
      </c>
      <c r="P1385" s="662"/>
      <c r="Q1385" s="823">
        <v>-17376.297999999999</v>
      </c>
      <c r="R1385" s="15"/>
      <c r="S1385" s="236">
        <v>1100</v>
      </c>
      <c r="T1385" s="649"/>
      <c r="U1385" s="15"/>
      <c r="V1385" s="649" t="s">
        <v>1257</v>
      </c>
      <c r="W1385" s="657">
        <v>17.48</v>
      </c>
      <c r="X1385" s="4">
        <v>200</v>
      </c>
      <c r="Y1385" s="20"/>
      <c r="Z1385" s="15">
        <v>0</v>
      </c>
    </row>
    <row r="1386" spans="1:26" s="4" customFormat="1" ht="15.75" customHeight="1">
      <c r="A1386" s="855" t="s">
        <v>1263</v>
      </c>
      <c r="B1386" s="5">
        <v>43700</v>
      </c>
      <c r="C1386" s="650" t="s">
        <v>1265</v>
      </c>
      <c r="D1386" s="663">
        <v>4697213</v>
      </c>
      <c r="E1386" s="7" t="s">
        <v>8</v>
      </c>
      <c r="F1386" s="7" t="s">
        <v>1</v>
      </c>
      <c r="G1386" s="7">
        <v>100</v>
      </c>
      <c r="H1386" s="651">
        <v>45.38</v>
      </c>
      <c r="I1386" s="651">
        <v>50.363333333333337</v>
      </c>
      <c r="J1386" s="19">
        <v>4538</v>
      </c>
      <c r="K1386" s="3"/>
      <c r="L1386" s="648">
        <v>1.24</v>
      </c>
      <c r="M1386" s="648">
        <v>0.18</v>
      </c>
      <c r="N1386" s="823">
        <v>4541.768</v>
      </c>
      <c r="O1386" s="655" t="s">
        <v>143</v>
      </c>
      <c r="P1386" s="662"/>
      <c r="Q1386" s="823">
        <v>-4541.768</v>
      </c>
      <c r="R1386" s="15"/>
      <c r="S1386" s="25"/>
      <c r="T1386" s="649"/>
      <c r="U1386" s="15"/>
      <c r="V1386" s="649" t="s">
        <v>1257</v>
      </c>
      <c r="W1386" s="657">
        <v>1.42</v>
      </c>
      <c r="X1386" s="4">
        <v>800</v>
      </c>
      <c r="Y1386" s="20"/>
      <c r="Z1386" s="15">
        <v>0</v>
      </c>
    </row>
    <row r="1387" spans="1:26" s="4" customFormat="1" ht="15.75" customHeight="1">
      <c r="A1387" s="855" t="s">
        <v>1263</v>
      </c>
      <c r="B1387" s="5">
        <v>43699</v>
      </c>
      <c r="C1387" s="650" t="s">
        <v>274</v>
      </c>
      <c r="D1387" s="663">
        <v>4644471</v>
      </c>
      <c r="E1387" s="7" t="s">
        <v>10</v>
      </c>
      <c r="F1387" s="7" t="s">
        <v>172</v>
      </c>
      <c r="G1387" s="7">
        <v>1500</v>
      </c>
      <c r="H1387" s="651">
        <v>7.54</v>
      </c>
      <c r="I1387" s="651">
        <v>8.5299999999999994</v>
      </c>
      <c r="J1387" s="19">
        <v>11310</v>
      </c>
      <c r="K1387" s="3"/>
      <c r="L1387" s="648">
        <v>3.0775000000000001</v>
      </c>
      <c r="M1387" s="648">
        <v>0.46</v>
      </c>
      <c r="N1387" s="823">
        <v>11306.582</v>
      </c>
      <c r="O1387" s="655" t="s">
        <v>143</v>
      </c>
      <c r="P1387" s="662"/>
      <c r="Q1387" s="823">
        <v>11306.582</v>
      </c>
      <c r="R1387" s="15">
        <v>-1489.2899999999972</v>
      </c>
      <c r="S1387" s="25"/>
      <c r="T1387" s="649"/>
      <c r="U1387" s="15"/>
      <c r="V1387" s="649" t="s">
        <v>1257</v>
      </c>
      <c r="W1387" s="657">
        <v>3.5375000000000001</v>
      </c>
      <c r="X1387" s="4">
        <v>800</v>
      </c>
      <c r="Y1387" s="20"/>
      <c r="Z1387" s="15">
        <v>0</v>
      </c>
    </row>
    <row r="1388" spans="1:26" s="4" customFormat="1" ht="15.75" customHeight="1">
      <c r="A1388" s="855" t="s">
        <v>1263</v>
      </c>
      <c r="B1388" s="5">
        <v>43699</v>
      </c>
      <c r="C1388" s="650" t="s">
        <v>1265</v>
      </c>
      <c r="D1388" s="237">
        <v>4644471</v>
      </c>
      <c r="E1388" s="234" t="s">
        <v>8</v>
      </c>
      <c r="F1388" s="234" t="s">
        <v>1</v>
      </c>
      <c r="G1388" s="234">
        <v>200</v>
      </c>
      <c r="H1388" s="234">
        <v>46.72</v>
      </c>
      <c r="I1388" s="234">
        <v>50.816363636363633</v>
      </c>
      <c r="J1388" s="235">
        <v>9344</v>
      </c>
      <c r="K1388" s="154"/>
      <c r="L1388" s="154">
        <v>3.0775000000000001</v>
      </c>
      <c r="M1388" s="154">
        <v>0.46</v>
      </c>
      <c r="N1388" s="823">
        <v>9348.0479999999989</v>
      </c>
      <c r="O1388" s="655" t="s">
        <v>143</v>
      </c>
      <c r="P1388" s="662"/>
      <c r="Q1388" s="823">
        <v>-9348.0479999999989</v>
      </c>
      <c r="R1388" s="482"/>
      <c r="S1388" s="25"/>
      <c r="T1388" s="649"/>
      <c r="U1388" s="15"/>
      <c r="V1388" s="649" t="s">
        <v>1257</v>
      </c>
      <c r="W1388" s="657">
        <v>3.5375000000000001</v>
      </c>
      <c r="X1388" s="4">
        <v>800</v>
      </c>
      <c r="Y1388" s="20"/>
      <c r="Z1388" s="15">
        <v>0</v>
      </c>
    </row>
    <row r="1389" spans="1:26" s="4" customFormat="1" ht="15.75" customHeight="1">
      <c r="A1389" s="855" t="s">
        <v>1263</v>
      </c>
      <c r="B1389" s="5">
        <v>43699</v>
      </c>
      <c r="C1389" s="650" t="s">
        <v>446</v>
      </c>
      <c r="D1389" s="663">
        <v>4644471</v>
      </c>
      <c r="E1389" s="7" t="s">
        <v>8</v>
      </c>
      <c r="F1389" s="7" t="s">
        <v>89</v>
      </c>
      <c r="G1389" s="7">
        <v>800</v>
      </c>
      <c r="H1389" s="651">
        <v>14.97</v>
      </c>
      <c r="I1389" s="651">
        <v>15.07</v>
      </c>
      <c r="J1389" s="19">
        <v>11976</v>
      </c>
      <c r="K1389" s="3"/>
      <c r="L1389" s="648">
        <v>3.0775000000000001</v>
      </c>
      <c r="M1389" s="648">
        <v>0.46</v>
      </c>
      <c r="N1389" s="823">
        <v>11981.096249999999</v>
      </c>
      <c r="O1389" s="655" t="s">
        <v>143</v>
      </c>
      <c r="P1389" s="662"/>
      <c r="Q1389" s="823">
        <v>-11981.096249999999</v>
      </c>
      <c r="R1389" s="15"/>
      <c r="S1389" s="25">
        <v>2000</v>
      </c>
      <c r="T1389" s="649"/>
      <c r="U1389" s="15"/>
      <c r="V1389" s="649" t="s">
        <v>1257</v>
      </c>
      <c r="W1389" s="657">
        <v>3.5375000000000001</v>
      </c>
      <c r="X1389" s="4">
        <v>2000</v>
      </c>
      <c r="Y1389" s="20"/>
      <c r="Z1389" s="15">
        <v>0</v>
      </c>
    </row>
    <row r="1390" spans="1:26" s="4" customFormat="1" ht="15.75" customHeight="1">
      <c r="A1390" s="855" t="s">
        <v>1263</v>
      </c>
      <c r="B1390" s="5">
        <v>43699</v>
      </c>
      <c r="C1390" s="650" t="s">
        <v>446</v>
      </c>
      <c r="D1390" s="663">
        <v>4644471</v>
      </c>
      <c r="E1390" s="7" t="s">
        <v>8</v>
      </c>
      <c r="F1390" s="7" t="s">
        <v>89</v>
      </c>
      <c r="G1390" s="7">
        <v>800</v>
      </c>
      <c r="H1390" s="651">
        <v>15.17</v>
      </c>
      <c r="I1390" s="651">
        <v>15.17</v>
      </c>
      <c r="J1390" s="19">
        <v>12136</v>
      </c>
      <c r="K1390" s="3"/>
      <c r="L1390" s="648">
        <v>3.0775000000000001</v>
      </c>
      <c r="M1390" s="648">
        <v>0.46</v>
      </c>
      <c r="N1390" s="823">
        <v>12141.096249999999</v>
      </c>
      <c r="O1390" s="655" t="s">
        <v>143</v>
      </c>
      <c r="P1390" s="662"/>
      <c r="Q1390" s="823">
        <v>-12141.096249999999</v>
      </c>
      <c r="R1390" s="15"/>
      <c r="S1390" s="25">
        <v>0</v>
      </c>
      <c r="T1390" s="649"/>
      <c r="U1390" s="15">
        <v>1.1865551583268423</v>
      </c>
      <c r="V1390" s="649" t="s">
        <v>1211</v>
      </c>
      <c r="W1390" s="657">
        <v>3.5375000000000001</v>
      </c>
      <c r="X1390" s="4">
        <v>-2000</v>
      </c>
      <c r="Y1390" s="20"/>
      <c r="Z1390" s="15">
        <v>0</v>
      </c>
    </row>
    <row r="1391" spans="1:26" s="4" customFormat="1" ht="15.75" customHeight="1">
      <c r="A1391" s="854" t="s">
        <v>200</v>
      </c>
      <c r="B1391" s="5">
        <v>43699</v>
      </c>
      <c r="C1391" s="650" t="s">
        <v>446</v>
      </c>
      <c r="D1391" s="663">
        <v>84870</v>
      </c>
      <c r="E1391" s="7" t="s">
        <v>8</v>
      </c>
      <c r="F1391" s="7" t="s">
        <v>89</v>
      </c>
      <c r="G1391" s="7">
        <v>800</v>
      </c>
      <c r="H1391" s="651">
        <v>15.18</v>
      </c>
      <c r="I1391" s="651">
        <v>15.18</v>
      </c>
      <c r="J1391" s="19">
        <v>12144</v>
      </c>
      <c r="K1391" s="3">
        <v>12</v>
      </c>
      <c r="L1391" s="648">
        <v>3.4677777777777781</v>
      </c>
      <c r="M1391" s="648">
        <v>0.69111111111111112</v>
      </c>
      <c r="N1391" s="823">
        <v>12161.327361111111</v>
      </c>
      <c r="O1391" s="655" t="s">
        <v>143</v>
      </c>
      <c r="P1391" s="662"/>
      <c r="Q1391" s="823">
        <v>-12161.327361111111</v>
      </c>
      <c r="R1391" s="15"/>
      <c r="S1391" s="25"/>
      <c r="T1391" s="649"/>
      <c r="U1391" s="15">
        <v>-1.0412573551211994E-2</v>
      </c>
      <c r="V1391" s="649" t="s">
        <v>1211</v>
      </c>
      <c r="W1391" s="657">
        <v>16.158888888888889</v>
      </c>
      <c r="X1391" s="4">
        <v>-800</v>
      </c>
      <c r="Y1391" s="20"/>
      <c r="Z1391" s="15">
        <v>0</v>
      </c>
    </row>
    <row r="1392" spans="1:26" s="4" customFormat="1" ht="15.75" customHeight="1">
      <c r="A1392" s="854" t="s">
        <v>200</v>
      </c>
      <c r="B1392" s="5">
        <v>43699</v>
      </c>
      <c r="C1392" s="650" t="s">
        <v>271</v>
      </c>
      <c r="D1392" s="663">
        <v>84870</v>
      </c>
      <c r="E1392" s="7" t="s">
        <v>8</v>
      </c>
      <c r="F1392" s="7" t="s">
        <v>1234</v>
      </c>
      <c r="G1392" s="7">
        <v>2000</v>
      </c>
      <c r="H1392" s="651">
        <v>6.96</v>
      </c>
      <c r="I1392" s="651">
        <v>6.96</v>
      </c>
      <c r="J1392" s="19">
        <v>13920</v>
      </c>
      <c r="K1392" s="3">
        <v>12</v>
      </c>
      <c r="L1392" s="648">
        <v>3.4677777777777781</v>
      </c>
      <c r="M1392" s="648">
        <v>0.69111111111111112</v>
      </c>
      <c r="N1392" s="823">
        <v>13937.327361111111</v>
      </c>
      <c r="O1392" s="655" t="s">
        <v>143</v>
      </c>
      <c r="P1392" s="662"/>
      <c r="Q1392" s="823">
        <v>-13937.327361111111</v>
      </c>
      <c r="R1392" s="15"/>
      <c r="S1392" s="25"/>
      <c r="T1392" s="649"/>
      <c r="U1392" s="15"/>
      <c r="V1392" s="649" t="s">
        <v>1211</v>
      </c>
      <c r="W1392" s="657">
        <v>16.158888888888889</v>
      </c>
      <c r="X1392" s="4">
        <v>800</v>
      </c>
      <c r="Y1392" s="20"/>
      <c r="Z1392" s="15">
        <v>0</v>
      </c>
    </row>
    <row r="1393" spans="1:26" s="4" customFormat="1" ht="15.75" customHeight="1">
      <c r="A1393" s="854" t="s">
        <v>200</v>
      </c>
      <c r="B1393" s="5">
        <v>43699</v>
      </c>
      <c r="C1393" s="650" t="s">
        <v>271</v>
      </c>
      <c r="D1393" s="663">
        <v>84870</v>
      </c>
      <c r="E1393" s="7" t="s">
        <v>10</v>
      </c>
      <c r="F1393" s="7" t="s">
        <v>1234</v>
      </c>
      <c r="G1393" s="7">
        <v>2000</v>
      </c>
      <c r="H1393" s="651">
        <v>7.06</v>
      </c>
      <c r="I1393" s="651">
        <v>7.01</v>
      </c>
      <c r="J1393" s="19">
        <v>14120</v>
      </c>
      <c r="K1393" s="3">
        <v>12</v>
      </c>
      <c r="L1393" s="648">
        <v>3.4677777777777781</v>
      </c>
      <c r="M1393" s="648">
        <v>0.69111111111111112</v>
      </c>
      <c r="N1393" s="823">
        <v>14103.302638888888</v>
      </c>
      <c r="O1393" s="655" t="s">
        <v>143</v>
      </c>
      <c r="P1393" s="662"/>
      <c r="Q1393" s="823">
        <v>14103.302638888888</v>
      </c>
      <c r="R1393" s="15">
        <v>167.35777777777912</v>
      </c>
      <c r="S1393" s="25"/>
      <c r="T1393" s="649"/>
      <c r="U1393" s="15">
        <v>-0.26396814535232616</v>
      </c>
      <c r="V1393" s="649" t="s">
        <v>1211</v>
      </c>
      <c r="W1393" s="657">
        <v>16.158888888888889</v>
      </c>
      <c r="X1393" s="4">
        <v>-700</v>
      </c>
      <c r="Y1393" s="20"/>
      <c r="Z1393" s="15">
        <v>0</v>
      </c>
    </row>
    <row r="1394" spans="1:26" s="4" customFormat="1" ht="15.75" customHeight="1">
      <c r="A1394" s="854" t="s">
        <v>200</v>
      </c>
      <c r="B1394" s="5">
        <v>43699</v>
      </c>
      <c r="C1394" s="650" t="s">
        <v>280</v>
      </c>
      <c r="D1394" s="663">
        <v>84870</v>
      </c>
      <c r="E1394" s="7" t="s">
        <v>10</v>
      </c>
      <c r="F1394" s="7" t="s">
        <v>192</v>
      </c>
      <c r="G1394" s="7">
        <v>800</v>
      </c>
      <c r="H1394" s="651">
        <v>27.74</v>
      </c>
      <c r="I1394" s="651">
        <v>27.71</v>
      </c>
      <c r="J1394" s="19">
        <v>22192</v>
      </c>
      <c r="K1394" s="3">
        <v>12</v>
      </c>
      <c r="L1394" s="648">
        <v>3.4677777777777781</v>
      </c>
      <c r="M1394" s="648">
        <v>0.69111111111111112</v>
      </c>
      <c r="N1394" s="823">
        <v>22175.30263888889</v>
      </c>
      <c r="O1394" s="655" t="s">
        <v>143</v>
      </c>
      <c r="P1394" s="662"/>
      <c r="Q1394" s="823">
        <v>22175.30263888889</v>
      </c>
      <c r="R1394" s="15">
        <v>-2.3091452991466213</v>
      </c>
      <c r="S1394" s="25"/>
      <c r="T1394" s="649"/>
      <c r="U1394" s="15"/>
      <c r="V1394" s="649" t="s">
        <v>1211</v>
      </c>
      <c r="W1394" s="657">
        <v>16.158888888888889</v>
      </c>
      <c r="X1394" s="4">
        <v>700</v>
      </c>
      <c r="Y1394" s="20"/>
      <c r="Z1394" s="15">
        <v>0</v>
      </c>
    </row>
    <row r="1395" spans="1:26" s="4" customFormat="1" ht="15.75" customHeight="1">
      <c r="A1395" s="854" t="s">
        <v>200</v>
      </c>
      <c r="B1395" s="5">
        <v>43699</v>
      </c>
      <c r="C1395" s="650" t="s">
        <v>280</v>
      </c>
      <c r="D1395" s="663">
        <v>84870</v>
      </c>
      <c r="E1395" s="7" t="s">
        <v>8</v>
      </c>
      <c r="F1395" s="7" t="s">
        <v>192</v>
      </c>
      <c r="G1395" s="7">
        <v>800</v>
      </c>
      <c r="H1395" s="651">
        <v>27.7</v>
      </c>
      <c r="I1395" s="651">
        <v>27.7</v>
      </c>
      <c r="J1395" s="19">
        <v>22160</v>
      </c>
      <c r="K1395" s="3">
        <v>12</v>
      </c>
      <c r="L1395" s="648">
        <v>3.4677777777777781</v>
      </c>
      <c r="M1395" s="648">
        <v>0.69111111111111112</v>
      </c>
      <c r="N1395" s="823">
        <v>22177.327361111111</v>
      </c>
      <c r="O1395" s="655" t="s">
        <v>143</v>
      </c>
      <c r="P1395" s="662"/>
      <c r="Q1395" s="823">
        <v>-22177.327361111111</v>
      </c>
      <c r="R1395" s="15"/>
      <c r="S1395" s="25">
        <v>2000</v>
      </c>
      <c r="T1395" s="649"/>
      <c r="U1395" s="15"/>
      <c r="V1395" s="649" t="s">
        <v>1211</v>
      </c>
      <c r="W1395" s="657">
        <v>16.158888888888889</v>
      </c>
      <c r="X1395" s="4">
        <v>2000</v>
      </c>
      <c r="Y1395" s="20"/>
      <c r="Z1395" s="15">
        <v>0</v>
      </c>
    </row>
    <row r="1396" spans="1:26" s="4" customFormat="1" ht="15.75" customHeight="1">
      <c r="A1396" s="854" t="s">
        <v>200</v>
      </c>
      <c r="B1396" s="5">
        <v>43699</v>
      </c>
      <c r="C1396" s="650" t="s">
        <v>280</v>
      </c>
      <c r="D1396" s="663">
        <v>84870</v>
      </c>
      <c r="E1396" s="7" t="s">
        <v>10</v>
      </c>
      <c r="F1396" s="7" t="s">
        <v>192</v>
      </c>
      <c r="G1396" s="7">
        <v>700</v>
      </c>
      <c r="H1396" s="651">
        <v>27.63</v>
      </c>
      <c r="I1396" s="651"/>
      <c r="J1396" s="19">
        <v>19341</v>
      </c>
      <c r="K1396" s="3">
        <v>12</v>
      </c>
      <c r="L1396" s="648">
        <v>3.4677777777777781</v>
      </c>
      <c r="M1396" s="648">
        <v>0.69111111111111112</v>
      </c>
      <c r="N1396" s="823">
        <v>19324.30263888889</v>
      </c>
      <c r="O1396" s="655" t="s">
        <v>143</v>
      </c>
      <c r="P1396" s="662"/>
      <c r="Q1396" s="823">
        <v>19324.30263888889</v>
      </c>
      <c r="R1396" s="15">
        <v>-51.006068376071198</v>
      </c>
      <c r="S1396" s="25">
        <v>0</v>
      </c>
      <c r="T1396" s="649"/>
      <c r="U1396" s="15">
        <v>1.8388853961484699</v>
      </c>
      <c r="V1396" s="649" t="s">
        <v>1211</v>
      </c>
      <c r="W1396" s="657">
        <v>16.158888888888889</v>
      </c>
      <c r="X1396" s="4">
        <v>-2000</v>
      </c>
      <c r="Y1396" s="20"/>
      <c r="Z1396" s="15">
        <v>0</v>
      </c>
    </row>
    <row r="1397" spans="1:26" s="4" customFormat="1" ht="15.75" customHeight="1">
      <c r="A1397" s="854" t="s">
        <v>200</v>
      </c>
      <c r="B1397" s="5">
        <v>43699</v>
      </c>
      <c r="C1397" s="650" t="s">
        <v>280</v>
      </c>
      <c r="D1397" s="663">
        <v>84870</v>
      </c>
      <c r="E1397" s="7" t="s">
        <v>8</v>
      </c>
      <c r="F1397" s="7" t="s">
        <v>192</v>
      </c>
      <c r="G1397" s="7">
        <v>700</v>
      </c>
      <c r="H1397" s="651">
        <v>27.65</v>
      </c>
      <c r="I1397" s="651"/>
      <c r="J1397" s="19">
        <v>19355</v>
      </c>
      <c r="K1397" s="3">
        <v>12</v>
      </c>
      <c r="L1397" s="648">
        <v>3.4677777777777781</v>
      </c>
      <c r="M1397" s="648">
        <v>0.69111111111111112</v>
      </c>
      <c r="N1397" s="823">
        <v>19373.386111111111</v>
      </c>
      <c r="O1397" s="655" t="s">
        <v>143</v>
      </c>
      <c r="P1397" s="662"/>
      <c r="Q1397" s="823">
        <v>-19373.386111111111</v>
      </c>
      <c r="R1397" s="15"/>
      <c r="S1397" s="25"/>
      <c r="T1397" s="649"/>
      <c r="U1397" s="15">
        <v>3.8145362428895244</v>
      </c>
      <c r="V1397" s="649" t="s">
        <v>1211</v>
      </c>
      <c r="W1397" s="657">
        <v>16.158888888888889</v>
      </c>
      <c r="X1397" s="4">
        <v>-500</v>
      </c>
      <c r="Y1397" s="20"/>
      <c r="Z1397" s="15">
        <v>0</v>
      </c>
    </row>
    <row r="1398" spans="1:26" s="4" customFormat="1" ht="15.75" customHeight="1">
      <c r="A1398" s="854" t="s">
        <v>200</v>
      </c>
      <c r="B1398" s="5">
        <v>43699</v>
      </c>
      <c r="C1398" s="650" t="s">
        <v>271</v>
      </c>
      <c r="D1398" s="663">
        <v>84870</v>
      </c>
      <c r="E1398" s="7" t="s">
        <v>8</v>
      </c>
      <c r="F1398" s="7" t="s">
        <v>1234</v>
      </c>
      <c r="G1398" s="7">
        <v>2000</v>
      </c>
      <c r="H1398" s="651">
        <v>7.01</v>
      </c>
      <c r="I1398" s="651"/>
      <c r="J1398" s="19">
        <v>14020</v>
      </c>
      <c r="K1398" s="3">
        <v>12</v>
      </c>
      <c r="L1398" s="648">
        <v>3.4677777777777781</v>
      </c>
      <c r="M1398" s="648">
        <v>0.69111111111111112</v>
      </c>
      <c r="N1398" s="823">
        <v>14038.386111111111</v>
      </c>
      <c r="O1398" s="655" t="s">
        <v>143</v>
      </c>
      <c r="P1398" s="662"/>
      <c r="Q1398" s="823">
        <v>-14038.386111111111</v>
      </c>
      <c r="R1398" s="15"/>
      <c r="S1398" s="25"/>
      <c r="T1398" s="649"/>
      <c r="U1398" s="15">
        <v>2.995409955328546</v>
      </c>
      <c r="V1398" s="649" t="s">
        <v>1211</v>
      </c>
      <c r="W1398" s="657">
        <v>16.158888888888889</v>
      </c>
      <c r="X1398" s="4">
        <v>-800</v>
      </c>
      <c r="Y1398" s="20"/>
      <c r="Z1398" s="15">
        <v>0</v>
      </c>
    </row>
    <row r="1399" spans="1:26" s="4" customFormat="1" ht="15.75" customHeight="1">
      <c r="A1399" s="854" t="s">
        <v>200</v>
      </c>
      <c r="B1399" s="5">
        <v>43699</v>
      </c>
      <c r="C1399" s="650" t="s">
        <v>271</v>
      </c>
      <c r="D1399" s="663">
        <v>84870</v>
      </c>
      <c r="E1399" s="7" t="s">
        <v>10</v>
      </c>
      <c r="F1399" s="7" t="s">
        <v>1234</v>
      </c>
      <c r="G1399" s="7">
        <v>2000</v>
      </c>
      <c r="H1399" s="651">
        <v>7.16</v>
      </c>
      <c r="I1399" s="651"/>
      <c r="J1399" s="19">
        <v>14320</v>
      </c>
      <c r="K1399" s="3">
        <v>12</v>
      </c>
      <c r="L1399" s="648">
        <v>3.4677777777777781</v>
      </c>
      <c r="M1399" s="648">
        <v>0.69111111111111112</v>
      </c>
      <c r="N1399" s="823">
        <v>14304.788888888888</v>
      </c>
      <c r="O1399" s="655" t="s">
        <v>143</v>
      </c>
      <c r="P1399" s="662"/>
      <c r="Q1399" s="823">
        <v>14304.788888888888</v>
      </c>
      <c r="R1399" s="15">
        <v>262.99393162393062</v>
      </c>
      <c r="S1399" s="25"/>
      <c r="T1399" s="649"/>
      <c r="U1399" s="15"/>
      <c r="V1399" s="649" t="s">
        <v>1211</v>
      </c>
      <c r="W1399" s="657">
        <v>16.158888888888889</v>
      </c>
      <c r="X1399" s="4">
        <v>800</v>
      </c>
      <c r="Y1399" s="20"/>
      <c r="Z1399" s="15">
        <v>0</v>
      </c>
    </row>
    <row r="1400" spans="1:26" s="4" customFormat="1" ht="15.75" customHeight="1">
      <c r="A1400" s="855" t="s">
        <v>1263</v>
      </c>
      <c r="B1400" s="5">
        <v>43698</v>
      </c>
      <c r="C1400" s="650" t="s">
        <v>280</v>
      </c>
      <c r="D1400" s="663">
        <v>4601622</v>
      </c>
      <c r="E1400" s="7" t="s">
        <v>10</v>
      </c>
      <c r="F1400" s="7" t="s">
        <v>192</v>
      </c>
      <c r="G1400" s="7">
        <v>500</v>
      </c>
      <c r="H1400" s="651">
        <v>28.01</v>
      </c>
      <c r="I1400" s="651"/>
      <c r="J1400" s="19">
        <v>14005</v>
      </c>
      <c r="K1400" s="3"/>
      <c r="L1400" s="648">
        <v>2.8733333333333331</v>
      </c>
      <c r="M1400" s="648">
        <v>0.51666666666666672</v>
      </c>
      <c r="N1400" s="823">
        <v>14000.893333333333</v>
      </c>
      <c r="O1400" s="655" t="s">
        <v>143</v>
      </c>
      <c r="P1400" s="662"/>
      <c r="Q1400" s="823">
        <v>14000.893333333333</v>
      </c>
      <c r="R1400" s="15">
        <v>533.99641025640994</v>
      </c>
      <c r="S1400" s="25">
        <v>2000</v>
      </c>
      <c r="T1400" s="649"/>
      <c r="U1400" s="15">
        <v>1.2872661230359164</v>
      </c>
      <c r="V1400" s="649" t="s">
        <v>1211</v>
      </c>
      <c r="W1400" s="657">
        <v>3.3899999999999997</v>
      </c>
      <c r="X1400" s="4">
        <v>-2000</v>
      </c>
      <c r="Y1400" s="20"/>
      <c r="Z1400" s="15">
        <v>0</v>
      </c>
    </row>
    <row r="1401" spans="1:26" s="4" customFormat="1" ht="15.75" customHeight="1">
      <c r="A1401" s="855" t="s">
        <v>1263</v>
      </c>
      <c r="B1401" s="5">
        <v>43698</v>
      </c>
      <c r="C1401" s="650" t="s">
        <v>446</v>
      </c>
      <c r="D1401" s="663">
        <v>4601622</v>
      </c>
      <c r="E1401" s="7" t="s">
        <v>10</v>
      </c>
      <c r="F1401" s="7" t="s">
        <v>89</v>
      </c>
      <c r="G1401" s="7">
        <v>800</v>
      </c>
      <c r="H1401" s="651">
        <v>15.17</v>
      </c>
      <c r="I1401" s="651">
        <v>14.7</v>
      </c>
      <c r="J1401" s="19">
        <v>12136</v>
      </c>
      <c r="K1401" s="3"/>
      <c r="L1401" s="648">
        <v>2.8733333333333331</v>
      </c>
      <c r="M1401" s="648">
        <v>0.51666666666666672</v>
      </c>
      <c r="N1401" s="823">
        <v>12132.953333333333</v>
      </c>
      <c r="O1401" s="655" t="s">
        <v>143</v>
      </c>
      <c r="P1401" s="662"/>
      <c r="Q1401" s="823">
        <v>12132.953333333333</v>
      </c>
      <c r="R1401" s="15">
        <v>363.34282051282025</v>
      </c>
      <c r="S1401" s="25"/>
      <c r="T1401" s="649"/>
      <c r="U1401" s="15"/>
      <c r="V1401" s="649" t="s">
        <v>1211</v>
      </c>
      <c r="W1401" s="657">
        <v>3.3899999999999997</v>
      </c>
      <c r="X1401" s="4">
        <v>300</v>
      </c>
      <c r="Y1401" s="20"/>
      <c r="Z1401" s="15">
        <v>0</v>
      </c>
    </row>
    <row r="1402" spans="1:26" s="4" customFormat="1" ht="15.75" customHeight="1">
      <c r="A1402" s="855" t="s">
        <v>1263</v>
      </c>
      <c r="B1402" s="5">
        <v>43698</v>
      </c>
      <c r="C1402" s="650" t="s">
        <v>446</v>
      </c>
      <c r="D1402" s="663">
        <v>4601622</v>
      </c>
      <c r="E1402" s="7" t="s">
        <v>8</v>
      </c>
      <c r="F1402" s="7" t="s">
        <v>89</v>
      </c>
      <c r="G1402" s="7">
        <v>800</v>
      </c>
      <c r="H1402" s="651">
        <v>14.7</v>
      </c>
      <c r="I1402" s="651">
        <v>14.7</v>
      </c>
      <c r="J1402" s="19">
        <v>11760</v>
      </c>
      <c r="K1402" s="3"/>
      <c r="L1402" s="648">
        <v>2.8733333333333331</v>
      </c>
      <c r="M1402" s="648">
        <v>0.51666666666666672</v>
      </c>
      <c r="N1402" s="823">
        <v>11763.676666666666</v>
      </c>
      <c r="O1402" s="655" t="s">
        <v>143</v>
      </c>
      <c r="P1402" s="662"/>
      <c r="Q1402" s="823">
        <v>-11763.676666666666</v>
      </c>
      <c r="R1402" s="15"/>
      <c r="S1402" s="25">
        <v>4000</v>
      </c>
      <c r="T1402" s="649"/>
      <c r="U1402" s="15"/>
      <c r="V1402" s="649" t="s">
        <v>1211</v>
      </c>
      <c r="W1402" s="657">
        <v>3.3899999999999997</v>
      </c>
      <c r="X1402" s="4">
        <v>2000</v>
      </c>
      <c r="Y1402" s="20"/>
      <c r="Z1402" s="15">
        <v>0</v>
      </c>
    </row>
    <row r="1403" spans="1:26" s="4" customFormat="1" ht="15.75" customHeight="1">
      <c r="A1403" s="854" t="s">
        <v>200</v>
      </c>
      <c r="B1403" s="5">
        <v>43698</v>
      </c>
      <c r="C1403" s="650" t="s">
        <v>271</v>
      </c>
      <c r="D1403" s="663">
        <v>80376</v>
      </c>
      <c r="E1403" s="7" t="s">
        <v>10</v>
      </c>
      <c r="F1403" s="7" t="s">
        <v>1234</v>
      </c>
      <c r="G1403" s="7">
        <v>2000</v>
      </c>
      <c r="H1403" s="651">
        <v>7.12</v>
      </c>
      <c r="I1403" s="651"/>
      <c r="J1403" s="19">
        <v>14240</v>
      </c>
      <c r="K1403" s="3">
        <v>12</v>
      </c>
      <c r="L1403" s="648">
        <v>3.5100000000000002</v>
      </c>
      <c r="M1403" s="648">
        <v>0.65153846153846162</v>
      </c>
      <c r="N1403" s="823">
        <v>14224.818461538462</v>
      </c>
      <c r="O1403" s="655" t="s">
        <v>143</v>
      </c>
      <c r="P1403" s="662"/>
      <c r="Q1403" s="823">
        <v>14224.818461538462</v>
      </c>
      <c r="R1403" s="15">
        <v>183.07307692307768</v>
      </c>
      <c r="S1403" s="25">
        <v>2000</v>
      </c>
      <c r="T1403" s="649"/>
      <c r="U1403" s="15"/>
      <c r="V1403" s="649" t="s">
        <v>1257</v>
      </c>
      <c r="W1403" s="657">
        <v>16.161538461538463</v>
      </c>
      <c r="X1403" s="4">
        <v>2000</v>
      </c>
      <c r="Y1403" s="20"/>
      <c r="Z1403" s="15">
        <v>0</v>
      </c>
    </row>
    <row r="1404" spans="1:26" s="4" customFormat="1" ht="15.75" customHeight="1">
      <c r="A1404" s="854" t="s">
        <v>200</v>
      </c>
      <c r="B1404" s="5">
        <v>43698</v>
      </c>
      <c r="C1404" s="650" t="s">
        <v>274</v>
      </c>
      <c r="D1404" s="663">
        <v>80376</v>
      </c>
      <c r="E1404" s="7" t="s">
        <v>8</v>
      </c>
      <c r="F1404" s="7" t="s">
        <v>152</v>
      </c>
      <c r="G1404" s="7">
        <v>300</v>
      </c>
      <c r="H1404" s="651">
        <v>27.8</v>
      </c>
      <c r="I1404" s="651">
        <v>32.484615384615381</v>
      </c>
      <c r="J1404" s="19">
        <v>8340</v>
      </c>
      <c r="K1404" s="3">
        <v>12</v>
      </c>
      <c r="L1404" s="648">
        <v>3.5100000000000002</v>
      </c>
      <c r="M1404" s="648">
        <v>0.65153846153846162</v>
      </c>
      <c r="N1404" s="823">
        <v>8355.8115384615376</v>
      </c>
      <c r="O1404" s="655" t="s">
        <v>143</v>
      </c>
      <c r="P1404" s="662"/>
      <c r="Q1404" s="823">
        <v>-8355.8115384615376</v>
      </c>
      <c r="R1404" s="15"/>
      <c r="S1404" s="25">
        <v>0</v>
      </c>
      <c r="T1404" s="649"/>
      <c r="U1404" s="15">
        <v>3.1173727104724573</v>
      </c>
      <c r="V1404" s="649" t="s">
        <v>1257</v>
      </c>
      <c r="W1404" s="657">
        <v>16.161538461538463</v>
      </c>
      <c r="X1404" s="4">
        <v>-3000</v>
      </c>
      <c r="Y1404" s="20"/>
      <c r="Z1404" s="15">
        <v>0</v>
      </c>
    </row>
    <row r="1405" spans="1:26" s="4" customFormat="1" ht="15.75" customHeight="1">
      <c r="A1405" s="854" t="s">
        <v>200</v>
      </c>
      <c r="B1405" s="5">
        <v>43698</v>
      </c>
      <c r="C1405" s="650" t="s">
        <v>271</v>
      </c>
      <c r="D1405" s="663">
        <v>80376</v>
      </c>
      <c r="E1405" s="7" t="s">
        <v>8</v>
      </c>
      <c r="F1405" s="7" t="s">
        <v>1234</v>
      </c>
      <c r="G1405" s="7">
        <v>2000</v>
      </c>
      <c r="H1405" s="651">
        <v>7.01</v>
      </c>
      <c r="I1405" s="651"/>
      <c r="J1405" s="19">
        <v>14020</v>
      </c>
      <c r="K1405" s="3">
        <v>12</v>
      </c>
      <c r="L1405" s="648">
        <v>3.5100000000000002</v>
      </c>
      <c r="M1405" s="648">
        <v>0.65153846153846162</v>
      </c>
      <c r="N1405" s="823">
        <v>14035.669538461538</v>
      </c>
      <c r="O1405" s="655" t="s">
        <v>143</v>
      </c>
      <c r="P1405" s="662"/>
      <c r="Q1405" s="823">
        <v>-14035.669538461538</v>
      </c>
      <c r="R1405" s="15"/>
      <c r="S1405" s="25">
        <v>500</v>
      </c>
      <c r="T1405" s="649"/>
      <c r="U1405" s="15"/>
      <c r="V1405" s="649" t="s">
        <v>1257</v>
      </c>
      <c r="W1405" s="657">
        <v>16.161538461538463</v>
      </c>
      <c r="X1405" s="4">
        <v>200</v>
      </c>
      <c r="Y1405" s="20"/>
      <c r="Z1405" s="15">
        <v>0</v>
      </c>
    </row>
    <row r="1406" spans="1:26" s="4" customFormat="1" ht="15.75" customHeight="1">
      <c r="A1406" s="854" t="s">
        <v>200</v>
      </c>
      <c r="B1406" s="5">
        <v>43698</v>
      </c>
      <c r="C1406" s="650" t="s">
        <v>271</v>
      </c>
      <c r="D1406" s="663">
        <v>80376</v>
      </c>
      <c r="E1406" s="7" t="s">
        <v>8</v>
      </c>
      <c r="F1406" s="7" t="s">
        <v>1234</v>
      </c>
      <c r="G1406" s="7">
        <v>2000</v>
      </c>
      <c r="H1406" s="651">
        <v>7.01</v>
      </c>
      <c r="I1406" s="651">
        <v>7.01</v>
      </c>
      <c r="J1406" s="19">
        <v>14020</v>
      </c>
      <c r="K1406" s="3">
        <v>12</v>
      </c>
      <c r="L1406" s="648">
        <v>3.5100000000000002</v>
      </c>
      <c r="M1406" s="648">
        <v>0.65153846153846162</v>
      </c>
      <c r="N1406" s="823">
        <v>14035.669538461538</v>
      </c>
      <c r="O1406" s="655" t="s">
        <v>143</v>
      </c>
      <c r="P1406" s="662"/>
      <c r="Q1406" s="823">
        <v>-14035.669538461538</v>
      </c>
      <c r="R1406" s="15"/>
      <c r="S1406" s="25">
        <v>300</v>
      </c>
      <c r="T1406" s="649"/>
      <c r="U1406" s="15"/>
      <c r="V1406" s="649" t="s">
        <v>1257</v>
      </c>
      <c r="W1406" s="657">
        <v>16.161538461538463</v>
      </c>
      <c r="X1406" s="4">
        <v>300</v>
      </c>
      <c r="Y1406" s="20"/>
      <c r="Z1406" s="15">
        <v>0</v>
      </c>
    </row>
    <row r="1407" spans="1:26" s="4" customFormat="1" ht="15.75" customHeight="1">
      <c r="A1407" s="854" t="s">
        <v>200</v>
      </c>
      <c r="B1407" s="5">
        <v>43698</v>
      </c>
      <c r="C1407" s="650" t="s">
        <v>271</v>
      </c>
      <c r="D1407" s="663">
        <v>80376</v>
      </c>
      <c r="E1407" s="7" t="s">
        <v>10</v>
      </c>
      <c r="F1407" s="7" t="s">
        <v>1234</v>
      </c>
      <c r="G1407" s="7">
        <v>3000</v>
      </c>
      <c r="H1407" s="651">
        <v>7.19</v>
      </c>
      <c r="I1407" s="651">
        <v>6.96</v>
      </c>
      <c r="J1407" s="19">
        <v>21570</v>
      </c>
      <c r="K1407" s="3">
        <v>12</v>
      </c>
      <c r="L1407" s="648">
        <v>3.5100000000000002</v>
      </c>
      <c r="M1407" s="648">
        <v>0.65153846153846162</v>
      </c>
      <c r="N1407" s="823">
        <v>21554.960461538463</v>
      </c>
      <c r="O1407" s="655" t="s">
        <v>143</v>
      </c>
      <c r="P1407" s="662"/>
      <c r="Q1407" s="823">
        <v>21554.960461538463</v>
      </c>
      <c r="R1407" s="15">
        <v>671.85153846153844</v>
      </c>
      <c r="S1407" s="25">
        <v>0</v>
      </c>
      <c r="T1407" s="649"/>
      <c r="U1407" s="15"/>
      <c r="V1407" s="649" t="s">
        <v>1211</v>
      </c>
      <c r="W1407" s="657">
        <v>16.161538461538463</v>
      </c>
      <c r="X1407" s="4">
        <v>-1000</v>
      </c>
      <c r="Y1407" s="20"/>
      <c r="Z1407" s="15">
        <v>0</v>
      </c>
    </row>
    <row r="1408" spans="1:26" s="4" customFormat="1" ht="15.75" customHeight="1">
      <c r="A1408" s="854" t="s">
        <v>200</v>
      </c>
      <c r="B1408" s="5">
        <v>43698</v>
      </c>
      <c r="C1408" s="650" t="s">
        <v>1265</v>
      </c>
      <c r="D1408" s="663">
        <v>80376</v>
      </c>
      <c r="E1408" s="7" t="s">
        <v>8</v>
      </c>
      <c r="F1408" s="7" t="s">
        <v>1240</v>
      </c>
      <c r="G1408" s="7">
        <v>200</v>
      </c>
      <c r="H1408" s="651">
        <v>45.42</v>
      </c>
      <c r="I1408" s="651">
        <v>45.497999999999998</v>
      </c>
      <c r="J1408" s="19">
        <v>9084</v>
      </c>
      <c r="K1408" s="3">
        <v>12</v>
      </c>
      <c r="L1408" s="648">
        <v>3.5100000000000002</v>
      </c>
      <c r="M1408" s="648">
        <v>0.65153846153846162</v>
      </c>
      <c r="N1408" s="823">
        <v>9099.6695384615377</v>
      </c>
      <c r="O1408" s="655" t="s">
        <v>143</v>
      </c>
      <c r="P1408" s="662"/>
      <c r="Q1408" s="823">
        <v>-9099.6695384615377</v>
      </c>
      <c r="R1408" s="15"/>
      <c r="S1408" s="25">
        <v>1000</v>
      </c>
      <c r="T1408" s="649"/>
      <c r="U1408" s="15"/>
      <c r="V1408" s="649" t="s">
        <v>1211</v>
      </c>
      <c r="W1408" s="657">
        <v>16.161538461538463</v>
      </c>
      <c r="X1408" s="4">
        <v>1000</v>
      </c>
      <c r="Y1408" s="20"/>
      <c r="Z1408" s="15">
        <v>0</v>
      </c>
    </row>
    <row r="1409" spans="1:26" s="4" customFormat="1" ht="15.75" customHeight="1">
      <c r="A1409" s="854" t="s">
        <v>200</v>
      </c>
      <c r="B1409" s="5">
        <v>43698</v>
      </c>
      <c r="C1409" s="650" t="s">
        <v>1265</v>
      </c>
      <c r="D1409" s="663">
        <v>80376</v>
      </c>
      <c r="E1409" s="7" t="s">
        <v>8</v>
      </c>
      <c r="F1409" s="7" t="s">
        <v>1240</v>
      </c>
      <c r="G1409" s="7">
        <v>300</v>
      </c>
      <c r="H1409" s="651">
        <v>45.55</v>
      </c>
      <c r="I1409" s="651">
        <v>45.55</v>
      </c>
      <c r="J1409" s="19">
        <v>13665</v>
      </c>
      <c r="K1409" s="3">
        <v>12</v>
      </c>
      <c r="L1409" s="648">
        <v>3.5100000000000002</v>
      </c>
      <c r="M1409" s="648">
        <v>0.65153846153846162</v>
      </c>
      <c r="N1409" s="823">
        <v>13680.669538461538</v>
      </c>
      <c r="O1409" s="655" t="s">
        <v>143</v>
      </c>
      <c r="P1409" s="662"/>
      <c r="Q1409" s="823">
        <v>-13680.669538461538</v>
      </c>
      <c r="R1409" s="15"/>
      <c r="S1409" s="25">
        <v>0</v>
      </c>
      <c r="T1409" s="649"/>
      <c r="U1409" s="15">
        <v>8.0292250774123275E-2</v>
      </c>
      <c r="V1409" s="649" t="s">
        <v>1211</v>
      </c>
      <c r="W1409" s="657">
        <v>16.161538461538463</v>
      </c>
      <c r="X1409" s="4">
        <v>-300</v>
      </c>
      <c r="Y1409" s="20"/>
      <c r="Z1409" s="15">
        <v>0</v>
      </c>
    </row>
    <row r="1410" spans="1:26" s="4" customFormat="1" ht="15.75" customHeight="1">
      <c r="A1410" s="854" t="s">
        <v>200</v>
      </c>
      <c r="B1410" s="5">
        <v>43698</v>
      </c>
      <c r="C1410" s="650" t="s">
        <v>446</v>
      </c>
      <c r="D1410" s="663">
        <v>80376</v>
      </c>
      <c r="E1410" s="7" t="s">
        <v>10</v>
      </c>
      <c r="F1410" s="7" t="s">
        <v>89</v>
      </c>
      <c r="G1410" s="7">
        <v>1000</v>
      </c>
      <c r="H1410" s="651">
        <v>15.15</v>
      </c>
      <c r="I1410" s="651">
        <v>14.93</v>
      </c>
      <c r="J1410" s="19">
        <v>15150</v>
      </c>
      <c r="K1410" s="3">
        <v>12</v>
      </c>
      <c r="L1410" s="648">
        <v>3.5100000000000002</v>
      </c>
      <c r="M1410" s="648">
        <v>0.65153846153846162</v>
      </c>
      <c r="N1410" s="823">
        <v>15134.960461538461</v>
      </c>
      <c r="O1410" s="655" t="s">
        <v>143</v>
      </c>
      <c r="P1410" s="662"/>
      <c r="Q1410" s="823">
        <v>15134.960461538461</v>
      </c>
      <c r="R1410" s="15">
        <v>186.25692307692407</v>
      </c>
      <c r="S1410" s="25">
        <v>300</v>
      </c>
      <c r="T1410" s="649"/>
      <c r="U1410" s="15"/>
      <c r="V1410" s="649" t="s">
        <v>1211</v>
      </c>
      <c r="W1410" s="657">
        <v>16.161538461538463</v>
      </c>
      <c r="X1410" s="4">
        <v>100</v>
      </c>
      <c r="Y1410" s="20"/>
      <c r="Z1410" s="15">
        <v>0</v>
      </c>
    </row>
    <row r="1411" spans="1:26" s="4" customFormat="1" ht="15.75" customHeight="1">
      <c r="A1411" s="854" t="s">
        <v>200</v>
      </c>
      <c r="B1411" s="5">
        <v>43698</v>
      </c>
      <c r="C1411" s="650" t="s">
        <v>446</v>
      </c>
      <c r="D1411" s="663">
        <v>80376</v>
      </c>
      <c r="E1411" s="7" t="s">
        <v>8</v>
      </c>
      <c r="F1411" s="7" t="s">
        <v>89</v>
      </c>
      <c r="G1411" s="7">
        <v>1000</v>
      </c>
      <c r="H1411" s="651">
        <v>14.93</v>
      </c>
      <c r="I1411" s="651"/>
      <c r="J1411" s="19">
        <v>14930</v>
      </c>
      <c r="K1411" s="3">
        <v>12</v>
      </c>
      <c r="L1411" s="648">
        <v>3.5100000000000002</v>
      </c>
      <c r="M1411" s="648">
        <v>0.65153846153846162</v>
      </c>
      <c r="N1411" s="823">
        <v>14945.669538461538</v>
      </c>
      <c r="O1411" s="655" t="s">
        <v>143</v>
      </c>
      <c r="P1411" s="662"/>
      <c r="Q1411" s="823">
        <v>-14945.669538461538</v>
      </c>
      <c r="R1411" s="15"/>
      <c r="S1411" s="25">
        <v>200</v>
      </c>
      <c r="T1411" s="649"/>
      <c r="U1411" s="15"/>
      <c r="V1411" s="649" t="s">
        <v>1211</v>
      </c>
      <c r="W1411" s="657">
        <v>16.161538461538463</v>
      </c>
      <c r="X1411" s="4">
        <v>200</v>
      </c>
      <c r="Y1411" s="20"/>
      <c r="Z1411" s="15">
        <v>0</v>
      </c>
    </row>
    <row r="1412" spans="1:26" s="4" customFormat="1" ht="15.75" customHeight="1">
      <c r="A1412" s="854" t="s">
        <v>200</v>
      </c>
      <c r="B1412" s="5">
        <v>43698</v>
      </c>
      <c r="C1412" s="650" t="e">
        <v>#N/A</v>
      </c>
      <c r="D1412" s="663">
        <v>80376</v>
      </c>
      <c r="E1412" s="7" t="s">
        <v>10</v>
      </c>
      <c r="F1412" s="7" t="s">
        <v>1260</v>
      </c>
      <c r="G1412" s="7">
        <v>300</v>
      </c>
      <c r="H1412" s="651">
        <v>101.63</v>
      </c>
      <c r="I1412" s="651"/>
      <c r="J1412" s="19">
        <v>30489</v>
      </c>
      <c r="K1412" s="3">
        <v>12</v>
      </c>
      <c r="L1412" s="648">
        <v>3.5100000000000002</v>
      </c>
      <c r="M1412" s="648">
        <v>0.65153846153846162</v>
      </c>
      <c r="N1412" s="823">
        <v>30473.960461538463</v>
      </c>
      <c r="O1412" s="655" t="s">
        <v>143</v>
      </c>
      <c r="P1412" s="662"/>
      <c r="Q1412" s="823">
        <v>30473.960461538463</v>
      </c>
      <c r="R1412" s="15">
        <v>24.467384615389165</v>
      </c>
      <c r="S1412" s="25">
        <v>0</v>
      </c>
      <c r="T1412" s="649"/>
      <c r="U1412" s="15">
        <v>0.16180493128526299</v>
      </c>
      <c r="V1412" s="649" t="s">
        <v>1257</v>
      </c>
      <c r="W1412" s="657">
        <v>16.161538461538463</v>
      </c>
      <c r="X1412" s="4">
        <v>-200</v>
      </c>
      <c r="Y1412" s="20"/>
      <c r="Z1412" s="15">
        <v>0</v>
      </c>
    </row>
    <row r="1413" spans="1:26" s="4" customFormat="1" ht="15.75" customHeight="1">
      <c r="A1413" s="854" t="s">
        <v>200</v>
      </c>
      <c r="B1413" s="5">
        <v>43698</v>
      </c>
      <c r="C1413" s="650" t="e">
        <v>#N/A</v>
      </c>
      <c r="D1413" s="663">
        <v>80376</v>
      </c>
      <c r="E1413" s="7" t="s">
        <v>8</v>
      </c>
      <c r="F1413" s="7" t="s">
        <v>1260</v>
      </c>
      <c r="G1413" s="7">
        <v>100</v>
      </c>
      <c r="H1413" s="651">
        <v>101.25</v>
      </c>
      <c r="I1413" s="651"/>
      <c r="J1413" s="19">
        <v>10125</v>
      </c>
      <c r="K1413" s="3">
        <v>12</v>
      </c>
      <c r="L1413" s="648">
        <v>3.5100000000000002</v>
      </c>
      <c r="M1413" s="648">
        <v>0.65153846153846162</v>
      </c>
      <c r="N1413" s="823">
        <v>10140.669538461538</v>
      </c>
      <c r="O1413" s="655" t="s">
        <v>143</v>
      </c>
      <c r="P1413" s="662"/>
      <c r="Q1413" s="823">
        <v>-10140.669538461538</v>
      </c>
      <c r="R1413" s="15"/>
      <c r="S1413" s="25">
        <v>200</v>
      </c>
      <c r="T1413" s="649"/>
      <c r="U1413" s="15"/>
      <c r="V1413" s="649" t="s">
        <v>1257</v>
      </c>
      <c r="W1413" s="657">
        <v>16.161538461538463</v>
      </c>
      <c r="X1413" s="4">
        <v>200</v>
      </c>
      <c r="Y1413" s="20"/>
      <c r="Z1413" s="15">
        <v>0</v>
      </c>
    </row>
    <row r="1414" spans="1:26" s="4" customFormat="1" ht="15.75" customHeight="1">
      <c r="A1414" s="854" t="s">
        <v>200</v>
      </c>
      <c r="B1414" s="5">
        <v>43698</v>
      </c>
      <c r="C1414" s="650" t="e">
        <v>#N/A</v>
      </c>
      <c r="D1414" s="663">
        <v>80376</v>
      </c>
      <c r="E1414" s="7" t="s">
        <v>8</v>
      </c>
      <c r="F1414" s="7" t="s">
        <v>1260</v>
      </c>
      <c r="G1414" s="7">
        <v>200</v>
      </c>
      <c r="H1414" s="651">
        <v>101.45</v>
      </c>
      <c r="I1414" s="651"/>
      <c r="J1414" s="19">
        <v>20290</v>
      </c>
      <c r="K1414" s="3">
        <v>12</v>
      </c>
      <c r="L1414" s="648">
        <v>3.5100000000000002</v>
      </c>
      <c r="M1414" s="648">
        <v>0.65153846153846162</v>
      </c>
      <c r="N1414" s="823">
        <v>20305.669538461538</v>
      </c>
      <c r="O1414" s="655" t="s">
        <v>143</v>
      </c>
      <c r="P1414" s="662"/>
      <c r="Q1414" s="823">
        <v>-20305.669538461538</v>
      </c>
      <c r="R1414" s="15"/>
      <c r="S1414" s="25">
        <v>3000</v>
      </c>
      <c r="T1414" s="649"/>
      <c r="U1414" s="15">
        <v>-1.2261855652973153</v>
      </c>
      <c r="V1414" s="649" t="s">
        <v>1257</v>
      </c>
      <c r="W1414" s="657">
        <v>16.161538461538463</v>
      </c>
      <c r="X1414" s="4">
        <v>-3800</v>
      </c>
      <c r="Y1414" s="20"/>
      <c r="Z1414" s="15">
        <v>0</v>
      </c>
    </row>
    <row r="1415" spans="1:26" s="4" customFormat="1" ht="15.75" customHeight="1">
      <c r="A1415" s="854" t="s">
        <v>200</v>
      </c>
      <c r="B1415" s="5">
        <v>43698</v>
      </c>
      <c r="C1415" s="650" t="e">
        <v>#N/A</v>
      </c>
      <c r="D1415" s="663">
        <v>80376</v>
      </c>
      <c r="E1415" s="7" t="s">
        <v>10</v>
      </c>
      <c r="F1415" s="7" t="s">
        <v>1260</v>
      </c>
      <c r="G1415" s="7">
        <v>200</v>
      </c>
      <c r="H1415" s="651">
        <v>101.71</v>
      </c>
      <c r="I1415" s="651">
        <v>101.38</v>
      </c>
      <c r="J1415" s="19">
        <v>20342</v>
      </c>
      <c r="K1415" s="3">
        <v>12</v>
      </c>
      <c r="L1415" s="648">
        <v>3.5100000000000002</v>
      </c>
      <c r="M1415" s="648">
        <v>0.65153846153846162</v>
      </c>
      <c r="N1415" s="823">
        <v>20323.728461538463</v>
      </c>
      <c r="O1415" s="655" t="s">
        <v>143</v>
      </c>
      <c r="P1415" s="662"/>
      <c r="Q1415" s="823">
        <v>20323.728461538463</v>
      </c>
      <c r="R1415" s="15">
        <v>32.884794871795748</v>
      </c>
      <c r="S1415" s="25">
        <v>800</v>
      </c>
      <c r="T1415" s="649"/>
      <c r="U1415" s="15">
        <v>1.9483504176657644</v>
      </c>
      <c r="V1415" s="649" t="s">
        <v>1211</v>
      </c>
      <c r="W1415" s="657">
        <v>16.161538461538463</v>
      </c>
      <c r="X1415" s="4">
        <v>-800</v>
      </c>
      <c r="Y1415" s="20"/>
      <c r="Z1415" s="15">
        <v>0</v>
      </c>
    </row>
    <row r="1416" spans="1:26" s="4" customFormat="1" ht="15.75" customHeight="1">
      <c r="A1416" s="854" t="s">
        <v>200</v>
      </c>
      <c r="B1416" s="5">
        <v>43697</v>
      </c>
      <c r="C1416" s="650" t="e">
        <v>#N/A</v>
      </c>
      <c r="D1416" s="663">
        <v>75578</v>
      </c>
      <c r="E1416" s="7" t="s">
        <v>8</v>
      </c>
      <c r="F1416" s="7" t="s">
        <v>1260</v>
      </c>
      <c r="G1416" s="7">
        <v>200</v>
      </c>
      <c r="H1416" s="651">
        <v>101.38</v>
      </c>
      <c r="I1416" s="651">
        <v>101.38</v>
      </c>
      <c r="J1416" s="19">
        <v>20276</v>
      </c>
      <c r="K1416" s="3">
        <v>12</v>
      </c>
      <c r="L1416" s="648">
        <v>6.38</v>
      </c>
      <c r="M1416" s="648">
        <v>0.95499999999999996</v>
      </c>
      <c r="N1416" s="823">
        <v>20295.205000000002</v>
      </c>
      <c r="O1416" s="655" t="s">
        <v>143</v>
      </c>
      <c r="P1416" s="662"/>
      <c r="Q1416" s="823">
        <v>-20295.205000000002</v>
      </c>
      <c r="R1416" s="15"/>
      <c r="S1416" s="25">
        <v>800</v>
      </c>
      <c r="T1416" s="649"/>
      <c r="U1416" s="15"/>
      <c r="V1416" s="649" t="s">
        <v>1211</v>
      </c>
      <c r="W1416" s="657">
        <v>19.334999999999997</v>
      </c>
      <c r="X1416" s="4">
        <v>800</v>
      </c>
      <c r="Y1416" s="20"/>
      <c r="Z1416" s="15">
        <v>0</v>
      </c>
    </row>
    <row r="1417" spans="1:26" s="4" customFormat="1" ht="15.75" customHeight="1">
      <c r="A1417" s="854" t="s">
        <v>200</v>
      </c>
      <c r="B1417" s="5">
        <v>43697</v>
      </c>
      <c r="C1417" s="650" t="s">
        <v>271</v>
      </c>
      <c r="D1417" s="663">
        <v>75578</v>
      </c>
      <c r="E1417" s="7" t="s">
        <v>10</v>
      </c>
      <c r="F1417" s="7" t="s">
        <v>1234</v>
      </c>
      <c r="G1417" s="7">
        <v>3800</v>
      </c>
      <c r="H1417" s="7">
        <v>6.88</v>
      </c>
      <c r="I1417" s="651">
        <v>6.96</v>
      </c>
      <c r="J1417" s="19">
        <v>26144</v>
      </c>
      <c r="K1417" s="3">
        <v>12</v>
      </c>
      <c r="L1417" s="648">
        <v>6.38</v>
      </c>
      <c r="M1417" s="648">
        <v>0.95499999999999996</v>
      </c>
      <c r="N1417" s="823">
        <v>26129.35125</v>
      </c>
      <c r="O1417" s="655" t="s">
        <v>143</v>
      </c>
      <c r="P1417" s="662"/>
      <c r="Q1417" s="823">
        <v>26129.35125</v>
      </c>
      <c r="R1417" s="15">
        <v>-320.39433333333363</v>
      </c>
      <c r="S1417" s="25">
        <v>0</v>
      </c>
      <c r="U1417" s="15">
        <v>-0.25151229599669384</v>
      </c>
      <c r="V1417" s="4" t="s">
        <v>1257</v>
      </c>
      <c r="W1417" s="657">
        <v>19.334999999999997</v>
      </c>
      <c r="X1417" s="4">
        <v>-100</v>
      </c>
      <c r="Y1417" s="20"/>
      <c r="Z1417" s="15">
        <v>0</v>
      </c>
    </row>
    <row r="1418" spans="1:26" s="4" customFormat="1" ht="15.75" customHeight="1">
      <c r="A1418" s="855" t="s">
        <v>1263</v>
      </c>
      <c r="B1418" s="5">
        <v>43697</v>
      </c>
      <c r="C1418" s="650" t="s">
        <v>446</v>
      </c>
      <c r="D1418" s="663">
        <v>4557909</v>
      </c>
      <c r="E1418" s="7" t="s">
        <v>10</v>
      </c>
      <c r="F1418" s="7" t="s">
        <v>89</v>
      </c>
      <c r="G1418" s="7">
        <v>800</v>
      </c>
      <c r="H1418" s="7">
        <v>14.86</v>
      </c>
      <c r="I1418" s="651"/>
      <c r="J1418" s="19">
        <v>11888</v>
      </c>
      <c r="K1418" s="3"/>
      <c r="L1418" s="648">
        <v>2.4899999999999998</v>
      </c>
      <c r="M1418" s="648">
        <v>0.45666666666666672</v>
      </c>
      <c r="N1418" s="823">
        <v>11885.849583333333</v>
      </c>
      <c r="O1418" s="655" t="s">
        <v>143</v>
      </c>
      <c r="P1418" s="662"/>
      <c r="Q1418" s="823">
        <v>11885.849583333333</v>
      </c>
      <c r="R1418" s="15">
        <v>231.57799999999952</v>
      </c>
      <c r="S1418" s="25">
        <v>100</v>
      </c>
      <c r="U1418" s="15"/>
      <c r="V1418" s="4" t="s">
        <v>1257</v>
      </c>
      <c r="W1418" s="657">
        <v>2.9466666666666663</v>
      </c>
      <c r="X1418" s="4">
        <v>100</v>
      </c>
      <c r="Y1418" s="20"/>
      <c r="Z1418" s="15">
        <v>0</v>
      </c>
    </row>
    <row r="1419" spans="1:26" s="4" customFormat="1" ht="15.75" customHeight="1">
      <c r="A1419" s="855" t="s">
        <v>1263</v>
      </c>
      <c r="B1419" s="5">
        <v>43697</v>
      </c>
      <c r="C1419" s="650" t="s">
        <v>446</v>
      </c>
      <c r="D1419" s="663">
        <v>4557909</v>
      </c>
      <c r="E1419" s="7" t="s">
        <v>8</v>
      </c>
      <c r="F1419" s="7" t="s">
        <v>89</v>
      </c>
      <c r="G1419" s="7">
        <v>800</v>
      </c>
      <c r="H1419" s="7">
        <v>14.56</v>
      </c>
      <c r="I1419" s="651"/>
      <c r="J1419" s="19">
        <v>11648</v>
      </c>
      <c r="K1419" s="3"/>
      <c r="L1419" s="648">
        <v>2.4899999999999998</v>
      </c>
      <c r="M1419" s="648">
        <v>0.45666666666666672</v>
      </c>
      <c r="N1419" s="823">
        <v>11650.780416666666</v>
      </c>
      <c r="O1419" s="655" t="s">
        <v>143</v>
      </c>
      <c r="P1419" s="662"/>
      <c r="Q1419" s="823">
        <v>-11650.780416666666</v>
      </c>
      <c r="R1419" s="15"/>
      <c r="S1419" s="25">
        <v>0</v>
      </c>
      <c r="T1419" s="649"/>
      <c r="U1419" s="15">
        <v>-2.3382808753892159</v>
      </c>
      <c r="V1419" s="649" t="s">
        <v>1257</v>
      </c>
      <c r="W1419" s="657">
        <v>2.9466666666666663</v>
      </c>
      <c r="X1419" s="4">
        <v>-800</v>
      </c>
      <c r="Y1419" s="20"/>
      <c r="Z1419" s="15">
        <v>0</v>
      </c>
    </row>
    <row r="1420" spans="1:26" s="4" customFormat="1" ht="15.75" customHeight="1">
      <c r="A1420" s="855" t="s">
        <v>1263</v>
      </c>
      <c r="B1420" s="5">
        <v>43697</v>
      </c>
      <c r="C1420" s="650" t="e">
        <v>#N/A</v>
      </c>
      <c r="D1420" s="291">
        <v>4557909</v>
      </c>
      <c r="E1420" s="7" t="s">
        <v>10</v>
      </c>
      <c r="F1420" s="7" t="s">
        <v>1260</v>
      </c>
      <c r="G1420" s="7">
        <v>100</v>
      </c>
      <c r="H1420" s="651">
        <v>101</v>
      </c>
      <c r="I1420" s="651"/>
      <c r="J1420" s="19">
        <v>10100</v>
      </c>
      <c r="K1420" s="3"/>
      <c r="L1420" s="3">
        <v>2.4899999999999998</v>
      </c>
      <c r="M1420" s="3">
        <v>0.45666666666666672</v>
      </c>
      <c r="N1420" s="823">
        <v>10097.849583333333</v>
      </c>
      <c r="O1420" s="655" t="s">
        <v>143</v>
      </c>
      <c r="P1420" s="662"/>
      <c r="Q1420" s="823">
        <v>10097.849583333333</v>
      </c>
      <c r="R1420" s="15">
        <v>-25.397333333334245</v>
      </c>
      <c r="S1420" s="25">
        <v>0</v>
      </c>
      <c r="T1420" s="649"/>
      <c r="U1420" s="15"/>
      <c r="V1420" s="649" t="s">
        <v>1257</v>
      </c>
      <c r="W1420" s="657">
        <v>2.9466666666666663</v>
      </c>
      <c r="X1420" s="4">
        <v>1500</v>
      </c>
      <c r="Y1420" s="20"/>
      <c r="Z1420" s="15">
        <v>0</v>
      </c>
    </row>
    <row r="1421" spans="1:26" s="4" customFormat="1" ht="15.75" customHeight="1">
      <c r="A1421" s="855" t="s">
        <v>1263</v>
      </c>
      <c r="B1421" s="5">
        <v>43696</v>
      </c>
      <c r="C1421" s="650" t="e">
        <v>#N/A</v>
      </c>
      <c r="D1421" s="291">
        <v>4513477</v>
      </c>
      <c r="E1421" s="7" t="s">
        <v>8</v>
      </c>
      <c r="F1421" s="7" t="s">
        <v>1260</v>
      </c>
      <c r="G1421" s="7">
        <v>100</v>
      </c>
      <c r="H1421" s="651">
        <v>101.17</v>
      </c>
      <c r="I1421" s="651"/>
      <c r="J1421" s="19">
        <v>10117</v>
      </c>
      <c r="K1421" s="3"/>
      <c r="L1421" s="648">
        <v>2.6</v>
      </c>
      <c r="M1421" s="648">
        <v>0.43200000000000005</v>
      </c>
      <c r="N1421" s="823">
        <v>10119.75575</v>
      </c>
      <c r="O1421" s="655" t="s">
        <v>143</v>
      </c>
      <c r="P1421" s="662"/>
      <c r="Q1421" s="823">
        <v>-10119.75575</v>
      </c>
      <c r="R1421" s="15"/>
      <c r="S1421" s="25">
        <v>0</v>
      </c>
      <c r="T1421" s="649"/>
      <c r="U1421" s="15">
        <v>-0.25426746998193223</v>
      </c>
      <c r="V1421" s="649" t="s">
        <v>1211</v>
      </c>
      <c r="W1421" s="657">
        <v>3.032</v>
      </c>
      <c r="X1421" s="4">
        <v>-100</v>
      </c>
      <c r="Y1421" s="20"/>
      <c r="Z1421" s="15">
        <v>0</v>
      </c>
    </row>
    <row r="1422" spans="1:26" s="4" customFormat="1" ht="15.75" customHeight="1">
      <c r="A1422" s="855" t="s">
        <v>1263</v>
      </c>
      <c r="B1422" s="5">
        <v>43696</v>
      </c>
      <c r="C1422" s="650" t="s">
        <v>446</v>
      </c>
      <c r="D1422" s="663">
        <v>4513477</v>
      </c>
      <c r="E1422" s="7" t="s">
        <v>10</v>
      </c>
      <c r="F1422" s="7" t="s">
        <v>89</v>
      </c>
      <c r="G1422" s="7">
        <v>800</v>
      </c>
      <c r="H1422" s="651">
        <v>14.68</v>
      </c>
      <c r="I1422" s="651"/>
      <c r="J1422" s="19">
        <v>11744</v>
      </c>
      <c r="K1422" s="3"/>
      <c r="L1422" s="648">
        <v>2.6</v>
      </c>
      <c r="M1422" s="648">
        <v>0.43200000000000005</v>
      </c>
      <c r="N1422" s="823">
        <v>11741.874249999999</v>
      </c>
      <c r="O1422" s="655" t="s">
        <v>143</v>
      </c>
      <c r="P1422" s="662"/>
      <c r="Q1422" s="823">
        <v>11741.874249999999</v>
      </c>
      <c r="R1422" s="15">
        <v>-274.5580000000009</v>
      </c>
      <c r="S1422" s="25">
        <v>100</v>
      </c>
      <c r="T1422" s="649"/>
      <c r="U1422" s="15"/>
      <c r="V1422" s="649" t="s">
        <v>1211</v>
      </c>
      <c r="W1422" s="657">
        <v>3.032</v>
      </c>
      <c r="X1422" s="4">
        <v>100</v>
      </c>
      <c r="Y1422" s="20"/>
      <c r="Z1422" s="15">
        <v>0</v>
      </c>
    </row>
    <row r="1423" spans="1:26" s="4" customFormat="1" ht="15.75" customHeight="1">
      <c r="A1423" s="855" t="s">
        <v>1263</v>
      </c>
      <c r="B1423" s="5">
        <v>43696</v>
      </c>
      <c r="C1423" s="650" t="s">
        <v>274</v>
      </c>
      <c r="D1423" s="663">
        <v>4513477</v>
      </c>
      <c r="E1423" s="7" t="s">
        <v>8</v>
      </c>
      <c r="F1423" s="7" t="s">
        <v>172</v>
      </c>
      <c r="G1423" s="7">
        <v>1500</v>
      </c>
      <c r="H1423" s="651">
        <v>7.08</v>
      </c>
      <c r="I1423" s="3">
        <v>8.5299999999999994</v>
      </c>
      <c r="J1423" s="19">
        <v>10620</v>
      </c>
      <c r="K1423" s="3"/>
      <c r="L1423" s="648">
        <v>2.6</v>
      </c>
      <c r="M1423" s="648">
        <v>0.43200000000000005</v>
      </c>
      <c r="N1423" s="823">
        <v>10622.75575</v>
      </c>
      <c r="O1423" s="655" t="s">
        <v>143</v>
      </c>
      <c r="P1423" s="662"/>
      <c r="Q1423" s="823">
        <v>-10622.75575</v>
      </c>
      <c r="R1423" s="15"/>
      <c r="S1423" s="25">
        <v>0</v>
      </c>
      <c r="T1423" s="649"/>
      <c r="U1423" s="15"/>
      <c r="V1423" s="649" t="s">
        <v>1257</v>
      </c>
      <c r="W1423" s="657">
        <v>3.032</v>
      </c>
      <c r="X1423" s="4">
        <v>1800</v>
      </c>
      <c r="Y1423" s="20"/>
      <c r="Z1423" s="15">
        <v>0</v>
      </c>
    </row>
    <row r="1424" spans="1:26" s="4" customFormat="1" ht="15.75" customHeight="1">
      <c r="A1424" s="855" t="s">
        <v>1263</v>
      </c>
      <c r="B1424" s="5">
        <v>43696</v>
      </c>
      <c r="C1424" s="650" t="e">
        <v>#N/A</v>
      </c>
      <c r="D1424" s="663">
        <v>4513477</v>
      </c>
      <c r="E1424" s="7" t="s">
        <v>10</v>
      </c>
      <c r="F1424" s="7" t="s">
        <v>1260</v>
      </c>
      <c r="G1424" s="7">
        <v>100</v>
      </c>
      <c r="H1424" s="651">
        <v>101.77500000000001</v>
      </c>
      <c r="I1424" s="3"/>
      <c r="J1424" s="19">
        <v>10177.5</v>
      </c>
      <c r="K1424" s="3"/>
      <c r="L1424" s="648">
        <v>2.6</v>
      </c>
      <c r="M1424" s="648">
        <v>0.43200000000000005</v>
      </c>
      <c r="N1424" s="823">
        <v>10175.374249999999</v>
      </c>
      <c r="O1424" s="655" t="s">
        <v>143</v>
      </c>
      <c r="P1424" s="662"/>
      <c r="Q1424" s="823">
        <v>10175.374249999999</v>
      </c>
      <c r="R1424" s="15">
        <v>-25.87266666666801</v>
      </c>
      <c r="S1424" s="25">
        <v>0</v>
      </c>
      <c r="T1424" s="649"/>
      <c r="U1424" s="15">
        <v>1.5833370382875884</v>
      </c>
      <c r="V1424" s="649" t="s">
        <v>1257</v>
      </c>
      <c r="W1424" s="657">
        <v>3.032</v>
      </c>
      <c r="X1424" s="4">
        <v>-1000</v>
      </c>
      <c r="Y1424" s="20"/>
      <c r="Z1424" s="15">
        <v>0</v>
      </c>
    </row>
    <row r="1425" spans="1:26" s="4" customFormat="1" ht="15.75" customHeight="1">
      <c r="A1425" s="855" t="s">
        <v>1263</v>
      </c>
      <c r="B1425" s="5">
        <v>43696</v>
      </c>
      <c r="C1425" s="650" t="e">
        <v>#N/A</v>
      </c>
      <c r="D1425" s="663">
        <v>4513477</v>
      </c>
      <c r="E1425" s="7" t="s">
        <v>8</v>
      </c>
      <c r="F1425" s="7" t="s">
        <v>1260</v>
      </c>
      <c r="G1425" s="7">
        <v>100</v>
      </c>
      <c r="H1425" s="651">
        <v>101.95</v>
      </c>
      <c r="I1425" s="3"/>
      <c r="J1425" s="19">
        <v>10195</v>
      </c>
      <c r="K1425" s="3"/>
      <c r="L1425" s="648">
        <v>2.6</v>
      </c>
      <c r="M1425" s="648">
        <v>0.43200000000000005</v>
      </c>
      <c r="N1425" s="823">
        <v>10199.573818181818</v>
      </c>
      <c r="O1425" s="655" t="s">
        <v>143</v>
      </c>
      <c r="P1425" s="662"/>
      <c r="Q1425" s="823">
        <v>-10199.573818181818</v>
      </c>
      <c r="R1425" s="15"/>
      <c r="S1425" s="25">
        <v>0</v>
      </c>
      <c r="T1425" s="649"/>
      <c r="U1425" s="15"/>
      <c r="V1425" s="649" t="s">
        <v>1257</v>
      </c>
      <c r="W1425" s="657">
        <v>3.032</v>
      </c>
      <c r="X1425" s="4">
        <v>2000</v>
      </c>
      <c r="Y1425" s="20"/>
      <c r="Z1425" s="15">
        <v>0</v>
      </c>
    </row>
    <row r="1426" spans="1:26" s="4" customFormat="1" ht="15.75" customHeight="1">
      <c r="A1426" s="854" t="s">
        <v>200</v>
      </c>
      <c r="B1426" s="5">
        <v>43696</v>
      </c>
      <c r="C1426" s="650" t="s">
        <v>271</v>
      </c>
      <c r="D1426" s="663">
        <v>70841</v>
      </c>
      <c r="E1426" s="7" t="s">
        <v>8</v>
      </c>
      <c r="F1426" s="7" t="s">
        <v>1234</v>
      </c>
      <c r="G1426" s="7">
        <v>1800</v>
      </c>
      <c r="H1426" s="651">
        <v>6.69</v>
      </c>
      <c r="I1426" s="3">
        <v>6.9635294117647062</v>
      </c>
      <c r="J1426" s="19">
        <v>12042</v>
      </c>
      <c r="K1426" s="3">
        <v>12</v>
      </c>
      <c r="L1426" s="648">
        <v>3.8299999999999996</v>
      </c>
      <c r="M1426" s="648">
        <v>0.66200000000000003</v>
      </c>
      <c r="N1426" s="823">
        <v>12058.803818181817</v>
      </c>
      <c r="O1426" s="655" t="s">
        <v>143</v>
      </c>
      <c r="P1426" s="662"/>
      <c r="Q1426" s="823">
        <v>-12058.803818181817</v>
      </c>
      <c r="R1426" s="15"/>
      <c r="S1426" s="25">
        <v>0</v>
      </c>
      <c r="U1426" s="15">
        <v>-2.3874657470412255E-2</v>
      </c>
      <c r="V1426" s="4" t="s">
        <v>1211</v>
      </c>
      <c r="W1426" s="657">
        <v>16.492000000000001</v>
      </c>
      <c r="X1426" s="4">
        <v>-200</v>
      </c>
      <c r="Y1426" s="20"/>
      <c r="Z1426" s="15">
        <v>0</v>
      </c>
    </row>
    <row r="1427" spans="1:26" s="4" customFormat="1" ht="15.75" customHeight="1">
      <c r="A1427" s="854" t="s">
        <v>200</v>
      </c>
      <c r="B1427" s="5">
        <v>43696</v>
      </c>
      <c r="C1427" s="650" t="s">
        <v>446</v>
      </c>
      <c r="D1427" s="663">
        <v>70841</v>
      </c>
      <c r="E1427" s="7" t="s">
        <v>10</v>
      </c>
      <c r="F1427" s="7" t="s">
        <v>89</v>
      </c>
      <c r="G1427" s="7">
        <v>1000</v>
      </c>
      <c r="H1427" s="651">
        <v>14.78</v>
      </c>
      <c r="I1427" s="651"/>
      <c r="J1427" s="19">
        <v>14780</v>
      </c>
      <c r="K1427" s="3">
        <v>12</v>
      </c>
      <c r="L1427" s="648">
        <v>3.8299999999999996</v>
      </c>
      <c r="M1427" s="648">
        <v>0.66200000000000003</v>
      </c>
      <c r="N1427" s="823">
        <v>14763.826181818182</v>
      </c>
      <c r="O1427" s="655" t="s">
        <v>143</v>
      </c>
      <c r="P1427" s="662"/>
      <c r="Q1427" s="823">
        <v>14763.826181818182</v>
      </c>
      <c r="R1427" s="15">
        <v>233.76112820512753</v>
      </c>
      <c r="S1427" s="25">
        <v>0</v>
      </c>
      <c r="U1427" s="15"/>
      <c r="V1427" s="4" t="s">
        <v>1211</v>
      </c>
      <c r="W1427" s="657">
        <v>16.492000000000001</v>
      </c>
      <c r="X1427" s="4">
        <v>200</v>
      </c>
      <c r="Y1427" s="20"/>
      <c r="Z1427" s="15">
        <v>0</v>
      </c>
    </row>
    <row r="1428" spans="1:26" s="4" customFormat="1" ht="15.75" customHeight="1">
      <c r="A1428" s="854" t="s">
        <v>200</v>
      </c>
      <c r="B1428" s="5">
        <v>43696</v>
      </c>
      <c r="C1428" s="650" t="s">
        <v>271</v>
      </c>
      <c r="D1428" s="663">
        <v>70841</v>
      </c>
      <c r="E1428" s="7" t="s">
        <v>8</v>
      </c>
      <c r="F1428" s="7" t="s">
        <v>1234</v>
      </c>
      <c r="G1428" s="7">
        <v>2000</v>
      </c>
      <c r="H1428" s="651">
        <v>6.72</v>
      </c>
      <c r="I1428" s="651">
        <v>7.0620000000000003</v>
      </c>
      <c r="J1428" s="19">
        <v>13440</v>
      </c>
      <c r="K1428" s="3">
        <v>12</v>
      </c>
      <c r="L1428" s="648">
        <v>3.8299999999999996</v>
      </c>
      <c r="M1428" s="648">
        <v>0.66200000000000003</v>
      </c>
      <c r="N1428" s="823">
        <v>13456.803818181817</v>
      </c>
      <c r="O1428" s="655" t="s">
        <v>143</v>
      </c>
      <c r="P1428" s="662"/>
      <c r="Q1428" s="823">
        <v>-13456.803818181817</v>
      </c>
      <c r="R1428" s="15"/>
      <c r="S1428" s="25">
        <v>0</v>
      </c>
      <c r="U1428" s="15">
        <v>2.5217433957551489</v>
      </c>
      <c r="V1428" s="4" t="s">
        <v>1257</v>
      </c>
      <c r="W1428" s="657">
        <v>16.492000000000001</v>
      </c>
      <c r="X1428" s="4">
        <v>-100</v>
      </c>
      <c r="Y1428" s="20"/>
      <c r="Z1428" s="15">
        <v>0</v>
      </c>
    </row>
    <row r="1429" spans="1:26" s="4" customFormat="1" ht="15.75" customHeight="1">
      <c r="A1429" s="854" t="s">
        <v>200</v>
      </c>
      <c r="B1429" s="5">
        <v>43696</v>
      </c>
      <c r="C1429" s="650" t="e">
        <v>#N/A</v>
      </c>
      <c r="D1429" s="291">
        <v>70841</v>
      </c>
      <c r="E1429" s="7" t="s">
        <v>10</v>
      </c>
      <c r="F1429" s="7" t="s">
        <v>1260</v>
      </c>
      <c r="G1429" s="7">
        <v>200</v>
      </c>
      <c r="H1429" s="7">
        <v>101.29</v>
      </c>
      <c r="I1429" s="7"/>
      <c r="J1429" s="19">
        <v>20258</v>
      </c>
      <c r="K1429" s="3">
        <v>12</v>
      </c>
      <c r="L1429" s="3">
        <v>3.8299999999999996</v>
      </c>
      <c r="M1429" s="3">
        <v>0.66200000000000003</v>
      </c>
      <c r="N1429" s="823">
        <v>20241.826181818182</v>
      </c>
      <c r="O1429" s="655" t="s">
        <v>143</v>
      </c>
      <c r="P1429" s="662"/>
      <c r="Q1429" s="823">
        <v>20241.826181818182</v>
      </c>
      <c r="R1429" s="15">
        <v>-4.8326666666653182</v>
      </c>
      <c r="S1429" s="25">
        <v>0</v>
      </c>
      <c r="U1429" s="15">
        <v>0.15051750645037471</v>
      </c>
      <c r="V1429" s="4" t="s">
        <v>1211</v>
      </c>
      <c r="W1429" s="657">
        <v>16.492000000000001</v>
      </c>
      <c r="X1429" s="4">
        <v>-200</v>
      </c>
      <c r="Y1429" s="20"/>
      <c r="Z1429" s="15">
        <v>0</v>
      </c>
    </row>
    <row r="1430" spans="1:26" s="4" customFormat="1" ht="15.75" customHeight="1">
      <c r="A1430" s="854" t="s">
        <v>200</v>
      </c>
      <c r="B1430" s="5">
        <v>43696</v>
      </c>
      <c r="C1430" s="650" t="e">
        <v>#N/A</v>
      </c>
      <c r="D1430" s="291">
        <v>70841</v>
      </c>
      <c r="E1430" s="7" t="s">
        <v>8</v>
      </c>
      <c r="F1430" s="7" t="s">
        <v>1260</v>
      </c>
      <c r="G1430" s="7">
        <v>200</v>
      </c>
      <c r="H1430" s="7">
        <v>101.15</v>
      </c>
      <c r="I1430" s="7"/>
      <c r="J1430" s="19">
        <v>20230</v>
      </c>
      <c r="K1430" s="3">
        <v>12</v>
      </c>
      <c r="L1430" s="3">
        <v>3.8299999999999996</v>
      </c>
      <c r="M1430" s="3">
        <v>0.66200000000000003</v>
      </c>
      <c r="N1430" s="823">
        <v>20246.803818181819</v>
      </c>
      <c r="O1430" s="655" t="s">
        <v>143</v>
      </c>
      <c r="P1430" s="662"/>
      <c r="Q1430" s="823">
        <v>-20246.803818181819</v>
      </c>
      <c r="R1430" s="15"/>
      <c r="S1430" s="25">
        <v>200</v>
      </c>
      <c r="U1430" s="15"/>
      <c r="V1430" s="4" t="s">
        <v>1211</v>
      </c>
      <c r="W1430" s="657">
        <v>16.492000000000001</v>
      </c>
      <c r="X1430" s="4">
        <v>200</v>
      </c>
      <c r="Y1430" s="20"/>
      <c r="Z1430" s="15">
        <v>0</v>
      </c>
    </row>
    <row r="1431" spans="1:26" s="4" customFormat="1" ht="15.75" customHeight="1">
      <c r="A1431" s="855" t="s">
        <v>1263</v>
      </c>
      <c r="B1431" s="5">
        <v>43693</v>
      </c>
      <c r="C1431" s="650" t="e">
        <v>#N/A</v>
      </c>
      <c r="D1431" s="291">
        <v>4467980</v>
      </c>
      <c r="E1431" s="7" t="s">
        <v>10</v>
      </c>
      <c r="F1431" s="7" t="s">
        <v>1260</v>
      </c>
      <c r="G1431" s="7">
        <v>100</v>
      </c>
      <c r="H1431" s="7">
        <v>101.97</v>
      </c>
      <c r="I1431" s="7"/>
      <c r="J1431" s="19">
        <v>10197</v>
      </c>
      <c r="K1431" s="3">
        <v>12</v>
      </c>
      <c r="L1431" s="3">
        <v>2.8</v>
      </c>
      <c r="M1431" s="3">
        <v>0.41</v>
      </c>
      <c r="N1431" s="823">
        <v>10181.078181818182</v>
      </c>
      <c r="O1431" s="655" t="s">
        <v>143</v>
      </c>
      <c r="P1431" s="662"/>
      <c r="Q1431" s="823">
        <v>10181.078181818182</v>
      </c>
      <c r="R1431" s="15">
        <v>256.7406666666684</v>
      </c>
      <c r="S1431" s="25">
        <v>3000</v>
      </c>
      <c r="U1431" s="15"/>
      <c r="V1431" s="4" t="s">
        <v>1257</v>
      </c>
      <c r="W1431" s="657">
        <v>15.21</v>
      </c>
      <c r="X1431" s="4">
        <v>3000</v>
      </c>
      <c r="Y1431" s="20"/>
      <c r="Z1431" s="15">
        <v>0</v>
      </c>
    </row>
    <row r="1432" spans="1:26" s="4" customFormat="1" ht="15.75" customHeight="1">
      <c r="A1432" s="854" t="s">
        <v>200</v>
      </c>
      <c r="B1432" s="5">
        <v>43693</v>
      </c>
      <c r="C1432" s="650" t="e">
        <v>#N/A</v>
      </c>
      <c r="D1432" s="237">
        <v>65768</v>
      </c>
      <c r="E1432" s="7" t="s">
        <v>10</v>
      </c>
      <c r="F1432" s="7" t="s">
        <v>1260</v>
      </c>
      <c r="G1432" s="7">
        <v>200</v>
      </c>
      <c r="H1432" s="7">
        <v>101.31</v>
      </c>
      <c r="I1432" s="7">
        <v>100.97</v>
      </c>
      <c r="J1432" s="19">
        <v>20262</v>
      </c>
      <c r="K1432" s="3">
        <v>12</v>
      </c>
      <c r="L1432" s="3">
        <v>5.4969230769230766</v>
      </c>
      <c r="M1432" s="3">
        <v>0.95153846153846144</v>
      </c>
      <c r="N1432" s="823">
        <v>20245.536643356645</v>
      </c>
      <c r="O1432" s="655" t="s">
        <v>143</v>
      </c>
      <c r="P1432" s="662"/>
      <c r="Q1432" s="823">
        <v>20245.536643356645</v>
      </c>
      <c r="R1432" s="15">
        <v>30.473076923077315</v>
      </c>
      <c r="S1432" s="25">
        <v>0</v>
      </c>
      <c r="U1432" s="15">
        <v>3.6208265229513579</v>
      </c>
      <c r="V1432" s="4" t="s">
        <v>1257</v>
      </c>
      <c r="W1432" s="657">
        <v>18.448461538461537</v>
      </c>
      <c r="X1432" s="4">
        <v>-200</v>
      </c>
      <c r="Y1432" s="20"/>
      <c r="Z1432" s="15">
        <v>0</v>
      </c>
    </row>
    <row r="1433" spans="1:26" s="4" customFormat="1" ht="15.75" customHeight="1">
      <c r="A1433" s="854" t="s">
        <v>200</v>
      </c>
      <c r="B1433" s="5">
        <v>43693</v>
      </c>
      <c r="C1433" s="650" t="e">
        <v>#N/A</v>
      </c>
      <c r="D1433" s="237">
        <v>65768</v>
      </c>
      <c r="E1433" s="7" t="s">
        <v>8</v>
      </c>
      <c r="F1433" s="7" t="s">
        <v>1260</v>
      </c>
      <c r="G1433" s="7">
        <v>200</v>
      </c>
      <c r="H1433" s="7">
        <v>100.97</v>
      </c>
      <c r="I1433" s="7">
        <v>100.97</v>
      </c>
      <c r="J1433" s="19">
        <v>20194</v>
      </c>
      <c r="K1433" s="3">
        <v>12</v>
      </c>
      <c r="L1433" s="3">
        <v>5.4969230769230766</v>
      </c>
      <c r="M1433" s="3">
        <v>0.95153846153846144</v>
      </c>
      <c r="N1433" s="823">
        <v>20211.093356643356</v>
      </c>
      <c r="O1433" s="655" t="s">
        <v>143</v>
      </c>
      <c r="P1433" s="662"/>
      <c r="Q1433" s="823">
        <v>-20211.093356643356</v>
      </c>
      <c r="R1433" s="15"/>
      <c r="S1433" s="25">
        <v>0</v>
      </c>
      <c r="U1433" s="15">
        <v>0</v>
      </c>
      <c r="V1433" s="4" t="s">
        <v>1257</v>
      </c>
      <c r="W1433" s="657">
        <v>18.448461538461537</v>
      </c>
      <c r="X1433" s="4">
        <v>-200</v>
      </c>
      <c r="Y1433" s="20"/>
      <c r="Z1433" s="15">
        <v>0</v>
      </c>
    </row>
    <row r="1434" spans="1:26" s="4" customFormat="1" ht="15.75" customHeight="1">
      <c r="A1434" s="854" t="s">
        <v>200</v>
      </c>
      <c r="B1434" s="5">
        <v>43693</v>
      </c>
      <c r="C1434" s="650" t="s">
        <v>271</v>
      </c>
      <c r="D1434" s="237">
        <v>65768</v>
      </c>
      <c r="E1434" s="7" t="s">
        <v>8</v>
      </c>
      <c r="F1434" s="7" t="s">
        <v>1234</v>
      </c>
      <c r="G1434" s="7">
        <v>3000</v>
      </c>
      <c r="H1434" s="7">
        <v>7.29</v>
      </c>
      <c r="I1434" s="7">
        <v>7.29</v>
      </c>
      <c r="J1434" s="19">
        <v>21870</v>
      </c>
      <c r="K1434" s="3">
        <v>12</v>
      </c>
      <c r="L1434" s="3">
        <v>5.4969230769230766</v>
      </c>
      <c r="M1434" s="3">
        <v>0.95153846153846144</v>
      </c>
      <c r="N1434" s="823">
        <v>21887.093356643356</v>
      </c>
      <c r="O1434" s="655" t="s">
        <v>143</v>
      </c>
      <c r="P1434" s="662"/>
      <c r="Q1434" s="823">
        <v>-21887.093356643356</v>
      </c>
      <c r="R1434" s="15"/>
      <c r="S1434" s="25">
        <v>0</v>
      </c>
      <c r="U1434" s="15"/>
      <c r="V1434" s="4" t="s">
        <v>1211</v>
      </c>
      <c r="W1434" s="657">
        <v>18.448461538461537</v>
      </c>
      <c r="X1434" s="4">
        <v>400</v>
      </c>
      <c r="Y1434" s="20"/>
      <c r="Z1434" s="15">
        <v>0</v>
      </c>
    </row>
    <row r="1435" spans="1:26" s="4" customFormat="1" ht="15.75" customHeight="1">
      <c r="A1435" s="854" t="s">
        <v>200</v>
      </c>
      <c r="B1435" s="5">
        <v>43693</v>
      </c>
      <c r="C1435" s="650" t="e">
        <v>#N/A</v>
      </c>
      <c r="D1435" s="237">
        <v>65768</v>
      </c>
      <c r="E1435" s="7" t="s">
        <v>10</v>
      </c>
      <c r="F1435" s="7" t="s">
        <v>1260</v>
      </c>
      <c r="G1435" s="7">
        <v>200</v>
      </c>
      <c r="H1435" s="7">
        <v>101.61</v>
      </c>
      <c r="I1435" s="651"/>
      <c r="J1435" s="19">
        <v>20322</v>
      </c>
      <c r="K1435" s="3">
        <v>12</v>
      </c>
      <c r="L1435" s="3">
        <v>5.4969230769230766</v>
      </c>
      <c r="M1435" s="3">
        <v>0.95153846153846144</v>
      </c>
      <c r="N1435" s="823">
        <v>20305.536643356645</v>
      </c>
      <c r="O1435" s="655" t="s">
        <v>143</v>
      </c>
      <c r="P1435" s="662"/>
      <c r="Q1435" s="823">
        <v>20305.536643356645</v>
      </c>
      <c r="R1435" s="15">
        <v>735.22825641026429</v>
      </c>
      <c r="S1435" s="25">
        <v>0</v>
      </c>
      <c r="U1435" s="15">
        <v>0.25329994756596375</v>
      </c>
      <c r="V1435" s="4" t="s">
        <v>1211</v>
      </c>
      <c r="W1435" s="657">
        <v>18.448461538461537</v>
      </c>
      <c r="X1435" s="4">
        <v>-400</v>
      </c>
      <c r="Y1435" s="20"/>
      <c r="Z1435" s="15">
        <v>0</v>
      </c>
    </row>
    <row r="1436" spans="1:26" s="4" customFormat="1" ht="15.75" customHeight="1">
      <c r="A1436" s="854" t="s">
        <v>200</v>
      </c>
      <c r="B1436" s="5">
        <v>43693</v>
      </c>
      <c r="C1436" s="650" t="e">
        <v>#N/A</v>
      </c>
      <c r="D1436" s="237">
        <v>65768</v>
      </c>
      <c r="E1436" s="7" t="s">
        <v>10</v>
      </c>
      <c r="F1436" s="7" t="s">
        <v>1260</v>
      </c>
      <c r="G1436" s="7">
        <v>200</v>
      </c>
      <c r="H1436" s="7">
        <v>100.94</v>
      </c>
      <c r="I1436" s="651"/>
      <c r="J1436" s="19">
        <v>20188</v>
      </c>
      <c r="K1436" s="3">
        <v>12</v>
      </c>
      <c r="L1436" s="3">
        <v>5.4969230769230766</v>
      </c>
      <c r="M1436" s="3">
        <v>0.95153846153846144</v>
      </c>
      <c r="N1436" s="823">
        <v>20172.701794871795</v>
      </c>
      <c r="O1436" s="655" t="s">
        <v>143</v>
      </c>
      <c r="P1436" s="662"/>
      <c r="Q1436" s="823">
        <v>20172.701794871795</v>
      </c>
      <c r="R1436" s="15">
        <v>0</v>
      </c>
      <c r="S1436" s="25">
        <v>1000</v>
      </c>
      <c r="U1436" s="15"/>
      <c r="V1436" s="4" t="s">
        <v>1257</v>
      </c>
      <c r="W1436" s="657">
        <v>18.448461538461537</v>
      </c>
      <c r="X1436" s="4">
        <v>1000</v>
      </c>
      <c r="Y1436" s="20"/>
      <c r="Z1436" s="15">
        <v>0</v>
      </c>
    </row>
    <row r="1437" spans="1:26" s="4" customFormat="1" ht="15.75" customHeight="1">
      <c r="A1437" s="854" t="s">
        <v>200</v>
      </c>
      <c r="B1437" s="5">
        <v>43693</v>
      </c>
      <c r="C1437" s="650" t="e">
        <v>#N/A</v>
      </c>
      <c r="D1437" s="237">
        <v>65768</v>
      </c>
      <c r="E1437" s="7" t="s">
        <v>8</v>
      </c>
      <c r="F1437" s="7" t="s">
        <v>1260</v>
      </c>
      <c r="G1437" s="7">
        <v>400</v>
      </c>
      <c r="H1437" s="651">
        <v>100.95</v>
      </c>
      <c r="I1437" s="651"/>
      <c r="J1437" s="19">
        <v>40380</v>
      </c>
      <c r="K1437" s="3">
        <v>12</v>
      </c>
      <c r="L1437" s="3">
        <v>5.4969230769230766</v>
      </c>
      <c r="M1437" s="3">
        <v>0.95153846153846144</v>
      </c>
      <c r="N1437" s="823">
        <v>40395.928205128199</v>
      </c>
      <c r="O1437" s="655" t="s">
        <v>143</v>
      </c>
      <c r="P1437" s="662"/>
      <c r="Q1437" s="823">
        <v>-40395.928205128199</v>
      </c>
      <c r="R1437" s="15"/>
      <c r="S1437" s="25">
        <v>0</v>
      </c>
      <c r="U1437" s="15">
        <v>1.1735441046205755</v>
      </c>
      <c r="V1437" s="4" t="s">
        <v>1211</v>
      </c>
      <c r="W1437" s="657">
        <v>18.448461538461537</v>
      </c>
      <c r="X1437" s="4">
        <v>-1000</v>
      </c>
      <c r="Y1437" s="20"/>
      <c r="Z1437" s="15">
        <v>0</v>
      </c>
    </row>
    <row r="1438" spans="1:26" s="4" customFormat="1" ht="15.75" customHeight="1">
      <c r="A1438" s="854" t="s">
        <v>200</v>
      </c>
      <c r="B1438" s="5">
        <v>43693</v>
      </c>
      <c r="C1438" s="650" t="e">
        <v>#N/A</v>
      </c>
      <c r="D1438" s="237">
        <v>65768</v>
      </c>
      <c r="E1438" s="7" t="s">
        <v>10</v>
      </c>
      <c r="F1438" s="7" t="s">
        <v>1260</v>
      </c>
      <c r="G1438" s="7">
        <v>400</v>
      </c>
      <c r="H1438" s="651">
        <v>101.29</v>
      </c>
      <c r="I1438" s="651"/>
      <c r="J1438" s="19">
        <v>40516</v>
      </c>
      <c r="K1438" s="3">
        <v>12</v>
      </c>
      <c r="L1438" s="648">
        <v>5.4969230769230766</v>
      </c>
      <c r="M1438" s="648">
        <v>0.95153846153846144</v>
      </c>
      <c r="N1438" s="823">
        <v>40500.701794871798</v>
      </c>
      <c r="O1438" s="655" t="s">
        <v>143</v>
      </c>
      <c r="P1438" s="662"/>
      <c r="Q1438" s="823">
        <v>40500.701794871798</v>
      </c>
      <c r="R1438" s="15">
        <v>102.5882564102576</v>
      </c>
      <c r="S1438" s="25">
        <v>1000</v>
      </c>
      <c r="U1438" s="15"/>
      <c r="V1438" s="4" t="s">
        <v>1211</v>
      </c>
      <c r="W1438" s="657">
        <v>18.448461538461537</v>
      </c>
      <c r="X1438" s="4">
        <v>1000</v>
      </c>
      <c r="Y1438" s="20"/>
      <c r="Z1438" s="15">
        <v>0</v>
      </c>
    </row>
    <row r="1439" spans="1:26" s="4" customFormat="1" ht="15.75" customHeight="1">
      <c r="A1439" s="854" t="s">
        <v>200</v>
      </c>
      <c r="B1439" s="5">
        <v>43693</v>
      </c>
      <c r="C1439" s="650" t="s">
        <v>446</v>
      </c>
      <c r="D1439" s="237">
        <v>65768</v>
      </c>
      <c r="E1439" s="7" t="s">
        <v>8</v>
      </c>
      <c r="F1439" s="7" t="s">
        <v>89</v>
      </c>
      <c r="G1439" s="7">
        <v>1000</v>
      </c>
      <c r="H1439" s="651">
        <v>14.51</v>
      </c>
      <c r="I1439" s="651">
        <v>14.51</v>
      </c>
      <c r="J1439" s="19">
        <v>14510</v>
      </c>
      <c r="K1439" s="3">
        <v>12</v>
      </c>
      <c r="L1439" s="648">
        <v>5.4969230769230766</v>
      </c>
      <c r="M1439" s="648">
        <v>0.95153846153846144</v>
      </c>
      <c r="N1439" s="823">
        <v>14525.928205128204</v>
      </c>
      <c r="O1439" s="655" t="s">
        <v>143</v>
      </c>
      <c r="P1439" s="662"/>
      <c r="Q1439" s="823">
        <v>-14525.928205128204</v>
      </c>
      <c r="R1439" s="15"/>
      <c r="S1439" s="25">
        <v>1000</v>
      </c>
      <c r="U1439" s="15"/>
      <c r="V1439" s="4" t="s">
        <v>1257</v>
      </c>
      <c r="W1439" s="657">
        <v>18.448461538461537</v>
      </c>
      <c r="X1439" s="4">
        <v>500</v>
      </c>
      <c r="Y1439" s="20"/>
      <c r="Z1439" s="15">
        <v>0</v>
      </c>
    </row>
    <row r="1440" spans="1:26" s="4" customFormat="1" ht="15.75" customHeight="1">
      <c r="A1440" s="854" t="s">
        <v>200</v>
      </c>
      <c r="B1440" s="5">
        <v>43693</v>
      </c>
      <c r="C1440" s="650" t="s">
        <v>446</v>
      </c>
      <c r="D1440" s="237">
        <v>65768</v>
      </c>
      <c r="E1440" s="7" t="s">
        <v>10</v>
      </c>
      <c r="F1440" s="7" t="s">
        <v>89</v>
      </c>
      <c r="G1440" s="7">
        <v>1000</v>
      </c>
      <c r="H1440" s="651">
        <v>14.69</v>
      </c>
      <c r="I1440" s="651">
        <v>14.49</v>
      </c>
      <c r="J1440" s="19">
        <v>14690</v>
      </c>
      <c r="K1440" s="3"/>
      <c r="L1440" s="648">
        <v>5.4969230769230766</v>
      </c>
      <c r="M1440" s="648">
        <v>0.95153846153846144</v>
      </c>
      <c r="N1440" s="823">
        <v>14686.701794871795</v>
      </c>
      <c r="O1440" s="655" t="s">
        <v>143</v>
      </c>
      <c r="P1440" s="662"/>
      <c r="Q1440" s="823">
        <v>14686.701794871795</v>
      </c>
      <c r="R1440" s="15">
        <v>172.3549230769222</v>
      </c>
      <c r="S1440" s="25">
        <v>500</v>
      </c>
      <c r="U1440" s="15"/>
      <c r="V1440" s="4" t="s">
        <v>1257</v>
      </c>
      <c r="W1440" s="657">
        <v>6.4484615384615385</v>
      </c>
      <c r="X1440" s="4">
        <v>500</v>
      </c>
      <c r="Y1440" s="20"/>
      <c r="Z1440" s="15">
        <v>0</v>
      </c>
    </row>
    <row r="1441" spans="1:26" s="4" customFormat="1" ht="15.75" customHeight="1">
      <c r="A1441" s="854" t="s">
        <v>200</v>
      </c>
      <c r="B1441" s="5">
        <v>43693</v>
      </c>
      <c r="C1441" s="650" t="s">
        <v>446</v>
      </c>
      <c r="D1441" s="237">
        <v>65768</v>
      </c>
      <c r="E1441" s="7" t="s">
        <v>8</v>
      </c>
      <c r="F1441" s="7" t="s">
        <v>89</v>
      </c>
      <c r="G1441" s="7">
        <v>1000</v>
      </c>
      <c r="H1441" s="651">
        <v>14.49</v>
      </c>
      <c r="I1441" s="651">
        <v>14.49</v>
      </c>
      <c r="J1441" s="19">
        <v>14490</v>
      </c>
      <c r="K1441" s="3">
        <v>12</v>
      </c>
      <c r="L1441" s="648">
        <v>5.4969230769230766</v>
      </c>
      <c r="M1441" s="648">
        <v>0.95153846153846144</v>
      </c>
      <c r="N1441" s="823">
        <v>14505.928205128204</v>
      </c>
      <c r="O1441" s="655" t="s">
        <v>143</v>
      </c>
      <c r="P1441" s="662"/>
      <c r="Q1441" s="823">
        <v>-14505.928205128204</v>
      </c>
      <c r="R1441" s="15"/>
      <c r="S1441" s="25">
        <v>0</v>
      </c>
      <c r="U1441" s="15">
        <v>1.3659631465851367</v>
      </c>
      <c r="V1441" s="4" t="s">
        <v>1257</v>
      </c>
      <c r="W1441" s="657">
        <v>18.448461538461537</v>
      </c>
      <c r="X1441" s="4">
        <v>-1000</v>
      </c>
      <c r="Y1441" s="20"/>
      <c r="Z1441" s="15">
        <v>0</v>
      </c>
    </row>
    <row r="1442" spans="1:26" s="4" customFormat="1" ht="15.75" customHeight="1">
      <c r="A1442" s="854" t="s">
        <v>200</v>
      </c>
      <c r="B1442" s="5">
        <v>43693</v>
      </c>
      <c r="C1442" s="650" t="s">
        <v>276</v>
      </c>
      <c r="D1442" s="237">
        <v>65768</v>
      </c>
      <c r="E1442" s="7" t="s">
        <v>8</v>
      </c>
      <c r="F1442" s="7" t="s">
        <v>128</v>
      </c>
      <c r="G1442" s="7">
        <v>500</v>
      </c>
      <c r="H1442" s="651">
        <v>29.02</v>
      </c>
      <c r="I1442" s="651">
        <v>29.274999999999999</v>
      </c>
      <c r="J1442" s="19">
        <v>14510</v>
      </c>
      <c r="K1442" s="3">
        <v>12</v>
      </c>
      <c r="L1442" s="648">
        <v>5.4969230769230766</v>
      </c>
      <c r="M1442" s="648">
        <v>0.95153846153846144</v>
      </c>
      <c r="N1442" s="823">
        <v>14525.928205128204</v>
      </c>
      <c r="O1442" s="655" t="s">
        <v>143</v>
      </c>
      <c r="P1442" s="662"/>
      <c r="Q1442" s="823">
        <v>-14525.928205128204</v>
      </c>
      <c r="R1442" s="15"/>
      <c r="S1442" s="25">
        <v>500</v>
      </c>
      <c r="U1442" s="15"/>
      <c r="V1442" s="4" t="s">
        <v>1257</v>
      </c>
      <c r="W1442" s="657">
        <v>18.448461538461537</v>
      </c>
      <c r="X1442" s="4">
        <v>500</v>
      </c>
      <c r="Y1442" s="20"/>
      <c r="Z1442" s="15">
        <v>0</v>
      </c>
    </row>
    <row r="1443" spans="1:26" s="4" customFormat="1" ht="15.75" customHeight="1">
      <c r="A1443" s="854" t="s">
        <v>200</v>
      </c>
      <c r="B1443" s="5">
        <v>43693</v>
      </c>
      <c r="C1443" s="650" t="s">
        <v>276</v>
      </c>
      <c r="D1443" s="237">
        <v>65768</v>
      </c>
      <c r="E1443" s="7" t="s">
        <v>8</v>
      </c>
      <c r="F1443" s="7" t="s">
        <v>128</v>
      </c>
      <c r="G1443" s="7">
        <v>500</v>
      </c>
      <c r="H1443" s="651">
        <v>29.52</v>
      </c>
      <c r="I1443" s="651">
        <v>29.52</v>
      </c>
      <c r="J1443" s="19">
        <v>14760</v>
      </c>
      <c r="K1443" s="3">
        <v>12</v>
      </c>
      <c r="L1443" s="648">
        <v>5.4969230769230766</v>
      </c>
      <c r="M1443" s="648">
        <v>0.95153846153846144</v>
      </c>
      <c r="N1443" s="823">
        <v>14775.928205128204</v>
      </c>
      <c r="O1443" s="655" t="s">
        <v>143</v>
      </c>
      <c r="P1443" s="662"/>
      <c r="Q1443" s="823">
        <v>-14775.928205128204</v>
      </c>
      <c r="R1443" s="15"/>
      <c r="S1443" s="25">
        <v>0</v>
      </c>
      <c r="T1443" s="649"/>
      <c r="U1443" s="15">
        <v>7.2789232585185255</v>
      </c>
      <c r="V1443" s="649" t="s">
        <v>1257</v>
      </c>
      <c r="W1443" s="657">
        <v>18.448461538461537</v>
      </c>
      <c r="X1443" s="4">
        <v>-500</v>
      </c>
      <c r="Y1443" s="20"/>
      <c r="Z1443" s="15">
        <v>0</v>
      </c>
    </row>
    <row r="1444" spans="1:26" s="4" customFormat="1" ht="15.75" customHeight="1">
      <c r="A1444" s="854" t="s">
        <v>200</v>
      </c>
      <c r="B1444" s="5">
        <v>43693</v>
      </c>
      <c r="C1444" s="650" t="s">
        <v>1265</v>
      </c>
      <c r="D1444" s="237">
        <v>65768</v>
      </c>
      <c r="E1444" s="7" t="s">
        <v>10</v>
      </c>
      <c r="F1444" s="7" t="s">
        <v>1240</v>
      </c>
      <c r="G1444" s="7">
        <v>1000</v>
      </c>
      <c r="H1444" s="651">
        <v>44.24</v>
      </c>
      <c r="I1444" s="651">
        <v>43.58</v>
      </c>
      <c r="J1444" s="19">
        <v>44240</v>
      </c>
      <c r="K1444" s="3">
        <v>12</v>
      </c>
      <c r="L1444" s="648">
        <v>5.4969230769230766</v>
      </c>
      <c r="M1444" s="648">
        <v>0.95153846153846144</v>
      </c>
      <c r="N1444" s="823">
        <v>44224.701794871798</v>
      </c>
      <c r="O1444" s="655" t="s">
        <v>143</v>
      </c>
      <c r="P1444" s="662"/>
      <c r="Q1444" s="823">
        <v>44224.701794871798</v>
      </c>
      <c r="R1444" s="15">
        <v>604.09312820512423</v>
      </c>
      <c r="S1444" s="25">
        <v>1000</v>
      </c>
      <c r="T1444" s="649"/>
      <c r="U1444" s="15"/>
      <c r="V1444" s="649" t="s">
        <v>1257</v>
      </c>
      <c r="W1444" s="657">
        <v>18.448461538461537</v>
      </c>
      <c r="X1444" s="4">
        <v>500</v>
      </c>
      <c r="Y1444" s="20"/>
      <c r="Z1444" s="15">
        <v>0</v>
      </c>
    </row>
    <row r="1445" spans="1:26" s="4" customFormat="1" ht="15.75" customHeight="1">
      <c r="A1445" s="855" t="s">
        <v>1263</v>
      </c>
      <c r="B1445" s="5">
        <v>43692</v>
      </c>
      <c r="C1445" s="650" t="s">
        <v>280</v>
      </c>
      <c r="D1445" s="291">
        <v>4418467</v>
      </c>
      <c r="E1445" s="7" t="s">
        <v>8</v>
      </c>
      <c r="F1445" s="7" t="s">
        <v>192</v>
      </c>
      <c r="G1445" s="7">
        <v>500</v>
      </c>
      <c r="H1445" s="651">
        <v>26.92</v>
      </c>
      <c r="I1445" s="651">
        <v>23.93</v>
      </c>
      <c r="J1445" s="19">
        <v>13460</v>
      </c>
      <c r="K1445" s="3"/>
      <c r="L1445" s="648">
        <v>3.9049999999999998</v>
      </c>
      <c r="M1445" s="648">
        <v>0.57999999999999996</v>
      </c>
      <c r="N1445" s="823">
        <v>13464.64</v>
      </c>
      <c r="O1445" s="655" t="s">
        <v>143</v>
      </c>
      <c r="P1445" s="662"/>
      <c r="Q1445" s="823">
        <v>-13464.64</v>
      </c>
      <c r="R1445" s="15"/>
      <c r="S1445" s="25">
        <v>0</v>
      </c>
      <c r="T1445" s="649"/>
      <c r="U1445" s="15">
        <v>-0.73567536322196969</v>
      </c>
      <c r="V1445" s="649" t="s">
        <v>1211</v>
      </c>
      <c r="W1445" s="657">
        <v>4.4849999999999994</v>
      </c>
      <c r="X1445" s="4">
        <v>-500</v>
      </c>
      <c r="Y1445" s="20"/>
      <c r="Z1445" s="15">
        <v>0</v>
      </c>
    </row>
    <row r="1446" spans="1:26" s="4" customFormat="1" ht="15.75" customHeight="1">
      <c r="A1446" s="855" t="s">
        <v>1263</v>
      </c>
      <c r="B1446" s="5">
        <v>43692</v>
      </c>
      <c r="C1446" s="650" t="s">
        <v>276</v>
      </c>
      <c r="D1446" s="291">
        <v>4418467</v>
      </c>
      <c r="E1446" s="7" t="s">
        <v>10</v>
      </c>
      <c r="F1446" s="7" t="s">
        <v>128</v>
      </c>
      <c r="G1446" s="7">
        <v>500</v>
      </c>
      <c r="H1446" s="651">
        <v>29.88</v>
      </c>
      <c r="I1446" s="651">
        <v>23.88</v>
      </c>
      <c r="J1446" s="19">
        <v>14940</v>
      </c>
      <c r="K1446" s="3"/>
      <c r="L1446" s="648">
        <v>3.9049999999999998</v>
      </c>
      <c r="M1446" s="648">
        <v>0.57999999999999996</v>
      </c>
      <c r="N1446" s="823">
        <v>14935.99</v>
      </c>
      <c r="O1446" s="655" t="s">
        <v>143</v>
      </c>
      <c r="P1446" s="662"/>
      <c r="Q1446" s="823">
        <v>14935.99</v>
      </c>
      <c r="R1446" s="15">
        <v>1087.179250000001</v>
      </c>
      <c r="S1446" s="25">
        <v>0</v>
      </c>
      <c r="T1446" s="649"/>
      <c r="U1446" s="15"/>
      <c r="V1446" s="649" t="s">
        <v>1211</v>
      </c>
      <c r="W1446" s="657">
        <v>4.4849999999999994</v>
      </c>
      <c r="X1446" s="4">
        <v>500</v>
      </c>
      <c r="Y1446" s="20"/>
      <c r="Z1446" s="15">
        <v>0</v>
      </c>
    </row>
    <row r="1447" spans="1:26" s="4" customFormat="1" ht="15.75" customHeight="1">
      <c r="A1447" s="854" t="s">
        <v>200</v>
      </c>
      <c r="B1447" s="5">
        <v>43692</v>
      </c>
      <c r="C1447" s="650" t="s">
        <v>1265</v>
      </c>
      <c r="D1447" s="237">
        <v>59920</v>
      </c>
      <c r="E1447" s="7" t="s">
        <v>8</v>
      </c>
      <c r="F1447" s="7" t="s">
        <v>1240</v>
      </c>
      <c r="G1447" s="7">
        <v>500</v>
      </c>
      <c r="H1447" s="651">
        <v>43.52</v>
      </c>
      <c r="I1447" s="651">
        <v>43.58</v>
      </c>
      <c r="J1447" s="19">
        <v>21760</v>
      </c>
      <c r="K1447" s="3">
        <v>12</v>
      </c>
      <c r="L1447" s="648">
        <v>3.4393333333333334</v>
      </c>
      <c r="M1447" s="648">
        <v>0.6273333333333333</v>
      </c>
      <c r="N1447" s="823">
        <v>21774.367333333335</v>
      </c>
      <c r="O1447" s="655" t="s">
        <v>143</v>
      </c>
      <c r="P1447" s="662"/>
      <c r="Q1447" s="823">
        <v>-21774.367333333335</v>
      </c>
      <c r="R1447" s="15"/>
      <c r="S1447" s="25">
        <v>0</v>
      </c>
      <c r="T1447" s="649"/>
      <c r="U1447" s="15">
        <v>-0.2633456948178472</v>
      </c>
      <c r="V1447" s="649" t="s">
        <v>1211</v>
      </c>
      <c r="W1447" s="657">
        <v>16.066666666666666</v>
      </c>
      <c r="X1447" s="4">
        <v>-500</v>
      </c>
      <c r="Y1447" s="20"/>
      <c r="Z1447" s="15">
        <v>0</v>
      </c>
    </row>
    <row r="1448" spans="1:26" s="4" customFormat="1" ht="15.75" customHeight="1">
      <c r="A1448" s="854" t="s">
        <v>200</v>
      </c>
      <c r="B1448" s="5">
        <v>43692</v>
      </c>
      <c r="C1448" s="650" t="s">
        <v>446</v>
      </c>
      <c r="D1448" s="237">
        <v>59920</v>
      </c>
      <c r="E1448" s="7" t="s">
        <v>10</v>
      </c>
      <c r="F1448" s="7" t="s">
        <v>89</v>
      </c>
      <c r="G1448" s="7">
        <v>500</v>
      </c>
      <c r="H1448" s="651">
        <v>14.27</v>
      </c>
      <c r="I1448" s="651">
        <v>14.31</v>
      </c>
      <c r="J1448" s="19">
        <v>7135</v>
      </c>
      <c r="K1448" s="3">
        <v>12</v>
      </c>
      <c r="L1448" s="648">
        <v>3.4393333333333334</v>
      </c>
      <c r="M1448" s="648">
        <v>0.6273333333333333</v>
      </c>
      <c r="N1448" s="823">
        <v>7120.6226666666671</v>
      </c>
      <c r="O1448" s="655" t="s">
        <v>143</v>
      </c>
      <c r="P1448" s="662"/>
      <c r="Q1448" s="823">
        <v>7120.6226666666671</v>
      </c>
      <c r="R1448" s="15">
        <v>-52.384666666665908</v>
      </c>
      <c r="S1448" s="25">
        <v>0</v>
      </c>
      <c r="T1448" s="649"/>
      <c r="U1448" s="15">
        <v>-0.2092317091181117</v>
      </c>
      <c r="V1448" s="649" t="s">
        <v>1211</v>
      </c>
      <c r="W1448" s="657">
        <v>16.066666666666666</v>
      </c>
      <c r="X1448" s="4">
        <v>-400</v>
      </c>
      <c r="Y1448" s="20"/>
      <c r="Z1448" s="15">
        <v>0</v>
      </c>
    </row>
    <row r="1449" spans="1:26" s="4" customFormat="1" ht="15.75" customHeight="1">
      <c r="A1449" s="854" t="s">
        <v>200</v>
      </c>
      <c r="B1449" s="5">
        <v>43692</v>
      </c>
      <c r="C1449" s="650" t="s">
        <v>446</v>
      </c>
      <c r="D1449" s="237">
        <v>59920</v>
      </c>
      <c r="E1449" s="7" t="s">
        <v>8</v>
      </c>
      <c r="F1449" s="7" t="s">
        <v>89</v>
      </c>
      <c r="G1449" s="7">
        <v>500</v>
      </c>
      <c r="H1449" s="651">
        <v>14.31</v>
      </c>
      <c r="I1449" s="651">
        <v>14.31</v>
      </c>
      <c r="J1449" s="19">
        <v>7155</v>
      </c>
      <c r="K1449" s="3">
        <v>12</v>
      </c>
      <c r="L1449" s="648">
        <v>3.4393333333333334</v>
      </c>
      <c r="M1449" s="648">
        <v>0.6273333333333333</v>
      </c>
      <c r="N1449" s="823">
        <v>7170.007333333333</v>
      </c>
      <c r="O1449" s="655" t="s">
        <v>143</v>
      </c>
      <c r="P1449" s="662"/>
      <c r="Q1449" s="823">
        <v>-7170.007333333333</v>
      </c>
      <c r="R1449" s="15"/>
      <c r="S1449" s="25">
        <v>1000</v>
      </c>
      <c r="T1449" s="649"/>
      <c r="U1449" s="15"/>
      <c r="V1449" s="649" t="s">
        <v>1211</v>
      </c>
      <c r="W1449" s="657">
        <v>16.066666666666666</v>
      </c>
      <c r="X1449" s="4">
        <v>500</v>
      </c>
      <c r="Y1449" s="20"/>
      <c r="Z1449" s="15">
        <v>0</v>
      </c>
    </row>
    <row r="1450" spans="1:26" s="4" customFormat="1" ht="15.75" customHeight="1">
      <c r="A1450" s="854" t="s">
        <v>200</v>
      </c>
      <c r="B1450" s="5">
        <v>43692</v>
      </c>
      <c r="C1450" s="650" t="s">
        <v>1265</v>
      </c>
      <c r="D1450" s="237">
        <v>59920</v>
      </c>
      <c r="E1450" s="7" t="s">
        <v>10</v>
      </c>
      <c r="F1450" s="7" t="s">
        <v>1240</v>
      </c>
      <c r="G1450" s="7">
        <v>500</v>
      </c>
      <c r="H1450" s="651">
        <v>43.61</v>
      </c>
      <c r="I1450" s="651"/>
      <c r="J1450" s="19">
        <v>21805</v>
      </c>
      <c r="K1450" s="3">
        <v>12</v>
      </c>
      <c r="L1450" s="648">
        <v>3.4393333333333334</v>
      </c>
      <c r="M1450" s="648">
        <v>0.6273333333333333</v>
      </c>
      <c r="N1450" s="823">
        <v>21790.622666666666</v>
      </c>
      <c r="O1450" s="655" t="s">
        <v>143</v>
      </c>
      <c r="P1450" s="662"/>
      <c r="Q1450" s="823">
        <v>21790.622666666666</v>
      </c>
      <c r="R1450" s="15">
        <v>-57.384666666668636</v>
      </c>
      <c r="S1450" s="25">
        <v>0</v>
      </c>
      <c r="T1450" s="649"/>
      <c r="U1450" s="15"/>
      <c r="V1450" s="649" t="s">
        <v>1211</v>
      </c>
      <c r="W1450" s="657">
        <v>16.066666666666666</v>
      </c>
      <c r="X1450" s="4">
        <v>400</v>
      </c>
      <c r="Y1450" s="20"/>
      <c r="Z1450" s="15">
        <v>0</v>
      </c>
    </row>
    <row r="1451" spans="1:26" s="4" customFormat="1" ht="15.75" customHeight="1">
      <c r="A1451" s="854" t="s">
        <v>200</v>
      </c>
      <c r="B1451" s="5">
        <v>43692</v>
      </c>
      <c r="C1451" s="650" t="s">
        <v>1265</v>
      </c>
      <c r="D1451" s="237">
        <v>59920</v>
      </c>
      <c r="E1451" s="7" t="s">
        <v>10</v>
      </c>
      <c r="F1451" s="7" t="s">
        <v>1240</v>
      </c>
      <c r="G1451" s="7">
        <v>400</v>
      </c>
      <c r="H1451" s="651">
        <v>43.62</v>
      </c>
      <c r="I1451" s="651"/>
      <c r="J1451" s="19">
        <v>17448</v>
      </c>
      <c r="K1451" s="3">
        <v>12</v>
      </c>
      <c r="L1451" s="648">
        <v>3.4393333333333334</v>
      </c>
      <c r="M1451" s="648">
        <v>0.6273333333333333</v>
      </c>
      <c r="N1451" s="823">
        <v>17433.622666666666</v>
      </c>
      <c r="O1451" s="655" t="s">
        <v>143</v>
      </c>
      <c r="P1451" s="662"/>
      <c r="Q1451" s="823">
        <v>17433.622666666666</v>
      </c>
      <c r="R1451" s="15">
        <v>-36.476666666669189</v>
      </c>
      <c r="S1451" s="25">
        <v>2500</v>
      </c>
      <c r="T1451" s="649"/>
      <c r="U1451" s="15"/>
      <c r="V1451" s="649" t="s">
        <v>1257</v>
      </c>
      <c r="W1451" s="657">
        <v>16.066666666666666</v>
      </c>
      <c r="X1451" s="4">
        <v>500</v>
      </c>
      <c r="Y1451" s="20"/>
      <c r="Z1451" s="15">
        <v>0</v>
      </c>
    </row>
    <row r="1452" spans="1:26" s="4" customFormat="1" ht="15.75" customHeight="1">
      <c r="A1452" s="854" t="s">
        <v>200</v>
      </c>
      <c r="B1452" s="5">
        <v>43692</v>
      </c>
      <c r="C1452" s="650" t="s">
        <v>1265</v>
      </c>
      <c r="D1452" s="237">
        <v>59920</v>
      </c>
      <c r="E1452" s="7" t="s">
        <v>8</v>
      </c>
      <c r="F1452" s="7" t="s">
        <v>1240</v>
      </c>
      <c r="G1452" s="7">
        <v>500</v>
      </c>
      <c r="H1452" s="651">
        <v>43.66</v>
      </c>
      <c r="I1452" s="651"/>
      <c r="J1452" s="19">
        <v>21830</v>
      </c>
      <c r="K1452" s="3">
        <v>12</v>
      </c>
      <c r="L1452" s="648">
        <v>3.4393333333333334</v>
      </c>
      <c r="M1452" s="648">
        <v>0.6273333333333333</v>
      </c>
      <c r="N1452" s="823">
        <v>21845.567333333336</v>
      </c>
      <c r="O1452" s="655" t="s">
        <v>143</v>
      </c>
      <c r="P1452" s="662"/>
      <c r="Q1452" s="823">
        <v>-21845.567333333336</v>
      </c>
      <c r="R1452" s="15"/>
      <c r="S1452" s="25">
        <v>0</v>
      </c>
      <c r="T1452" s="649"/>
      <c r="U1452" s="15">
        <v>2.928498079085665</v>
      </c>
      <c r="V1452" s="649" t="s">
        <v>1257</v>
      </c>
      <c r="W1452" s="657">
        <v>16.066666666666666</v>
      </c>
      <c r="X1452" s="4">
        <v>-500</v>
      </c>
      <c r="Y1452" s="20"/>
      <c r="Z1452" s="15">
        <v>0</v>
      </c>
    </row>
    <row r="1453" spans="1:26" s="4" customFormat="1" ht="15.75" customHeight="1">
      <c r="A1453" s="854" t="s">
        <v>200</v>
      </c>
      <c r="B1453" s="5">
        <v>43692</v>
      </c>
      <c r="C1453" s="650" t="s">
        <v>1265</v>
      </c>
      <c r="D1453" s="237">
        <v>59920</v>
      </c>
      <c r="E1453" s="7" t="s">
        <v>8</v>
      </c>
      <c r="F1453" s="7" t="s">
        <v>1240</v>
      </c>
      <c r="G1453" s="7">
        <v>400</v>
      </c>
      <c r="H1453" s="651">
        <v>43.65</v>
      </c>
      <c r="I1453" s="651"/>
      <c r="J1453" s="19">
        <v>17460</v>
      </c>
      <c r="K1453" s="3"/>
      <c r="L1453" s="648">
        <v>3.4393333333333334</v>
      </c>
      <c r="M1453" s="648">
        <v>0.6273333333333333</v>
      </c>
      <c r="N1453" s="823">
        <v>17463.567333333336</v>
      </c>
      <c r="O1453" s="655" t="s">
        <v>143</v>
      </c>
      <c r="P1453" s="662"/>
      <c r="Q1453" s="823">
        <v>-17463.567333333336</v>
      </c>
      <c r="R1453" s="15"/>
      <c r="S1453" s="25">
        <v>0</v>
      </c>
      <c r="T1453" s="649"/>
      <c r="U1453" s="15">
        <v>2.8758477436098615</v>
      </c>
      <c r="V1453" s="649" t="s">
        <v>1211</v>
      </c>
      <c r="W1453" s="657">
        <v>4.0666666666666664</v>
      </c>
      <c r="X1453" s="4">
        <v>-500</v>
      </c>
      <c r="Y1453" s="20"/>
      <c r="Z1453" s="15">
        <v>0</v>
      </c>
    </row>
    <row r="1454" spans="1:26" s="4" customFormat="1" ht="15.75" customHeight="1">
      <c r="A1454" s="854" t="s">
        <v>200</v>
      </c>
      <c r="B1454" s="5">
        <v>43692</v>
      </c>
      <c r="C1454" s="650" t="s">
        <v>1264</v>
      </c>
      <c r="D1454" s="237">
        <v>59920</v>
      </c>
      <c r="E1454" s="7" t="s">
        <v>8</v>
      </c>
      <c r="F1454" s="7" t="s">
        <v>130</v>
      </c>
      <c r="G1454" s="7">
        <v>500</v>
      </c>
      <c r="H1454" s="651">
        <v>24.22</v>
      </c>
      <c r="I1454" s="651">
        <v>23.876000000000001</v>
      </c>
      <c r="J1454" s="19">
        <v>12110</v>
      </c>
      <c r="K1454" s="3">
        <v>12</v>
      </c>
      <c r="L1454" s="648">
        <v>3.4393333333333334</v>
      </c>
      <c r="M1454" s="648">
        <v>0.6273333333333333</v>
      </c>
      <c r="N1454" s="823">
        <v>12125.567333333332</v>
      </c>
      <c r="O1454" s="655" t="s">
        <v>143</v>
      </c>
      <c r="P1454" s="662"/>
      <c r="Q1454" s="823">
        <v>-12125.567333333332</v>
      </c>
      <c r="R1454" s="15"/>
      <c r="S1454" s="25">
        <v>1000</v>
      </c>
      <c r="T1454" s="649"/>
      <c r="U1454" s="15"/>
      <c r="V1454" s="649" t="s">
        <v>1211</v>
      </c>
      <c r="W1454" s="657">
        <v>16.066666666666666</v>
      </c>
      <c r="X1454" s="4">
        <v>500</v>
      </c>
      <c r="Y1454" s="20"/>
      <c r="Z1454" s="15">
        <v>0</v>
      </c>
    </row>
    <row r="1455" spans="1:26" s="4" customFormat="1" ht="15.75" customHeight="1">
      <c r="A1455" s="854" t="s">
        <v>200</v>
      </c>
      <c r="B1455" s="5">
        <v>43692</v>
      </c>
      <c r="C1455" s="650" t="s">
        <v>276</v>
      </c>
      <c r="D1455" s="237">
        <v>59920</v>
      </c>
      <c r="E1455" s="7" t="s">
        <v>10</v>
      </c>
      <c r="F1455" s="7" t="s">
        <v>128</v>
      </c>
      <c r="G1455" s="7">
        <v>500</v>
      </c>
      <c r="H1455" s="651">
        <v>29.5</v>
      </c>
      <c r="I1455" s="651"/>
      <c r="J1455" s="19">
        <v>14750</v>
      </c>
      <c r="K1455" s="3"/>
      <c r="L1455" s="648">
        <v>3.4393333333333334</v>
      </c>
      <c r="M1455" s="648">
        <v>0.6273333333333333</v>
      </c>
      <c r="N1455" s="823">
        <v>14746.102666666666</v>
      </c>
      <c r="O1455" s="655" t="s">
        <v>143</v>
      </c>
      <c r="P1455" s="662"/>
      <c r="Q1455" s="823">
        <v>14746.102666666666</v>
      </c>
      <c r="R1455" s="15">
        <v>431.83933333333334</v>
      </c>
      <c r="S1455" s="25">
        <v>500</v>
      </c>
      <c r="T1455" s="649"/>
      <c r="U1455" s="15"/>
      <c r="V1455" s="649" t="s">
        <v>1211</v>
      </c>
      <c r="W1455" s="657">
        <v>4.0666666666666664</v>
      </c>
      <c r="X1455" s="4">
        <v>500</v>
      </c>
      <c r="Y1455" s="20"/>
      <c r="Z1455" s="15">
        <v>0</v>
      </c>
    </row>
    <row r="1456" spans="1:26" s="4" customFormat="1" ht="15.75" customHeight="1">
      <c r="A1456" s="854" t="s">
        <v>200</v>
      </c>
      <c r="B1456" s="5">
        <v>43692</v>
      </c>
      <c r="C1456" s="650" t="s">
        <v>276</v>
      </c>
      <c r="D1456" s="237">
        <v>59920</v>
      </c>
      <c r="E1456" s="7" t="s">
        <v>10</v>
      </c>
      <c r="F1456" s="7" t="s">
        <v>128</v>
      </c>
      <c r="G1456" s="7">
        <v>500</v>
      </c>
      <c r="H1456" s="651">
        <v>29.97</v>
      </c>
      <c r="I1456" s="651"/>
      <c r="J1456" s="19">
        <v>14985</v>
      </c>
      <c r="K1456" s="3">
        <v>12</v>
      </c>
      <c r="L1456" s="648">
        <v>3.4393333333333334</v>
      </c>
      <c r="M1456" s="648">
        <v>0.6273333333333333</v>
      </c>
      <c r="N1456" s="823">
        <v>14969.197666666667</v>
      </c>
      <c r="O1456" s="655" t="s">
        <v>143</v>
      </c>
      <c r="P1456" s="662"/>
      <c r="Q1456" s="823">
        <v>14969.197666666667</v>
      </c>
      <c r="R1456" s="15">
        <v>430.49133333333339</v>
      </c>
      <c r="S1456" s="25">
        <v>0</v>
      </c>
      <c r="T1456" s="649"/>
      <c r="U1456" s="15">
        <v>-0.78233865660549928</v>
      </c>
      <c r="V1456" s="649" t="s">
        <v>1257</v>
      </c>
      <c r="W1456" s="657">
        <v>16.066666666666666</v>
      </c>
      <c r="X1456" s="4">
        <v>-500</v>
      </c>
      <c r="Y1456" s="20"/>
      <c r="Z1456" s="15">
        <v>0</v>
      </c>
    </row>
    <row r="1457" spans="1:26" s="4" customFormat="1" ht="15.75" customHeight="1">
      <c r="A1457" s="854" t="s">
        <v>200</v>
      </c>
      <c r="B1457" s="5">
        <v>43692</v>
      </c>
      <c r="C1457" s="650" t="s">
        <v>276</v>
      </c>
      <c r="D1457" s="237">
        <v>59920</v>
      </c>
      <c r="E1457" s="7" t="s">
        <v>8</v>
      </c>
      <c r="F1457" s="7" t="s">
        <v>128</v>
      </c>
      <c r="G1457" s="7">
        <v>500</v>
      </c>
      <c r="H1457" s="651">
        <v>28.59</v>
      </c>
      <c r="I1457" s="651"/>
      <c r="J1457" s="19">
        <v>14295</v>
      </c>
      <c r="K1457" s="3">
        <v>12</v>
      </c>
      <c r="L1457" s="648">
        <v>3.4393333333333334</v>
      </c>
      <c r="M1457" s="648">
        <v>0.6273333333333333</v>
      </c>
      <c r="N1457" s="823">
        <v>14311.432333333332</v>
      </c>
      <c r="O1457" s="655" t="s">
        <v>143</v>
      </c>
      <c r="P1457" s="662"/>
      <c r="Q1457" s="823">
        <v>-14311.432333333332</v>
      </c>
      <c r="R1457" s="15"/>
      <c r="S1457" s="25">
        <v>0</v>
      </c>
      <c r="T1457" s="649"/>
      <c r="U1457" s="15">
        <v>2.9598274987367068</v>
      </c>
      <c r="V1457" s="649" t="s">
        <v>1257</v>
      </c>
      <c r="W1457" s="657">
        <v>16.066666666666666</v>
      </c>
      <c r="X1457" s="4">
        <v>-500</v>
      </c>
      <c r="Y1457" s="20"/>
      <c r="Z1457" s="15">
        <v>0</v>
      </c>
    </row>
    <row r="1458" spans="1:26" s="4" customFormat="1" ht="15.75" customHeight="1">
      <c r="A1458" s="854" t="s">
        <v>200</v>
      </c>
      <c r="B1458" s="5">
        <v>43692</v>
      </c>
      <c r="C1458" s="650" t="s">
        <v>276</v>
      </c>
      <c r="D1458" s="237">
        <v>59920</v>
      </c>
      <c r="E1458" s="7" t="s">
        <v>8</v>
      </c>
      <c r="F1458" s="7" t="s">
        <v>128</v>
      </c>
      <c r="G1458" s="7">
        <v>500</v>
      </c>
      <c r="H1458" s="651">
        <v>29.03</v>
      </c>
      <c r="I1458" s="651"/>
      <c r="J1458" s="19">
        <v>14515</v>
      </c>
      <c r="K1458" s="3">
        <v>12</v>
      </c>
      <c r="L1458" s="648">
        <v>3.4393333333333334</v>
      </c>
      <c r="M1458" s="648">
        <v>0.6273333333333333</v>
      </c>
      <c r="N1458" s="823">
        <v>14532.147333333332</v>
      </c>
      <c r="O1458" s="655" t="s">
        <v>143</v>
      </c>
      <c r="P1458" s="662"/>
      <c r="Q1458" s="823">
        <v>-14532.147333333332</v>
      </c>
      <c r="R1458" s="15"/>
      <c r="S1458" s="25">
        <v>1000</v>
      </c>
      <c r="T1458" s="649"/>
      <c r="U1458" s="15">
        <v>5.3911617505952254</v>
      </c>
      <c r="V1458" s="649" t="s">
        <v>1257</v>
      </c>
      <c r="W1458" s="657">
        <v>16.066666666666666</v>
      </c>
      <c r="X1458" s="4">
        <v>-500</v>
      </c>
      <c r="Y1458" s="20"/>
      <c r="Z1458" s="15">
        <v>0</v>
      </c>
    </row>
    <row r="1459" spans="1:26" s="4" customFormat="1" ht="15.75" customHeight="1">
      <c r="A1459" s="854" t="s">
        <v>200</v>
      </c>
      <c r="B1459" s="5">
        <v>43692</v>
      </c>
      <c r="C1459" s="650" t="s">
        <v>276</v>
      </c>
      <c r="D1459" s="237">
        <v>59920</v>
      </c>
      <c r="E1459" s="7" t="s">
        <v>10</v>
      </c>
      <c r="F1459" s="7" t="s">
        <v>128</v>
      </c>
      <c r="G1459" s="7">
        <v>500</v>
      </c>
      <c r="H1459" s="651">
        <v>28.13</v>
      </c>
      <c r="I1459" s="651">
        <v>28.6</v>
      </c>
      <c r="J1459" s="19">
        <v>14065</v>
      </c>
      <c r="K1459" s="3">
        <v>12</v>
      </c>
      <c r="L1459" s="648">
        <v>3.4393333333333334</v>
      </c>
      <c r="M1459" s="648">
        <v>0.6273333333333333</v>
      </c>
      <c r="N1459" s="823">
        <v>14049.712666666666</v>
      </c>
      <c r="O1459" s="655" t="s">
        <v>143</v>
      </c>
      <c r="P1459" s="662"/>
      <c r="Q1459" s="823">
        <v>14049.712666666666</v>
      </c>
      <c r="R1459" s="15">
        <v>-109.91633333333266</v>
      </c>
      <c r="S1459" s="25">
        <v>500</v>
      </c>
      <c r="T1459" s="649"/>
      <c r="U1459" s="15"/>
      <c r="V1459" s="649" t="s">
        <v>1257</v>
      </c>
      <c r="W1459" s="657">
        <v>16.066666666666666</v>
      </c>
      <c r="X1459" s="4">
        <v>500</v>
      </c>
      <c r="Y1459" s="20"/>
      <c r="Z1459" s="15">
        <v>0</v>
      </c>
    </row>
    <row r="1460" spans="1:26" s="4" customFormat="1" ht="15.75" customHeight="1">
      <c r="A1460" s="854" t="s">
        <v>200</v>
      </c>
      <c r="B1460" s="5">
        <v>43692</v>
      </c>
      <c r="C1460" s="650" t="s">
        <v>276</v>
      </c>
      <c r="D1460" s="237">
        <v>59920</v>
      </c>
      <c r="E1460" s="7" t="s">
        <v>10</v>
      </c>
      <c r="F1460" s="7" t="s">
        <v>128</v>
      </c>
      <c r="G1460" s="7">
        <v>500</v>
      </c>
      <c r="H1460" s="651">
        <v>29.25</v>
      </c>
      <c r="I1460" s="651">
        <v>28.07</v>
      </c>
      <c r="J1460" s="19">
        <v>14625</v>
      </c>
      <c r="K1460" s="3">
        <v>12</v>
      </c>
      <c r="L1460" s="648">
        <v>3.4393333333333334</v>
      </c>
      <c r="M1460" s="648">
        <v>0.6273333333333333</v>
      </c>
      <c r="N1460" s="823">
        <v>14609.902666666667</v>
      </c>
      <c r="O1460" s="655" t="s">
        <v>143</v>
      </c>
      <c r="P1460" s="662"/>
      <c r="Q1460" s="823">
        <v>14609.902666666667</v>
      </c>
      <c r="R1460" s="15">
        <v>432.42791666666744</v>
      </c>
      <c r="S1460" s="25">
        <v>1000</v>
      </c>
      <c r="T1460" s="649"/>
      <c r="U1460" s="15">
        <v>0.24002508950497481</v>
      </c>
      <c r="V1460" s="649" t="s">
        <v>1257</v>
      </c>
      <c r="W1460" s="657">
        <v>16.066666666666666</v>
      </c>
      <c r="X1460" s="4">
        <v>-150</v>
      </c>
      <c r="Y1460" s="20"/>
      <c r="Z1460" s="15">
        <v>0</v>
      </c>
    </row>
    <row r="1461" spans="1:26" s="4" customFormat="1" ht="15.75" customHeight="1">
      <c r="A1461" s="854" t="s">
        <v>200</v>
      </c>
      <c r="B1461" s="5">
        <v>43692</v>
      </c>
      <c r="C1461" s="650" t="s">
        <v>276</v>
      </c>
      <c r="D1461" s="237">
        <v>59920</v>
      </c>
      <c r="E1461" s="7" t="s">
        <v>10</v>
      </c>
      <c r="F1461" s="7" t="s">
        <v>128</v>
      </c>
      <c r="G1461" s="7">
        <v>500</v>
      </c>
      <c r="H1461" s="7">
        <v>29.97</v>
      </c>
      <c r="I1461" s="651">
        <v>28.07</v>
      </c>
      <c r="J1461" s="19">
        <v>14985</v>
      </c>
      <c r="K1461" s="3">
        <v>12</v>
      </c>
      <c r="L1461" s="648">
        <v>3.4393333333333334</v>
      </c>
      <c r="M1461" s="648">
        <v>0.6273333333333333</v>
      </c>
      <c r="N1461" s="823">
        <v>14969.902666666667</v>
      </c>
      <c r="O1461" s="655" t="s">
        <v>143</v>
      </c>
      <c r="P1461" s="662"/>
      <c r="Q1461" s="823">
        <v>14969.902666666667</v>
      </c>
      <c r="R1461" s="15">
        <v>807.0516666666681</v>
      </c>
      <c r="S1461" s="25">
        <v>1000</v>
      </c>
      <c r="T1461" s="649"/>
      <c r="U1461" s="15"/>
      <c r="V1461" s="649" t="s">
        <v>1257</v>
      </c>
      <c r="W1461" s="657">
        <v>16.066666666666666</v>
      </c>
      <c r="X1461" s="4">
        <v>1000</v>
      </c>
      <c r="Y1461" s="20"/>
      <c r="Z1461" s="15">
        <v>0</v>
      </c>
    </row>
    <row r="1462" spans="1:26" s="4" customFormat="1" ht="15.75" customHeight="1">
      <c r="A1462" s="854" t="s">
        <v>200</v>
      </c>
      <c r="B1462" s="5">
        <v>43691</v>
      </c>
      <c r="C1462" s="650" t="s">
        <v>1265</v>
      </c>
      <c r="D1462" s="663">
        <v>53601</v>
      </c>
      <c r="E1462" s="7" t="s">
        <v>8</v>
      </c>
      <c r="F1462" s="7" t="s">
        <v>1240</v>
      </c>
      <c r="G1462" s="7">
        <v>500</v>
      </c>
      <c r="H1462" s="7">
        <v>43.64</v>
      </c>
      <c r="I1462" s="651">
        <v>43.64</v>
      </c>
      <c r="J1462" s="19">
        <v>21820</v>
      </c>
      <c r="K1462" s="3">
        <v>12</v>
      </c>
      <c r="L1462" s="648">
        <v>6.556</v>
      </c>
      <c r="M1462" s="648">
        <v>0.98000000000000009</v>
      </c>
      <c r="N1462" s="823">
        <v>21836.080000000002</v>
      </c>
      <c r="O1462" s="655" t="s">
        <v>143</v>
      </c>
      <c r="P1462" s="662"/>
      <c r="Q1462" s="823">
        <v>-21836.080000000002</v>
      </c>
      <c r="R1462" s="15"/>
      <c r="S1462" s="25">
        <v>1000</v>
      </c>
      <c r="U1462" s="15">
        <v>-12.369314792684051</v>
      </c>
      <c r="V1462" s="4" t="s">
        <v>1257</v>
      </c>
      <c r="W1462" s="657">
        <v>19.536000000000001</v>
      </c>
      <c r="X1462" s="4">
        <v>-900</v>
      </c>
      <c r="Y1462" s="20"/>
      <c r="Z1462" s="15">
        <v>0</v>
      </c>
    </row>
    <row r="1463" spans="1:26" s="4" customFormat="1" ht="15.75" customHeight="1">
      <c r="A1463" s="854" t="s">
        <v>200</v>
      </c>
      <c r="B1463" s="5">
        <v>43691</v>
      </c>
      <c r="C1463" s="650" t="e">
        <v>#N/A</v>
      </c>
      <c r="D1463" s="663">
        <v>53601</v>
      </c>
      <c r="E1463" s="7" t="s">
        <v>10</v>
      </c>
      <c r="F1463" s="7" t="s">
        <v>227</v>
      </c>
      <c r="G1463" s="7">
        <v>150</v>
      </c>
      <c r="H1463" s="7">
        <v>151.1</v>
      </c>
      <c r="I1463" s="3">
        <v>150.49</v>
      </c>
      <c r="J1463" s="19">
        <v>22665</v>
      </c>
      <c r="K1463" s="3">
        <v>12</v>
      </c>
      <c r="L1463" s="648">
        <v>6.556</v>
      </c>
      <c r="M1463" s="648">
        <v>0.98000000000000009</v>
      </c>
      <c r="N1463" s="823">
        <v>22649.576666666668</v>
      </c>
      <c r="O1463" s="655" t="s">
        <v>143</v>
      </c>
      <c r="P1463" s="662"/>
      <c r="Q1463" s="823">
        <v>22649.576666666668</v>
      </c>
      <c r="R1463" s="15">
        <v>54.364666666664561</v>
      </c>
      <c r="S1463" s="25">
        <v>400</v>
      </c>
      <c r="U1463" s="15"/>
      <c r="V1463" s="4" t="s">
        <v>1257</v>
      </c>
      <c r="W1463" s="657">
        <v>19.536000000000001</v>
      </c>
      <c r="X1463" s="4">
        <v>400</v>
      </c>
      <c r="Y1463" s="20"/>
      <c r="Z1463" s="15">
        <v>0</v>
      </c>
    </row>
    <row r="1464" spans="1:26" s="4" customFormat="1" ht="15.75" customHeight="1">
      <c r="A1464" s="854" t="s">
        <v>200</v>
      </c>
      <c r="B1464" s="5">
        <v>43691</v>
      </c>
      <c r="C1464" s="650" t="s">
        <v>274</v>
      </c>
      <c r="D1464" s="663">
        <v>53601</v>
      </c>
      <c r="E1464" s="7" t="s">
        <v>8</v>
      </c>
      <c r="F1464" s="7" t="s">
        <v>172</v>
      </c>
      <c r="G1464" s="7">
        <v>1000</v>
      </c>
      <c r="H1464" s="651">
        <v>7.84</v>
      </c>
      <c r="I1464" s="3">
        <v>7.84</v>
      </c>
      <c r="J1464" s="19">
        <v>7840</v>
      </c>
      <c r="K1464" s="3">
        <v>12</v>
      </c>
      <c r="L1464" s="648">
        <v>6.556</v>
      </c>
      <c r="M1464" s="648">
        <v>0.98000000000000009</v>
      </c>
      <c r="N1464" s="823">
        <v>7856.0533333333333</v>
      </c>
      <c r="O1464" s="655" t="s">
        <v>143</v>
      </c>
      <c r="P1464" s="662"/>
      <c r="Q1464" s="823">
        <v>-7856.0533333333333</v>
      </c>
      <c r="R1464" s="15"/>
      <c r="S1464" s="25">
        <v>100</v>
      </c>
      <c r="U1464" s="15"/>
      <c r="V1464" s="4" t="s">
        <v>1257</v>
      </c>
      <c r="W1464" s="657">
        <v>19.536000000000001</v>
      </c>
      <c r="X1464" s="4">
        <v>100</v>
      </c>
      <c r="Y1464" s="20"/>
      <c r="Z1464" s="15">
        <v>0</v>
      </c>
    </row>
    <row r="1465" spans="1:26" s="4" customFormat="1" ht="15.75" customHeight="1">
      <c r="A1465" s="854" t="s">
        <v>200</v>
      </c>
      <c r="B1465" s="5">
        <v>43691</v>
      </c>
      <c r="C1465" s="650" t="s">
        <v>274</v>
      </c>
      <c r="D1465" s="291">
        <v>53601</v>
      </c>
      <c r="E1465" s="7" t="s">
        <v>10</v>
      </c>
      <c r="F1465" s="7" t="s">
        <v>152</v>
      </c>
      <c r="G1465" s="7">
        <v>900</v>
      </c>
      <c r="H1465" s="7">
        <v>30.2</v>
      </c>
      <c r="I1465" s="648">
        <v>33.89</v>
      </c>
      <c r="J1465" s="19">
        <v>27180</v>
      </c>
      <c r="K1465" s="3">
        <v>12</v>
      </c>
      <c r="L1465" s="3">
        <v>6.556</v>
      </c>
      <c r="M1465" s="3">
        <v>0.98000000000000009</v>
      </c>
      <c r="N1465" s="823">
        <v>27164.576666666668</v>
      </c>
      <c r="O1465" s="655" t="s">
        <v>143</v>
      </c>
      <c r="P1465" s="662"/>
      <c r="Q1465" s="823">
        <v>27164.576666666668</v>
      </c>
      <c r="R1465" s="15">
        <v>-3360.0720000000001</v>
      </c>
      <c r="S1465" s="25">
        <v>0</v>
      </c>
      <c r="U1465" s="15">
        <v>-0.69156054074114903</v>
      </c>
      <c r="V1465" s="4" t="s">
        <v>1257</v>
      </c>
      <c r="W1465" s="657">
        <v>19.536000000000001</v>
      </c>
      <c r="X1465" s="4">
        <v>-4000</v>
      </c>
      <c r="Y1465" s="20"/>
      <c r="Z1465" s="15">
        <v>0</v>
      </c>
    </row>
    <row r="1466" spans="1:26" s="4" customFormat="1" ht="15.75" customHeight="1">
      <c r="A1466" s="854" t="s">
        <v>200</v>
      </c>
      <c r="B1466" s="5">
        <v>43691</v>
      </c>
      <c r="C1466" s="650" t="e">
        <v>#N/A</v>
      </c>
      <c r="D1466" s="291">
        <v>53601</v>
      </c>
      <c r="E1466" s="7" t="s">
        <v>8</v>
      </c>
      <c r="F1466" s="7" t="s">
        <v>1260</v>
      </c>
      <c r="G1466" s="7">
        <v>400</v>
      </c>
      <c r="H1466" s="7">
        <v>99.31</v>
      </c>
      <c r="I1466" s="648">
        <v>99.31</v>
      </c>
      <c r="J1466" s="19">
        <v>39724</v>
      </c>
      <c r="K1466" s="3">
        <v>12</v>
      </c>
      <c r="L1466" s="3">
        <v>6.556</v>
      </c>
      <c r="M1466" s="3">
        <v>0.98000000000000009</v>
      </c>
      <c r="N1466" s="823">
        <v>39740.481428571431</v>
      </c>
      <c r="O1466" s="655" t="s">
        <v>143</v>
      </c>
      <c r="P1466" s="662"/>
      <c r="Q1466" s="823">
        <v>-39740.481428571431</v>
      </c>
      <c r="R1466" s="15"/>
      <c r="S1466" s="25">
        <v>400</v>
      </c>
      <c r="U1466" s="15">
        <v>2.6476911218479264</v>
      </c>
      <c r="V1466" s="4" t="s">
        <v>1257</v>
      </c>
      <c r="W1466" s="657">
        <v>19.536000000000001</v>
      </c>
      <c r="X1466" s="4">
        <v>-400</v>
      </c>
      <c r="Y1466" s="20"/>
      <c r="Z1466" s="15">
        <v>0</v>
      </c>
    </row>
    <row r="1467" spans="1:26" s="4" customFormat="1" ht="15.75" customHeight="1">
      <c r="A1467" s="855" t="s">
        <v>1263</v>
      </c>
      <c r="B1467" s="5">
        <v>43691</v>
      </c>
      <c r="C1467" s="650" t="e">
        <v>#N/A</v>
      </c>
      <c r="D1467" s="291">
        <v>4359817</v>
      </c>
      <c r="E1467" s="7" t="s">
        <v>8</v>
      </c>
      <c r="F1467" s="7" t="s">
        <v>1260</v>
      </c>
      <c r="G1467" s="7">
        <v>100</v>
      </c>
      <c r="H1467" s="7">
        <v>99.19</v>
      </c>
      <c r="I1467" s="648">
        <v>99.19</v>
      </c>
      <c r="J1467" s="19">
        <v>9919</v>
      </c>
      <c r="K1467" s="3"/>
      <c r="L1467" s="3">
        <v>2.72</v>
      </c>
      <c r="M1467" s="3">
        <v>0.4</v>
      </c>
      <c r="N1467" s="823">
        <v>9922.9014285714275</v>
      </c>
      <c r="O1467" s="655" t="s">
        <v>143</v>
      </c>
      <c r="P1467" s="662"/>
      <c r="Q1467" s="823">
        <v>-9922.9014285714275</v>
      </c>
      <c r="R1467" s="15"/>
      <c r="S1467" s="25">
        <v>400</v>
      </c>
      <c r="U1467" s="15"/>
      <c r="V1467" s="4" t="s">
        <v>1211</v>
      </c>
      <c r="W1467" s="657">
        <v>3.12</v>
      </c>
      <c r="X1467" s="4">
        <v>400</v>
      </c>
      <c r="Y1467" s="20"/>
      <c r="Z1467" s="15">
        <v>0</v>
      </c>
    </row>
    <row r="1468" spans="1:26" s="4" customFormat="1" ht="15.75" customHeight="1">
      <c r="A1468" s="855" t="s">
        <v>1263</v>
      </c>
      <c r="B1468" s="5">
        <v>43690</v>
      </c>
      <c r="C1468" s="650" t="e">
        <v>#N/A</v>
      </c>
      <c r="D1468" s="291">
        <v>4303194</v>
      </c>
      <c r="E1468" s="7" t="s">
        <v>10</v>
      </c>
      <c r="F1468" s="7" t="s">
        <v>913</v>
      </c>
      <c r="G1468" s="7">
        <v>4000</v>
      </c>
      <c r="H1468" s="7">
        <v>3.44</v>
      </c>
      <c r="I1468" s="648">
        <v>3.46</v>
      </c>
      <c r="J1468" s="19">
        <v>13760</v>
      </c>
      <c r="K1468" s="3"/>
      <c r="L1468" s="3">
        <v>3.78</v>
      </c>
      <c r="M1468" s="3">
        <v>0.56000000000000005</v>
      </c>
      <c r="N1468" s="823">
        <v>13756.568571428572</v>
      </c>
      <c r="O1468" s="655" t="s">
        <v>143</v>
      </c>
      <c r="P1468" s="662"/>
      <c r="Q1468" s="823">
        <v>13756.568571428572</v>
      </c>
      <c r="R1468" s="15">
        <v>-95.134999999998399</v>
      </c>
      <c r="S1468" s="25">
        <v>400</v>
      </c>
      <c r="U1468" s="15">
        <v>-0.20969086452108968</v>
      </c>
      <c r="V1468" s="4" t="s">
        <v>1211</v>
      </c>
      <c r="W1468" s="657">
        <v>4.34</v>
      </c>
      <c r="X1468" s="4">
        <v>-400</v>
      </c>
      <c r="Y1468" s="20"/>
      <c r="Z1468" s="15">
        <v>0</v>
      </c>
    </row>
    <row r="1469" spans="1:26" s="4" customFormat="1" ht="15.75" customHeight="1">
      <c r="A1469" s="854" t="s">
        <v>200</v>
      </c>
      <c r="B1469" s="5">
        <v>43690</v>
      </c>
      <c r="C1469" s="650" t="e">
        <v>#N/A</v>
      </c>
      <c r="D1469" s="291">
        <v>47795</v>
      </c>
      <c r="E1469" s="7" t="s">
        <v>10</v>
      </c>
      <c r="F1469" s="7" t="s">
        <v>1260</v>
      </c>
      <c r="G1469" s="7">
        <v>400</v>
      </c>
      <c r="H1469" s="7">
        <v>100.35</v>
      </c>
      <c r="I1469" s="648">
        <v>97.65</v>
      </c>
      <c r="J1469" s="19">
        <v>40140</v>
      </c>
      <c r="K1469" s="3">
        <v>12</v>
      </c>
      <c r="L1469" s="3">
        <v>6.8120000000000003</v>
      </c>
      <c r="M1469" s="3">
        <v>1.264</v>
      </c>
      <c r="N1469" s="823">
        <v>40123.864571428567</v>
      </c>
      <c r="O1469" s="655" t="s">
        <v>143</v>
      </c>
      <c r="P1469" s="662"/>
      <c r="Q1469" s="823">
        <v>40123.864571428567</v>
      </c>
      <c r="R1469" s="15">
        <v>1062.3559999999998</v>
      </c>
      <c r="S1469" s="25">
        <v>400</v>
      </c>
      <c r="U1469" s="15"/>
      <c r="V1469" s="4" t="s">
        <v>1211</v>
      </c>
      <c r="W1469" s="657">
        <v>20.076000000000001</v>
      </c>
      <c r="X1469" s="4">
        <v>2000</v>
      </c>
      <c r="Y1469" s="20"/>
      <c r="Z1469" s="15">
        <v>0</v>
      </c>
    </row>
    <row r="1470" spans="1:26" s="4" customFormat="1" ht="15.75" customHeight="1">
      <c r="A1470" s="854" t="s">
        <v>200</v>
      </c>
      <c r="B1470" s="5">
        <v>43690</v>
      </c>
      <c r="C1470" s="650" t="e">
        <v>#N/A</v>
      </c>
      <c r="D1470" s="291">
        <v>47795</v>
      </c>
      <c r="E1470" s="7" t="s">
        <v>8</v>
      </c>
      <c r="F1470" s="7" t="s">
        <v>1260</v>
      </c>
      <c r="G1470" s="7">
        <v>400</v>
      </c>
      <c r="H1470" s="7">
        <v>100.21</v>
      </c>
      <c r="I1470" s="648"/>
      <c r="J1470" s="19">
        <v>40084</v>
      </c>
      <c r="K1470" s="3">
        <v>12</v>
      </c>
      <c r="L1470" s="3">
        <v>6.8120000000000003</v>
      </c>
      <c r="M1470" s="3">
        <v>1.264</v>
      </c>
      <c r="N1470" s="823">
        <v>40100.765428571431</v>
      </c>
      <c r="O1470" s="655" t="s">
        <v>143</v>
      </c>
      <c r="P1470" s="662"/>
      <c r="Q1470" s="823">
        <v>-40100.765428571431</v>
      </c>
      <c r="R1470" s="15"/>
      <c r="S1470" s="25">
        <v>400</v>
      </c>
      <c r="U1470" s="15">
        <v>1.8812384883058262</v>
      </c>
      <c r="V1470" s="4" t="s">
        <v>1257</v>
      </c>
      <c r="W1470" s="657">
        <v>20.076000000000001</v>
      </c>
      <c r="X1470" s="4">
        <v>-200</v>
      </c>
      <c r="Y1470" s="20"/>
      <c r="Z1470" s="15">
        <v>0</v>
      </c>
    </row>
    <row r="1471" spans="1:26" s="4" customFormat="1" ht="15.75" customHeight="1">
      <c r="A1471" s="854" t="s">
        <v>200</v>
      </c>
      <c r="B1471" s="5">
        <v>43690</v>
      </c>
      <c r="C1471" s="650" t="e">
        <v>#N/A</v>
      </c>
      <c r="D1471" s="291">
        <v>47795</v>
      </c>
      <c r="E1471" s="7" t="s">
        <v>10</v>
      </c>
      <c r="F1471" s="7" t="s">
        <v>1260</v>
      </c>
      <c r="G1471" s="7">
        <v>400</v>
      </c>
      <c r="H1471" s="7">
        <v>100.09</v>
      </c>
      <c r="I1471" s="648">
        <v>97.65</v>
      </c>
      <c r="J1471" s="19">
        <v>40036</v>
      </c>
      <c r="K1471" s="3">
        <v>12</v>
      </c>
      <c r="L1471" s="3">
        <v>6.8120000000000003</v>
      </c>
      <c r="M1471" s="3">
        <v>1.264</v>
      </c>
      <c r="N1471" s="823">
        <v>40019.864571428567</v>
      </c>
      <c r="O1471" s="655" t="s">
        <v>143</v>
      </c>
      <c r="P1471" s="662"/>
      <c r="Q1471" s="823">
        <v>40019.864571428567</v>
      </c>
      <c r="R1471" s="15">
        <v>-83.917999999997846</v>
      </c>
      <c r="S1471" s="25">
        <v>600</v>
      </c>
      <c r="U1471" s="15"/>
      <c r="V1471" s="4" t="s">
        <v>1211</v>
      </c>
      <c r="W1471" s="657">
        <v>20.076000000000001</v>
      </c>
      <c r="X1471" s="4">
        <v>200</v>
      </c>
      <c r="Y1471" s="20"/>
      <c r="Z1471" s="15">
        <v>0</v>
      </c>
    </row>
    <row r="1472" spans="1:26" s="4" customFormat="1" ht="15.75" customHeight="1">
      <c r="A1472" s="854" t="s">
        <v>200</v>
      </c>
      <c r="B1472" s="5">
        <v>43690</v>
      </c>
      <c r="C1472" s="650" t="s">
        <v>1264</v>
      </c>
      <c r="D1472" s="291">
        <v>47795</v>
      </c>
      <c r="E1472" s="7" t="s">
        <v>8</v>
      </c>
      <c r="F1472" s="7" t="s">
        <v>130</v>
      </c>
      <c r="G1472" s="7">
        <v>2000</v>
      </c>
      <c r="H1472" s="7">
        <v>24.89</v>
      </c>
      <c r="I1472" s="648">
        <v>24.69</v>
      </c>
      <c r="J1472" s="19">
        <v>49780</v>
      </c>
      <c r="K1472" s="3">
        <v>12</v>
      </c>
      <c r="L1472" s="3">
        <v>6.8120000000000003</v>
      </c>
      <c r="M1472" s="3">
        <v>1.264</v>
      </c>
      <c r="N1472" s="823">
        <v>49796.765428571431</v>
      </c>
      <c r="O1472" s="655" t="s">
        <v>143</v>
      </c>
      <c r="P1472" s="662"/>
      <c r="Q1472" s="823">
        <v>-49796.765428571431</v>
      </c>
      <c r="R1472" s="15"/>
      <c r="S1472" s="25">
        <v>400</v>
      </c>
      <c r="U1472" s="15">
        <v>0.19819708324342053</v>
      </c>
      <c r="V1472" s="4" t="s">
        <v>1211</v>
      </c>
      <c r="W1472" s="657">
        <v>20.076000000000001</v>
      </c>
      <c r="X1472" s="4">
        <v>-200</v>
      </c>
      <c r="Y1472" s="20"/>
      <c r="Z1472" s="15">
        <v>0</v>
      </c>
    </row>
    <row r="1473" spans="1:26" s="4" customFormat="1" ht="15.75" customHeight="1">
      <c r="A1473" s="854" t="s">
        <v>200</v>
      </c>
      <c r="B1473" s="5">
        <v>43690</v>
      </c>
      <c r="C1473" s="650" t="e">
        <v>#N/A</v>
      </c>
      <c r="D1473" s="291">
        <v>47795</v>
      </c>
      <c r="E1473" s="7" t="s">
        <v>10</v>
      </c>
      <c r="F1473" s="7" t="s">
        <v>1260</v>
      </c>
      <c r="G1473" s="7">
        <v>200</v>
      </c>
      <c r="H1473" s="7">
        <v>99.71</v>
      </c>
      <c r="I1473" s="648">
        <v>97.65</v>
      </c>
      <c r="J1473" s="19">
        <v>19942</v>
      </c>
      <c r="K1473" s="3">
        <v>12</v>
      </c>
      <c r="L1473" s="3">
        <v>6.8120000000000003</v>
      </c>
      <c r="M1473" s="3">
        <v>1.264</v>
      </c>
      <c r="N1473" s="823">
        <v>19926.234888888888</v>
      </c>
      <c r="O1473" s="655" t="s">
        <v>143</v>
      </c>
      <c r="P1473" s="662"/>
      <c r="Q1473" s="823">
        <v>19926.234888888888</v>
      </c>
      <c r="R1473" s="15">
        <v>374.86000000000149</v>
      </c>
      <c r="S1473" s="25">
        <v>1500</v>
      </c>
      <c r="U1473" s="15"/>
      <c r="V1473" s="4" t="s">
        <v>1257</v>
      </c>
      <c r="W1473" s="657">
        <v>20.076000000000001</v>
      </c>
      <c r="X1473" s="4">
        <v>500</v>
      </c>
      <c r="Y1473" s="20"/>
      <c r="Z1473" s="15">
        <v>0</v>
      </c>
    </row>
    <row r="1474" spans="1:26" s="4" customFormat="1" ht="15.75" customHeight="1">
      <c r="A1474" s="854" t="s">
        <v>200</v>
      </c>
      <c r="B1474" s="5">
        <v>43690</v>
      </c>
      <c r="C1474" s="650" t="e">
        <v>#N/A</v>
      </c>
      <c r="D1474" s="291">
        <v>47795</v>
      </c>
      <c r="E1474" s="7" t="s">
        <v>8</v>
      </c>
      <c r="F1474" s="7" t="s">
        <v>1260</v>
      </c>
      <c r="G1474" s="7">
        <v>200</v>
      </c>
      <c r="H1474" s="7">
        <v>99.37</v>
      </c>
      <c r="I1474" s="648">
        <v>97.65</v>
      </c>
      <c r="J1474" s="19">
        <v>19874</v>
      </c>
      <c r="K1474" s="3">
        <v>12</v>
      </c>
      <c r="L1474" s="3">
        <v>6.8120000000000003</v>
      </c>
      <c r="M1474" s="3">
        <v>1.264</v>
      </c>
      <c r="N1474" s="823">
        <v>19890.395111111113</v>
      </c>
      <c r="O1474" s="655" t="s">
        <v>143</v>
      </c>
      <c r="P1474" s="662"/>
      <c r="Q1474" s="823">
        <v>-19890.395111111113</v>
      </c>
      <c r="R1474" s="15"/>
      <c r="S1474" s="25">
        <v>1000</v>
      </c>
      <c r="U1474" s="15"/>
      <c r="V1474" s="4" t="s">
        <v>1257</v>
      </c>
      <c r="W1474" s="657">
        <v>20.076000000000001</v>
      </c>
      <c r="X1474" s="4">
        <v>500</v>
      </c>
      <c r="Y1474" s="20"/>
      <c r="Z1474" s="15">
        <v>0</v>
      </c>
    </row>
    <row r="1475" spans="1:26" s="4" customFormat="1" ht="15.75" customHeight="1">
      <c r="A1475" s="854" t="s">
        <v>200</v>
      </c>
      <c r="B1475" s="5">
        <v>43690</v>
      </c>
      <c r="C1475" s="650" t="e">
        <v>#N/A</v>
      </c>
      <c r="D1475" s="291">
        <v>47795</v>
      </c>
      <c r="E1475" s="7" t="s">
        <v>10</v>
      </c>
      <c r="F1475" s="7" t="s">
        <v>1260</v>
      </c>
      <c r="G1475" s="7">
        <v>200</v>
      </c>
      <c r="H1475" s="7">
        <v>99.77</v>
      </c>
      <c r="I1475" s="648">
        <v>97.65</v>
      </c>
      <c r="J1475" s="19">
        <v>19954</v>
      </c>
      <c r="K1475" s="3">
        <v>12</v>
      </c>
      <c r="L1475" s="3">
        <v>6.8120000000000003</v>
      </c>
      <c r="M1475" s="3">
        <v>1.264</v>
      </c>
      <c r="N1475" s="823">
        <v>19938.234888888888</v>
      </c>
      <c r="O1475" s="655" t="s">
        <v>143</v>
      </c>
      <c r="P1475" s="662"/>
      <c r="Q1475" s="823">
        <v>19938.234888888888</v>
      </c>
      <c r="R1475" s="15">
        <v>39.516999999999825</v>
      </c>
      <c r="S1475" s="25">
        <v>1800</v>
      </c>
      <c r="U1475" s="15">
        <v>3.5755257235110993</v>
      </c>
      <c r="V1475" s="4" t="s">
        <v>1211</v>
      </c>
      <c r="W1475" s="657">
        <v>20.076000000000001</v>
      </c>
      <c r="X1475" s="4">
        <v>-2000</v>
      </c>
      <c r="Y1475" s="20"/>
      <c r="Z1475" s="15">
        <v>0</v>
      </c>
    </row>
    <row r="1476" spans="1:26" s="4" customFormat="1" ht="15.75" customHeight="1">
      <c r="A1476" s="854" t="s">
        <v>200</v>
      </c>
      <c r="B1476" s="5">
        <v>43690</v>
      </c>
      <c r="C1476" s="650" t="s">
        <v>276</v>
      </c>
      <c r="D1476" s="291">
        <v>47795</v>
      </c>
      <c r="E1476" s="7" t="s">
        <v>8</v>
      </c>
      <c r="F1476" s="7" t="s">
        <v>128</v>
      </c>
      <c r="G1476" s="7">
        <v>500</v>
      </c>
      <c r="H1476" s="7">
        <v>28.28</v>
      </c>
      <c r="I1476" s="648">
        <v>28.07</v>
      </c>
      <c r="J1476" s="19">
        <v>14140</v>
      </c>
      <c r="K1476" s="3">
        <v>12</v>
      </c>
      <c r="L1476" s="3">
        <v>6.8120000000000003</v>
      </c>
      <c r="M1476" s="3">
        <v>1.264</v>
      </c>
      <c r="N1476" s="823">
        <v>14156.395111111109</v>
      </c>
      <c r="O1476" s="655" t="s">
        <v>143</v>
      </c>
      <c r="P1476" s="662"/>
      <c r="Q1476" s="823">
        <v>-14156.395111111109</v>
      </c>
      <c r="R1476" s="15"/>
      <c r="S1476" s="25">
        <v>1800</v>
      </c>
      <c r="U1476" s="15"/>
      <c r="V1476" s="4" t="s">
        <v>1257</v>
      </c>
      <c r="W1476" s="657">
        <v>20.076000000000001</v>
      </c>
      <c r="X1476" s="4">
        <v>200</v>
      </c>
      <c r="Y1476" s="20"/>
      <c r="Z1476" s="15">
        <v>0</v>
      </c>
    </row>
    <row r="1477" spans="1:26" s="4" customFormat="1" ht="15.75" customHeight="1">
      <c r="A1477" s="854" t="s">
        <v>200</v>
      </c>
      <c r="B1477" s="5">
        <v>43690</v>
      </c>
      <c r="C1477" s="650" t="s">
        <v>276</v>
      </c>
      <c r="D1477" s="291">
        <v>47795</v>
      </c>
      <c r="E1477" s="7" t="s">
        <v>8</v>
      </c>
      <c r="F1477" s="7" t="s">
        <v>128</v>
      </c>
      <c r="G1477" s="7">
        <v>500</v>
      </c>
      <c r="H1477" s="7">
        <v>28.31</v>
      </c>
      <c r="I1477" s="648">
        <v>27.965</v>
      </c>
      <c r="J1477" s="19">
        <v>14155</v>
      </c>
      <c r="K1477" s="3">
        <v>12</v>
      </c>
      <c r="L1477" s="3">
        <v>6.8120000000000003</v>
      </c>
      <c r="M1477" s="3">
        <v>1.264</v>
      </c>
      <c r="N1477" s="823">
        <v>14171.395111111109</v>
      </c>
      <c r="O1477" s="655" t="s">
        <v>143</v>
      </c>
      <c r="P1477" s="662"/>
      <c r="Q1477" s="823">
        <v>-14171.395111111109</v>
      </c>
      <c r="R1477" s="15"/>
      <c r="S1477" s="25">
        <v>1800</v>
      </c>
      <c r="U1477" s="15"/>
      <c r="V1477" s="4" t="s">
        <v>1257</v>
      </c>
      <c r="W1477" s="657">
        <v>20.076000000000001</v>
      </c>
      <c r="X1477" s="4">
        <v>500</v>
      </c>
      <c r="Y1477" s="20"/>
      <c r="Z1477" s="15">
        <v>0</v>
      </c>
    </row>
    <row r="1478" spans="1:26" s="4" customFormat="1" ht="15.75" customHeight="1">
      <c r="A1478" s="854" t="s">
        <v>200</v>
      </c>
      <c r="B1478" s="5">
        <v>43690</v>
      </c>
      <c r="C1478" s="650" t="s">
        <v>1264</v>
      </c>
      <c r="D1478" s="291">
        <v>47795</v>
      </c>
      <c r="E1478" s="7" t="s">
        <v>10</v>
      </c>
      <c r="F1478" s="7" t="s">
        <v>130</v>
      </c>
      <c r="G1478" s="7">
        <v>2000</v>
      </c>
      <c r="H1478" s="7">
        <v>24.69</v>
      </c>
      <c r="I1478" s="648">
        <v>23.79</v>
      </c>
      <c r="J1478" s="19">
        <v>49380</v>
      </c>
      <c r="K1478" s="3">
        <v>12</v>
      </c>
      <c r="L1478" s="3">
        <v>6.8120000000000003</v>
      </c>
      <c r="M1478" s="3">
        <v>1.264</v>
      </c>
      <c r="N1478" s="823">
        <v>49364.234888888888</v>
      </c>
      <c r="O1478" s="655" t="s">
        <v>143</v>
      </c>
      <c r="P1478" s="662"/>
      <c r="Q1478" s="823">
        <v>49364.234888888888</v>
      </c>
      <c r="R1478" s="15">
        <v>1765.030916666663</v>
      </c>
      <c r="S1478" s="25">
        <v>400</v>
      </c>
      <c r="U1478" s="15">
        <v>1.0215096272149093</v>
      </c>
      <c r="V1478" s="4" t="s">
        <v>1211</v>
      </c>
      <c r="W1478" s="657">
        <v>20.076000000000001</v>
      </c>
      <c r="X1478" s="4">
        <v>-200</v>
      </c>
      <c r="Y1478" s="20"/>
      <c r="Z1478" s="15">
        <v>0</v>
      </c>
    </row>
    <row r="1479" spans="1:26" s="4" customFormat="1" ht="15.75" customHeight="1">
      <c r="A1479" s="854" t="s">
        <v>200</v>
      </c>
      <c r="B1479" s="5">
        <v>43689</v>
      </c>
      <c r="C1479" s="650" t="e">
        <v>#N/A</v>
      </c>
      <c r="D1479" s="291">
        <v>41958</v>
      </c>
      <c r="E1479" s="7" t="s">
        <v>8</v>
      </c>
      <c r="F1479" s="7" t="s">
        <v>1260</v>
      </c>
      <c r="G1479" s="7">
        <v>200</v>
      </c>
      <c r="H1479" s="7">
        <v>97.91</v>
      </c>
      <c r="I1479" s="648">
        <v>97.65</v>
      </c>
      <c r="J1479" s="19">
        <v>19582</v>
      </c>
      <c r="K1479" s="3">
        <v>12</v>
      </c>
      <c r="L1479" s="3">
        <v>4.38</v>
      </c>
      <c r="M1479" s="3">
        <v>0.76249999999999996</v>
      </c>
      <c r="N1479" s="823">
        <v>19597.893611111114</v>
      </c>
      <c r="O1479" s="655" t="s">
        <v>143</v>
      </c>
      <c r="P1479" s="662"/>
      <c r="Q1479" s="823">
        <v>-19597.893611111114</v>
      </c>
      <c r="R1479" s="15"/>
      <c r="S1479" s="25">
        <v>600</v>
      </c>
      <c r="U1479" s="15"/>
      <c r="V1479" s="4" t="s">
        <v>1211</v>
      </c>
      <c r="W1479" s="657">
        <v>17.142499999999998</v>
      </c>
      <c r="X1479" s="4">
        <v>200</v>
      </c>
      <c r="Y1479" s="20"/>
      <c r="Z1479" s="15">
        <v>0</v>
      </c>
    </row>
    <row r="1480" spans="1:26" s="4" customFormat="1" ht="15.75" customHeight="1">
      <c r="A1480" s="854" t="s">
        <v>200</v>
      </c>
      <c r="B1480" s="5">
        <v>43689</v>
      </c>
      <c r="C1480" s="650" t="s">
        <v>274</v>
      </c>
      <c r="D1480" s="291">
        <v>41958</v>
      </c>
      <c r="E1480" s="7" t="s">
        <v>8</v>
      </c>
      <c r="F1480" s="7" t="s">
        <v>152</v>
      </c>
      <c r="G1480" s="7">
        <v>500</v>
      </c>
      <c r="H1480" s="7">
        <v>31.26</v>
      </c>
      <c r="I1480" s="648">
        <v>33.890526315789472</v>
      </c>
      <c r="J1480" s="19">
        <v>15630</v>
      </c>
      <c r="K1480" s="3">
        <v>12</v>
      </c>
      <c r="L1480" s="3">
        <v>4.38</v>
      </c>
      <c r="M1480" s="3">
        <v>0.76249999999999996</v>
      </c>
      <c r="N1480" s="823">
        <v>15645.893611111111</v>
      </c>
      <c r="O1480" s="655" t="s">
        <v>143</v>
      </c>
      <c r="P1480" s="662"/>
      <c r="Q1480" s="823">
        <v>-15645.893611111111</v>
      </c>
      <c r="R1480" s="15"/>
      <c r="S1480" s="25">
        <v>500</v>
      </c>
      <c r="U1480" s="15"/>
      <c r="V1480" s="4" t="s">
        <v>1257</v>
      </c>
      <c r="W1480" s="657">
        <v>17.142499999999998</v>
      </c>
      <c r="X1480" s="4">
        <v>500</v>
      </c>
      <c r="Y1480" s="20"/>
      <c r="Z1480" s="15">
        <v>0</v>
      </c>
    </row>
    <row r="1481" spans="1:26" s="4" customFormat="1" ht="15.75" customHeight="1">
      <c r="A1481" s="854" t="s">
        <v>200</v>
      </c>
      <c r="B1481" s="5">
        <v>43689</v>
      </c>
      <c r="C1481" s="650" t="e">
        <v>#N/A</v>
      </c>
      <c r="D1481" s="291">
        <v>41958</v>
      </c>
      <c r="E1481" s="7" t="s">
        <v>10</v>
      </c>
      <c r="F1481" s="7" t="s">
        <v>1260</v>
      </c>
      <c r="G1481" s="7">
        <v>200</v>
      </c>
      <c r="H1481" s="7">
        <v>98.64</v>
      </c>
      <c r="I1481" s="648">
        <v>97.5</v>
      </c>
      <c r="J1481" s="19">
        <v>19728</v>
      </c>
      <c r="K1481" s="3">
        <v>12</v>
      </c>
      <c r="L1481" s="3">
        <v>4.38</v>
      </c>
      <c r="M1481" s="3">
        <v>0.76249999999999996</v>
      </c>
      <c r="N1481" s="823">
        <v>19712.736388888887</v>
      </c>
      <c r="O1481" s="655" t="s">
        <v>143</v>
      </c>
      <c r="P1481" s="662"/>
      <c r="Q1481" s="823">
        <v>19712.736388888887</v>
      </c>
      <c r="R1481" s="15">
        <v>201.36749999999665</v>
      </c>
      <c r="S1481" s="25">
        <v>500</v>
      </c>
      <c r="U1481" s="15"/>
      <c r="V1481" s="4" t="s">
        <v>1257</v>
      </c>
      <c r="W1481" s="657">
        <v>17.142499999999998</v>
      </c>
      <c r="X1481" s="4">
        <v>500</v>
      </c>
      <c r="Y1481" s="20"/>
      <c r="Z1481" s="15">
        <v>0</v>
      </c>
    </row>
    <row r="1482" spans="1:26" s="4" customFormat="1" ht="15.75" customHeight="1">
      <c r="A1482" s="854" t="s">
        <v>200</v>
      </c>
      <c r="B1482" s="5">
        <v>43689</v>
      </c>
      <c r="C1482" s="650" t="e">
        <v>#N/A</v>
      </c>
      <c r="D1482" s="291">
        <v>41958</v>
      </c>
      <c r="E1482" s="7" t="s">
        <v>8</v>
      </c>
      <c r="F1482" s="7" t="s">
        <v>1260</v>
      </c>
      <c r="G1482" s="7">
        <v>200</v>
      </c>
      <c r="H1482" s="7">
        <v>97.46</v>
      </c>
      <c r="I1482" s="648">
        <v>97.5</v>
      </c>
      <c r="J1482" s="19">
        <v>19492</v>
      </c>
      <c r="K1482" s="3">
        <v>12</v>
      </c>
      <c r="L1482" s="3">
        <v>4.38</v>
      </c>
      <c r="M1482" s="3">
        <v>0.76249999999999996</v>
      </c>
      <c r="N1482" s="823">
        <v>19508.48916666667</v>
      </c>
      <c r="O1482" s="655" t="s">
        <v>143</v>
      </c>
      <c r="P1482" s="662"/>
      <c r="Q1482" s="823">
        <v>-19508.48916666667</v>
      </c>
      <c r="R1482" s="15"/>
      <c r="S1482" s="25">
        <v>400</v>
      </c>
      <c r="U1482" s="15">
        <v>1.269921612693161</v>
      </c>
      <c r="V1482" s="4" t="s">
        <v>1257</v>
      </c>
      <c r="W1482" s="657">
        <v>17.142499999999998</v>
      </c>
      <c r="X1482" s="4">
        <v>-200</v>
      </c>
      <c r="Y1482" s="20"/>
      <c r="Z1482" s="15">
        <v>0</v>
      </c>
    </row>
    <row r="1483" spans="1:26" s="4" customFormat="1" ht="15.75" customHeight="1">
      <c r="A1483" s="855" t="s">
        <v>1263</v>
      </c>
      <c r="B1483" s="5">
        <v>43686</v>
      </c>
      <c r="C1483" s="650" t="s">
        <v>276</v>
      </c>
      <c r="D1483" s="291">
        <v>4205886</v>
      </c>
      <c r="E1483" s="7" t="s">
        <v>8</v>
      </c>
      <c r="F1483" s="7" t="s">
        <v>128</v>
      </c>
      <c r="G1483" s="7">
        <v>500</v>
      </c>
      <c r="H1483" s="7">
        <v>27.68</v>
      </c>
      <c r="I1483" s="648">
        <v>27.68</v>
      </c>
      <c r="J1483" s="19">
        <v>13840</v>
      </c>
      <c r="K1483" s="3"/>
      <c r="L1483" s="3">
        <v>3.8</v>
      </c>
      <c r="M1483" s="3">
        <v>0.56000000000000005</v>
      </c>
      <c r="N1483" s="823">
        <v>13844.286666666665</v>
      </c>
      <c r="O1483" s="655" t="s">
        <v>143</v>
      </c>
      <c r="P1483" s="662"/>
      <c r="Q1483" s="823">
        <v>-13844.286666666665</v>
      </c>
      <c r="R1483" s="15"/>
      <c r="S1483" s="236">
        <v>500</v>
      </c>
      <c r="U1483" s="15">
        <v>1.0004740416437063</v>
      </c>
      <c r="V1483" s="4" t="s">
        <v>1257</v>
      </c>
      <c r="W1483" s="657">
        <v>4.3599999999999994</v>
      </c>
      <c r="X1483" s="4">
        <v>-900</v>
      </c>
      <c r="Y1483" s="20"/>
      <c r="Z1483" s="15">
        <v>0</v>
      </c>
    </row>
    <row r="1484" spans="1:26" s="4" customFormat="1" ht="15.75" customHeight="1">
      <c r="A1484" s="854" t="s">
        <v>200</v>
      </c>
      <c r="B1484" s="5">
        <v>43686</v>
      </c>
      <c r="C1484" s="650" t="s">
        <v>276</v>
      </c>
      <c r="D1484" s="291">
        <v>36697</v>
      </c>
      <c r="E1484" s="7" t="s">
        <v>8</v>
      </c>
      <c r="F1484" s="7" t="s">
        <v>128</v>
      </c>
      <c r="G1484" s="7">
        <v>500</v>
      </c>
      <c r="H1484" s="7">
        <v>27.62</v>
      </c>
      <c r="I1484" s="648">
        <v>27.64</v>
      </c>
      <c r="J1484" s="19">
        <v>13810</v>
      </c>
      <c r="K1484" s="3">
        <v>12</v>
      </c>
      <c r="L1484" s="3">
        <v>4.6150000000000002</v>
      </c>
      <c r="M1484" s="3">
        <v>0.69</v>
      </c>
      <c r="N1484" s="823">
        <v>13826.416666666666</v>
      </c>
      <c r="O1484" s="655" t="s">
        <v>143</v>
      </c>
      <c r="P1484" s="662"/>
      <c r="Q1484" s="823">
        <v>-13826.416666666666</v>
      </c>
      <c r="R1484" s="15"/>
      <c r="S1484" s="25">
        <v>900</v>
      </c>
      <c r="U1484" s="15">
        <v>1.3711758935225697</v>
      </c>
      <c r="V1484" s="4" t="s">
        <v>1257</v>
      </c>
      <c r="W1484" s="657">
        <v>17.305000000000003</v>
      </c>
      <c r="X1484" s="4">
        <v>-500</v>
      </c>
      <c r="Y1484" s="20"/>
      <c r="Z1484" s="15">
        <v>0</v>
      </c>
    </row>
    <row r="1485" spans="1:26" s="4" customFormat="1" ht="15.75" customHeight="1">
      <c r="A1485" s="854" t="s">
        <v>200</v>
      </c>
      <c r="B1485" s="5">
        <v>43686</v>
      </c>
      <c r="C1485" s="650" t="e">
        <v>#N/A</v>
      </c>
      <c r="D1485" s="291">
        <v>36697</v>
      </c>
      <c r="E1485" s="7" t="s">
        <v>10</v>
      </c>
      <c r="F1485" s="7" t="s">
        <v>1260</v>
      </c>
      <c r="G1485" s="7">
        <v>200</v>
      </c>
      <c r="H1485" s="7">
        <v>98.86</v>
      </c>
      <c r="I1485" s="648">
        <v>97.523333333333326</v>
      </c>
      <c r="J1485" s="19">
        <v>19772</v>
      </c>
      <c r="K1485" s="3">
        <v>12</v>
      </c>
      <c r="L1485" s="3">
        <v>4.6150000000000002</v>
      </c>
      <c r="M1485" s="3">
        <v>0.69</v>
      </c>
      <c r="N1485" s="823">
        <v>19756.600000000002</v>
      </c>
      <c r="O1485" s="655" t="s">
        <v>143</v>
      </c>
      <c r="P1485" s="662"/>
      <c r="Q1485" s="823">
        <v>19756.600000000002</v>
      </c>
      <c r="R1485" s="15">
        <v>250.89333333333707</v>
      </c>
      <c r="S1485" s="25"/>
      <c r="U1485" s="15">
        <v>-1.0648186240310322</v>
      </c>
      <c r="V1485" s="4" t="s">
        <v>1211</v>
      </c>
      <c r="W1485" s="657">
        <v>17.305000000000003</v>
      </c>
      <c r="X1485" s="4">
        <v>-200</v>
      </c>
      <c r="Y1485" s="20"/>
      <c r="Z1485" s="15">
        <v>0</v>
      </c>
    </row>
    <row r="1486" spans="1:26" s="4" customFormat="1" ht="15.75" customHeight="1">
      <c r="A1486" s="855" t="s">
        <v>1263</v>
      </c>
      <c r="B1486" s="5">
        <v>43685</v>
      </c>
      <c r="C1486" s="650" t="s">
        <v>277</v>
      </c>
      <c r="D1486" s="291">
        <v>4155388</v>
      </c>
      <c r="E1486" s="234" t="s">
        <v>10</v>
      </c>
      <c r="F1486" s="234" t="s">
        <v>2</v>
      </c>
      <c r="G1486" s="234">
        <v>900</v>
      </c>
      <c r="H1486" s="234">
        <v>35.21</v>
      </c>
      <c r="I1486" s="154">
        <v>35.409999999999997</v>
      </c>
      <c r="J1486" s="235">
        <v>31689</v>
      </c>
      <c r="K1486" s="154"/>
      <c r="L1486" s="154">
        <v>8.7100000000000009</v>
      </c>
      <c r="M1486" s="154">
        <v>1.3</v>
      </c>
      <c r="N1486" s="823">
        <v>31684.98</v>
      </c>
      <c r="O1486" s="655" t="s">
        <v>143</v>
      </c>
      <c r="P1486" s="662"/>
      <c r="Q1486" s="823">
        <v>31684.98</v>
      </c>
      <c r="R1486" s="482">
        <v>317</v>
      </c>
      <c r="S1486" s="25"/>
      <c r="U1486" s="15"/>
      <c r="V1486" s="4" t="s">
        <v>1211</v>
      </c>
      <c r="W1486" s="657">
        <v>10.010000000000002</v>
      </c>
      <c r="X1486" s="4">
        <v>200</v>
      </c>
      <c r="Y1486" s="20"/>
      <c r="Z1486" s="15">
        <v>0</v>
      </c>
    </row>
    <row r="1487" spans="1:26" s="4" customFormat="1" ht="15.75" customHeight="1">
      <c r="A1487" s="854" t="s">
        <v>200</v>
      </c>
      <c r="B1487" s="5">
        <v>43685</v>
      </c>
      <c r="C1487" s="650" t="s">
        <v>277</v>
      </c>
      <c r="D1487" s="291">
        <v>31315</v>
      </c>
      <c r="E1487" s="7" t="s">
        <v>10</v>
      </c>
      <c r="F1487" s="7" t="s">
        <v>2</v>
      </c>
      <c r="G1487" s="7">
        <v>500</v>
      </c>
      <c r="H1487" s="7">
        <v>35.159999999999997</v>
      </c>
      <c r="I1487" s="648">
        <v>34.61</v>
      </c>
      <c r="J1487" s="19">
        <v>17580</v>
      </c>
      <c r="K1487" s="3">
        <v>12</v>
      </c>
      <c r="L1487" s="3">
        <v>4.2387499999999996</v>
      </c>
      <c r="M1487" s="3">
        <v>0.68874999999999997</v>
      </c>
      <c r="N1487" s="823">
        <v>17562.794583333332</v>
      </c>
      <c r="O1487" s="655" t="s">
        <v>143</v>
      </c>
      <c r="P1487" s="662"/>
      <c r="Q1487" s="823">
        <v>17562.794583333332</v>
      </c>
      <c r="R1487" s="15">
        <v>240.81680555555431</v>
      </c>
      <c r="S1487" s="25">
        <v>600</v>
      </c>
      <c r="U1487" s="15"/>
      <c r="V1487" s="4" t="s">
        <v>1257</v>
      </c>
      <c r="W1487" s="657">
        <v>16.927499999999998</v>
      </c>
      <c r="X1487" s="4">
        <v>200</v>
      </c>
      <c r="Y1487" s="20"/>
      <c r="Z1487" s="15">
        <v>0</v>
      </c>
    </row>
    <row r="1488" spans="1:26" s="4" customFormat="1" ht="15.75" customHeight="1">
      <c r="A1488" s="854" t="s">
        <v>200</v>
      </c>
      <c r="B1488" s="5">
        <v>43685</v>
      </c>
      <c r="C1488" s="650" t="e">
        <v>#N/A</v>
      </c>
      <c r="D1488" s="291">
        <v>31315</v>
      </c>
      <c r="E1488" s="7" t="s">
        <v>10</v>
      </c>
      <c r="F1488" s="7" t="s">
        <v>1260</v>
      </c>
      <c r="G1488" s="7">
        <v>200</v>
      </c>
      <c r="H1488" s="7">
        <v>98.81</v>
      </c>
      <c r="I1488" s="648"/>
      <c r="J1488" s="19">
        <v>19762</v>
      </c>
      <c r="K1488" s="3">
        <v>12</v>
      </c>
      <c r="L1488" s="3">
        <v>4.2387499999999996</v>
      </c>
      <c r="M1488" s="3">
        <v>0.68874999999999997</v>
      </c>
      <c r="N1488" s="823">
        <v>19744.794583333332</v>
      </c>
      <c r="O1488" s="655" t="s">
        <v>143</v>
      </c>
      <c r="P1488" s="662"/>
      <c r="Q1488" s="823">
        <v>19744.794583333332</v>
      </c>
      <c r="R1488" s="15">
        <v>-210.24625000000378</v>
      </c>
      <c r="S1488" s="25">
        <v>400</v>
      </c>
      <c r="U1488" s="15"/>
      <c r="V1488" s="4" t="s">
        <v>1257</v>
      </c>
      <c r="W1488" s="657">
        <v>16.927499999999998</v>
      </c>
      <c r="X1488" s="4">
        <v>200</v>
      </c>
      <c r="Y1488" s="20"/>
      <c r="Z1488" s="15">
        <v>0</v>
      </c>
    </row>
    <row r="1489" spans="1:26" s="4" customFormat="1" ht="15.75" customHeight="1">
      <c r="A1489" s="854" t="s">
        <v>200</v>
      </c>
      <c r="B1489" s="5">
        <v>43685</v>
      </c>
      <c r="C1489" s="650" t="e">
        <v>#N/A</v>
      </c>
      <c r="D1489" s="291">
        <v>31315</v>
      </c>
      <c r="E1489" s="7" t="s">
        <v>8</v>
      </c>
      <c r="F1489" s="7" t="s">
        <v>1260</v>
      </c>
      <c r="G1489" s="7">
        <v>200</v>
      </c>
      <c r="H1489" s="7">
        <v>99.71</v>
      </c>
      <c r="I1489" s="648"/>
      <c r="J1489" s="19">
        <v>19942</v>
      </c>
      <c r="K1489" s="3">
        <v>12</v>
      </c>
      <c r="L1489" s="3">
        <v>4.2387499999999996</v>
      </c>
      <c r="M1489" s="3">
        <v>0.68874999999999997</v>
      </c>
      <c r="N1489" s="823">
        <v>19959.835416666669</v>
      </c>
      <c r="O1489" s="655" t="s">
        <v>143</v>
      </c>
      <c r="P1489" s="662"/>
      <c r="Q1489" s="823">
        <v>-19959.835416666669</v>
      </c>
      <c r="R1489" s="15"/>
      <c r="S1489" s="25">
        <v>200</v>
      </c>
      <c r="U1489" s="15"/>
      <c r="V1489" s="4" t="s">
        <v>1257</v>
      </c>
      <c r="W1489" s="657">
        <v>16.927499999999998</v>
      </c>
      <c r="X1489" s="4">
        <v>200</v>
      </c>
      <c r="Y1489" s="20"/>
      <c r="Z1489" s="15">
        <v>0</v>
      </c>
    </row>
    <row r="1490" spans="1:26" s="4" customFormat="1" ht="15.75" customHeight="1">
      <c r="A1490" s="854" t="s">
        <v>200</v>
      </c>
      <c r="B1490" s="5">
        <v>43685</v>
      </c>
      <c r="C1490" s="650" t="e">
        <v>#N/A</v>
      </c>
      <c r="D1490" s="291">
        <v>31315</v>
      </c>
      <c r="E1490" s="7" t="s">
        <v>8</v>
      </c>
      <c r="F1490" s="7" t="s">
        <v>1260</v>
      </c>
      <c r="G1490" s="7">
        <v>200</v>
      </c>
      <c r="H1490" s="7">
        <v>96.48</v>
      </c>
      <c r="I1490" s="648">
        <v>97.523333333333326</v>
      </c>
      <c r="J1490" s="19">
        <v>19296</v>
      </c>
      <c r="K1490" s="3">
        <v>12</v>
      </c>
      <c r="L1490" s="3">
        <v>4.2387499999999996</v>
      </c>
      <c r="M1490" s="3">
        <v>0.68874999999999997</v>
      </c>
      <c r="N1490" s="823">
        <v>19314.673750000002</v>
      </c>
      <c r="O1490" s="655" t="s">
        <v>143</v>
      </c>
      <c r="P1490" s="662"/>
      <c r="Q1490" s="823">
        <v>-19314.673750000002</v>
      </c>
      <c r="R1490" s="15"/>
      <c r="S1490" s="25">
        <v>0</v>
      </c>
      <c r="U1490" s="15">
        <v>1.4529025550831205</v>
      </c>
      <c r="V1490" s="4" t="s">
        <v>1257</v>
      </c>
      <c r="W1490" s="657">
        <v>16.927499999999998</v>
      </c>
      <c r="X1490" s="4">
        <v>-3000</v>
      </c>
      <c r="Y1490" s="20"/>
      <c r="Z1490" s="15">
        <v>0</v>
      </c>
    </row>
    <row r="1491" spans="1:26" s="4" customFormat="1" ht="15.75" customHeight="1">
      <c r="A1491" s="854" t="s">
        <v>200</v>
      </c>
      <c r="B1491" s="5">
        <v>43685</v>
      </c>
      <c r="C1491" s="650" t="e">
        <v>#N/A</v>
      </c>
      <c r="D1491" s="291">
        <v>31315</v>
      </c>
      <c r="E1491" s="7" t="s">
        <v>8</v>
      </c>
      <c r="F1491" s="7" t="s">
        <v>1260</v>
      </c>
      <c r="G1491" s="7">
        <v>200</v>
      </c>
      <c r="H1491" s="7">
        <v>97.42</v>
      </c>
      <c r="I1491" s="648"/>
      <c r="J1491" s="19">
        <v>19484</v>
      </c>
      <c r="K1491" s="3">
        <v>12</v>
      </c>
      <c r="L1491" s="3">
        <v>4.2387499999999996</v>
      </c>
      <c r="M1491" s="3">
        <v>0.68874999999999997</v>
      </c>
      <c r="N1491" s="823">
        <v>19502.673750000002</v>
      </c>
      <c r="O1491" s="655" t="s">
        <v>143</v>
      </c>
      <c r="P1491" s="662"/>
      <c r="Q1491" s="823">
        <v>-19502.673750000002</v>
      </c>
      <c r="R1491" s="15"/>
      <c r="S1491" s="25">
        <v>0</v>
      </c>
      <c r="U1491" s="15">
        <v>-5.1145581881778179</v>
      </c>
      <c r="V1491" s="4" t="s">
        <v>1257</v>
      </c>
      <c r="W1491" s="657">
        <v>16.927499999999998</v>
      </c>
      <c r="X1491" s="4">
        <v>-1000</v>
      </c>
      <c r="Y1491" s="20"/>
      <c r="Z1491" s="15">
        <v>0</v>
      </c>
    </row>
    <row r="1492" spans="1:26" s="4" customFormat="1" ht="15.75" customHeight="1">
      <c r="A1492" s="854" t="s">
        <v>200</v>
      </c>
      <c r="B1492" s="5">
        <v>43685</v>
      </c>
      <c r="C1492" s="650" t="e">
        <v>#N/A</v>
      </c>
      <c r="D1492" s="291">
        <v>31315</v>
      </c>
      <c r="E1492" s="7" t="s">
        <v>8</v>
      </c>
      <c r="F1492" s="7" t="s">
        <v>1260</v>
      </c>
      <c r="G1492" s="7">
        <v>200</v>
      </c>
      <c r="H1492" s="7">
        <v>98.67</v>
      </c>
      <c r="I1492" s="648">
        <v>98.67</v>
      </c>
      <c r="J1492" s="19">
        <v>19734</v>
      </c>
      <c r="K1492" s="3">
        <v>12</v>
      </c>
      <c r="L1492" s="3">
        <v>4.2387499999999996</v>
      </c>
      <c r="M1492" s="3">
        <v>0.68874999999999997</v>
      </c>
      <c r="N1492" s="823">
        <v>19752.673750000002</v>
      </c>
      <c r="O1492" s="655" t="s">
        <v>143</v>
      </c>
      <c r="P1492" s="662"/>
      <c r="Q1492" s="823">
        <v>-19752.673750000002</v>
      </c>
      <c r="R1492" s="15"/>
      <c r="S1492" s="25">
        <v>1400</v>
      </c>
      <c r="U1492" s="15"/>
      <c r="V1492" s="4" t="s">
        <v>1257</v>
      </c>
      <c r="W1492" s="657">
        <v>16.927499999999998</v>
      </c>
      <c r="X1492" s="4">
        <v>400</v>
      </c>
      <c r="Y1492" s="20"/>
      <c r="Z1492" s="15">
        <v>0</v>
      </c>
    </row>
    <row r="1493" spans="1:26" s="4" customFormat="1" ht="15.75" customHeight="1">
      <c r="A1493" s="854" t="s">
        <v>200</v>
      </c>
      <c r="B1493" s="5">
        <v>43685</v>
      </c>
      <c r="C1493" s="650" t="e">
        <v>#N/A</v>
      </c>
      <c r="D1493" s="291">
        <v>31315</v>
      </c>
      <c r="E1493" s="7" t="s">
        <v>10</v>
      </c>
      <c r="F1493" s="7" t="s">
        <v>913</v>
      </c>
      <c r="G1493" s="7">
        <v>3000</v>
      </c>
      <c r="H1493" s="7">
        <v>3.35</v>
      </c>
      <c r="I1493" s="648">
        <v>3.29</v>
      </c>
      <c r="J1493" s="19">
        <v>10050</v>
      </c>
      <c r="K1493" s="3">
        <v>12</v>
      </c>
      <c r="L1493" s="3">
        <v>4.2387499999999996</v>
      </c>
      <c r="M1493" s="3">
        <v>0.68874999999999997</v>
      </c>
      <c r="N1493" s="823">
        <v>10036.241250000001</v>
      </c>
      <c r="O1493" s="655" t="s">
        <v>143</v>
      </c>
      <c r="P1493" s="662"/>
      <c r="Q1493" s="823">
        <v>10036.241250000001</v>
      </c>
      <c r="R1493" s="15">
        <v>145.81680555555613</v>
      </c>
      <c r="S1493" s="25">
        <v>150</v>
      </c>
      <c r="U1493" s="15"/>
      <c r="V1493" s="4" t="s">
        <v>1257</v>
      </c>
      <c r="W1493" s="657">
        <v>16.927499999999998</v>
      </c>
      <c r="X1493" s="4">
        <v>150</v>
      </c>
      <c r="Y1493" s="20"/>
      <c r="Z1493" s="15">
        <v>0</v>
      </c>
    </row>
    <row r="1494" spans="1:26" s="4" customFormat="1" ht="15.75" customHeight="1">
      <c r="A1494" s="854" t="s">
        <v>200</v>
      </c>
      <c r="B1494" s="5">
        <v>43685</v>
      </c>
      <c r="C1494" s="650" t="s">
        <v>274</v>
      </c>
      <c r="D1494" s="291">
        <v>31315</v>
      </c>
      <c r="E1494" s="7" t="s">
        <v>10</v>
      </c>
      <c r="F1494" s="7" t="s">
        <v>172</v>
      </c>
      <c r="G1494" s="7">
        <v>1000</v>
      </c>
      <c r="H1494" s="7">
        <v>8.31</v>
      </c>
      <c r="I1494" s="648">
        <v>8.6999999999999993</v>
      </c>
      <c r="J1494" s="19">
        <v>8310</v>
      </c>
      <c r="K1494" s="3">
        <v>12</v>
      </c>
      <c r="L1494" s="3">
        <v>4.2387499999999996</v>
      </c>
      <c r="M1494" s="3">
        <v>0.68874999999999997</v>
      </c>
      <c r="N1494" s="823">
        <v>8292.625</v>
      </c>
      <c r="O1494" s="655" t="s">
        <v>143</v>
      </c>
      <c r="P1494" s="662"/>
      <c r="Q1494" s="823">
        <v>8292.625</v>
      </c>
      <c r="R1494" s="15">
        <v>-424.13113095238077</v>
      </c>
      <c r="S1494" s="25">
        <v>0</v>
      </c>
      <c r="U1494" s="15">
        <v>-0.20243030644720486</v>
      </c>
      <c r="V1494" s="4" t="s">
        <v>1211</v>
      </c>
      <c r="W1494" s="657">
        <v>16.927499999999998</v>
      </c>
      <c r="X1494" s="4">
        <v>-300</v>
      </c>
      <c r="Y1494" s="20"/>
      <c r="Z1494" s="15">
        <v>0</v>
      </c>
    </row>
    <row r="1495" spans="1:26" s="4" customFormat="1" ht="15.75" customHeight="1">
      <c r="A1495" s="855" t="s">
        <v>1263</v>
      </c>
      <c r="B1495" s="5">
        <v>43684</v>
      </c>
      <c r="C1495" s="650" t="s">
        <v>277</v>
      </c>
      <c r="D1495" s="291">
        <v>4106805</v>
      </c>
      <c r="E1495" s="7" t="s">
        <v>8</v>
      </c>
      <c r="F1495" s="7" t="s">
        <v>2</v>
      </c>
      <c r="G1495" s="7">
        <v>400</v>
      </c>
      <c r="H1495" s="7">
        <v>34.11</v>
      </c>
      <c r="I1495" s="648">
        <v>34.832222222222221</v>
      </c>
      <c r="J1495" s="19">
        <v>13644</v>
      </c>
      <c r="K1495" s="3"/>
      <c r="L1495" s="3">
        <v>3.75</v>
      </c>
      <c r="M1495" s="3">
        <v>0.56000000000000005</v>
      </c>
      <c r="N1495" s="823">
        <v>13649.876249999999</v>
      </c>
      <c r="O1495" s="655" t="s">
        <v>143</v>
      </c>
      <c r="P1495" s="662"/>
      <c r="Q1495" s="823">
        <v>-13649.876249999999</v>
      </c>
      <c r="R1495" s="15"/>
      <c r="S1495" s="25">
        <v>300</v>
      </c>
      <c r="U1495" s="15"/>
      <c r="V1495" s="4" t="s">
        <v>1211</v>
      </c>
      <c r="W1495" s="657">
        <v>4.3100000000000005</v>
      </c>
      <c r="X1495" s="4">
        <v>200</v>
      </c>
      <c r="Y1495" s="20"/>
      <c r="Z1495" s="15">
        <v>0</v>
      </c>
    </row>
    <row r="1496" spans="1:26" s="4" customFormat="1" ht="15.75" customHeight="1">
      <c r="A1496" s="854" t="s">
        <v>200</v>
      </c>
      <c r="B1496" s="5">
        <v>43684</v>
      </c>
      <c r="C1496" s="650" t="e">
        <v>#N/A</v>
      </c>
      <c r="D1496" s="291">
        <v>26142</v>
      </c>
      <c r="E1496" s="7" t="s">
        <v>8</v>
      </c>
      <c r="F1496" s="7" t="s">
        <v>227</v>
      </c>
      <c r="G1496" s="7">
        <v>150</v>
      </c>
      <c r="H1496" s="7">
        <v>150.49</v>
      </c>
      <c r="I1496" s="648">
        <v>150.49</v>
      </c>
      <c r="J1496" s="19">
        <v>22573.5</v>
      </c>
      <c r="K1496" s="3">
        <v>12</v>
      </c>
      <c r="L1496" s="3">
        <v>4.9766666666666666</v>
      </c>
      <c r="M1496" s="3">
        <v>0.96333333333333337</v>
      </c>
      <c r="N1496" s="823">
        <v>22591.779583333333</v>
      </c>
      <c r="O1496" s="655" t="s">
        <v>143</v>
      </c>
      <c r="P1496" s="662"/>
      <c r="Q1496" s="823">
        <v>-22591.779583333333</v>
      </c>
      <c r="R1496" s="15"/>
      <c r="S1496" s="25">
        <v>100</v>
      </c>
      <c r="U1496" s="15"/>
      <c r="V1496" s="4" t="s">
        <v>1211</v>
      </c>
      <c r="W1496" s="657">
        <v>17.940000000000001</v>
      </c>
      <c r="X1496" s="4">
        <v>100</v>
      </c>
      <c r="Y1496" s="20"/>
      <c r="Z1496" s="15">
        <v>0</v>
      </c>
    </row>
    <row r="1497" spans="1:26" s="4" customFormat="1" ht="15.75" customHeight="1">
      <c r="A1497" s="854" t="s">
        <v>200</v>
      </c>
      <c r="B1497" s="5">
        <v>43684</v>
      </c>
      <c r="C1497" s="650" t="e">
        <v>#N/A</v>
      </c>
      <c r="D1497" s="291">
        <v>26142</v>
      </c>
      <c r="E1497" s="7" t="s">
        <v>10</v>
      </c>
      <c r="F1497" s="7" t="s">
        <v>1260</v>
      </c>
      <c r="G1497" s="7">
        <v>300</v>
      </c>
      <c r="H1497" s="7">
        <v>98.99</v>
      </c>
      <c r="I1497" s="648">
        <v>98.966666666666669</v>
      </c>
      <c r="J1497" s="19">
        <v>29697</v>
      </c>
      <c r="K1497" s="3">
        <v>12</v>
      </c>
      <c r="L1497" s="3">
        <v>4.9766666666666666</v>
      </c>
      <c r="M1497" s="3">
        <v>0.96333333333333337</v>
      </c>
      <c r="N1497" s="823">
        <v>29679.350416666668</v>
      </c>
      <c r="O1497" s="655" t="s">
        <v>143</v>
      </c>
      <c r="P1497" s="662"/>
      <c r="Q1497" s="823">
        <v>29679.350416666668</v>
      </c>
      <c r="R1497" s="15">
        <v>-60.079999999998108</v>
      </c>
      <c r="S1497" s="25">
        <v>0</v>
      </c>
      <c r="U1497" s="15">
        <v>1.761667865271878</v>
      </c>
      <c r="V1497" s="4" t="s">
        <v>1211</v>
      </c>
      <c r="W1497" s="657">
        <v>17.940000000000001</v>
      </c>
      <c r="X1497" s="4">
        <v>-300</v>
      </c>
      <c r="Y1497" s="20"/>
      <c r="Z1497" s="15">
        <v>0</v>
      </c>
    </row>
    <row r="1498" spans="1:26" s="4" customFormat="1" ht="15.75" customHeight="1">
      <c r="A1498" s="854" t="s">
        <v>200</v>
      </c>
      <c r="B1498" s="5">
        <v>43684</v>
      </c>
      <c r="C1498" s="650" t="e">
        <v>#N/A</v>
      </c>
      <c r="D1498" s="291">
        <v>26142</v>
      </c>
      <c r="E1498" s="7" t="s">
        <v>8</v>
      </c>
      <c r="F1498" s="7" t="s">
        <v>1260</v>
      </c>
      <c r="G1498" s="7">
        <v>200</v>
      </c>
      <c r="H1498" s="7">
        <v>99.08</v>
      </c>
      <c r="I1498" s="648">
        <v>98.966666666666669</v>
      </c>
      <c r="J1498" s="19">
        <v>19816</v>
      </c>
      <c r="K1498" s="3">
        <v>12</v>
      </c>
      <c r="L1498" s="3">
        <v>4.9766666666666666</v>
      </c>
      <c r="M1498" s="3">
        <v>0.96333333333333337</v>
      </c>
      <c r="N1498" s="823">
        <v>19834.279583333333</v>
      </c>
      <c r="O1498" s="655" t="s">
        <v>143</v>
      </c>
      <c r="P1498" s="662"/>
      <c r="Q1498" s="823">
        <v>-19834.279583333333</v>
      </c>
      <c r="R1498" s="15"/>
      <c r="S1498" s="25">
        <v>300</v>
      </c>
      <c r="U1498" s="15"/>
      <c r="V1498" s="4" t="s">
        <v>1211</v>
      </c>
      <c r="W1498" s="657">
        <v>17.940000000000001</v>
      </c>
      <c r="X1498" s="4">
        <v>300</v>
      </c>
      <c r="Y1498" s="20"/>
      <c r="Z1498" s="15">
        <v>3.0209523809553502</v>
      </c>
    </row>
    <row r="1499" spans="1:26" s="4" customFormat="1" ht="15.75" customHeight="1">
      <c r="A1499" s="854" t="s">
        <v>200</v>
      </c>
      <c r="B1499" s="5">
        <v>43684</v>
      </c>
      <c r="C1499" s="650" t="e">
        <v>#N/A</v>
      </c>
      <c r="D1499" s="291">
        <v>26142</v>
      </c>
      <c r="E1499" s="7" t="s">
        <v>8</v>
      </c>
      <c r="F1499" s="7" t="s">
        <v>1260</v>
      </c>
      <c r="G1499" s="7">
        <v>100</v>
      </c>
      <c r="H1499" s="7">
        <v>98.86</v>
      </c>
      <c r="I1499" s="648">
        <v>98.86</v>
      </c>
      <c r="J1499" s="19">
        <v>9886</v>
      </c>
      <c r="K1499" s="3">
        <v>12</v>
      </c>
      <c r="L1499" s="3">
        <v>4.9766666666666666</v>
      </c>
      <c r="M1499" s="3">
        <v>0.96333333333333337</v>
      </c>
      <c r="N1499" s="823">
        <v>9904.279583333333</v>
      </c>
      <c r="O1499" s="655" t="s">
        <v>143</v>
      </c>
      <c r="P1499" s="662"/>
      <c r="Q1499" s="823">
        <v>-9904.279583333333</v>
      </c>
      <c r="R1499" s="15"/>
      <c r="S1499" s="25"/>
      <c r="U1499" s="15">
        <v>-1.6777271753791512</v>
      </c>
      <c r="V1499" s="4" t="s">
        <v>1211</v>
      </c>
      <c r="W1499" s="657">
        <v>17.940000000000001</v>
      </c>
      <c r="X1499" s="4">
        <v>-200</v>
      </c>
      <c r="Y1499" s="20"/>
      <c r="Z1499" s="15">
        <v>0</v>
      </c>
    </row>
    <row r="1500" spans="1:26" s="4" customFormat="1" ht="15.75" customHeight="1">
      <c r="A1500" s="854" t="s">
        <v>200</v>
      </c>
      <c r="B1500" s="5">
        <v>43684</v>
      </c>
      <c r="C1500" s="650" t="e">
        <v>#N/A</v>
      </c>
      <c r="D1500" s="291">
        <v>26142</v>
      </c>
      <c r="E1500" s="7" t="s">
        <v>10</v>
      </c>
      <c r="F1500" s="7" t="s">
        <v>1260</v>
      </c>
      <c r="G1500" s="7">
        <v>300</v>
      </c>
      <c r="H1500" s="7">
        <v>99.15</v>
      </c>
      <c r="I1500" s="648">
        <v>97.27</v>
      </c>
      <c r="J1500" s="19">
        <v>29745</v>
      </c>
      <c r="K1500" s="3">
        <v>12</v>
      </c>
      <c r="L1500" s="3">
        <v>4.9766666666666666</v>
      </c>
      <c r="M1500" s="3">
        <v>0.96333333333333337</v>
      </c>
      <c r="N1500" s="823">
        <v>29727.350416666668</v>
      </c>
      <c r="O1500" s="655" t="s">
        <v>143</v>
      </c>
      <c r="P1500" s="662"/>
      <c r="Q1500" s="823">
        <v>29727.350416666668</v>
      </c>
      <c r="R1500" s="15">
        <v>523.69717948718244</v>
      </c>
      <c r="S1500" s="25"/>
      <c r="U1500" s="15">
        <v>-1.3905151465565329</v>
      </c>
      <c r="V1500" s="4" t="s">
        <v>1211</v>
      </c>
      <c r="W1500" s="657">
        <v>17.940000000000001</v>
      </c>
      <c r="X1500" s="4">
        <v>-200</v>
      </c>
      <c r="Y1500" s="20"/>
      <c r="Z1500" s="15">
        <v>203.45666666667239</v>
      </c>
    </row>
    <row r="1501" spans="1:26" s="4" customFormat="1" ht="15.75" customHeight="1">
      <c r="A1501" s="854" t="s">
        <v>200</v>
      </c>
      <c r="B1501" s="5">
        <v>43684</v>
      </c>
      <c r="C1501" s="650" t="e">
        <v>#N/A</v>
      </c>
      <c r="D1501" s="291">
        <v>26142</v>
      </c>
      <c r="E1501" s="7" t="s">
        <v>8</v>
      </c>
      <c r="F1501" s="7" t="s">
        <v>1260</v>
      </c>
      <c r="G1501" s="7">
        <v>300</v>
      </c>
      <c r="H1501" s="7">
        <v>97.27</v>
      </c>
      <c r="I1501" s="648">
        <v>97.27</v>
      </c>
      <c r="J1501" s="19">
        <v>29181</v>
      </c>
      <c r="K1501" s="648">
        <v>12</v>
      </c>
      <c r="L1501" s="3">
        <v>4.9766666666666666</v>
      </c>
      <c r="M1501" s="3">
        <v>0.96333333333333337</v>
      </c>
      <c r="N1501" s="823">
        <v>29199.279583333333</v>
      </c>
      <c r="O1501" s="655" t="s">
        <v>143</v>
      </c>
      <c r="P1501" s="662"/>
      <c r="Q1501" s="823">
        <v>-29199.279583333333</v>
      </c>
      <c r="R1501" s="15"/>
      <c r="S1501" s="25">
        <v>0</v>
      </c>
      <c r="U1501" s="15">
        <v>0.5551228699150651</v>
      </c>
      <c r="V1501" s="4" t="s">
        <v>1211</v>
      </c>
      <c r="W1501" s="657">
        <v>17.940000000000001</v>
      </c>
      <c r="X1501" s="4">
        <v>-600</v>
      </c>
      <c r="Y1501" s="20"/>
      <c r="Z1501" s="15">
        <v>0</v>
      </c>
    </row>
    <row r="1502" spans="1:26" s="4" customFormat="1" ht="15.75" customHeight="1">
      <c r="A1502" s="855" t="s">
        <v>1263</v>
      </c>
      <c r="B1502" s="5">
        <v>43683</v>
      </c>
      <c r="C1502" s="650" t="s">
        <v>1265</v>
      </c>
      <c r="D1502" s="291">
        <v>4059911</v>
      </c>
      <c r="E1502" s="7" t="s">
        <v>10</v>
      </c>
      <c r="F1502" s="7" t="s">
        <v>90</v>
      </c>
      <c r="G1502" s="7">
        <v>200</v>
      </c>
      <c r="H1502" s="7">
        <v>35.26</v>
      </c>
      <c r="I1502" s="648">
        <v>35.85</v>
      </c>
      <c r="J1502" s="19">
        <v>7052</v>
      </c>
      <c r="K1502" s="3"/>
      <c r="L1502" s="3">
        <v>1.94</v>
      </c>
      <c r="M1502" s="3">
        <v>0.28999999999999998</v>
      </c>
      <c r="N1502" s="823">
        <v>7050.61</v>
      </c>
      <c r="O1502" s="655" t="s">
        <v>143</v>
      </c>
      <c r="P1502" s="662"/>
      <c r="Q1502" s="823">
        <v>7050.61</v>
      </c>
      <c r="R1502" s="15">
        <v>-118.28999999999996</v>
      </c>
      <c r="S1502" s="25">
        <v>0</v>
      </c>
      <c r="U1502" s="15">
        <v>-0.61348547645415319</v>
      </c>
      <c r="V1502" s="4" t="s">
        <v>1211</v>
      </c>
      <c r="W1502" s="657">
        <v>2.23</v>
      </c>
      <c r="X1502" s="4">
        <v>-2000</v>
      </c>
      <c r="Y1502" s="20"/>
      <c r="Z1502" s="15">
        <v>-510.49722222222044</v>
      </c>
    </row>
    <row r="1503" spans="1:26" s="4" customFormat="1" ht="15.75" customHeight="1">
      <c r="A1503" s="855" t="s">
        <v>1263</v>
      </c>
      <c r="B1503" s="5">
        <v>43683</v>
      </c>
      <c r="C1503" s="650" t="s">
        <v>1265</v>
      </c>
      <c r="D1503" s="291">
        <v>4059911</v>
      </c>
      <c r="E1503" s="7" t="s">
        <v>10</v>
      </c>
      <c r="F1503" s="7" t="s">
        <v>90</v>
      </c>
      <c r="G1503" s="7">
        <v>200</v>
      </c>
      <c r="H1503" s="7">
        <v>35.36</v>
      </c>
      <c r="I1503" s="648">
        <v>35.85</v>
      </c>
      <c r="J1503" s="19">
        <v>7072</v>
      </c>
      <c r="K1503" s="3"/>
      <c r="L1503" s="3">
        <v>1.94</v>
      </c>
      <c r="M1503" s="3">
        <v>0.28999999999999998</v>
      </c>
      <c r="N1503" s="823">
        <v>7068.6033333333335</v>
      </c>
      <c r="O1503" s="655" t="s">
        <v>143</v>
      </c>
      <c r="P1503" s="662"/>
      <c r="Q1503" s="823">
        <v>7068.6033333333335</v>
      </c>
      <c r="R1503" s="15">
        <v>-98.289999999999964</v>
      </c>
      <c r="S1503" s="25">
        <v>0</v>
      </c>
      <c r="U1503" s="15">
        <v>7.6560490765271175E-2</v>
      </c>
      <c r="V1503" s="4" t="s">
        <v>1211</v>
      </c>
      <c r="W1503" s="657">
        <v>2.23</v>
      </c>
      <c r="X1503" s="4">
        <v>-2000</v>
      </c>
      <c r="Y1503" s="20"/>
      <c r="Z1503" s="15">
        <v>-161.51222222221986</v>
      </c>
    </row>
    <row r="1504" spans="1:26" s="4" customFormat="1" ht="15.75" customHeight="1">
      <c r="A1504" s="854" t="s">
        <v>200</v>
      </c>
      <c r="B1504" s="5">
        <v>43683</v>
      </c>
      <c r="C1504" s="650" t="s">
        <v>1265</v>
      </c>
      <c r="D1504" s="291">
        <v>20829</v>
      </c>
      <c r="E1504" s="7" t="s">
        <v>10</v>
      </c>
      <c r="F1504" s="7" t="s">
        <v>90</v>
      </c>
      <c r="G1504" s="7">
        <v>600</v>
      </c>
      <c r="H1504" s="7">
        <v>35.380000000000003</v>
      </c>
      <c r="I1504" s="648">
        <v>35.15</v>
      </c>
      <c r="J1504" s="19">
        <v>21228</v>
      </c>
      <c r="K1504" s="3">
        <v>12</v>
      </c>
      <c r="L1504" s="3">
        <v>6.8730769230769226</v>
      </c>
      <c r="M1504" s="3">
        <v>1.3730769230769231</v>
      </c>
      <c r="N1504" s="823">
        <v>21211.520256410258</v>
      </c>
      <c r="O1504" s="655" t="s">
        <v>143</v>
      </c>
      <c r="P1504" s="662"/>
      <c r="Q1504" s="823">
        <v>21211.520256410258</v>
      </c>
      <c r="R1504" s="15">
        <v>117.75</v>
      </c>
      <c r="S1504" s="25">
        <v>2000</v>
      </c>
      <c r="U1504" s="15"/>
      <c r="V1504" s="4" t="s">
        <v>1211</v>
      </c>
      <c r="W1504" s="657">
        <v>20.246153846153845</v>
      </c>
      <c r="X1504" s="4">
        <v>1800</v>
      </c>
      <c r="Y1504" s="20"/>
      <c r="Z1504" s="15">
        <v>967.47928571428565</v>
      </c>
    </row>
    <row r="1505" spans="1:26" s="4" customFormat="1" ht="15.75" customHeight="1">
      <c r="A1505" s="854" t="s">
        <v>200</v>
      </c>
      <c r="B1505" s="5">
        <v>43683</v>
      </c>
      <c r="C1505" s="650" t="s">
        <v>1264</v>
      </c>
      <c r="D1505" s="291">
        <v>20829</v>
      </c>
      <c r="E1505" s="7" t="s">
        <v>10</v>
      </c>
      <c r="F1505" s="7" t="s">
        <v>130</v>
      </c>
      <c r="G1505" s="7">
        <v>2000</v>
      </c>
      <c r="H1505" s="648">
        <v>23.99</v>
      </c>
      <c r="I1505" s="648">
        <v>23.79</v>
      </c>
      <c r="J1505" s="19">
        <v>47980</v>
      </c>
      <c r="K1505" s="3">
        <v>12</v>
      </c>
      <c r="L1505" s="3">
        <v>6.8730769230769226</v>
      </c>
      <c r="M1505" s="3">
        <v>1.3730769230769231</v>
      </c>
      <c r="N1505" s="823">
        <v>47963.520256410258</v>
      </c>
      <c r="O1505" s="655" t="s">
        <v>143</v>
      </c>
      <c r="P1505" s="662"/>
      <c r="Q1505" s="823">
        <v>47963.520256410258</v>
      </c>
      <c r="R1505" s="15">
        <v>-294.24923076922278</v>
      </c>
      <c r="S1505" s="25">
        <v>200</v>
      </c>
      <c r="U1505" s="15"/>
      <c r="V1505" s="4" t="s">
        <v>1211</v>
      </c>
      <c r="W1505" s="657">
        <v>20.246153846153845</v>
      </c>
      <c r="X1505" s="4">
        <v>200</v>
      </c>
      <c r="Y1505" s="20"/>
      <c r="Z1505" s="15">
        <v>158.97857142857174</v>
      </c>
    </row>
    <row r="1506" spans="1:26" s="4" customFormat="1" ht="15.75" customHeight="1">
      <c r="A1506" s="854" t="s">
        <v>200</v>
      </c>
      <c r="B1506" s="5">
        <v>43683</v>
      </c>
      <c r="C1506" s="650" t="s">
        <v>1264</v>
      </c>
      <c r="D1506" s="291">
        <v>20829</v>
      </c>
      <c r="E1506" s="7" t="s">
        <v>10</v>
      </c>
      <c r="F1506" s="7" t="s">
        <v>130</v>
      </c>
      <c r="G1506" s="7">
        <v>2000</v>
      </c>
      <c r="H1506" s="648">
        <v>24.09</v>
      </c>
      <c r="I1506" s="648">
        <v>24.04</v>
      </c>
      <c r="J1506" s="19">
        <v>48180</v>
      </c>
      <c r="K1506" s="3">
        <v>12</v>
      </c>
      <c r="L1506" s="3">
        <v>6.8730769230769226</v>
      </c>
      <c r="M1506" s="3">
        <v>1.3730769230769231</v>
      </c>
      <c r="N1506" s="823">
        <v>48164.026923076926</v>
      </c>
      <c r="O1506" s="655" t="s">
        <v>143</v>
      </c>
      <c r="P1506" s="662"/>
      <c r="Q1506" s="823">
        <v>48164.026923076926</v>
      </c>
      <c r="R1506" s="15">
        <v>36.874615384625031</v>
      </c>
      <c r="S1506" s="25">
        <v>2000</v>
      </c>
      <c r="U1506" s="15"/>
      <c r="V1506" s="4" t="s">
        <v>1211</v>
      </c>
      <c r="W1506" s="657">
        <v>20.246153846153845</v>
      </c>
      <c r="X1506" s="4">
        <v>2000</v>
      </c>
      <c r="Y1506" s="20"/>
      <c r="Z1506" s="15">
        <v>392.97857142857174</v>
      </c>
    </row>
    <row r="1507" spans="1:26" s="4" customFormat="1" ht="15.75" customHeight="1">
      <c r="A1507" s="854" t="s">
        <v>200</v>
      </c>
      <c r="B1507" s="5">
        <v>43683</v>
      </c>
      <c r="C1507" s="650" t="s">
        <v>1264</v>
      </c>
      <c r="D1507" s="291">
        <v>20829</v>
      </c>
      <c r="E1507" s="7" t="s">
        <v>8</v>
      </c>
      <c r="F1507" s="7" t="s">
        <v>130</v>
      </c>
      <c r="G1507" s="7">
        <v>1800</v>
      </c>
      <c r="H1507" s="648">
        <v>24.04</v>
      </c>
      <c r="I1507" s="648">
        <v>24.044</v>
      </c>
      <c r="J1507" s="19">
        <v>43272</v>
      </c>
      <c r="K1507" s="3">
        <v>12</v>
      </c>
      <c r="L1507" s="3">
        <v>6.8730769230769226</v>
      </c>
      <c r="M1507" s="3">
        <v>1.3730769230769231</v>
      </c>
      <c r="N1507" s="823">
        <v>43288.208076923074</v>
      </c>
      <c r="O1507" s="655" t="s">
        <v>143</v>
      </c>
      <c r="P1507" s="662"/>
      <c r="Q1507" s="823">
        <v>-43288.208076923074</v>
      </c>
      <c r="R1507" s="15"/>
      <c r="S1507" s="25">
        <v>0</v>
      </c>
      <c r="U1507" s="15">
        <v>0.72600128453083268</v>
      </c>
      <c r="V1507" s="4" t="s">
        <v>1211</v>
      </c>
      <c r="W1507" s="657">
        <v>20.246153846153845</v>
      </c>
      <c r="X1507" s="4">
        <v>-300</v>
      </c>
      <c r="Y1507" s="20"/>
      <c r="Z1507" s="15">
        <v>0</v>
      </c>
    </row>
    <row r="1508" spans="1:26" s="4" customFormat="1" ht="15.75" customHeight="1">
      <c r="A1508" s="854" t="s">
        <v>200</v>
      </c>
      <c r="B1508" s="5">
        <v>43683</v>
      </c>
      <c r="C1508" s="650" t="s">
        <v>1264</v>
      </c>
      <c r="D1508" s="291">
        <v>20829</v>
      </c>
      <c r="E1508" s="7" t="s">
        <v>8</v>
      </c>
      <c r="F1508" s="7" t="s">
        <v>130</v>
      </c>
      <c r="G1508" s="7">
        <v>200</v>
      </c>
      <c r="H1508" s="648">
        <v>24.08</v>
      </c>
      <c r="I1508" s="648">
        <v>24.08</v>
      </c>
      <c r="J1508" s="19">
        <v>4816</v>
      </c>
      <c r="K1508" s="3">
        <v>12</v>
      </c>
      <c r="L1508" s="3">
        <v>6.8730769230769226</v>
      </c>
      <c r="M1508" s="3">
        <v>1.3730769230769231</v>
      </c>
      <c r="N1508" s="823">
        <v>4832.208076923077</v>
      </c>
      <c r="O1508" s="655" t="s">
        <v>143</v>
      </c>
      <c r="P1508" s="662"/>
      <c r="Q1508" s="823">
        <v>-4832.208076923077</v>
      </c>
      <c r="R1508" s="15"/>
      <c r="S1508" s="25">
        <v>0</v>
      </c>
      <c r="U1508" s="15">
        <v>-1.3034305225062936E-3</v>
      </c>
      <c r="V1508" s="4" t="s">
        <v>1211</v>
      </c>
      <c r="W1508" s="657">
        <v>20.246153846153845</v>
      </c>
      <c r="X1508" s="4">
        <v>-300</v>
      </c>
      <c r="Y1508" s="20"/>
      <c r="Z1508" s="15">
        <v>0</v>
      </c>
    </row>
    <row r="1509" spans="1:26" s="4" customFormat="1" ht="15.75" customHeight="1">
      <c r="A1509" s="854" t="s">
        <v>200</v>
      </c>
      <c r="B1509" s="5">
        <v>43683</v>
      </c>
      <c r="C1509" s="650" t="s">
        <v>1264</v>
      </c>
      <c r="D1509" s="291">
        <v>20829</v>
      </c>
      <c r="E1509" s="7" t="s">
        <v>8</v>
      </c>
      <c r="F1509" s="7" t="s">
        <v>130</v>
      </c>
      <c r="G1509" s="7">
        <v>2000</v>
      </c>
      <c r="H1509" s="648">
        <v>24.12</v>
      </c>
      <c r="I1509" s="648">
        <v>24.12</v>
      </c>
      <c r="J1509" s="19">
        <v>48240</v>
      </c>
      <c r="K1509" s="3">
        <v>12</v>
      </c>
      <c r="L1509" s="3">
        <v>6.8730769230769226</v>
      </c>
      <c r="M1509" s="3">
        <v>1.3730769230769231</v>
      </c>
      <c r="N1509" s="823">
        <v>48256.603076923071</v>
      </c>
      <c r="O1509" s="655" t="s">
        <v>143</v>
      </c>
      <c r="P1509" s="662"/>
      <c r="Q1509" s="823">
        <v>-48256.603076923071</v>
      </c>
      <c r="R1509" s="15"/>
      <c r="S1509" s="25">
        <v>0</v>
      </c>
      <c r="T1509" s="649"/>
      <c r="U1509" s="15">
        <v>0.64287458885076454</v>
      </c>
      <c r="V1509" s="649" t="s">
        <v>1211</v>
      </c>
      <c r="W1509" s="657">
        <v>20.246153846153845</v>
      </c>
      <c r="X1509" s="4">
        <v>-300</v>
      </c>
      <c r="Y1509" s="20"/>
      <c r="Z1509" s="15">
        <v>0</v>
      </c>
    </row>
    <row r="1510" spans="1:26" s="4" customFormat="1" ht="15.75" customHeight="1">
      <c r="A1510" s="854" t="s">
        <v>200</v>
      </c>
      <c r="B1510" s="5">
        <v>43683</v>
      </c>
      <c r="C1510" s="650" t="e">
        <v>#N/A</v>
      </c>
      <c r="D1510" s="291">
        <v>20829</v>
      </c>
      <c r="E1510" s="7" t="s">
        <v>10</v>
      </c>
      <c r="F1510" s="7" t="s">
        <v>1260</v>
      </c>
      <c r="G1510" s="7">
        <v>300</v>
      </c>
      <c r="H1510" s="3">
        <v>96.3</v>
      </c>
      <c r="I1510" s="3">
        <v>96.49</v>
      </c>
      <c r="J1510" s="19">
        <v>28890</v>
      </c>
      <c r="K1510" s="3">
        <v>12</v>
      </c>
      <c r="L1510" s="648">
        <v>6.8730769230769226</v>
      </c>
      <c r="M1510" s="648">
        <v>1.3730769230769231</v>
      </c>
      <c r="N1510" s="823">
        <v>28873.756923076926</v>
      </c>
      <c r="O1510" s="655" t="s">
        <v>143</v>
      </c>
      <c r="P1510" s="662"/>
      <c r="Q1510" s="823">
        <v>28873.756923076926</v>
      </c>
      <c r="R1510" s="15">
        <v>209.62384615384872</v>
      </c>
      <c r="S1510" s="25">
        <v>0</v>
      </c>
      <c r="T1510" s="649"/>
      <c r="U1510" s="15">
        <v>2.9096524192472795</v>
      </c>
      <c r="V1510" s="649" t="s">
        <v>1257</v>
      </c>
      <c r="W1510" s="657">
        <v>20.246153846153845</v>
      </c>
      <c r="X1510" s="4">
        <v>-400</v>
      </c>
      <c r="Y1510" s="20"/>
      <c r="Z1510" s="15">
        <v>0</v>
      </c>
    </row>
    <row r="1511" spans="1:26" s="4" customFormat="1" ht="15.75" customHeight="1">
      <c r="A1511" s="854" t="s">
        <v>200</v>
      </c>
      <c r="B1511" s="5">
        <v>43683</v>
      </c>
      <c r="C1511" s="650" t="e">
        <v>#N/A</v>
      </c>
      <c r="D1511" s="291">
        <v>20829</v>
      </c>
      <c r="E1511" s="7" t="s">
        <v>10</v>
      </c>
      <c r="F1511" s="7" t="s">
        <v>1260</v>
      </c>
      <c r="G1511" s="7">
        <v>300</v>
      </c>
      <c r="H1511" s="3">
        <v>96.25</v>
      </c>
      <c r="I1511" s="3">
        <v>96.16</v>
      </c>
      <c r="J1511" s="19">
        <v>28875</v>
      </c>
      <c r="K1511" s="3">
        <v>12</v>
      </c>
      <c r="L1511" s="648">
        <v>6.8730769230769226</v>
      </c>
      <c r="M1511" s="648">
        <v>1.3730769230769231</v>
      </c>
      <c r="N1511" s="823">
        <v>28858.756923076926</v>
      </c>
      <c r="O1511" s="655" t="s">
        <v>143</v>
      </c>
      <c r="P1511" s="662"/>
      <c r="Q1511" s="823">
        <v>28858.756923076926</v>
      </c>
      <c r="R1511" s="15">
        <v>-0.37615384615128278</v>
      </c>
      <c r="S1511" s="25">
        <v>0</v>
      </c>
      <c r="T1511" s="649"/>
      <c r="U1511" s="15"/>
      <c r="V1511" s="649" t="s">
        <v>1211</v>
      </c>
      <c r="W1511" s="657">
        <v>20.246153846153845</v>
      </c>
      <c r="X1511" s="4">
        <v>300</v>
      </c>
      <c r="Y1511" s="20"/>
      <c r="Z1511" s="15">
        <v>0</v>
      </c>
    </row>
    <row r="1512" spans="1:26" s="4" customFormat="1" ht="15.75" customHeight="1">
      <c r="A1512" s="854" t="s">
        <v>200</v>
      </c>
      <c r="B1512" s="5">
        <v>43683</v>
      </c>
      <c r="C1512" s="650" t="e">
        <v>#N/A</v>
      </c>
      <c r="D1512" s="291">
        <v>20829</v>
      </c>
      <c r="E1512" s="7" t="s">
        <v>10</v>
      </c>
      <c r="F1512" s="7" t="s">
        <v>1260</v>
      </c>
      <c r="G1512" s="7">
        <v>300</v>
      </c>
      <c r="H1512" s="3">
        <v>96.3</v>
      </c>
      <c r="I1512" s="3">
        <v>95.51</v>
      </c>
      <c r="J1512" s="19">
        <v>28890</v>
      </c>
      <c r="K1512" s="3">
        <v>12</v>
      </c>
      <c r="L1512" s="648">
        <v>6.8730769230769226</v>
      </c>
      <c r="M1512" s="648">
        <v>1.3730769230769231</v>
      </c>
      <c r="N1512" s="823">
        <v>28874.036923076925</v>
      </c>
      <c r="O1512" s="655" t="s">
        <v>143</v>
      </c>
      <c r="P1512" s="662"/>
      <c r="Q1512" s="823">
        <v>28874.036923076925</v>
      </c>
      <c r="R1512" s="15">
        <v>185.62384615384872</v>
      </c>
      <c r="S1512" s="25">
        <v>0</v>
      </c>
      <c r="T1512" s="649"/>
      <c r="U1512" s="15"/>
      <c r="V1512" s="649" t="s">
        <v>1211</v>
      </c>
      <c r="W1512" s="657">
        <v>20.246153846153845</v>
      </c>
      <c r="X1512" s="4">
        <v>300</v>
      </c>
      <c r="Y1512" s="20"/>
      <c r="Z1512" s="15">
        <v>0</v>
      </c>
    </row>
    <row r="1513" spans="1:26" s="4" customFormat="1" ht="15.75" customHeight="1">
      <c r="A1513" s="854" t="s">
        <v>200</v>
      </c>
      <c r="B1513" s="5">
        <v>43683</v>
      </c>
      <c r="C1513" s="650" t="e">
        <v>#N/A</v>
      </c>
      <c r="D1513" s="291">
        <v>20829</v>
      </c>
      <c r="E1513" s="7" t="s">
        <v>10</v>
      </c>
      <c r="F1513" s="7" t="s">
        <v>1260</v>
      </c>
      <c r="G1513" s="7">
        <v>400</v>
      </c>
      <c r="H1513" s="3">
        <v>94.73</v>
      </c>
      <c r="I1513" s="3">
        <v>91.9</v>
      </c>
      <c r="J1513" s="19">
        <v>37892</v>
      </c>
      <c r="K1513" s="3">
        <v>12</v>
      </c>
      <c r="L1513" s="648">
        <v>6.8730769230769226</v>
      </c>
      <c r="M1513" s="648">
        <v>1.3730769230769231</v>
      </c>
      <c r="N1513" s="823">
        <v>37876.296923076923</v>
      </c>
      <c r="O1513" s="655" t="s">
        <v>143</v>
      </c>
      <c r="P1513" s="662"/>
      <c r="Q1513" s="823">
        <v>37876.296923076923</v>
      </c>
      <c r="R1513" s="15">
        <v>1102.0685897435906</v>
      </c>
      <c r="S1513" s="25">
        <v>0</v>
      </c>
      <c r="T1513" s="649"/>
      <c r="U1513" s="15"/>
      <c r="V1513" s="649" t="s">
        <v>1211</v>
      </c>
      <c r="W1513" s="657">
        <v>20.246153846153845</v>
      </c>
      <c r="X1513" s="4">
        <v>300</v>
      </c>
      <c r="Y1513" s="20"/>
      <c r="Z1513" s="15">
        <v>0</v>
      </c>
    </row>
    <row r="1514" spans="1:26" s="4" customFormat="1" ht="15.75" customHeight="1">
      <c r="A1514" s="854" t="s">
        <v>200</v>
      </c>
      <c r="B1514" s="5">
        <v>43683</v>
      </c>
      <c r="C1514" s="650" t="e">
        <v>#N/A</v>
      </c>
      <c r="D1514" s="663">
        <v>20829</v>
      </c>
      <c r="E1514" s="7" t="s">
        <v>8</v>
      </c>
      <c r="F1514" s="7" t="s">
        <v>1260</v>
      </c>
      <c r="G1514" s="7">
        <v>300</v>
      </c>
      <c r="H1514" s="3">
        <v>95.59</v>
      </c>
      <c r="I1514" s="3">
        <v>95.59</v>
      </c>
      <c r="J1514" s="19">
        <v>28677</v>
      </c>
      <c r="K1514" s="3">
        <v>12</v>
      </c>
      <c r="L1514" s="648">
        <v>6.8730769230769226</v>
      </c>
      <c r="M1514" s="648">
        <v>1.3730769230769231</v>
      </c>
      <c r="N1514" s="823">
        <v>28693.333076923078</v>
      </c>
      <c r="O1514" s="655" t="s">
        <v>143</v>
      </c>
      <c r="P1514" s="662"/>
      <c r="Q1514" s="823">
        <v>-28693.333076923078</v>
      </c>
      <c r="R1514" s="15"/>
      <c r="S1514" s="25">
        <v>600</v>
      </c>
      <c r="T1514" s="649"/>
      <c r="U1514" s="15">
        <v>-0.17928714109786517</v>
      </c>
      <c r="V1514" s="649" t="s">
        <v>1211</v>
      </c>
      <c r="W1514" s="657">
        <v>20.246153846153845</v>
      </c>
      <c r="X1514" s="4">
        <v>-200</v>
      </c>
      <c r="Y1514" s="20"/>
      <c r="Z1514" s="15">
        <v>0</v>
      </c>
    </row>
    <row r="1515" spans="1:26" s="4" customFormat="1" ht="15.75" customHeight="1">
      <c r="A1515" s="854" t="s">
        <v>200</v>
      </c>
      <c r="B1515" s="5">
        <v>43683</v>
      </c>
      <c r="C1515" s="650" t="e">
        <v>#N/A</v>
      </c>
      <c r="D1515" s="663">
        <v>20829</v>
      </c>
      <c r="E1515" s="7" t="s">
        <v>8</v>
      </c>
      <c r="F1515" s="7" t="s">
        <v>1260</v>
      </c>
      <c r="G1515" s="7">
        <v>300</v>
      </c>
      <c r="H1515" s="3">
        <v>96.16</v>
      </c>
      <c r="I1515" s="3">
        <v>96.16</v>
      </c>
      <c r="J1515" s="19">
        <v>28848</v>
      </c>
      <c r="K1515" s="3">
        <v>12</v>
      </c>
      <c r="L1515" s="648">
        <v>6.8730769230769226</v>
      </c>
      <c r="M1515" s="648">
        <v>1.3730769230769231</v>
      </c>
      <c r="N1515" s="823">
        <v>28864.333076923078</v>
      </c>
      <c r="O1515" s="655" t="s">
        <v>143</v>
      </c>
      <c r="P1515" s="662"/>
      <c r="Q1515" s="823">
        <v>-28864.333076923078</v>
      </c>
      <c r="R1515" s="15"/>
      <c r="S1515" s="25">
        <v>600</v>
      </c>
      <c r="T1515" s="649"/>
      <c r="U1515" s="15"/>
      <c r="V1515" s="649" t="s">
        <v>1211</v>
      </c>
      <c r="W1515" s="657">
        <v>20.246153846153845</v>
      </c>
      <c r="X1515" s="4">
        <v>200</v>
      </c>
      <c r="Y1515" s="20"/>
      <c r="Z1515" s="15">
        <v>0</v>
      </c>
    </row>
    <row r="1516" spans="1:26" s="4" customFormat="1" ht="15.75" customHeight="1">
      <c r="A1516" s="854" t="s">
        <v>200</v>
      </c>
      <c r="B1516" s="5">
        <v>43683</v>
      </c>
      <c r="C1516" s="650" t="e">
        <v>#N/A</v>
      </c>
      <c r="D1516" s="663">
        <v>20829</v>
      </c>
      <c r="E1516" s="7" t="s">
        <v>8</v>
      </c>
      <c r="F1516" s="7" t="s">
        <v>1260</v>
      </c>
      <c r="G1516" s="7">
        <v>300</v>
      </c>
      <c r="H1516" s="3">
        <v>95.51</v>
      </c>
      <c r="I1516" s="3">
        <v>95.51</v>
      </c>
      <c r="J1516" s="19">
        <v>28653</v>
      </c>
      <c r="K1516" s="3">
        <v>12</v>
      </c>
      <c r="L1516" s="648">
        <v>6.8730769230769226</v>
      </c>
      <c r="M1516" s="648">
        <v>1.3730769230769231</v>
      </c>
      <c r="N1516" s="823">
        <v>28669.41021978022</v>
      </c>
      <c r="O1516" s="655" t="s">
        <v>143</v>
      </c>
      <c r="P1516" s="662"/>
      <c r="Q1516" s="823">
        <v>-28669.41021978022</v>
      </c>
      <c r="R1516" s="15"/>
      <c r="S1516" s="25">
        <v>0</v>
      </c>
      <c r="T1516" s="649"/>
      <c r="U1516" s="15">
        <v>-0.26294964099941481</v>
      </c>
      <c r="V1516" s="649" t="s">
        <v>1211</v>
      </c>
      <c r="W1516" s="657">
        <v>20.246153846153845</v>
      </c>
      <c r="X1516" s="4">
        <v>-200</v>
      </c>
      <c r="Y1516" s="20"/>
      <c r="Z1516" s="15">
        <v>59.200555555557003</v>
      </c>
    </row>
    <row r="1517" spans="1:26" s="4" customFormat="1" ht="15.75" customHeight="1">
      <c r="A1517" s="854" t="s">
        <v>200</v>
      </c>
      <c r="B1517" s="5">
        <v>43682</v>
      </c>
      <c r="C1517" s="650" t="e">
        <v>#N/A</v>
      </c>
      <c r="D1517" s="663">
        <v>15446</v>
      </c>
      <c r="E1517" s="7" t="s">
        <v>10</v>
      </c>
      <c r="F1517" s="7" t="s">
        <v>1260</v>
      </c>
      <c r="G1517" s="7">
        <v>200</v>
      </c>
      <c r="H1517" s="3">
        <v>90.38</v>
      </c>
      <c r="I1517" s="3">
        <v>91.406666666666666</v>
      </c>
      <c r="J1517" s="19">
        <v>18076</v>
      </c>
      <c r="K1517" s="3"/>
      <c r="L1517" s="648">
        <v>4.9779999999999998</v>
      </c>
      <c r="M1517" s="648">
        <v>0.90800000000000003</v>
      </c>
      <c r="N1517" s="823">
        <v>18072.684857142856</v>
      </c>
      <c r="O1517" s="655" t="s">
        <v>143</v>
      </c>
      <c r="P1517" s="662"/>
      <c r="Q1517" s="823">
        <v>18072.684857142856</v>
      </c>
      <c r="R1517" s="15">
        <v>-32.401999999998225</v>
      </c>
      <c r="S1517" s="25">
        <v>0</v>
      </c>
      <c r="T1517" s="649"/>
      <c r="U1517" s="15"/>
      <c r="V1517" s="649" t="s">
        <v>1211</v>
      </c>
      <c r="W1517" s="657">
        <v>5.8860000000000001</v>
      </c>
      <c r="X1517" s="4">
        <v>200</v>
      </c>
      <c r="Y1517" s="20"/>
      <c r="Z1517" s="15">
        <v>-40.554444444442197</v>
      </c>
    </row>
    <row r="1518" spans="1:26" s="4" customFormat="1" ht="15.75" customHeight="1">
      <c r="A1518" s="854" t="s">
        <v>200</v>
      </c>
      <c r="B1518" s="5">
        <v>43682</v>
      </c>
      <c r="C1518" s="650" t="e">
        <v>#N/A</v>
      </c>
      <c r="D1518" s="663">
        <v>15446</v>
      </c>
      <c r="E1518" s="7" t="s">
        <v>8</v>
      </c>
      <c r="F1518" s="7" t="s">
        <v>1260</v>
      </c>
      <c r="G1518" s="7">
        <v>200</v>
      </c>
      <c r="H1518" s="3">
        <v>90.42</v>
      </c>
      <c r="I1518" s="3">
        <v>91.406666666666666</v>
      </c>
      <c r="J1518" s="19">
        <v>18084</v>
      </c>
      <c r="K1518" s="3">
        <v>12</v>
      </c>
      <c r="L1518" s="648">
        <v>4.9779999999999998</v>
      </c>
      <c r="M1518" s="648">
        <v>0.90800000000000003</v>
      </c>
      <c r="N1518" s="823">
        <v>18099.945142857145</v>
      </c>
      <c r="O1518" s="655" t="s">
        <v>143</v>
      </c>
      <c r="P1518" s="662"/>
      <c r="Q1518" s="823">
        <v>-18099.945142857145</v>
      </c>
      <c r="R1518" s="15"/>
      <c r="S1518" s="25">
        <v>400</v>
      </c>
      <c r="T1518" s="649"/>
      <c r="U1518" s="15"/>
      <c r="V1518" s="649" t="s">
        <v>1257</v>
      </c>
      <c r="W1518" s="657">
        <v>17.886000000000003</v>
      </c>
      <c r="X1518" s="4">
        <v>400</v>
      </c>
      <c r="Y1518" s="20"/>
      <c r="Z1518" s="15">
        <v>0</v>
      </c>
    </row>
    <row r="1519" spans="1:26" s="4" customFormat="1" ht="15.75" customHeight="1">
      <c r="A1519" s="854" t="s">
        <v>200</v>
      </c>
      <c r="B1519" s="5">
        <v>43682</v>
      </c>
      <c r="C1519" s="650" t="e">
        <v>#N/A</v>
      </c>
      <c r="D1519" s="663">
        <v>15446</v>
      </c>
      <c r="E1519" s="7" t="s">
        <v>10</v>
      </c>
      <c r="F1519" s="7" t="s">
        <v>1260</v>
      </c>
      <c r="G1519" s="7">
        <v>200</v>
      </c>
      <c r="H1519" s="3">
        <v>91.3</v>
      </c>
      <c r="I1519" s="3"/>
      <c r="J1519" s="19">
        <v>18260</v>
      </c>
      <c r="K1519" s="3">
        <v>12</v>
      </c>
      <c r="L1519" s="648">
        <v>4.9779999999999998</v>
      </c>
      <c r="M1519" s="648">
        <v>0.90800000000000003</v>
      </c>
      <c r="N1519" s="823">
        <v>18244.684857142856</v>
      </c>
      <c r="O1519" s="655" t="s">
        <v>143</v>
      </c>
      <c r="P1519" s="662"/>
      <c r="Q1519" s="823">
        <v>18244.684857142856</v>
      </c>
      <c r="R1519" s="15">
        <v>-47.974333333331742</v>
      </c>
      <c r="S1519" s="25">
        <v>0</v>
      </c>
      <c r="T1519" s="649"/>
      <c r="U1519" s="15">
        <v>-0.14188840824239274</v>
      </c>
      <c r="V1519" s="649" t="s">
        <v>1257</v>
      </c>
      <c r="W1519" s="657">
        <v>17.886000000000003</v>
      </c>
      <c r="X1519" s="4">
        <v>-100</v>
      </c>
      <c r="Y1519" s="20"/>
      <c r="Z1519" s="15">
        <v>466.43277777777621</v>
      </c>
    </row>
    <row r="1520" spans="1:26" s="4" customFormat="1" ht="15.75" customHeight="1">
      <c r="A1520" s="854" t="s">
        <v>200</v>
      </c>
      <c r="B1520" s="5">
        <v>43682</v>
      </c>
      <c r="C1520" s="650" t="e">
        <v>#N/A</v>
      </c>
      <c r="D1520" s="663">
        <v>15446</v>
      </c>
      <c r="E1520" s="7" t="s">
        <v>8</v>
      </c>
      <c r="F1520" s="7" t="s">
        <v>1260</v>
      </c>
      <c r="G1520" s="7">
        <v>200</v>
      </c>
      <c r="H1520" s="3">
        <v>91.31</v>
      </c>
      <c r="I1520" s="3"/>
      <c r="J1520" s="19">
        <v>18262</v>
      </c>
      <c r="K1520" s="3">
        <v>12</v>
      </c>
      <c r="L1520" s="648">
        <v>4.9779999999999998</v>
      </c>
      <c r="M1520" s="648">
        <v>0.90800000000000003</v>
      </c>
      <c r="N1520" s="823">
        <v>18277.945142857145</v>
      </c>
      <c r="O1520" s="655" t="s">
        <v>143</v>
      </c>
      <c r="P1520" s="662"/>
      <c r="Q1520" s="823">
        <v>-18277.945142857145</v>
      </c>
      <c r="R1520" s="15"/>
      <c r="S1520" s="25">
        <v>100</v>
      </c>
      <c r="T1520" s="649"/>
      <c r="U1520" s="15">
        <v>0.56153769527171637</v>
      </c>
      <c r="V1520" s="649" t="s">
        <v>1211</v>
      </c>
      <c r="W1520" s="657">
        <v>17.886000000000003</v>
      </c>
      <c r="X1520" s="4">
        <v>-300</v>
      </c>
      <c r="Y1520" s="20"/>
      <c r="Z1520" s="15">
        <v>0</v>
      </c>
    </row>
    <row r="1521" spans="1:26" s="4" customFormat="1" ht="15.75" customHeight="1">
      <c r="A1521" s="854" t="s">
        <v>200</v>
      </c>
      <c r="B1521" s="5">
        <v>43682</v>
      </c>
      <c r="C1521" s="650" t="e">
        <v>#N/A</v>
      </c>
      <c r="D1521" s="663">
        <v>15446</v>
      </c>
      <c r="E1521" s="7" t="s">
        <v>8</v>
      </c>
      <c r="F1521" s="7" t="s">
        <v>1260</v>
      </c>
      <c r="G1521" s="7">
        <v>400</v>
      </c>
      <c r="H1521" s="3">
        <v>91.9</v>
      </c>
      <c r="I1521" s="3">
        <v>91.9</v>
      </c>
      <c r="J1521" s="19">
        <v>36760</v>
      </c>
      <c r="K1521" s="3">
        <v>12</v>
      </c>
      <c r="L1521" s="648">
        <v>4.9779999999999998</v>
      </c>
      <c r="M1521" s="648">
        <v>0.90800000000000003</v>
      </c>
      <c r="N1521" s="823">
        <v>36775.945142857141</v>
      </c>
      <c r="O1521" s="655" t="s">
        <v>143</v>
      </c>
      <c r="P1521" s="662"/>
      <c r="Q1521" s="823">
        <v>-36775.945142857141</v>
      </c>
      <c r="R1521" s="15"/>
      <c r="S1521" s="25">
        <v>400</v>
      </c>
      <c r="U1521" s="15"/>
      <c r="V1521" s="4" t="s">
        <v>1211</v>
      </c>
      <c r="W1521" s="657">
        <v>17.886000000000003</v>
      </c>
      <c r="X1521" s="4">
        <v>100</v>
      </c>
      <c r="Y1521" s="20"/>
      <c r="Z1521" s="15">
        <v>28.545000000000073</v>
      </c>
    </row>
    <row r="1522" spans="1:26" s="4" customFormat="1" ht="15.75" customHeight="1">
      <c r="A1522" s="854" t="s">
        <v>200</v>
      </c>
      <c r="B1522" s="5">
        <v>43682</v>
      </c>
      <c r="C1522" s="650" t="e">
        <v>#N/A</v>
      </c>
      <c r="D1522" s="663">
        <v>15446</v>
      </c>
      <c r="E1522" s="7" t="s">
        <v>10</v>
      </c>
      <c r="F1522" s="7" t="s">
        <v>1260</v>
      </c>
      <c r="G1522" s="7">
        <v>100</v>
      </c>
      <c r="H1522" s="648">
        <v>91.61</v>
      </c>
      <c r="I1522" s="3"/>
      <c r="J1522" s="19">
        <v>9161</v>
      </c>
      <c r="K1522" s="3">
        <v>12</v>
      </c>
      <c r="L1522" s="648">
        <v>4.9779999999999998</v>
      </c>
      <c r="M1522" s="648">
        <v>0.90800000000000003</v>
      </c>
      <c r="N1522" s="823">
        <v>9145.6848571428582</v>
      </c>
      <c r="O1522" s="655" t="s">
        <v>143</v>
      </c>
      <c r="P1522" s="662"/>
      <c r="Q1522" s="823">
        <v>9145.6848571428582</v>
      </c>
      <c r="R1522" s="15">
        <v>-12.976666666665551</v>
      </c>
      <c r="S1522" s="25">
        <v>2000</v>
      </c>
      <c r="U1522" s="15"/>
      <c r="V1522" s="4" t="s">
        <v>1257</v>
      </c>
      <c r="W1522" s="657">
        <v>17.886000000000003</v>
      </c>
      <c r="X1522" s="4">
        <v>2000</v>
      </c>
      <c r="Y1522" s="20"/>
      <c r="Z1522" s="15">
        <v>0</v>
      </c>
    </row>
    <row r="1523" spans="1:26" s="4" customFormat="1" ht="15.75" customHeight="1">
      <c r="A1523" s="854" t="s">
        <v>200</v>
      </c>
      <c r="B1523" s="5">
        <v>43682</v>
      </c>
      <c r="C1523" s="650" t="e">
        <v>#N/A</v>
      </c>
      <c r="D1523" s="663">
        <v>15446</v>
      </c>
      <c r="E1523" s="7" t="s">
        <v>10</v>
      </c>
      <c r="F1523" s="7" t="s">
        <v>1260</v>
      </c>
      <c r="G1523" s="7">
        <v>300</v>
      </c>
      <c r="H1523" s="648">
        <v>91.61</v>
      </c>
      <c r="I1523" s="3"/>
      <c r="J1523" s="19">
        <v>27483</v>
      </c>
      <c r="K1523" s="3">
        <v>12</v>
      </c>
      <c r="L1523" s="648">
        <v>4.9779999999999998</v>
      </c>
      <c r="M1523" s="648">
        <v>0.90800000000000003</v>
      </c>
      <c r="N1523" s="823">
        <v>27465.832000000002</v>
      </c>
      <c r="O1523" s="655" t="s">
        <v>143</v>
      </c>
      <c r="P1523" s="662"/>
      <c r="Q1523" s="823">
        <v>27465.832000000002</v>
      </c>
      <c r="R1523" s="15">
        <v>154.23100000000159</v>
      </c>
      <c r="S1523" s="25">
        <v>300</v>
      </c>
      <c r="U1523" s="15"/>
      <c r="V1523" s="4" t="s">
        <v>1211</v>
      </c>
      <c r="W1523" s="657">
        <v>17.886000000000003</v>
      </c>
      <c r="X1523" s="4">
        <v>200</v>
      </c>
      <c r="Y1523" s="20"/>
      <c r="Z1523" s="15">
        <v>129.3377777777805</v>
      </c>
    </row>
    <row r="1524" spans="1:26" s="4" customFormat="1" ht="15.75" customHeight="1">
      <c r="A1524" s="854" t="s">
        <v>200</v>
      </c>
      <c r="B1524" s="5">
        <v>43682</v>
      </c>
      <c r="C1524" s="650" t="e">
        <v>#N/A</v>
      </c>
      <c r="D1524" s="291">
        <v>15446</v>
      </c>
      <c r="E1524" s="7" t="s">
        <v>8</v>
      </c>
      <c r="F1524" s="7" t="s">
        <v>1260</v>
      </c>
      <c r="G1524" s="7">
        <v>100</v>
      </c>
      <c r="H1524" s="648">
        <v>91.53</v>
      </c>
      <c r="I1524" s="3"/>
      <c r="J1524" s="19">
        <v>9153</v>
      </c>
      <c r="K1524" s="3">
        <v>12</v>
      </c>
      <c r="L1524" s="3">
        <v>4.9779999999999998</v>
      </c>
      <c r="M1524" s="3">
        <v>0.90800000000000003</v>
      </c>
      <c r="N1524" s="823">
        <v>9168.6002222222214</v>
      </c>
      <c r="O1524" s="655" t="s">
        <v>143</v>
      </c>
      <c r="P1524" s="662"/>
      <c r="Q1524" s="823">
        <v>-9168.6002222222214</v>
      </c>
      <c r="R1524" s="15"/>
      <c r="S1524" s="25">
        <v>100</v>
      </c>
      <c r="U1524" s="15"/>
      <c r="V1524" s="4" t="s">
        <v>1257</v>
      </c>
      <c r="W1524" s="657">
        <v>17.886000000000003</v>
      </c>
      <c r="X1524" s="4">
        <v>100</v>
      </c>
      <c r="Y1524" s="20"/>
      <c r="Z1524" s="15">
        <v>0</v>
      </c>
    </row>
    <row r="1525" spans="1:26" s="4" customFormat="1" ht="15.75" customHeight="1">
      <c r="A1525" s="854" t="s">
        <v>200</v>
      </c>
      <c r="B1525" s="5">
        <v>43682</v>
      </c>
      <c r="C1525" s="650" t="s">
        <v>1264</v>
      </c>
      <c r="D1525" s="291">
        <v>15446</v>
      </c>
      <c r="E1525" s="7" t="s">
        <v>8</v>
      </c>
      <c r="F1525" s="7" t="s">
        <v>130</v>
      </c>
      <c r="G1525" s="7">
        <v>2000</v>
      </c>
      <c r="H1525" s="648">
        <v>23.79</v>
      </c>
      <c r="I1525" s="3">
        <v>23.79</v>
      </c>
      <c r="J1525" s="19">
        <v>47580</v>
      </c>
      <c r="K1525" s="3">
        <v>12</v>
      </c>
      <c r="L1525" s="3">
        <v>4.9779999999999998</v>
      </c>
      <c r="M1525" s="3">
        <v>0.90800000000000003</v>
      </c>
      <c r="N1525" s="823">
        <v>47595.600222222223</v>
      </c>
      <c r="O1525" s="655" t="s">
        <v>143</v>
      </c>
      <c r="P1525" s="662"/>
      <c r="Q1525" s="823">
        <v>-47595.600222222223</v>
      </c>
      <c r="R1525" s="15"/>
      <c r="S1525" s="25">
        <v>0</v>
      </c>
      <c r="U1525" s="15">
        <v>1.4776479158564588</v>
      </c>
      <c r="V1525" s="4" t="s">
        <v>1257</v>
      </c>
      <c r="W1525" s="657">
        <v>17.886000000000003</v>
      </c>
      <c r="X1525" s="4">
        <v>-2500</v>
      </c>
      <c r="Y1525" s="20"/>
      <c r="Z1525" s="15">
        <v>-593.19250000000466</v>
      </c>
    </row>
    <row r="1526" spans="1:26" s="4" customFormat="1" ht="15.75" customHeight="1">
      <c r="A1526" s="854" t="s">
        <v>200</v>
      </c>
      <c r="B1526" s="5">
        <v>43682</v>
      </c>
      <c r="C1526" s="650" t="e">
        <v>#N/A</v>
      </c>
      <c r="D1526" s="291">
        <v>15446</v>
      </c>
      <c r="E1526" s="7" t="s">
        <v>8</v>
      </c>
      <c r="F1526" s="7" t="s">
        <v>1260</v>
      </c>
      <c r="G1526" s="7">
        <v>200</v>
      </c>
      <c r="H1526" s="3">
        <v>90.62</v>
      </c>
      <c r="I1526" s="3"/>
      <c r="J1526" s="19">
        <v>18124</v>
      </c>
      <c r="K1526" s="3">
        <v>12</v>
      </c>
      <c r="L1526" s="3">
        <v>4.9779999999999998</v>
      </c>
      <c r="M1526" s="3">
        <v>0.90800000000000003</v>
      </c>
      <c r="N1526" s="823">
        <v>18139.600222222223</v>
      </c>
      <c r="O1526" s="655" t="s">
        <v>143</v>
      </c>
      <c r="P1526" s="662"/>
      <c r="Q1526" s="823">
        <v>-18139.600222222223</v>
      </c>
      <c r="R1526" s="15"/>
      <c r="S1526" s="25">
        <v>0</v>
      </c>
      <c r="U1526" s="15">
        <v>-3.7731321111365439</v>
      </c>
      <c r="V1526" s="4" t="s">
        <v>1211</v>
      </c>
      <c r="W1526" s="657">
        <v>17.886000000000003</v>
      </c>
      <c r="X1526" s="4">
        <v>-3</v>
      </c>
      <c r="Y1526" s="20"/>
      <c r="Z1526" s="15">
        <v>0</v>
      </c>
    </row>
    <row r="1527" spans="1:26" s="4" customFormat="1" ht="15.75" customHeight="1">
      <c r="A1527" s="854" t="s">
        <v>200</v>
      </c>
      <c r="B1527" s="5">
        <v>43679</v>
      </c>
      <c r="C1527" s="650" t="e">
        <v>#N/A</v>
      </c>
      <c r="D1527" s="291">
        <v>9883</v>
      </c>
      <c r="E1527" s="7" t="s">
        <v>8</v>
      </c>
      <c r="F1527" s="7" t="s">
        <v>1260</v>
      </c>
      <c r="G1527" s="7">
        <v>100</v>
      </c>
      <c r="H1527" s="3">
        <v>91.4</v>
      </c>
      <c r="I1527" s="3"/>
      <c r="J1527" s="19">
        <v>9140</v>
      </c>
      <c r="K1527" s="3">
        <v>12</v>
      </c>
      <c r="L1527" s="3">
        <v>3.9</v>
      </c>
      <c r="M1527" s="3">
        <v>0.58200000000000007</v>
      </c>
      <c r="N1527" s="823">
        <v>9155.2742222222223</v>
      </c>
      <c r="O1527" s="655" t="s">
        <v>143</v>
      </c>
      <c r="P1527" s="662"/>
      <c r="Q1527" s="823">
        <v>-9155.2742222222223</v>
      </c>
      <c r="R1527" s="15"/>
      <c r="S1527" s="25">
        <v>3</v>
      </c>
      <c r="U1527" s="15">
        <v>-0.19133910785798344</v>
      </c>
      <c r="V1527" s="4" t="s">
        <v>1211</v>
      </c>
      <c r="W1527" s="657">
        <v>16.481999999999999</v>
      </c>
      <c r="X1527" s="4">
        <v>-247</v>
      </c>
      <c r="Y1527" s="20"/>
      <c r="Z1527" s="15">
        <v>0</v>
      </c>
    </row>
    <row r="1528" spans="1:26" s="4" customFormat="1" ht="15.75" customHeight="1">
      <c r="A1528" s="854" t="s">
        <v>200</v>
      </c>
      <c r="B1528" s="5">
        <v>43679</v>
      </c>
      <c r="C1528" s="650" t="s">
        <v>1264</v>
      </c>
      <c r="D1528" s="291">
        <v>9883</v>
      </c>
      <c r="E1528" s="7" t="s">
        <v>10</v>
      </c>
      <c r="F1528" s="7" t="s">
        <v>130</v>
      </c>
      <c r="G1528" s="7">
        <v>2500</v>
      </c>
      <c r="H1528" s="3">
        <v>24.72</v>
      </c>
      <c r="I1528" s="3"/>
      <c r="J1528" s="19">
        <v>61800</v>
      </c>
      <c r="K1528" s="3">
        <v>12</v>
      </c>
      <c r="L1528" s="3">
        <v>15.6</v>
      </c>
      <c r="M1528" s="3">
        <v>2.3280000000000003</v>
      </c>
      <c r="N1528" s="823">
        <v>61783.609777777776</v>
      </c>
      <c r="O1528" s="655" t="s">
        <v>143</v>
      </c>
      <c r="P1528" s="662"/>
      <c r="Q1528" s="823">
        <v>61783.609777777776</v>
      </c>
      <c r="R1528" s="15">
        <v>912.94422222222056</v>
      </c>
      <c r="S1528" s="25">
        <v>250</v>
      </c>
      <c r="U1528" s="15"/>
      <c r="V1528" s="4" t="s">
        <v>1211</v>
      </c>
      <c r="W1528" s="657">
        <v>29.928000000000001</v>
      </c>
      <c r="X1528" s="4">
        <v>250</v>
      </c>
      <c r="Y1528" s="20"/>
      <c r="Z1528" s="15">
        <v>-61.203333333331102</v>
      </c>
    </row>
    <row r="1529" spans="1:26" s="4" customFormat="1" ht="15.75" customHeight="1">
      <c r="A1529" s="854" t="s">
        <v>200</v>
      </c>
      <c r="B1529" s="5">
        <v>43678</v>
      </c>
      <c r="C1529" s="650" t="e">
        <v>#N/A</v>
      </c>
      <c r="D1529" s="291">
        <v>4106</v>
      </c>
      <c r="E1529" s="7" t="s">
        <v>10</v>
      </c>
      <c r="F1529" s="7" t="s">
        <v>227</v>
      </c>
      <c r="G1529" s="7">
        <v>3</v>
      </c>
      <c r="H1529" s="3">
        <v>155.04</v>
      </c>
      <c r="I1529" s="3"/>
      <c r="J1529" s="19">
        <v>465.12</v>
      </c>
      <c r="K1529" s="3">
        <v>12</v>
      </c>
      <c r="L1529" s="3">
        <v>3.9283333333333332</v>
      </c>
      <c r="M1529" s="3">
        <v>0.79083333333333339</v>
      </c>
      <c r="N1529" s="823">
        <v>450.26694444444445</v>
      </c>
      <c r="O1529" s="655" t="s">
        <v>143</v>
      </c>
      <c r="P1529" s="662"/>
      <c r="Q1529" s="823">
        <v>450.26694444444445</v>
      </c>
      <c r="R1529" s="15">
        <v>-16.989166666666677</v>
      </c>
      <c r="S1529" s="660">
        <v>0</v>
      </c>
      <c r="T1529" s="649"/>
      <c r="U1529" s="654">
        <v>0.50205980365668201</v>
      </c>
      <c r="V1529" s="649" t="s">
        <v>1211</v>
      </c>
      <c r="W1529" s="657">
        <v>16.719166666666666</v>
      </c>
      <c r="X1529" s="4">
        <v>-200</v>
      </c>
      <c r="Y1529" s="20"/>
      <c r="Z1529" s="15">
        <v>0</v>
      </c>
    </row>
    <row r="1530" spans="1:26" s="4" customFormat="1" ht="15.75" customHeight="1">
      <c r="A1530" s="854" t="s">
        <v>200</v>
      </c>
      <c r="B1530" s="5">
        <v>43678</v>
      </c>
      <c r="C1530" s="650" t="e">
        <v>#N/A</v>
      </c>
      <c r="D1530" s="291">
        <v>4106</v>
      </c>
      <c r="E1530" s="7" t="s">
        <v>10</v>
      </c>
      <c r="F1530" s="7" t="s">
        <v>227</v>
      </c>
      <c r="G1530" s="7">
        <v>247</v>
      </c>
      <c r="H1530" s="3">
        <v>154.94999999999999</v>
      </c>
      <c r="I1530" s="3"/>
      <c r="J1530" s="19">
        <v>38272.649999999994</v>
      </c>
      <c r="K1530" s="3">
        <v>24</v>
      </c>
      <c r="L1530" s="3">
        <v>3.9283333333333332</v>
      </c>
      <c r="M1530" s="3">
        <v>0.79083333333333339</v>
      </c>
      <c r="N1530" s="823">
        <v>38245.796944444439</v>
      </c>
      <c r="O1530" s="655" t="s">
        <v>143</v>
      </c>
      <c r="P1530" s="662"/>
      <c r="Q1530" s="823">
        <v>38245.796944444439</v>
      </c>
      <c r="R1530" s="15">
        <v>-73.179166666675883</v>
      </c>
      <c r="S1530" s="660">
        <v>200</v>
      </c>
      <c r="T1530" s="649"/>
      <c r="U1530" s="654"/>
      <c r="V1530" s="649" t="s">
        <v>1211</v>
      </c>
      <c r="W1530" s="657">
        <v>28.719166666666666</v>
      </c>
      <c r="X1530" s="4">
        <v>100</v>
      </c>
      <c r="Y1530" s="20"/>
      <c r="Z1530" s="15">
        <v>0</v>
      </c>
    </row>
    <row r="1531" spans="1:26" s="4" customFormat="1" ht="15.75" customHeight="1">
      <c r="A1531" s="854" t="s">
        <v>200</v>
      </c>
      <c r="B1531" s="5">
        <v>43678</v>
      </c>
      <c r="C1531" s="650" t="e">
        <v>#N/A</v>
      </c>
      <c r="D1531" s="291">
        <v>4106</v>
      </c>
      <c r="E1531" s="7" t="s">
        <v>8</v>
      </c>
      <c r="F1531" s="7" t="s">
        <v>227</v>
      </c>
      <c r="G1531" s="7">
        <v>250</v>
      </c>
      <c r="H1531" s="3">
        <v>155.13</v>
      </c>
      <c r="I1531" s="3"/>
      <c r="J1531" s="19">
        <v>38782.5</v>
      </c>
      <c r="K1531" s="3">
        <v>24</v>
      </c>
      <c r="L1531" s="3">
        <v>3.9283333333333332</v>
      </c>
      <c r="M1531" s="3">
        <v>0.79083333333333339</v>
      </c>
      <c r="N1531" s="823">
        <v>38809.983055555553</v>
      </c>
      <c r="O1531" s="655" t="s">
        <v>143</v>
      </c>
      <c r="P1531" s="662"/>
      <c r="Q1531" s="823">
        <v>-38809.983055555553</v>
      </c>
      <c r="R1531" s="15"/>
      <c r="S1531" s="660">
        <v>100</v>
      </c>
      <c r="T1531" s="649"/>
      <c r="U1531" s="654"/>
      <c r="V1531" s="649" t="s">
        <v>1211</v>
      </c>
      <c r="W1531" s="657">
        <v>28.719166666666666</v>
      </c>
      <c r="X1531" s="4">
        <v>100</v>
      </c>
      <c r="Y1531" s="20"/>
      <c r="Z1531" s="15">
        <v>0</v>
      </c>
    </row>
    <row r="1532" spans="1:26" s="4" customFormat="1" ht="15.75" customHeight="1">
      <c r="A1532" s="854" t="s">
        <v>200</v>
      </c>
      <c r="B1532" s="650">
        <v>43678</v>
      </c>
      <c r="C1532" s="650" t="e">
        <v>#N/A</v>
      </c>
      <c r="D1532" s="291">
        <v>4106</v>
      </c>
      <c r="E1532" s="651" t="s">
        <v>10</v>
      </c>
      <c r="F1532" s="651" t="s">
        <v>227</v>
      </c>
      <c r="G1532" s="651">
        <v>200</v>
      </c>
      <c r="H1532" s="648">
        <v>154.29</v>
      </c>
      <c r="I1532" s="648"/>
      <c r="J1532" s="656">
        <v>30858</v>
      </c>
      <c r="K1532" s="648">
        <v>12</v>
      </c>
      <c r="L1532" s="648">
        <v>3.9283333333333332</v>
      </c>
      <c r="M1532" s="648">
        <v>0.79083333333333339</v>
      </c>
      <c r="N1532" s="823">
        <v>30841.666666666668</v>
      </c>
      <c r="O1532" s="655" t="s">
        <v>143</v>
      </c>
      <c r="P1532" s="662"/>
      <c r="Q1532" s="823">
        <v>30841.666666666668</v>
      </c>
      <c r="R1532" s="15">
        <v>154.84361111111502</v>
      </c>
      <c r="S1532" s="660">
        <v>0</v>
      </c>
      <c r="T1532" s="649"/>
      <c r="U1532" s="654">
        <v>4.909966070447946</v>
      </c>
      <c r="V1532" s="649" t="s">
        <v>1257</v>
      </c>
      <c r="W1532" s="657">
        <v>16.719166666666666</v>
      </c>
      <c r="X1532" s="4">
        <v>-34</v>
      </c>
      <c r="Y1532" s="20"/>
      <c r="Z1532" s="15">
        <v>0</v>
      </c>
    </row>
    <row r="1533" spans="1:26" s="4" customFormat="1" ht="15.75" customHeight="1">
      <c r="A1533" s="854" t="s">
        <v>200</v>
      </c>
      <c r="B1533" s="650">
        <v>43678</v>
      </c>
      <c r="C1533" s="650" t="e">
        <v>#N/A</v>
      </c>
      <c r="D1533" s="291">
        <v>4106</v>
      </c>
      <c r="E1533" s="651" t="s">
        <v>8</v>
      </c>
      <c r="F1533" s="651" t="s">
        <v>227</v>
      </c>
      <c r="G1533" s="651">
        <v>100</v>
      </c>
      <c r="H1533" s="648">
        <v>154.03</v>
      </c>
      <c r="I1533" s="648"/>
      <c r="J1533" s="656">
        <v>15403</v>
      </c>
      <c r="K1533" s="648">
        <v>12</v>
      </c>
      <c r="L1533" s="648">
        <v>3.9283333333333332</v>
      </c>
      <c r="M1533" s="648">
        <v>0.79083333333333339</v>
      </c>
      <c r="N1533" s="823">
        <v>15419.963333333331</v>
      </c>
      <c r="O1533" s="655" t="s">
        <v>143</v>
      </c>
      <c r="P1533" s="662"/>
      <c r="Q1533" s="823">
        <v>-15419.963333333331</v>
      </c>
      <c r="R1533" s="15"/>
      <c r="S1533" s="660">
        <v>1000</v>
      </c>
      <c r="T1533" s="649"/>
      <c r="U1533" s="654">
        <v>2.0880678975344962</v>
      </c>
      <c r="V1533" s="649" t="s">
        <v>1211</v>
      </c>
      <c r="W1533" s="657">
        <v>16.719166666666666</v>
      </c>
      <c r="X1533" s="4">
        <v>-500</v>
      </c>
      <c r="Y1533" s="20"/>
      <c r="Z1533" s="15">
        <v>-244.17199999999866</v>
      </c>
    </row>
    <row r="1534" spans="1:26" s="4" customFormat="1" ht="15.75" customHeight="1">
      <c r="A1534" s="854" t="s">
        <v>200</v>
      </c>
      <c r="B1534" s="650">
        <v>43678</v>
      </c>
      <c r="C1534" s="650" t="e">
        <v>#N/A</v>
      </c>
      <c r="D1534" s="291">
        <v>4106</v>
      </c>
      <c r="E1534" s="651" t="s">
        <v>8</v>
      </c>
      <c r="F1534" s="651" t="s">
        <v>227</v>
      </c>
      <c r="G1534" s="651">
        <v>100</v>
      </c>
      <c r="H1534" s="648">
        <v>152.5</v>
      </c>
      <c r="I1534" s="648"/>
      <c r="J1534" s="656">
        <v>15250</v>
      </c>
      <c r="K1534" s="648">
        <v>12</v>
      </c>
      <c r="L1534" s="648">
        <v>3.9283333333333332</v>
      </c>
      <c r="M1534" s="648">
        <v>0.79083333333333339</v>
      </c>
      <c r="N1534" s="823">
        <v>15266.963333333331</v>
      </c>
      <c r="O1534" s="655" t="s">
        <v>143</v>
      </c>
      <c r="P1534" s="662"/>
      <c r="Q1534" s="823">
        <v>-15266.963333333331</v>
      </c>
      <c r="R1534" s="15"/>
      <c r="S1534" s="660">
        <v>1500</v>
      </c>
      <c r="T1534" s="649"/>
      <c r="U1534" s="654"/>
      <c r="V1534" s="649" t="s">
        <v>1211</v>
      </c>
      <c r="W1534" s="657">
        <v>16.719166666666666</v>
      </c>
      <c r="X1534" s="4">
        <v>500</v>
      </c>
      <c r="Y1534" s="20"/>
      <c r="Z1534" s="15">
        <v>342.79333333332761</v>
      </c>
    </row>
    <row r="1535" spans="1:26" s="4" customFormat="1" ht="15.75" customHeight="1">
      <c r="A1535" s="854" t="s">
        <v>200</v>
      </c>
      <c r="B1535" s="650">
        <v>43678</v>
      </c>
      <c r="C1535" s="650" t="e">
        <v>#N/A</v>
      </c>
      <c r="D1535" s="291">
        <v>4106</v>
      </c>
      <c r="E1535" s="651" t="s">
        <v>10</v>
      </c>
      <c r="F1535" s="651" t="s">
        <v>1272</v>
      </c>
      <c r="G1535" s="651">
        <v>34</v>
      </c>
      <c r="H1535" s="648">
        <v>119.5</v>
      </c>
      <c r="I1535" s="648"/>
      <c r="J1535" s="656">
        <v>4063</v>
      </c>
      <c r="K1535" s="648">
        <v>12</v>
      </c>
      <c r="L1535" s="648">
        <v>3.9283333333333332</v>
      </c>
      <c r="M1535" s="648">
        <v>0.79083333333333339</v>
      </c>
      <c r="N1535" s="823">
        <v>4046.6666666666665</v>
      </c>
      <c r="O1535" s="655" t="s">
        <v>143</v>
      </c>
      <c r="P1535" s="662"/>
      <c r="Q1535" s="823">
        <v>4046.6666666666665</v>
      </c>
      <c r="R1535" s="654">
        <v>198.68996031746019</v>
      </c>
      <c r="S1535" s="25">
        <v>600</v>
      </c>
      <c r="U1535" s="15">
        <v>0.89698650161746218</v>
      </c>
      <c r="V1535" s="4" t="s">
        <v>1211</v>
      </c>
      <c r="W1535" s="657">
        <v>16.719166666666666</v>
      </c>
      <c r="X1535" s="4">
        <v>-400</v>
      </c>
      <c r="Y1535" s="20"/>
      <c r="Z1535" s="15">
        <v>0</v>
      </c>
    </row>
    <row r="1536" spans="1:26" s="4" customFormat="1" ht="15.75" customHeight="1">
      <c r="A1536" s="854" t="s">
        <v>200</v>
      </c>
      <c r="B1536" s="650">
        <v>43678</v>
      </c>
      <c r="C1536" s="650" t="s">
        <v>277</v>
      </c>
      <c r="D1536" s="291">
        <v>4106</v>
      </c>
      <c r="E1536" s="651" t="s">
        <v>10</v>
      </c>
      <c r="F1536" s="651" t="s">
        <v>2</v>
      </c>
      <c r="G1536" s="651">
        <v>500</v>
      </c>
      <c r="H1536" s="648">
        <v>35.200000000000003</v>
      </c>
      <c r="I1536" s="648"/>
      <c r="J1536" s="656">
        <v>17600</v>
      </c>
      <c r="K1536" s="648">
        <v>12</v>
      </c>
      <c r="L1536" s="648">
        <v>3.9283333333333332</v>
      </c>
      <c r="M1536" s="648">
        <v>0.79083333333333339</v>
      </c>
      <c r="N1536" s="823">
        <v>17585.289166666669</v>
      </c>
      <c r="O1536" s="655" t="s">
        <v>143</v>
      </c>
      <c r="P1536" s="662"/>
      <c r="Q1536" s="823">
        <v>17585.289166666669</v>
      </c>
      <c r="R1536" s="654">
        <v>367.19277777777825</v>
      </c>
      <c r="S1536" s="25">
        <v>1000</v>
      </c>
      <c r="U1536" s="15"/>
      <c r="V1536" s="4" t="s">
        <v>1211</v>
      </c>
      <c r="W1536" s="657">
        <v>16.719166666666666</v>
      </c>
      <c r="X1536" s="4">
        <v>600</v>
      </c>
      <c r="Y1536" s="20"/>
      <c r="Z1536" s="15"/>
    </row>
    <row r="1537" spans="1:26" s="4" customFormat="1" ht="15.75" customHeight="1">
      <c r="A1537" s="854" t="s">
        <v>200</v>
      </c>
      <c r="B1537" s="650">
        <v>43678</v>
      </c>
      <c r="C1537" s="650" t="s">
        <v>277</v>
      </c>
      <c r="D1537" s="291">
        <v>4106</v>
      </c>
      <c r="E1537" s="651" t="s">
        <v>8</v>
      </c>
      <c r="F1537" s="651" t="s">
        <v>2</v>
      </c>
      <c r="G1537" s="651">
        <v>500</v>
      </c>
      <c r="H1537" s="648">
        <v>34.4</v>
      </c>
      <c r="I1537" s="648"/>
      <c r="J1537" s="656">
        <v>17200</v>
      </c>
      <c r="K1537" s="648">
        <v>12</v>
      </c>
      <c r="L1537" s="648">
        <v>3.9283333333333332</v>
      </c>
      <c r="M1537" s="648">
        <v>0.79083333333333339</v>
      </c>
      <c r="N1537" s="823">
        <v>17217.300833333335</v>
      </c>
      <c r="O1537" s="655" t="s">
        <v>143</v>
      </c>
      <c r="P1537" s="662"/>
      <c r="Q1537" s="823">
        <v>-17217.300833333335</v>
      </c>
      <c r="R1537" s="654"/>
      <c r="S1537" s="25">
        <v>1400</v>
      </c>
      <c r="U1537" s="15"/>
      <c r="V1537" s="4" t="s">
        <v>1257</v>
      </c>
      <c r="W1537" s="657">
        <v>16.719166666666666</v>
      </c>
      <c r="X1537" s="4">
        <v>400</v>
      </c>
      <c r="Y1537" s="20"/>
      <c r="Z1537" s="15"/>
    </row>
    <row r="1538" spans="1:26" s="4" customFormat="1" ht="15.75" customHeight="1">
      <c r="A1538" s="854" t="s">
        <v>200</v>
      </c>
      <c r="B1538" s="5">
        <v>43678</v>
      </c>
      <c r="C1538" s="650" t="s">
        <v>1265</v>
      </c>
      <c r="D1538" s="291">
        <v>4106</v>
      </c>
      <c r="E1538" s="7" t="s">
        <v>10</v>
      </c>
      <c r="F1538" s="7" t="s">
        <v>90</v>
      </c>
      <c r="G1538" s="7">
        <v>400</v>
      </c>
      <c r="H1538" s="648">
        <v>35.69</v>
      </c>
      <c r="I1538" s="648"/>
      <c r="J1538" s="19">
        <v>14276</v>
      </c>
      <c r="K1538" s="3">
        <v>12</v>
      </c>
      <c r="L1538" s="3">
        <v>3.9283333333333332</v>
      </c>
      <c r="M1538" s="3">
        <v>0.79083333333333339</v>
      </c>
      <c r="N1538" s="823">
        <v>14260.124166666668</v>
      </c>
      <c r="O1538" s="655" t="s">
        <v>143</v>
      </c>
      <c r="P1538" s="662"/>
      <c r="Q1538" s="823">
        <v>14260.124166666668</v>
      </c>
      <c r="R1538" s="15">
        <v>127.91138888888963</v>
      </c>
      <c r="S1538" s="25">
        <v>1000</v>
      </c>
      <c r="U1538" s="15"/>
      <c r="V1538" s="4" t="s">
        <v>1257</v>
      </c>
      <c r="W1538" s="657">
        <v>16.719166666666666</v>
      </c>
      <c r="X1538" s="4">
        <v>500</v>
      </c>
      <c r="Y1538" s="20"/>
      <c r="Z1538" s="15"/>
    </row>
    <row r="1539" spans="1:26" s="4" customFormat="1" ht="15.75" customHeight="1">
      <c r="A1539" s="854" t="s">
        <v>200</v>
      </c>
      <c r="B1539" s="5">
        <v>43678</v>
      </c>
      <c r="C1539" s="650" t="s">
        <v>1265</v>
      </c>
      <c r="D1539" s="291">
        <v>4106</v>
      </c>
      <c r="E1539" s="7" t="s">
        <v>8</v>
      </c>
      <c r="F1539" s="7" t="s">
        <v>90</v>
      </c>
      <c r="G1539" s="7">
        <v>600</v>
      </c>
      <c r="H1539" s="648">
        <v>35.33</v>
      </c>
      <c r="I1539" s="648"/>
      <c r="J1539" s="19">
        <v>21198</v>
      </c>
      <c r="K1539" s="3">
        <v>12</v>
      </c>
      <c r="L1539" s="3">
        <v>3.9283333333333332</v>
      </c>
      <c r="M1539" s="3">
        <v>0.79083333333333339</v>
      </c>
      <c r="N1539" s="823">
        <v>21214.505833333333</v>
      </c>
      <c r="O1539" s="655" t="s">
        <v>143</v>
      </c>
      <c r="P1539" s="662"/>
      <c r="Q1539" s="823">
        <v>-21214.505833333333</v>
      </c>
      <c r="R1539" s="15"/>
      <c r="S1539" s="25">
        <v>3000</v>
      </c>
      <c r="U1539" s="15"/>
      <c r="V1539" s="4" t="s">
        <v>1257</v>
      </c>
      <c r="W1539" s="657">
        <v>16.719166666666666</v>
      </c>
      <c r="X1539" s="4">
        <v>3000</v>
      </c>
      <c r="Y1539" s="20"/>
      <c r="Z1539" s="15"/>
    </row>
    <row r="1540" spans="1:26" s="4" customFormat="1" ht="15.75" customHeight="1">
      <c r="A1540" s="854" t="s">
        <v>200</v>
      </c>
      <c r="B1540" s="5">
        <v>43678</v>
      </c>
      <c r="C1540" s="650" t="s">
        <v>274</v>
      </c>
      <c r="D1540" s="291">
        <v>4106</v>
      </c>
      <c r="E1540" s="7" t="s">
        <v>8</v>
      </c>
      <c r="F1540" s="7" t="s">
        <v>152</v>
      </c>
      <c r="G1540" s="7">
        <v>400</v>
      </c>
      <c r="H1540" s="648">
        <v>33.15</v>
      </c>
      <c r="I1540" s="648">
        <v>34.828571428571429</v>
      </c>
      <c r="J1540" s="19">
        <v>13260</v>
      </c>
      <c r="K1540" s="3">
        <v>12</v>
      </c>
      <c r="L1540" s="3">
        <v>3.9283333333333332</v>
      </c>
      <c r="M1540" s="3">
        <v>0.79083333333333339</v>
      </c>
      <c r="N1540" s="823">
        <v>13276.505833333331</v>
      </c>
      <c r="O1540" s="655" t="s">
        <v>143</v>
      </c>
      <c r="P1540" s="662"/>
      <c r="Q1540" s="823">
        <v>-13276.505833333331</v>
      </c>
      <c r="R1540" s="15"/>
      <c r="S1540" s="25">
        <v>400</v>
      </c>
      <c r="U1540" s="15"/>
      <c r="V1540" s="4" t="s">
        <v>1257</v>
      </c>
      <c r="W1540" s="657">
        <v>16.719166666666666</v>
      </c>
      <c r="X1540" s="4">
        <v>400</v>
      </c>
      <c r="Y1540" s="20"/>
      <c r="Z1540" s="15"/>
    </row>
    <row r="1541" spans="1:26" s="4" customFormat="1" ht="15.75" customHeight="1">
      <c r="A1541" s="854" t="s">
        <v>200</v>
      </c>
      <c r="B1541" s="5">
        <v>43677</v>
      </c>
      <c r="C1541" s="650" t="s">
        <v>277</v>
      </c>
      <c r="D1541" s="291">
        <v>108459</v>
      </c>
      <c r="E1541" s="7" t="s">
        <v>8</v>
      </c>
      <c r="F1541" s="7" t="s">
        <v>2</v>
      </c>
      <c r="G1541" s="7">
        <v>500</v>
      </c>
      <c r="H1541" s="648">
        <v>34.61</v>
      </c>
      <c r="I1541" s="648">
        <v>34.61</v>
      </c>
      <c r="J1541" s="19">
        <v>17305</v>
      </c>
      <c r="K1541" s="3">
        <v>12</v>
      </c>
      <c r="L1541" s="3">
        <v>3.2977777777777777</v>
      </c>
      <c r="M1541" s="3">
        <v>0.59</v>
      </c>
      <c r="N1541" s="823">
        <v>17321.305</v>
      </c>
      <c r="O1541" s="655" t="s">
        <v>143</v>
      </c>
      <c r="P1541" s="662"/>
      <c r="Q1541" s="823">
        <v>-17321.305</v>
      </c>
      <c r="R1541" s="15"/>
      <c r="S1541" s="25">
        <v>0</v>
      </c>
      <c r="U1541" s="15">
        <v>-7.0648248842211797E-2</v>
      </c>
      <c r="V1541" s="4" t="s">
        <v>1211</v>
      </c>
      <c r="W1541" s="657">
        <v>15.887777777777778</v>
      </c>
      <c r="X1541" s="4">
        <v>-500</v>
      </c>
      <c r="Y1541" s="20"/>
      <c r="Z1541" s="15"/>
    </row>
    <row r="1542" spans="1:26" s="4" customFormat="1" ht="15.75" customHeight="1">
      <c r="A1542" s="854" t="s">
        <v>200</v>
      </c>
      <c r="B1542" s="5">
        <v>43677</v>
      </c>
      <c r="C1542" s="650" t="e">
        <v>#N/A</v>
      </c>
      <c r="D1542" s="291">
        <v>108459</v>
      </c>
      <c r="E1542" s="7" t="s">
        <v>8</v>
      </c>
      <c r="F1542" s="7" t="s">
        <v>913</v>
      </c>
      <c r="G1542" s="7">
        <v>3000</v>
      </c>
      <c r="H1542" s="648">
        <v>3.29</v>
      </c>
      <c r="I1542" s="648"/>
      <c r="J1542" s="19">
        <v>9870</v>
      </c>
      <c r="K1542" s="3">
        <v>12</v>
      </c>
      <c r="L1542" s="3">
        <v>3.2977777777777777</v>
      </c>
      <c r="M1542" s="3">
        <v>0.59</v>
      </c>
      <c r="N1542" s="823">
        <v>9886.3049999999985</v>
      </c>
      <c r="O1542" s="655" t="s">
        <v>143</v>
      </c>
      <c r="P1542" s="662"/>
      <c r="Q1542" s="823">
        <v>-9886.3049999999985</v>
      </c>
      <c r="R1542" s="15"/>
      <c r="S1542" s="25">
        <v>500</v>
      </c>
      <c r="U1542" s="15">
        <v>-0.10006293648903689</v>
      </c>
      <c r="V1542" s="4" t="s">
        <v>1211</v>
      </c>
      <c r="W1542" s="657">
        <v>15.887777777777778</v>
      </c>
      <c r="X1542" s="4">
        <v>-500</v>
      </c>
      <c r="Y1542" s="20"/>
      <c r="Z1542" s="15"/>
    </row>
    <row r="1543" spans="1:26" s="4" customFormat="1" ht="15.75" customHeight="1">
      <c r="A1543" s="854" t="s">
        <v>200</v>
      </c>
      <c r="B1543" s="5">
        <v>43677</v>
      </c>
      <c r="C1543" s="650" t="s">
        <v>1265</v>
      </c>
      <c r="D1543" s="291">
        <v>108459</v>
      </c>
      <c r="E1543" s="7" t="s">
        <v>8</v>
      </c>
      <c r="F1543" s="7" t="s">
        <v>90</v>
      </c>
      <c r="G1543" s="7">
        <v>400</v>
      </c>
      <c r="H1543" s="648">
        <v>35.06</v>
      </c>
      <c r="I1543" s="648">
        <v>35.06</v>
      </c>
      <c r="J1543" s="19">
        <v>14024</v>
      </c>
      <c r="K1543" s="3">
        <v>12</v>
      </c>
      <c r="L1543" s="3">
        <v>3.2977777777777777</v>
      </c>
      <c r="M1543" s="3">
        <v>0.59</v>
      </c>
      <c r="N1543" s="823">
        <v>14040.304999999998</v>
      </c>
      <c r="O1543" s="655" t="s">
        <v>143</v>
      </c>
      <c r="P1543" s="662"/>
      <c r="Q1543" s="823">
        <v>-14040.304999999998</v>
      </c>
      <c r="R1543" s="15"/>
      <c r="S1543" s="25">
        <v>2500</v>
      </c>
      <c r="U1543" s="15"/>
      <c r="V1543" s="4" t="s">
        <v>1257</v>
      </c>
      <c r="W1543" s="657">
        <v>15.887777777777778</v>
      </c>
      <c r="X1543" s="4">
        <v>500</v>
      </c>
      <c r="Y1543" s="20"/>
      <c r="Z1543" s="15"/>
    </row>
    <row r="1544" spans="1:26" s="4" customFormat="1" ht="15.75" customHeight="1">
      <c r="A1544" s="854" t="s">
        <v>200</v>
      </c>
      <c r="B1544" s="5">
        <v>43677</v>
      </c>
      <c r="C1544" s="650" t="s">
        <v>1265</v>
      </c>
      <c r="D1544" s="291">
        <v>108459</v>
      </c>
      <c r="E1544" s="7" t="s">
        <v>10</v>
      </c>
      <c r="F1544" s="7" t="s">
        <v>90</v>
      </c>
      <c r="G1544" s="7">
        <v>500</v>
      </c>
      <c r="H1544" s="648">
        <v>35.15</v>
      </c>
      <c r="I1544" s="648"/>
      <c r="J1544" s="19">
        <v>17575</v>
      </c>
      <c r="K1544" s="3">
        <v>12</v>
      </c>
      <c r="L1544" s="3">
        <v>3.2977777777777777</v>
      </c>
      <c r="M1544" s="3">
        <v>0.59</v>
      </c>
      <c r="N1544" s="823">
        <v>17559.608</v>
      </c>
      <c r="O1544" s="655" t="s">
        <v>143</v>
      </c>
      <c r="P1544" s="662"/>
      <c r="Q1544" s="823">
        <v>17559.608</v>
      </c>
      <c r="R1544" s="15">
        <v>-12.40555555555693</v>
      </c>
      <c r="S1544" s="25">
        <v>1000</v>
      </c>
      <c r="U1544" s="15"/>
      <c r="V1544" s="4" t="s">
        <v>1211</v>
      </c>
      <c r="W1544" s="657">
        <v>15.887777777777778</v>
      </c>
      <c r="X1544" s="4">
        <v>500</v>
      </c>
      <c r="Y1544" s="20"/>
      <c r="Z1544" s="15"/>
    </row>
    <row r="1545" spans="1:26" s="4" customFormat="1" ht="15.75" customHeight="1">
      <c r="A1545" s="854" t="s">
        <v>200</v>
      </c>
      <c r="B1545" s="5">
        <v>43677</v>
      </c>
      <c r="C1545" s="650" t="s">
        <v>277</v>
      </c>
      <c r="D1545" s="291">
        <v>108459</v>
      </c>
      <c r="E1545" s="7" t="s">
        <v>10</v>
      </c>
      <c r="F1545" s="7" t="s">
        <v>2</v>
      </c>
      <c r="G1545" s="7">
        <v>500</v>
      </c>
      <c r="H1545" s="648">
        <v>34.82</v>
      </c>
      <c r="I1545" s="648">
        <v>34.79</v>
      </c>
      <c r="J1545" s="19">
        <v>17410</v>
      </c>
      <c r="K1545" s="3">
        <v>12</v>
      </c>
      <c r="L1545" s="3">
        <v>3.2977777777777777</v>
      </c>
      <c r="M1545" s="3">
        <v>0.59</v>
      </c>
      <c r="N1545" s="823">
        <v>17394.608</v>
      </c>
      <c r="O1545" s="655" t="s">
        <v>143</v>
      </c>
      <c r="P1545" s="662"/>
      <c r="Q1545" s="823">
        <v>17394.608</v>
      </c>
      <c r="R1545" s="15">
        <v>-17.40555555555693</v>
      </c>
      <c r="S1545" s="25">
        <v>500</v>
      </c>
      <c r="U1545" s="15"/>
      <c r="V1545" s="4" t="s">
        <v>1211</v>
      </c>
      <c r="W1545" s="657">
        <v>15.887777777777778</v>
      </c>
      <c r="X1545" s="4">
        <v>500</v>
      </c>
      <c r="Y1545" s="20"/>
      <c r="Z1545" s="15"/>
    </row>
    <row r="1546" spans="1:26" s="4" customFormat="1" ht="15.75" customHeight="1">
      <c r="A1546" s="854" t="s">
        <v>200</v>
      </c>
      <c r="B1546" s="5">
        <v>43677</v>
      </c>
      <c r="C1546" s="650" t="s">
        <v>1264</v>
      </c>
      <c r="D1546" s="291">
        <v>108459</v>
      </c>
      <c r="E1546" s="7" t="s">
        <v>8</v>
      </c>
      <c r="F1546" s="7" t="s">
        <v>130</v>
      </c>
      <c r="G1546" s="7">
        <v>500</v>
      </c>
      <c r="H1546" s="648">
        <v>24.19</v>
      </c>
      <c r="I1546" s="648">
        <v>24.326000000000001</v>
      </c>
      <c r="J1546" s="19">
        <v>12095</v>
      </c>
      <c r="K1546" s="3">
        <v>12</v>
      </c>
      <c r="L1546" s="3">
        <v>3.2977777777777777</v>
      </c>
      <c r="M1546" s="3">
        <v>0.59</v>
      </c>
      <c r="N1546" s="823">
        <v>12111.021999999999</v>
      </c>
      <c r="O1546" s="655" t="s">
        <v>143</v>
      </c>
      <c r="P1546" s="662"/>
      <c r="Q1546" s="823">
        <v>-12111.021999999999</v>
      </c>
      <c r="R1546" s="15"/>
      <c r="S1546" s="25">
        <v>34</v>
      </c>
      <c r="U1546" s="15"/>
      <c r="V1546" s="4" t="s">
        <v>1257</v>
      </c>
      <c r="W1546" s="657">
        <v>15.887777777777778</v>
      </c>
      <c r="X1546" s="4">
        <v>19</v>
      </c>
      <c r="Y1546" s="20"/>
      <c r="Z1546" s="15">
        <v>97.460000000002765</v>
      </c>
    </row>
    <row r="1547" spans="1:26" s="4" customFormat="1" ht="15.75" customHeight="1">
      <c r="A1547" s="854" t="s">
        <v>200</v>
      </c>
      <c r="B1547" s="5">
        <v>43677</v>
      </c>
      <c r="C1547" s="650" t="s">
        <v>277</v>
      </c>
      <c r="D1547" s="291">
        <v>108459</v>
      </c>
      <c r="E1547" s="7" t="s">
        <v>8</v>
      </c>
      <c r="F1547" s="7" t="s">
        <v>2</v>
      </c>
      <c r="G1547" s="7">
        <v>500</v>
      </c>
      <c r="H1547" s="648">
        <v>34.79</v>
      </c>
      <c r="I1547" s="648"/>
      <c r="J1547" s="19">
        <v>17395</v>
      </c>
      <c r="K1547" s="3">
        <v>12</v>
      </c>
      <c r="L1547" s="3">
        <v>3.2977777777777777</v>
      </c>
      <c r="M1547" s="3">
        <v>0.59</v>
      </c>
      <c r="N1547" s="823">
        <v>17411.022000000001</v>
      </c>
      <c r="O1547" s="655" t="s">
        <v>143</v>
      </c>
      <c r="P1547" s="662"/>
      <c r="Q1547" s="823">
        <v>-17411.022000000001</v>
      </c>
      <c r="R1547" s="15"/>
      <c r="S1547" s="25">
        <v>15</v>
      </c>
      <c r="U1547" s="15"/>
      <c r="V1547" s="4" t="s">
        <v>1257</v>
      </c>
      <c r="W1547" s="657">
        <v>15.887777777777778</v>
      </c>
      <c r="X1547" s="4">
        <v>15</v>
      </c>
      <c r="Y1547" s="20"/>
      <c r="Z1547" s="15">
        <v>-48.339999999998327</v>
      </c>
    </row>
    <row r="1548" spans="1:26" s="4" customFormat="1" ht="15.75" customHeight="1">
      <c r="A1548" s="854" t="s">
        <v>200</v>
      </c>
      <c r="B1548" s="5">
        <v>43677</v>
      </c>
      <c r="C1548" s="650" t="s">
        <v>1265</v>
      </c>
      <c r="D1548" s="291">
        <v>108459</v>
      </c>
      <c r="E1548" s="7" t="s">
        <v>8</v>
      </c>
      <c r="F1548" s="7" t="s">
        <v>90</v>
      </c>
      <c r="G1548" s="7">
        <v>500</v>
      </c>
      <c r="H1548" s="648">
        <v>35.11</v>
      </c>
      <c r="I1548" s="648"/>
      <c r="J1548" s="19">
        <v>17555</v>
      </c>
      <c r="K1548" s="3">
        <v>12</v>
      </c>
      <c r="L1548" s="3">
        <v>3.2977777777777777</v>
      </c>
      <c r="M1548" s="3">
        <v>0.59</v>
      </c>
      <c r="N1548" s="823">
        <v>17571.022000000001</v>
      </c>
      <c r="O1548" s="655" t="s">
        <v>143</v>
      </c>
      <c r="P1548" s="662"/>
      <c r="Q1548" s="823">
        <v>-17571.022000000001</v>
      </c>
      <c r="R1548" s="15"/>
      <c r="S1548" s="25">
        <v>500</v>
      </c>
      <c r="U1548" s="15"/>
      <c r="V1548" s="4" t="s">
        <v>1257</v>
      </c>
      <c r="W1548" s="657">
        <v>15.887777777777778</v>
      </c>
      <c r="X1548" s="4">
        <v>500</v>
      </c>
      <c r="Y1548" s="20"/>
      <c r="Z1548" s="15">
        <v>714.43571428571431</v>
      </c>
    </row>
    <row r="1549" spans="1:26" s="4" customFormat="1" ht="15.75" customHeight="1">
      <c r="A1549" s="854" t="s">
        <v>200</v>
      </c>
      <c r="B1549" s="5">
        <v>43677</v>
      </c>
      <c r="C1549" s="650" t="e">
        <v>#N/A</v>
      </c>
      <c r="D1549" s="291">
        <v>108459</v>
      </c>
      <c r="E1549" s="7" t="s">
        <v>8</v>
      </c>
      <c r="F1549" s="7" t="s">
        <v>1272</v>
      </c>
      <c r="G1549" s="7">
        <v>19</v>
      </c>
      <c r="H1549" s="648">
        <v>112.55</v>
      </c>
      <c r="I1549" s="648"/>
      <c r="J1549" s="19">
        <v>2138.4499999999998</v>
      </c>
      <c r="K1549" s="3"/>
      <c r="L1549" s="3"/>
      <c r="M1549" s="3"/>
      <c r="N1549" s="823">
        <v>2139.08</v>
      </c>
      <c r="O1549" s="655" t="s">
        <v>143</v>
      </c>
      <c r="P1549" s="662"/>
      <c r="Q1549" s="823">
        <v>-2139.08</v>
      </c>
      <c r="R1549" s="15"/>
      <c r="S1549" s="25">
        <v>0</v>
      </c>
      <c r="U1549" s="15">
        <v>0.30703614563535425</v>
      </c>
      <c r="V1549" s="4" t="s">
        <v>1211</v>
      </c>
      <c r="W1549" s="657">
        <v>0</v>
      </c>
      <c r="X1549" s="4">
        <v>-500</v>
      </c>
      <c r="Y1549" s="20"/>
      <c r="Z1549" s="15">
        <v>0</v>
      </c>
    </row>
    <row r="1550" spans="1:26" s="4" customFormat="1" ht="15.75" customHeight="1">
      <c r="A1550" s="854" t="s">
        <v>200</v>
      </c>
      <c r="B1550" s="5">
        <v>43677</v>
      </c>
      <c r="C1550" s="650" t="e">
        <v>#N/A</v>
      </c>
      <c r="D1550" s="291">
        <v>108459</v>
      </c>
      <c r="E1550" s="7" t="s">
        <v>8</v>
      </c>
      <c r="F1550" s="7" t="s">
        <v>1272</v>
      </c>
      <c r="G1550" s="7">
        <v>15</v>
      </c>
      <c r="H1550" s="648">
        <v>112.65</v>
      </c>
      <c r="I1550" s="648"/>
      <c r="J1550" s="19">
        <v>1689.75</v>
      </c>
      <c r="K1550" s="3">
        <v>12</v>
      </c>
      <c r="L1550" s="3">
        <v>3.2977777777777777</v>
      </c>
      <c r="M1550" s="3">
        <v>0.59</v>
      </c>
      <c r="N1550" s="823">
        <v>1706.55</v>
      </c>
      <c r="O1550" s="655" t="s">
        <v>143</v>
      </c>
      <c r="P1550" s="662"/>
      <c r="Q1550" s="823">
        <v>-1706.55</v>
      </c>
      <c r="R1550" s="15"/>
      <c r="S1550" s="25">
        <v>500</v>
      </c>
      <c r="U1550" s="15"/>
      <c r="V1550" s="4" t="s">
        <v>1211</v>
      </c>
      <c r="W1550" s="657">
        <v>15.887777777777778</v>
      </c>
      <c r="X1550" s="4">
        <v>500</v>
      </c>
      <c r="Y1550" s="20"/>
      <c r="Z1550" s="15">
        <v>1.5373015873046825</v>
      </c>
    </row>
    <row r="1551" spans="1:26" s="4" customFormat="1" ht="15.75" customHeight="1">
      <c r="A1551" s="855" t="s">
        <v>1263</v>
      </c>
      <c r="B1551" s="5">
        <v>43676</v>
      </c>
      <c r="C1551" s="650" t="s">
        <v>277</v>
      </c>
      <c r="D1551" s="291">
        <v>3813819</v>
      </c>
      <c r="E1551" s="7" t="s">
        <v>8</v>
      </c>
      <c r="F1551" s="7" t="s">
        <v>2</v>
      </c>
      <c r="G1551" s="7">
        <v>500</v>
      </c>
      <c r="H1551" s="648">
        <v>35.409999999999997</v>
      </c>
      <c r="I1551" s="648"/>
      <c r="J1551" s="19">
        <v>17705</v>
      </c>
      <c r="K1551" s="3"/>
      <c r="L1551" s="3">
        <v>3.0857142857142859</v>
      </c>
      <c r="M1551" s="3">
        <v>0.57285714285714284</v>
      </c>
      <c r="N1551" s="823">
        <v>17709.536190476188</v>
      </c>
      <c r="O1551" s="655" t="s">
        <v>143</v>
      </c>
      <c r="P1551" s="662"/>
      <c r="Q1551" s="823">
        <v>-17709.536190476188</v>
      </c>
      <c r="R1551" s="15"/>
      <c r="S1551" s="25">
        <v>400</v>
      </c>
      <c r="U1551" s="15"/>
      <c r="V1551" s="4" t="s">
        <v>1257</v>
      </c>
      <c r="W1551" s="657">
        <v>3.6585714285714288</v>
      </c>
      <c r="X1551" s="4">
        <v>400</v>
      </c>
      <c r="Y1551" s="20"/>
      <c r="Z1551" s="15">
        <v>-993.63047619047575</v>
      </c>
    </row>
    <row r="1552" spans="1:26" s="4" customFormat="1" ht="15.75" customHeight="1">
      <c r="A1552" s="855" t="s">
        <v>1263</v>
      </c>
      <c r="B1552" s="5">
        <v>43676</v>
      </c>
      <c r="C1552" s="650" t="s">
        <v>277</v>
      </c>
      <c r="D1552" s="291">
        <v>3813819</v>
      </c>
      <c r="E1552" s="7" t="s">
        <v>10</v>
      </c>
      <c r="F1552" s="7" t="s">
        <v>2</v>
      </c>
      <c r="G1552" s="7">
        <v>500</v>
      </c>
      <c r="H1552" s="648">
        <v>35.31</v>
      </c>
      <c r="I1552" s="648"/>
      <c r="J1552" s="19">
        <v>17655</v>
      </c>
      <c r="K1552" s="3"/>
      <c r="L1552" s="3">
        <v>3.0857142857142859</v>
      </c>
      <c r="M1552" s="3">
        <v>0.57285714285714284</v>
      </c>
      <c r="N1552" s="823">
        <v>17651.093809523813</v>
      </c>
      <c r="O1552" s="655" t="s">
        <v>143</v>
      </c>
      <c r="P1552" s="662"/>
      <c r="Q1552" s="823">
        <v>17651.093809523813</v>
      </c>
      <c r="R1552" s="15">
        <v>54.19523809524253</v>
      </c>
      <c r="S1552" s="25">
        <v>400</v>
      </c>
      <c r="U1552" s="15"/>
      <c r="V1552" s="4" t="s">
        <v>1211</v>
      </c>
      <c r="W1552" s="657">
        <v>3.6585714285714288</v>
      </c>
      <c r="X1552" s="4">
        <v>400</v>
      </c>
      <c r="Y1552" s="20"/>
      <c r="Z1552" s="15">
        <v>600.5657142857126</v>
      </c>
    </row>
    <row r="1553" spans="1:26" s="4" customFormat="1" ht="15.75" customHeight="1">
      <c r="A1553" s="855" t="s">
        <v>1263</v>
      </c>
      <c r="B1553" s="5">
        <v>43676</v>
      </c>
      <c r="C1553" s="650" t="s">
        <v>277</v>
      </c>
      <c r="D1553" s="291">
        <v>3813819</v>
      </c>
      <c r="E1553" s="7" t="s">
        <v>8</v>
      </c>
      <c r="F1553" s="7" t="s">
        <v>2</v>
      </c>
      <c r="G1553" s="7">
        <v>500</v>
      </c>
      <c r="H1553" s="648">
        <v>35.17</v>
      </c>
      <c r="I1553" s="648"/>
      <c r="J1553" s="19">
        <v>17585</v>
      </c>
      <c r="K1553" s="3"/>
      <c r="L1553" s="3">
        <v>3.0857142857142859</v>
      </c>
      <c r="M1553" s="3">
        <v>0.57285714285714284</v>
      </c>
      <c r="N1553" s="823">
        <v>17589.536190476188</v>
      </c>
      <c r="O1553" s="655" t="s">
        <v>143</v>
      </c>
      <c r="P1553" s="662"/>
      <c r="Q1553" s="823">
        <v>-17589.536190476188</v>
      </c>
      <c r="R1553" s="15"/>
      <c r="S1553" s="25">
        <v>0</v>
      </c>
      <c r="U1553" s="15">
        <v>8.3902011361040293E-2</v>
      </c>
      <c r="V1553" s="4" t="s">
        <v>1211</v>
      </c>
      <c r="W1553" s="657">
        <v>3.6585714285714288</v>
      </c>
      <c r="X1553" s="4">
        <v>-400</v>
      </c>
      <c r="Y1553" s="20"/>
      <c r="Z1553" s="15">
        <v>34.121428571426804</v>
      </c>
    </row>
    <row r="1554" spans="1:26" s="4" customFormat="1" ht="15.75" customHeight="1">
      <c r="A1554" s="855" t="s">
        <v>1263</v>
      </c>
      <c r="B1554" s="5">
        <v>43676</v>
      </c>
      <c r="C1554" s="650" t="s">
        <v>1265</v>
      </c>
      <c r="D1554" s="291">
        <v>3813819</v>
      </c>
      <c r="E1554" s="7" t="s">
        <v>8</v>
      </c>
      <c r="F1554" s="7" t="s">
        <v>90</v>
      </c>
      <c r="G1554" s="7">
        <v>400</v>
      </c>
      <c r="H1554" s="648">
        <v>35.85</v>
      </c>
      <c r="I1554" s="648"/>
      <c r="J1554" s="19">
        <v>14340</v>
      </c>
      <c r="K1554" s="3"/>
      <c r="L1554" s="3">
        <v>3.0857142857142859</v>
      </c>
      <c r="M1554" s="3">
        <v>0.57285714285714284</v>
      </c>
      <c r="N1554" s="823">
        <v>14346.312857142857</v>
      </c>
      <c r="O1554" s="655" t="s">
        <v>143</v>
      </c>
      <c r="P1554" s="662"/>
      <c r="Q1554" s="823">
        <v>-14346.312857142857</v>
      </c>
      <c r="R1554" s="15"/>
      <c r="S1554" s="25">
        <v>2000</v>
      </c>
      <c r="U1554" s="15"/>
      <c r="V1554" s="4" t="s">
        <v>1257</v>
      </c>
      <c r="W1554" s="657">
        <v>3.6585714285714288</v>
      </c>
      <c r="X1554" s="4">
        <v>2000</v>
      </c>
      <c r="Y1554" s="20"/>
      <c r="Z1554" s="15">
        <v>0</v>
      </c>
    </row>
    <row r="1555" spans="1:26" s="4" customFormat="1" ht="15.75" customHeight="1">
      <c r="A1555" s="855" t="s">
        <v>1263</v>
      </c>
      <c r="B1555" s="5">
        <v>43676</v>
      </c>
      <c r="C1555" s="650" t="s">
        <v>1265</v>
      </c>
      <c r="D1555" s="291">
        <v>3813819</v>
      </c>
      <c r="E1555" s="7" t="s">
        <v>8</v>
      </c>
      <c r="F1555" s="7" t="s">
        <v>90</v>
      </c>
      <c r="G1555" s="7">
        <v>400</v>
      </c>
      <c r="H1555" s="648">
        <v>35.869999999999997</v>
      </c>
      <c r="I1555" s="648"/>
      <c r="J1555" s="19">
        <v>14347.999999999998</v>
      </c>
      <c r="K1555" s="3"/>
      <c r="L1555" s="3">
        <v>3.0857142857142859</v>
      </c>
      <c r="M1555" s="3">
        <v>0.57285714285714284</v>
      </c>
      <c r="N1555" s="823">
        <v>14349.232857142855</v>
      </c>
      <c r="O1555" s="655" t="s">
        <v>143</v>
      </c>
      <c r="P1555" s="662"/>
      <c r="Q1555" s="823">
        <v>-14349.232857142855</v>
      </c>
      <c r="R1555" s="15"/>
      <c r="S1555" s="25">
        <v>0</v>
      </c>
      <c r="U1555" s="15">
        <v>0.41757615435397877</v>
      </c>
      <c r="V1555" s="4" t="s">
        <v>1211</v>
      </c>
      <c r="W1555" s="657">
        <v>3.6585714285714288</v>
      </c>
      <c r="X1555" s="4">
        <v>-2000</v>
      </c>
      <c r="Y1555" s="20"/>
      <c r="Z1555" s="15">
        <v>0</v>
      </c>
    </row>
    <row r="1556" spans="1:26" s="4" customFormat="1" ht="15.75" customHeight="1">
      <c r="A1556" s="855" t="s">
        <v>1263</v>
      </c>
      <c r="B1556" s="5">
        <v>43676</v>
      </c>
      <c r="C1556" s="650" t="s">
        <v>1265</v>
      </c>
      <c r="D1556" s="291">
        <v>3813819</v>
      </c>
      <c r="E1556" s="7" t="s">
        <v>10</v>
      </c>
      <c r="F1556" s="7" t="s">
        <v>90</v>
      </c>
      <c r="G1556" s="7">
        <v>400</v>
      </c>
      <c r="H1556" s="648">
        <v>35.92</v>
      </c>
      <c r="I1556" s="648"/>
      <c r="J1556" s="19">
        <v>14368</v>
      </c>
      <c r="K1556" s="3"/>
      <c r="L1556" s="3">
        <v>3.0857142857142859</v>
      </c>
      <c r="M1556" s="3">
        <v>0.57285714285714284</v>
      </c>
      <c r="N1556" s="823">
        <v>14365.397142857142</v>
      </c>
      <c r="O1556" s="655" t="s">
        <v>143</v>
      </c>
      <c r="P1556" s="662"/>
      <c r="Q1556" s="823">
        <v>14365.397142857142</v>
      </c>
      <c r="R1556" s="15">
        <v>12.052857142858556</v>
      </c>
      <c r="S1556" s="25">
        <v>2000</v>
      </c>
      <c r="U1556" s="15"/>
      <c r="V1556" s="4" t="s">
        <v>1211</v>
      </c>
      <c r="W1556" s="657">
        <v>3.6585714285714288</v>
      </c>
      <c r="X1556" s="4">
        <v>2000</v>
      </c>
      <c r="Y1556" s="20"/>
      <c r="Z1556" s="15">
        <v>129.91599206349201</v>
      </c>
    </row>
    <row r="1557" spans="1:26" s="4" customFormat="1" ht="15.75" customHeight="1">
      <c r="A1557" s="854" t="s">
        <v>200</v>
      </c>
      <c r="B1557" s="5">
        <v>43675</v>
      </c>
      <c r="C1557" s="650" t="s">
        <v>1264</v>
      </c>
      <c r="D1557" s="291">
        <v>99064</v>
      </c>
      <c r="E1557" s="7" t="s">
        <v>8</v>
      </c>
      <c r="F1557" s="7" t="s">
        <v>130</v>
      </c>
      <c r="G1557" s="7">
        <v>2000</v>
      </c>
      <c r="H1557" s="648">
        <v>24.36</v>
      </c>
      <c r="I1557" s="648">
        <v>24.36</v>
      </c>
      <c r="J1557" s="19">
        <v>48720</v>
      </c>
      <c r="K1557" s="3">
        <v>12</v>
      </c>
      <c r="L1557" s="3">
        <v>10.943333333333333</v>
      </c>
      <c r="M1557" s="3">
        <v>2.0366666666666666</v>
      </c>
      <c r="N1557" s="823">
        <v>48737.381666666661</v>
      </c>
      <c r="O1557" s="655" t="s">
        <v>143</v>
      </c>
      <c r="P1557" s="662"/>
      <c r="Q1557" s="823">
        <v>-48737.381666666661</v>
      </c>
      <c r="R1557" s="15"/>
      <c r="S1557" s="25">
        <v>0</v>
      </c>
      <c r="U1557" s="15">
        <v>-4.0862827681616283</v>
      </c>
      <c r="V1557" s="4" t="s">
        <v>1211</v>
      </c>
      <c r="W1557" s="657">
        <v>24.98</v>
      </c>
      <c r="X1557" s="4">
        <v>-500</v>
      </c>
      <c r="Y1557" s="20"/>
      <c r="Z1557" s="15">
        <v>0</v>
      </c>
    </row>
    <row r="1558" spans="1:26" s="4" customFormat="1" ht="15.75" customHeight="1">
      <c r="A1558" s="854" t="s">
        <v>200</v>
      </c>
      <c r="B1558" s="5">
        <v>43675</v>
      </c>
      <c r="C1558" s="650" t="s">
        <v>1264</v>
      </c>
      <c r="D1558" s="291">
        <v>99064</v>
      </c>
      <c r="E1558" s="7" t="s">
        <v>10</v>
      </c>
      <c r="F1558" s="7" t="s">
        <v>130</v>
      </c>
      <c r="G1558" s="7">
        <v>2000</v>
      </c>
      <c r="H1558" s="648">
        <v>24.37</v>
      </c>
      <c r="I1558" s="648">
        <v>24.25</v>
      </c>
      <c r="J1558" s="19">
        <v>48740</v>
      </c>
      <c r="K1558" s="3">
        <v>12</v>
      </c>
      <c r="L1558" s="3">
        <v>10.943333333333333</v>
      </c>
      <c r="M1558" s="3">
        <v>2.0366666666666666</v>
      </c>
      <c r="N1558" s="823">
        <v>48723.248333333337</v>
      </c>
      <c r="O1558" s="655" t="s">
        <v>143</v>
      </c>
      <c r="P1558" s="662"/>
      <c r="Q1558" s="823">
        <v>48723.248333333337</v>
      </c>
      <c r="R1558" s="15">
        <v>203.45666666667239</v>
      </c>
      <c r="S1558" s="25">
        <v>0</v>
      </c>
      <c r="U1558" s="15">
        <v>-0.81218972543801526</v>
      </c>
      <c r="V1558" s="4" t="s">
        <v>1211</v>
      </c>
      <c r="W1558" s="657">
        <v>24.98</v>
      </c>
      <c r="X1558" s="4">
        <v>-500</v>
      </c>
      <c r="Y1558" s="20"/>
      <c r="Z1558" s="15">
        <v>0</v>
      </c>
    </row>
    <row r="1559" spans="1:26" s="4" customFormat="1" ht="15.75" customHeight="1">
      <c r="A1559" s="854" t="s">
        <v>200</v>
      </c>
      <c r="B1559" s="5">
        <v>43675</v>
      </c>
      <c r="C1559" s="650" t="s">
        <v>1264</v>
      </c>
      <c r="D1559" s="291">
        <v>99064</v>
      </c>
      <c r="E1559" s="7" t="s">
        <v>8</v>
      </c>
      <c r="F1559" s="7" t="s">
        <v>130</v>
      </c>
      <c r="G1559" s="7">
        <v>2000</v>
      </c>
      <c r="H1559" s="648">
        <v>24.25</v>
      </c>
      <c r="I1559" s="648">
        <v>24.25</v>
      </c>
      <c r="J1559" s="19">
        <v>48500</v>
      </c>
      <c r="K1559" s="3">
        <v>12</v>
      </c>
      <c r="L1559" s="3">
        <v>10.943333333333333</v>
      </c>
      <c r="M1559" s="3">
        <v>2.0366666666666666</v>
      </c>
      <c r="N1559" s="823">
        <v>48516.072666666667</v>
      </c>
      <c r="O1559" s="655" t="s">
        <v>143</v>
      </c>
      <c r="P1559" s="662"/>
      <c r="Q1559" s="823">
        <v>-48516.072666666667</v>
      </c>
      <c r="R1559" s="15"/>
      <c r="S1559" s="25">
        <v>0</v>
      </c>
      <c r="U1559" s="15">
        <v>2.5923216609489295</v>
      </c>
      <c r="V1559" s="4" t="s">
        <v>1257</v>
      </c>
      <c r="W1559" s="657">
        <v>24.98</v>
      </c>
      <c r="X1559" s="4">
        <v>-1500</v>
      </c>
      <c r="Y1559" s="20"/>
      <c r="Z1559" s="15">
        <v>0</v>
      </c>
    </row>
    <row r="1560" spans="1:26" s="4" customFormat="1" ht="15.75" customHeight="1">
      <c r="A1560" s="855" t="s">
        <v>1263</v>
      </c>
      <c r="B1560" s="5">
        <v>43675</v>
      </c>
      <c r="C1560" s="650" t="s">
        <v>1264</v>
      </c>
      <c r="D1560" s="291">
        <v>3735388</v>
      </c>
      <c r="E1560" s="7" t="s">
        <v>10</v>
      </c>
      <c r="F1560" s="7" t="s">
        <v>130</v>
      </c>
      <c r="G1560" s="7">
        <v>500</v>
      </c>
      <c r="H1560" s="648">
        <v>24.99</v>
      </c>
      <c r="I1560" s="648">
        <v>25.99</v>
      </c>
      <c r="J1560" s="19">
        <v>12495</v>
      </c>
      <c r="K1560" s="3">
        <v>0</v>
      </c>
      <c r="L1560" s="8">
        <v>4.26</v>
      </c>
      <c r="M1560" s="8">
        <v>0.64500000000000002</v>
      </c>
      <c r="N1560" s="823">
        <v>12492.948999999999</v>
      </c>
      <c r="O1560" s="655" t="s">
        <v>143</v>
      </c>
      <c r="P1560" s="662"/>
      <c r="Q1560" s="823">
        <v>12492.948999999999</v>
      </c>
      <c r="R1560" s="15">
        <v>-510.49722222222044</v>
      </c>
      <c r="S1560" s="25">
        <v>0</v>
      </c>
      <c r="U1560" s="15">
        <v>1.4359964812956987</v>
      </c>
      <c r="V1560" s="4" t="s">
        <v>1211</v>
      </c>
      <c r="W1560" s="657">
        <v>4.9049999999999994</v>
      </c>
      <c r="X1560" s="4">
        <v>-300</v>
      </c>
      <c r="Y1560" s="20"/>
      <c r="Z1560" s="15">
        <v>0</v>
      </c>
    </row>
    <row r="1561" spans="1:26" s="4" customFormat="1" ht="15.75" customHeight="1">
      <c r="A1561" s="855" t="s">
        <v>1263</v>
      </c>
      <c r="B1561" s="5">
        <v>43672</v>
      </c>
      <c r="C1561" s="650" t="s">
        <v>1265</v>
      </c>
      <c r="D1561" s="291">
        <v>3735388</v>
      </c>
      <c r="E1561" s="7" t="s">
        <v>10</v>
      </c>
      <c r="F1561" s="7" t="s">
        <v>90</v>
      </c>
      <c r="G1561" s="7">
        <v>500</v>
      </c>
      <c r="H1561" s="648">
        <v>36.979999999999997</v>
      </c>
      <c r="I1561" s="648">
        <v>37.26</v>
      </c>
      <c r="J1561" s="19">
        <v>18490</v>
      </c>
      <c r="K1561" s="3">
        <v>0</v>
      </c>
      <c r="L1561" s="8">
        <v>4.26</v>
      </c>
      <c r="M1561" s="8">
        <v>0.64500000000000002</v>
      </c>
      <c r="N1561" s="823">
        <v>18487.949000000001</v>
      </c>
      <c r="O1561" s="655" t="s">
        <v>143</v>
      </c>
      <c r="P1561" s="662"/>
      <c r="Q1561" s="823">
        <v>18487.949000000001</v>
      </c>
      <c r="R1561" s="15">
        <v>-150.1572222222203</v>
      </c>
      <c r="S1561" s="25">
        <v>0</v>
      </c>
      <c r="U1561" s="15">
        <v>2.7214451929074164</v>
      </c>
      <c r="V1561" s="4" t="s">
        <v>1211</v>
      </c>
      <c r="W1561" s="657">
        <v>4.9049999999999994</v>
      </c>
      <c r="X1561" s="4">
        <v>-300</v>
      </c>
      <c r="Y1561" s="20"/>
      <c r="Z1561" s="15">
        <v>0</v>
      </c>
    </row>
    <row r="1562" spans="1:26" s="4" customFormat="1" ht="15.75" customHeight="1">
      <c r="A1562" s="854" t="s">
        <v>200</v>
      </c>
      <c r="B1562" s="5">
        <v>43672</v>
      </c>
      <c r="C1562" s="650" t="s">
        <v>1264</v>
      </c>
      <c r="D1562" s="291">
        <v>94945</v>
      </c>
      <c r="E1562" s="7" t="s">
        <v>10</v>
      </c>
      <c r="F1562" s="7" t="s">
        <v>130</v>
      </c>
      <c r="G1562" s="7">
        <v>1500</v>
      </c>
      <c r="H1562" s="648">
        <v>24.89</v>
      </c>
      <c r="I1562" s="648">
        <v>24.4</v>
      </c>
      <c r="J1562" s="19">
        <v>37335</v>
      </c>
      <c r="K1562" s="3">
        <v>12</v>
      </c>
      <c r="L1562" s="8">
        <v>3.9200000000000004</v>
      </c>
      <c r="M1562" s="8">
        <v>0.63571428571428579</v>
      </c>
      <c r="N1562" s="823">
        <v>37320.958285714281</v>
      </c>
      <c r="O1562" s="655" t="s">
        <v>143</v>
      </c>
      <c r="P1562" s="662"/>
      <c r="Q1562" s="823">
        <v>37320.958285714281</v>
      </c>
      <c r="R1562" s="15">
        <v>967.47928571428565</v>
      </c>
      <c r="S1562" s="25">
        <v>1000</v>
      </c>
      <c r="U1562" s="15"/>
      <c r="V1562" s="4" t="s">
        <v>1257</v>
      </c>
      <c r="W1562" s="657">
        <v>16.555714285714284</v>
      </c>
      <c r="X1562" s="4">
        <v>1000</v>
      </c>
      <c r="Y1562" s="20"/>
      <c r="Z1562" s="482"/>
    </row>
    <row r="1563" spans="1:26" s="4" customFormat="1" ht="15.75" customHeight="1">
      <c r="A1563" s="854" t="s">
        <v>200</v>
      </c>
      <c r="B1563" s="5">
        <v>43672</v>
      </c>
      <c r="C1563" s="650" t="s">
        <v>1265</v>
      </c>
      <c r="D1563" s="291">
        <v>94945</v>
      </c>
      <c r="E1563" s="7" t="s">
        <v>10</v>
      </c>
      <c r="F1563" s="7" t="s">
        <v>90</v>
      </c>
      <c r="G1563" s="7">
        <v>300</v>
      </c>
      <c r="H1563" s="648">
        <v>36.950000000000003</v>
      </c>
      <c r="I1563" s="648">
        <v>36.31</v>
      </c>
      <c r="J1563" s="19">
        <v>11085</v>
      </c>
      <c r="K1563" s="3">
        <v>12</v>
      </c>
      <c r="L1563" s="8">
        <v>3.9200000000000004</v>
      </c>
      <c r="M1563" s="8">
        <v>0.63571428571428579</v>
      </c>
      <c r="N1563" s="823">
        <v>11070.958285714285</v>
      </c>
      <c r="O1563" s="655" t="s">
        <v>143</v>
      </c>
      <c r="P1563" s="662"/>
      <c r="Q1563" s="823">
        <v>11070.958285714285</v>
      </c>
      <c r="R1563" s="15">
        <v>158.97857142857174</v>
      </c>
      <c r="S1563" s="25">
        <v>1000</v>
      </c>
      <c r="U1563" s="15"/>
      <c r="V1563" s="4" t="s">
        <v>1257</v>
      </c>
      <c r="W1563" s="657">
        <v>16.555714285714284</v>
      </c>
      <c r="X1563" s="4">
        <v>500</v>
      </c>
      <c r="Y1563" s="20"/>
      <c r="Z1563" s="15">
        <v>2099.3120000000035</v>
      </c>
    </row>
    <row r="1564" spans="1:26" s="4" customFormat="1" ht="15.75" customHeight="1">
      <c r="A1564" s="854" t="s">
        <v>200</v>
      </c>
      <c r="B1564" s="5">
        <v>43672</v>
      </c>
      <c r="C1564" s="650" t="s">
        <v>271</v>
      </c>
      <c r="D1564" s="291">
        <v>94945</v>
      </c>
      <c r="E1564" s="7" t="s">
        <v>10</v>
      </c>
      <c r="F1564" s="7" t="s">
        <v>67</v>
      </c>
      <c r="G1564" s="7">
        <v>300</v>
      </c>
      <c r="H1564" s="648">
        <v>48.18</v>
      </c>
      <c r="I1564" s="648">
        <v>46.76</v>
      </c>
      <c r="J1564" s="19">
        <v>14454</v>
      </c>
      <c r="K1564" s="3">
        <v>12</v>
      </c>
      <c r="L1564" s="8">
        <v>3.9200000000000004</v>
      </c>
      <c r="M1564" s="8">
        <v>0.63571428571428579</v>
      </c>
      <c r="N1564" s="823">
        <v>14440.069285714286</v>
      </c>
      <c r="O1564" s="655" t="s">
        <v>143</v>
      </c>
      <c r="P1564" s="662"/>
      <c r="Q1564" s="823">
        <v>14440.069285714286</v>
      </c>
      <c r="R1564" s="15">
        <v>392.97857142857174</v>
      </c>
      <c r="S1564" s="25">
        <v>300</v>
      </c>
      <c r="U1564" s="15"/>
      <c r="V1564" s="4" t="s">
        <v>1211</v>
      </c>
      <c r="W1564" s="657">
        <v>16.555714285714284</v>
      </c>
      <c r="X1564" s="4">
        <v>300</v>
      </c>
      <c r="Y1564" s="20"/>
      <c r="Z1564" s="15">
        <v>0</v>
      </c>
    </row>
    <row r="1565" spans="1:26" s="4" customFormat="1" ht="15.75" customHeight="1">
      <c r="A1565" s="854" t="s">
        <v>200</v>
      </c>
      <c r="B1565" s="5">
        <v>43672</v>
      </c>
      <c r="C1565" s="650" t="s">
        <v>274</v>
      </c>
      <c r="D1565" s="291">
        <v>94945</v>
      </c>
      <c r="E1565" s="7" t="s">
        <v>8</v>
      </c>
      <c r="F1565" s="7" t="s">
        <v>172</v>
      </c>
      <c r="G1565" s="7">
        <v>1000</v>
      </c>
      <c r="H1565" s="648">
        <v>8.6999999999999993</v>
      </c>
      <c r="I1565" s="648">
        <v>8.6999999999999993</v>
      </c>
      <c r="J1565" s="19">
        <v>8700</v>
      </c>
      <c r="K1565" s="3">
        <v>12</v>
      </c>
      <c r="L1565" s="8">
        <v>3.9200000000000004</v>
      </c>
      <c r="M1565" s="8">
        <v>0.63571428571428579</v>
      </c>
      <c r="N1565" s="823">
        <v>8714.5607142857134</v>
      </c>
      <c r="O1565" s="655" t="s">
        <v>143</v>
      </c>
      <c r="P1565" s="662"/>
      <c r="Q1565" s="823">
        <v>-8714.5607142857134</v>
      </c>
      <c r="R1565" s="15"/>
      <c r="S1565" s="25">
        <v>300</v>
      </c>
      <c r="U1565" s="15"/>
      <c r="V1565" s="4" t="s">
        <v>1211</v>
      </c>
      <c r="W1565" s="657">
        <v>16.555714285714284</v>
      </c>
      <c r="X1565" s="4">
        <v>300</v>
      </c>
      <c r="Y1565" s="20"/>
      <c r="Z1565" s="15">
        <v>0</v>
      </c>
    </row>
    <row r="1566" spans="1:26" s="4" customFormat="1" ht="15.75" customHeight="1">
      <c r="A1566" s="854" t="s">
        <v>200</v>
      </c>
      <c r="B1566" s="5">
        <v>43672</v>
      </c>
      <c r="C1566" s="650" t="s">
        <v>274</v>
      </c>
      <c r="D1566" s="291">
        <v>94945</v>
      </c>
      <c r="E1566" s="7" t="s">
        <v>8</v>
      </c>
      <c r="F1566" s="7" t="s">
        <v>152</v>
      </c>
      <c r="G1566" s="7">
        <v>500</v>
      </c>
      <c r="H1566" s="648">
        <v>34.17</v>
      </c>
      <c r="I1566" s="648">
        <v>34.835000000000001</v>
      </c>
      <c r="J1566" s="19">
        <v>17085</v>
      </c>
      <c r="K1566" s="3">
        <v>12</v>
      </c>
      <c r="L1566" s="8">
        <v>3.9200000000000004</v>
      </c>
      <c r="M1566" s="8">
        <v>0.63571428571428579</v>
      </c>
      <c r="N1566" s="823">
        <v>17099.560714285715</v>
      </c>
      <c r="O1566" s="655" t="s">
        <v>143</v>
      </c>
      <c r="P1566" s="662"/>
      <c r="Q1566" s="823">
        <v>-17099.560714285715</v>
      </c>
      <c r="R1566" s="15"/>
      <c r="S1566" s="25">
        <v>900</v>
      </c>
      <c r="U1566" s="15"/>
      <c r="V1566" s="4" t="s">
        <v>1257</v>
      </c>
      <c r="W1566" s="657">
        <v>16.555714285714284</v>
      </c>
      <c r="X1566" s="4">
        <v>200</v>
      </c>
      <c r="Y1566" s="20"/>
      <c r="Z1566" s="15">
        <v>0</v>
      </c>
    </row>
    <row r="1567" spans="1:26" s="4" customFormat="1" ht="15.75" customHeight="1">
      <c r="A1567" s="854" t="s">
        <v>200</v>
      </c>
      <c r="B1567" s="5">
        <v>43672</v>
      </c>
      <c r="C1567" s="650" t="s">
        <v>271</v>
      </c>
      <c r="D1567" s="291">
        <v>94945</v>
      </c>
      <c r="E1567" s="7" t="s">
        <v>8</v>
      </c>
      <c r="F1567" s="7" t="s">
        <v>67</v>
      </c>
      <c r="G1567" s="7">
        <v>300</v>
      </c>
      <c r="H1567" s="648">
        <v>46.76</v>
      </c>
      <c r="I1567" s="648">
        <v>46.76</v>
      </c>
      <c r="J1567" s="19">
        <v>14028</v>
      </c>
      <c r="K1567" s="3">
        <v>12</v>
      </c>
      <c r="L1567" s="8">
        <v>3.9200000000000004</v>
      </c>
      <c r="M1567" s="8">
        <v>0.63571428571428579</v>
      </c>
      <c r="N1567" s="823">
        <v>14042.560714285713</v>
      </c>
      <c r="O1567" s="655" t="s">
        <v>143</v>
      </c>
      <c r="P1567" s="662"/>
      <c r="Q1567" s="823">
        <v>-14042.560714285713</v>
      </c>
      <c r="R1567" s="15"/>
      <c r="S1567" s="25">
        <v>700</v>
      </c>
      <c r="U1567" s="15"/>
      <c r="V1567" s="4" t="s">
        <v>1257</v>
      </c>
      <c r="W1567" s="657">
        <v>16.555714285714284</v>
      </c>
      <c r="X1567" s="4">
        <v>200</v>
      </c>
      <c r="Y1567" s="20"/>
      <c r="Z1567" s="15">
        <v>0</v>
      </c>
    </row>
    <row r="1568" spans="1:26" s="4" customFormat="1" ht="15.75" customHeight="1">
      <c r="A1568" s="854" t="s">
        <v>200</v>
      </c>
      <c r="B1568" s="5">
        <v>43672</v>
      </c>
      <c r="C1568" s="650" t="s">
        <v>1265</v>
      </c>
      <c r="D1568" s="291">
        <v>94945</v>
      </c>
      <c r="E1568" s="7" t="s">
        <v>8</v>
      </c>
      <c r="F1568" s="7" t="s">
        <v>90</v>
      </c>
      <c r="G1568" s="7">
        <v>300</v>
      </c>
      <c r="H1568" s="648">
        <v>36.31</v>
      </c>
      <c r="I1568" s="648">
        <v>36.31</v>
      </c>
      <c r="J1568" s="19">
        <v>10893</v>
      </c>
      <c r="K1568" s="3">
        <v>12</v>
      </c>
      <c r="L1568" s="8">
        <v>3.9200000000000004</v>
      </c>
      <c r="M1568" s="8">
        <v>0.63571428571428579</v>
      </c>
      <c r="N1568" s="823">
        <v>10910.290714285713</v>
      </c>
      <c r="O1568" s="655" t="s">
        <v>143</v>
      </c>
      <c r="P1568" s="662"/>
      <c r="Q1568" s="823">
        <v>-10910.290714285713</v>
      </c>
      <c r="R1568" s="15"/>
      <c r="S1568" s="25">
        <v>500</v>
      </c>
      <c r="U1568" s="15"/>
      <c r="V1568" s="4" t="s">
        <v>1257</v>
      </c>
      <c r="W1568" s="657">
        <v>16.555714285714284</v>
      </c>
      <c r="X1568" s="4">
        <v>200</v>
      </c>
      <c r="Y1568" s="20"/>
      <c r="Z1568" s="15">
        <v>0</v>
      </c>
    </row>
    <row r="1569" spans="1:26" s="4" customFormat="1" ht="15.75" customHeight="1">
      <c r="A1569" s="855" t="s">
        <v>1263</v>
      </c>
      <c r="B1569" s="5">
        <v>43671</v>
      </c>
      <c r="C1569" s="650" t="s">
        <v>1265</v>
      </c>
      <c r="D1569" s="291">
        <v>3698583</v>
      </c>
      <c r="E1569" s="7" t="s">
        <v>8</v>
      </c>
      <c r="F1569" s="7" t="s">
        <v>1</v>
      </c>
      <c r="G1569" s="7">
        <v>200</v>
      </c>
      <c r="H1569" s="648">
        <v>50.78</v>
      </c>
      <c r="I1569" s="648">
        <v>51.726666666666667</v>
      </c>
      <c r="J1569" s="19">
        <v>10156</v>
      </c>
      <c r="K1569" s="3">
        <v>0</v>
      </c>
      <c r="L1569" s="8">
        <v>3.2</v>
      </c>
      <c r="M1569" s="8">
        <v>0.48749999999999999</v>
      </c>
      <c r="N1569" s="823">
        <v>10161.142499999998</v>
      </c>
      <c r="O1569" s="655" t="s">
        <v>143</v>
      </c>
      <c r="P1569" s="662"/>
      <c r="Q1569" s="823">
        <v>-10161.142499999998</v>
      </c>
      <c r="R1569" s="15"/>
      <c r="S1569" s="25">
        <v>300</v>
      </c>
      <c r="U1569" s="15"/>
      <c r="V1569" s="4" t="s">
        <v>1257</v>
      </c>
      <c r="W1569" s="657">
        <v>3.6875</v>
      </c>
      <c r="X1569" s="4">
        <v>300</v>
      </c>
      <c r="Y1569" s="20"/>
      <c r="Z1569" s="15">
        <v>0</v>
      </c>
    </row>
    <row r="1570" spans="1:26" s="4" customFormat="1" ht="15.75" customHeight="1">
      <c r="A1570" s="855" t="s">
        <v>1263</v>
      </c>
      <c r="B1570" s="5">
        <v>43671</v>
      </c>
      <c r="C1570" s="650" t="s">
        <v>1265</v>
      </c>
      <c r="D1570" s="291">
        <v>3698583</v>
      </c>
      <c r="E1570" s="7" t="s">
        <v>8</v>
      </c>
      <c r="F1570" s="7" t="s">
        <v>1</v>
      </c>
      <c r="G1570" s="7">
        <v>200</v>
      </c>
      <c r="H1570" s="648">
        <v>51.47</v>
      </c>
      <c r="I1570" s="648">
        <v>51.997142857142855</v>
      </c>
      <c r="J1570" s="19">
        <v>10294</v>
      </c>
      <c r="K1570" s="3">
        <v>0</v>
      </c>
      <c r="L1570" s="8">
        <v>3.2</v>
      </c>
      <c r="M1570" s="8">
        <v>0.48749999999999999</v>
      </c>
      <c r="N1570" s="823">
        <v>10296.970833333331</v>
      </c>
      <c r="O1570" s="655" t="s">
        <v>143</v>
      </c>
      <c r="P1570" s="662"/>
      <c r="Q1570" s="823">
        <v>-10296.970833333331</v>
      </c>
      <c r="R1570" s="15"/>
      <c r="S1570" s="25">
        <v>500</v>
      </c>
      <c r="U1570" s="15"/>
      <c r="V1570" s="4" t="s">
        <v>1257</v>
      </c>
      <c r="W1570" s="657">
        <v>3.6875</v>
      </c>
      <c r="X1570" s="4">
        <v>500</v>
      </c>
      <c r="Y1570" s="20"/>
      <c r="Z1570" s="15">
        <v>430</v>
      </c>
    </row>
    <row r="1571" spans="1:26" s="4" customFormat="1" ht="15.75" customHeight="1">
      <c r="A1571" s="855" t="s">
        <v>1263</v>
      </c>
      <c r="B1571" s="5">
        <v>43671</v>
      </c>
      <c r="C1571" s="650" t="s">
        <v>1265</v>
      </c>
      <c r="D1571" s="291">
        <v>3698583</v>
      </c>
      <c r="E1571" s="7" t="s">
        <v>8</v>
      </c>
      <c r="F1571" s="7" t="s">
        <v>1</v>
      </c>
      <c r="G1571" s="7">
        <v>200</v>
      </c>
      <c r="H1571" s="648">
        <v>51.86</v>
      </c>
      <c r="I1571" s="648">
        <v>52.207999999999998</v>
      </c>
      <c r="J1571" s="19">
        <v>10372</v>
      </c>
      <c r="K1571" s="3">
        <v>0</v>
      </c>
      <c r="L1571" s="8">
        <v>3.2</v>
      </c>
      <c r="M1571" s="8">
        <v>0.48749999999999999</v>
      </c>
      <c r="N1571" s="823">
        <v>10374.970833333331</v>
      </c>
      <c r="O1571" s="655" t="s">
        <v>143</v>
      </c>
      <c r="P1571" s="662"/>
      <c r="Q1571" s="823">
        <v>-10374.970833333331</v>
      </c>
      <c r="R1571" s="15"/>
      <c r="S1571" s="25">
        <v>0</v>
      </c>
      <c r="U1571" s="15">
        <v>0.42232090904040681</v>
      </c>
      <c r="V1571" s="4" t="s">
        <v>1257</v>
      </c>
      <c r="W1571" s="657">
        <v>3.6875</v>
      </c>
      <c r="X1571" s="4">
        <v>-300</v>
      </c>
      <c r="Y1571" s="20"/>
      <c r="Z1571" s="15">
        <v>0</v>
      </c>
    </row>
    <row r="1572" spans="1:26" s="4" customFormat="1" ht="15.75" customHeight="1">
      <c r="A1572" s="855" t="s">
        <v>1263</v>
      </c>
      <c r="B1572" s="5">
        <v>43671</v>
      </c>
      <c r="C1572" s="650" t="s">
        <v>1265</v>
      </c>
      <c r="D1572" s="291">
        <v>3698583</v>
      </c>
      <c r="E1572" s="7" t="s">
        <v>8</v>
      </c>
      <c r="F1572" s="7" t="s">
        <v>1</v>
      </c>
      <c r="G1572" s="7">
        <v>300</v>
      </c>
      <c r="H1572" s="648">
        <v>52.44</v>
      </c>
      <c r="I1572" s="648">
        <v>52.44</v>
      </c>
      <c r="J1572" s="19">
        <v>15732</v>
      </c>
      <c r="K1572" s="3">
        <v>0</v>
      </c>
      <c r="L1572" s="8">
        <v>3.2</v>
      </c>
      <c r="M1572" s="8">
        <v>0.48749999999999999</v>
      </c>
      <c r="N1572" s="823">
        <v>15734.970833333331</v>
      </c>
      <c r="O1572" s="655" t="s">
        <v>143</v>
      </c>
      <c r="P1572" s="662"/>
      <c r="Q1572" s="823">
        <v>-15734.970833333331</v>
      </c>
      <c r="R1572" s="15"/>
      <c r="S1572" s="25">
        <v>0</v>
      </c>
      <c r="U1572" s="15">
        <v>-0.15486760960004353</v>
      </c>
      <c r="V1572" s="4" t="s">
        <v>1211</v>
      </c>
      <c r="W1572" s="657">
        <v>3.6875</v>
      </c>
      <c r="X1572" s="4">
        <v>-500</v>
      </c>
      <c r="Y1572" s="20"/>
      <c r="Z1572" s="15">
        <v>467.96166666666431</v>
      </c>
    </row>
    <row r="1573" spans="1:26" s="4" customFormat="1" ht="15.75" customHeight="1">
      <c r="A1573" s="855" t="s">
        <v>1263</v>
      </c>
      <c r="B1573" s="5">
        <v>43670</v>
      </c>
      <c r="C1573" s="650" t="s">
        <v>1264</v>
      </c>
      <c r="D1573" s="291">
        <v>3656755</v>
      </c>
      <c r="E1573" s="7" t="s">
        <v>8</v>
      </c>
      <c r="F1573" s="7" t="s">
        <v>130</v>
      </c>
      <c r="G1573" s="7">
        <v>500</v>
      </c>
      <c r="H1573" s="648">
        <v>25.99</v>
      </c>
      <c r="I1573" s="648">
        <v>25.99</v>
      </c>
      <c r="J1573" s="19">
        <v>12995</v>
      </c>
      <c r="K1573" s="3">
        <v>0</v>
      </c>
      <c r="L1573" s="8">
        <v>4.21</v>
      </c>
      <c r="M1573" s="8">
        <v>0.75222222222222213</v>
      </c>
      <c r="N1573" s="823">
        <v>13002.722222222221</v>
      </c>
      <c r="O1573" s="655" t="s">
        <v>143</v>
      </c>
      <c r="P1573" s="662"/>
      <c r="Q1573" s="823">
        <v>-13002.722222222221</v>
      </c>
      <c r="R1573" s="15"/>
      <c r="S1573" s="25">
        <v>0</v>
      </c>
      <c r="U1573" s="15"/>
      <c r="V1573" s="4" t="s">
        <v>1211</v>
      </c>
      <c r="W1573" s="657">
        <v>4.9622222222222216</v>
      </c>
      <c r="X1573" s="4">
        <v>500</v>
      </c>
      <c r="Y1573" s="20"/>
      <c r="Z1573" s="15">
        <v>0</v>
      </c>
    </row>
    <row r="1574" spans="1:26" s="4" customFormat="1" ht="15.75" customHeight="1">
      <c r="A1574" s="855" t="s">
        <v>1263</v>
      </c>
      <c r="B1574" s="5">
        <v>43670</v>
      </c>
      <c r="C1574" s="650" t="s">
        <v>271</v>
      </c>
      <c r="D1574" s="291">
        <v>3656755</v>
      </c>
      <c r="E1574" s="7" t="s">
        <v>10</v>
      </c>
      <c r="F1574" s="7" t="s">
        <v>67</v>
      </c>
      <c r="G1574" s="7">
        <v>300</v>
      </c>
      <c r="H1574" s="648">
        <v>46.75</v>
      </c>
      <c r="I1574" s="648">
        <v>51.61</v>
      </c>
      <c r="J1574" s="19">
        <v>14025</v>
      </c>
      <c r="K1574" s="3">
        <v>0</v>
      </c>
      <c r="L1574" s="8">
        <v>4.21</v>
      </c>
      <c r="M1574" s="8">
        <v>0.75222222222222213</v>
      </c>
      <c r="N1574" s="823">
        <v>14017.907777777778</v>
      </c>
      <c r="O1574" s="655" t="s">
        <v>143</v>
      </c>
      <c r="P1574" s="662"/>
      <c r="Q1574" s="823">
        <v>14017.907777777778</v>
      </c>
      <c r="R1574" s="15">
        <v>59.200555555557003</v>
      </c>
      <c r="S1574" s="25">
        <v>0</v>
      </c>
      <c r="U1574" s="15">
        <v>1.2741793569767972</v>
      </c>
      <c r="V1574" s="4" t="s">
        <v>1257</v>
      </c>
      <c r="W1574" s="657">
        <v>4.9622222222222216</v>
      </c>
      <c r="X1574" s="4">
        <v>-700</v>
      </c>
      <c r="Y1574" s="20"/>
      <c r="Z1574" s="15">
        <v>0</v>
      </c>
    </row>
    <row r="1575" spans="1:26" s="4" customFormat="1" ht="15.75" customHeight="1">
      <c r="A1575" s="855" t="s">
        <v>1263</v>
      </c>
      <c r="B1575" s="5">
        <v>43670</v>
      </c>
      <c r="C1575" s="650" t="s">
        <v>1265</v>
      </c>
      <c r="D1575" s="291">
        <v>3656755</v>
      </c>
      <c r="E1575" s="7" t="s">
        <v>10</v>
      </c>
      <c r="F1575" s="7" t="s">
        <v>1</v>
      </c>
      <c r="G1575" s="7">
        <v>500</v>
      </c>
      <c r="H1575" s="648">
        <v>52.38</v>
      </c>
      <c r="I1575" s="648">
        <v>51.61</v>
      </c>
      <c r="J1575" s="19">
        <v>26190</v>
      </c>
      <c r="K1575" s="3">
        <v>0</v>
      </c>
      <c r="L1575" s="8">
        <v>4.21</v>
      </c>
      <c r="M1575" s="8">
        <v>0.75222222222222213</v>
      </c>
      <c r="N1575" s="823">
        <v>26186.524444444447</v>
      </c>
      <c r="O1575" s="655" t="s">
        <v>143</v>
      </c>
      <c r="P1575" s="662"/>
      <c r="Q1575" s="823">
        <v>26186.524444444447</v>
      </c>
      <c r="R1575" s="15">
        <v>-40.554444444442197</v>
      </c>
      <c r="S1575" s="25">
        <v>400</v>
      </c>
      <c r="U1575" s="15"/>
      <c r="V1575" s="4" t="s">
        <v>1257</v>
      </c>
      <c r="W1575" s="657">
        <v>4.9622222222222216</v>
      </c>
      <c r="X1575" s="4">
        <v>500</v>
      </c>
      <c r="Y1575" s="20"/>
      <c r="Z1575" s="15">
        <v>0</v>
      </c>
    </row>
    <row r="1576" spans="1:26" s="4" customFormat="1" ht="15.75" customHeight="1">
      <c r="A1576" s="855" t="s">
        <v>1263</v>
      </c>
      <c r="B1576" s="5">
        <v>43670</v>
      </c>
      <c r="C1576" s="650" t="s">
        <v>1265</v>
      </c>
      <c r="D1576" s="291">
        <v>3656755</v>
      </c>
      <c r="E1576" s="7" t="s">
        <v>8</v>
      </c>
      <c r="F1576" s="7" t="s">
        <v>1</v>
      </c>
      <c r="G1576" s="7">
        <v>500</v>
      </c>
      <c r="H1576" s="648">
        <v>52.44</v>
      </c>
      <c r="I1576" s="648">
        <v>51.61</v>
      </c>
      <c r="J1576" s="19">
        <v>26220</v>
      </c>
      <c r="K1576" s="3">
        <v>0</v>
      </c>
      <c r="L1576" s="8">
        <v>4.21</v>
      </c>
      <c r="M1576" s="8">
        <v>0.75222222222222213</v>
      </c>
      <c r="N1576" s="823">
        <v>26224.105555555554</v>
      </c>
      <c r="O1576" s="655" t="s">
        <v>143</v>
      </c>
      <c r="P1576" s="662"/>
      <c r="Q1576" s="823">
        <v>-26224.105555555554</v>
      </c>
      <c r="R1576" s="15"/>
      <c r="S1576" s="25">
        <v>0</v>
      </c>
      <c r="U1576" s="15">
        <v>0.76232971617049883</v>
      </c>
      <c r="V1576" s="4" t="s">
        <v>1257</v>
      </c>
      <c r="W1576" s="657">
        <v>4.9622222222222216</v>
      </c>
      <c r="X1576" s="4">
        <v>-100</v>
      </c>
      <c r="Y1576" s="20"/>
      <c r="Z1576" s="15">
        <v>152.0180555555562</v>
      </c>
    </row>
    <row r="1577" spans="1:26" s="4" customFormat="1" ht="15.75" customHeight="1">
      <c r="A1577" s="855" t="s">
        <v>1263</v>
      </c>
      <c r="B1577" s="5">
        <v>43670</v>
      </c>
      <c r="C1577" s="650" t="s">
        <v>1265</v>
      </c>
      <c r="D1577" s="291">
        <v>3656755</v>
      </c>
      <c r="E1577" s="7" t="s">
        <v>10</v>
      </c>
      <c r="F1577" s="7" t="s">
        <v>1</v>
      </c>
      <c r="G1577" s="7">
        <v>700</v>
      </c>
      <c r="H1577" s="648">
        <v>52.3</v>
      </c>
      <c r="I1577" s="648">
        <v>51.61</v>
      </c>
      <c r="J1577" s="19">
        <v>36610</v>
      </c>
      <c r="K1577" s="3">
        <v>0</v>
      </c>
      <c r="L1577" s="8">
        <v>4.21</v>
      </c>
      <c r="M1577" s="8">
        <v>0.75222222222222213</v>
      </c>
      <c r="N1577" s="823">
        <v>36606.52444444444</v>
      </c>
      <c r="O1577" s="655" t="s">
        <v>143</v>
      </c>
      <c r="P1577" s="662"/>
      <c r="Q1577" s="823">
        <v>36606.52444444444</v>
      </c>
      <c r="R1577" s="15">
        <v>466.43277777777621</v>
      </c>
      <c r="S1577" s="25">
        <v>300</v>
      </c>
      <c r="U1577" s="15"/>
      <c r="V1577" s="4" t="s">
        <v>1211</v>
      </c>
      <c r="W1577" s="657">
        <v>4.9622222222222216</v>
      </c>
      <c r="X1577" s="4">
        <v>300</v>
      </c>
      <c r="Y1577" s="20"/>
      <c r="Z1577" s="15">
        <v>0</v>
      </c>
    </row>
    <row r="1578" spans="1:26" s="4" customFormat="1" ht="15.75" customHeight="1">
      <c r="A1578" s="855" t="s">
        <v>1263</v>
      </c>
      <c r="B1578" s="5">
        <v>43670</v>
      </c>
      <c r="C1578" s="650" t="s">
        <v>1265</v>
      </c>
      <c r="D1578" s="663">
        <v>3656755</v>
      </c>
      <c r="E1578" s="7" t="s">
        <v>8</v>
      </c>
      <c r="F1578" s="7" t="s">
        <v>90</v>
      </c>
      <c r="G1578" s="7">
        <v>500</v>
      </c>
      <c r="H1578" s="648">
        <v>37.26</v>
      </c>
      <c r="I1578" s="648">
        <v>37.26</v>
      </c>
      <c r="J1578" s="19">
        <v>18630</v>
      </c>
      <c r="K1578" s="3">
        <v>0</v>
      </c>
      <c r="L1578" s="8">
        <v>4.21</v>
      </c>
      <c r="M1578" s="8">
        <v>0.75222222222222213</v>
      </c>
      <c r="N1578" s="823">
        <v>18634.187222222223</v>
      </c>
      <c r="O1578" s="655" t="s">
        <v>143</v>
      </c>
      <c r="P1578" s="662"/>
      <c r="Q1578" s="823">
        <v>-18634.187222222223</v>
      </c>
      <c r="R1578" s="15"/>
      <c r="S1578" s="25">
        <v>0</v>
      </c>
      <c r="U1578" s="15">
        <v>1.3755763351569033</v>
      </c>
      <c r="V1578" s="4" t="s">
        <v>1257</v>
      </c>
      <c r="W1578" s="657">
        <v>4.9622222222222216</v>
      </c>
      <c r="X1578" s="4">
        <v>-200</v>
      </c>
      <c r="Y1578" s="20"/>
      <c r="Z1578" s="15">
        <v>0</v>
      </c>
    </row>
    <row r="1579" spans="1:26" s="4" customFormat="1" ht="15.75" customHeight="1">
      <c r="A1579" s="855" t="s">
        <v>1263</v>
      </c>
      <c r="B1579" s="5">
        <v>43670</v>
      </c>
      <c r="C1579" s="650" t="s">
        <v>1265</v>
      </c>
      <c r="D1579" s="291">
        <v>3656755</v>
      </c>
      <c r="E1579" s="7" t="s">
        <v>10</v>
      </c>
      <c r="F1579" s="7" t="s">
        <v>90</v>
      </c>
      <c r="G1579" s="7">
        <v>100</v>
      </c>
      <c r="H1579" s="648">
        <v>37.479999999999997</v>
      </c>
      <c r="I1579" s="648">
        <v>37.159999999999997</v>
      </c>
      <c r="J1579" s="19">
        <v>3747.9999999999995</v>
      </c>
      <c r="K1579" s="3">
        <v>0</v>
      </c>
      <c r="L1579" s="8">
        <v>4.21</v>
      </c>
      <c r="M1579" s="8">
        <v>0.75222222222222213</v>
      </c>
      <c r="N1579" s="823">
        <v>3744.4427777777773</v>
      </c>
      <c r="O1579" s="655" t="s">
        <v>143</v>
      </c>
      <c r="P1579" s="662"/>
      <c r="Q1579" s="823">
        <v>3744.4427777777773</v>
      </c>
      <c r="R1579" s="15">
        <v>28.545000000000073</v>
      </c>
      <c r="S1579" s="25">
        <v>700</v>
      </c>
      <c r="U1579" s="15"/>
      <c r="V1579" s="4" t="s">
        <v>1257</v>
      </c>
      <c r="W1579" s="657">
        <v>4.9622222222222216</v>
      </c>
      <c r="X1579" s="4">
        <v>200</v>
      </c>
      <c r="Y1579" s="20"/>
      <c r="Z1579" s="15">
        <v>0</v>
      </c>
    </row>
    <row r="1580" spans="1:26" s="4" customFormat="1" ht="15.75" customHeight="1">
      <c r="A1580" s="855" t="s">
        <v>1263</v>
      </c>
      <c r="B1580" s="5">
        <v>43670</v>
      </c>
      <c r="C1580" s="650" t="s">
        <v>271</v>
      </c>
      <c r="D1580" s="663">
        <v>3656755</v>
      </c>
      <c r="E1580" s="7" t="s">
        <v>8</v>
      </c>
      <c r="F1580" s="7" t="s">
        <v>67</v>
      </c>
      <c r="G1580" s="7">
        <v>300</v>
      </c>
      <c r="H1580" s="648">
        <v>46.52</v>
      </c>
      <c r="I1580" s="648">
        <v>46.4</v>
      </c>
      <c r="J1580" s="19">
        <v>13956.000000000002</v>
      </c>
      <c r="K1580" s="3">
        <v>0</v>
      </c>
      <c r="L1580" s="8">
        <v>4.21</v>
      </c>
      <c r="M1580" s="8">
        <v>0.75222222222222213</v>
      </c>
      <c r="N1580" s="823">
        <v>13960.187222222223</v>
      </c>
      <c r="O1580" s="655" t="s">
        <v>143</v>
      </c>
      <c r="P1580" s="662"/>
      <c r="Q1580" s="823">
        <v>-13960.187222222223</v>
      </c>
      <c r="R1580" s="15"/>
      <c r="S1580" s="25">
        <v>0</v>
      </c>
      <c r="U1580" s="15">
        <v>-3.4837873256286001</v>
      </c>
      <c r="V1580" s="4" t="s">
        <v>1257</v>
      </c>
      <c r="W1580" s="657">
        <v>4.9622222222222216</v>
      </c>
      <c r="X1580" s="4">
        <v>-500</v>
      </c>
      <c r="Y1580" s="20"/>
      <c r="Z1580" s="15">
        <v>0</v>
      </c>
    </row>
    <row r="1581" spans="1:26" s="4" customFormat="1" ht="15.75" customHeight="1">
      <c r="A1581" s="855" t="s">
        <v>1263</v>
      </c>
      <c r="B1581" s="5">
        <v>43670</v>
      </c>
      <c r="C1581" s="650" t="s">
        <v>271</v>
      </c>
      <c r="D1581" s="291">
        <v>3656755</v>
      </c>
      <c r="E1581" s="7" t="s">
        <v>10</v>
      </c>
      <c r="F1581" s="7" t="s">
        <v>67</v>
      </c>
      <c r="G1581" s="7">
        <v>200</v>
      </c>
      <c r="H1581" s="648">
        <v>47.03</v>
      </c>
      <c r="I1581" s="648">
        <v>46.52</v>
      </c>
      <c r="J1581" s="19">
        <v>9406</v>
      </c>
      <c r="K1581" s="3">
        <v>0</v>
      </c>
      <c r="L1581" s="8">
        <v>4.21</v>
      </c>
      <c r="M1581" s="8">
        <v>0.75222222222222213</v>
      </c>
      <c r="N1581" s="823">
        <v>9402.4427777777782</v>
      </c>
      <c r="O1581" s="655" t="s">
        <v>143</v>
      </c>
      <c r="P1581" s="662"/>
      <c r="Q1581" s="823">
        <v>9402.4427777777782</v>
      </c>
      <c r="R1581" s="15">
        <v>129.3377777777805</v>
      </c>
      <c r="S1581" s="25">
        <v>3000</v>
      </c>
      <c r="U1581" s="15"/>
      <c r="V1581" s="4" t="s">
        <v>1257</v>
      </c>
      <c r="W1581" s="657">
        <v>4.9622222222222216</v>
      </c>
      <c r="X1581" s="4">
        <v>1500</v>
      </c>
      <c r="Y1581" s="20"/>
      <c r="Z1581" s="15">
        <v>-19.914444444444598</v>
      </c>
    </row>
    <row r="1582" spans="1:26" s="4" customFormat="1" ht="15.75" customHeight="1">
      <c r="A1582" s="855" t="s">
        <v>1263</v>
      </c>
      <c r="B1582" s="5">
        <v>43669</v>
      </c>
      <c r="C1582" s="650" t="s">
        <v>1265</v>
      </c>
      <c r="D1582" s="291">
        <v>3618951</v>
      </c>
      <c r="E1582" s="7" t="s">
        <v>8</v>
      </c>
      <c r="F1582" s="7" t="s">
        <v>1</v>
      </c>
      <c r="G1582" s="7">
        <v>200</v>
      </c>
      <c r="H1582" s="648">
        <v>51.54</v>
      </c>
      <c r="I1582" s="648">
        <v>51.607142857142854</v>
      </c>
      <c r="J1582" s="19">
        <v>10308</v>
      </c>
      <c r="K1582" s="3">
        <v>0</v>
      </c>
      <c r="L1582" s="8">
        <v>3.4550000000000001</v>
      </c>
      <c r="M1582" s="8">
        <v>0.52500000000000002</v>
      </c>
      <c r="N1582" s="823">
        <v>10311.399444444443</v>
      </c>
      <c r="O1582" s="655" t="s">
        <v>143</v>
      </c>
      <c r="P1582" s="662"/>
      <c r="Q1582" s="823">
        <v>-10311.399444444443</v>
      </c>
      <c r="R1582" s="15"/>
      <c r="S1582" s="25">
        <v>200</v>
      </c>
      <c r="U1582" s="15"/>
      <c r="V1582" s="4" t="s">
        <v>1257</v>
      </c>
      <c r="W1582" s="657">
        <v>3.98</v>
      </c>
      <c r="X1582" s="4">
        <v>200</v>
      </c>
      <c r="Y1582" s="20"/>
      <c r="Z1582" s="15">
        <v>0</v>
      </c>
    </row>
    <row r="1583" spans="1:26" s="4" customFormat="1" ht="15.75" customHeight="1">
      <c r="A1583" s="855" t="s">
        <v>1263</v>
      </c>
      <c r="B1583" s="5">
        <v>43669</v>
      </c>
      <c r="C1583" s="650" t="s">
        <v>274</v>
      </c>
      <c r="D1583" s="291">
        <v>3618951</v>
      </c>
      <c r="E1583" s="7" t="s">
        <v>10</v>
      </c>
      <c r="F1583" s="7" t="s">
        <v>152</v>
      </c>
      <c r="G1583" s="7">
        <v>500</v>
      </c>
      <c r="H1583" s="648">
        <v>34.06</v>
      </c>
      <c r="I1583" s="648">
        <v>35.229999999999997</v>
      </c>
      <c r="J1583" s="19">
        <v>17030</v>
      </c>
      <c r="K1583" s="3"/>
      <c r="L1583" s="8">
        <v>3.4550000000000001</v>
      </c>
      <c r="M1583" s="8">
        <v>0.52500000000000002</v>
      </c>
      <c r="N1583" s="823">
        <v>17027.230555555554</v>
      </c>
      <c r="O1583" s="655" t="s">
        <v>143</v>
      </c>
      <c r="P1583" s="662"/>
      <c r="Q1583" s="823">
        <v>17027.230555555554</v>
      </c>
      <c r="R1583" s="15">
        <v>-593.19250000000466</v>
      </c>
      <c r="S1583" s="25">
        <v>100</v>
      </c>
      <c r="T1583" s="472" t="s">
        <v>1270</v>
      </c>
      <c r="U1583" s="15">
        <v>-0.41340403848529433</v>
      </c>
      <c r="V1583" s="4" t="s">
        <v>1257</v>
      </c>
      <c r="W1583" s="657">
        <v>3.98</v>
      </c>
      <c r="X1583" s="4">
        <v>-400</v>
      </c>
      <c r="Y1583" s="20"/>
      <c r="Z1583" s="15">
        <v>0</v>
      </c>
    </row>
    <row r="1584" spans="1:26" s="4" customFormat="1" ht="15.75" customHeight="1">
      <c r="A1584" s="855" t="s">
        <v>1263</v>
      </c>
      <c r="B1584" s="5">
        <v>43669</v>
      </c>
      <c r="C1584" s="650" t="s">
        <v>274</v>
      </c>
      <c r="D1584" s="291">
        <v>3618951</v>
      </c>
      <c r="E1584" s="7" t="s">
        <v>8</v>
      </c>
      <c r="F1584" s="7" t="s">
        <v>172</v>
      </c>
      <c r="G1584" s="7">
        <v>1500</v>
      </c>
      <c r="H1584" s="648">
        <v>9.1199999999999992</v>
      </c>
      <c r="I1584" s="648">
        <v>9.2550000000000008</v>
      </c>
      <c r="J1584" s="19">
        <v>13679.999999999998</v>
      </c>
      <c r="K1584" s="3">
        <v>0</v>
      </c>
      <c r="L1584" s="8">
        <v>3.4550000000000001</v>
      </c>
      <c r="M1584" s="8">
        <v>0.52500000000000002</v>
      </c>
      <c r="N1584" s="823">
        <v>13683.399444444442</v>
      </c>
      <c r="O1584" s="655" t="s">
        <v>143</v>
      </c>
      <c r="P1584" s="662"/>
      <c r="Q1584" s="823">
        <v>-13683.399444444442</v>
      </c>
      <c r="R1584" s="15"/>
      <c r="S1584" s="25">
        <v>500</v>
      </c>
      <c r="U1584" s="15"/>
      <c r="V1584" s="4" t="s">
        <v>1211</v>
      </c>
      <c r="W1584" s="657">
        <v>3.98</v>
      </c>
      <c r="X1584" s="4">
        <v>500</v>
      </c>
      <c r="Y1584" s="20"/>
      <c r="Z1584" s="15">
        <v>0</v>
      </c>
    </row>
    <row r="1585" spans="1:26" s="4" customFormat="1" ht="15.75" customHeight="1">
      <c r="A1585" s="855" t="s">
        <v>1263</v>
      </c>
      <c r="B1585" s="5">
        <v>43669</v>
      </c>
      <c r="C1585" s="650" t="s">
        <v>271</v>
      </c>
      <c r="D1585" s="291">
        <v>3618951</v>
      </c>
      <c r="E1585" s="7" t="s">
        <v>8</v>
      </c>
      <c r="F1585" s="7" t="s">
        <v>67</v>
      </c>
      <c r="G1585" s="7">
        <v>200</v>
      </c>
      <c r="H1585" s="648">
        <v>46.34</v>
      </c>
      <c r="I1585" s="648">
        <v>46.34</v>
      </c>
      <c r="J1585" s="19">
        <v>9268</v>
      </c>
      <c r="K1585" s="3">
        <v>0</v>
      </c>
      <c r="L1585" s="8">
        <v>3.4550000000000001</v>
      </c>
      <c r="M1585" s="8">
        <v>0.52500000000000002</v>
      </c>
      <c r="N1585" s="823">
        <v>9271.3994444444434</v>
      </c>
      <c r="O1585" s="655" t="s">
        <v>143</v>
      </c>
      <c r="P1585" s="662"/>
      <c r="Q1585" s="823">
        <v>-9271.3994444444434</v>
      </c>
      <c r="R1585" s="15"/>
      <c r="S1585" s="25">
        <v>500</v>
      </c>
      <c r="U1585" s="15"/>
      <c r="V1585" s="4" t="s">
        <v>1211</v>
      </c>
      <c r="W1585" s="657">
        <v>3.98</v>
      </c>
      <c r="X1585" s="4">
        <v>500</v>
      </c>
      <c r="Y1585" s="20"/>
      <c r="Z1585" s="15">
        <v>0</v>
      </c>
    </row>
    <row r="1586" spans="1:26" s="4" customFormat="1" ht="15.75" customHeight="1">
      <c r="A1586" s="855" t="s">
        <v>1263</v>
      </c>
      <c r="B1586" s="5">
        <v>43668</v>
      </c>
      <c r="C1586" s="650" t="s">
        <v>1265</v>
      </c>
      <c r="D1586" s="237">
        <v>3584863</v>
      </c>
      <c r="E1586" s="7" t="s">
        <v>10</v>
      </c>
      <c r="F1586" s="7" t="s">
        <v>90</v>
      </c>
      <c r="G1586" s="7">
        <v>400</v>
      </c>
      <c r="H1586" s="648">
        <v>37.020000000000003</v>
      </c>
      <c r="I1586" s="648">
        <v>37.159999999999997</v>
      </c>
      <c r="J1586" s="19">
        <v>14808.000000000002</v>
      </c>
      <c r="K1586" s="3">
        <v>0</v>
      </c>
      <c r="L1586" s="8">
        <v>4.07</v>
      </c>
      <c r="M1586" s="8">
        <v>1.03</v>
      </c>
      <c r="N1586" s="823">
        <v>14804.725555555557</v>
      </c>
      <c r="O1586" s="655" t="s">
        <v>143</v>
      </c>
      <c r="P1586" s="662"/>
      <c r="Q1586" s="823">
        <v>14804.725555555557</v>
      </c>
      <c r="R1586" s="15">
        <v>-61.203333333331102</v>
      </c>
      <c r="S1586" s="25">
        <v>0</v>
      </c>
      <c r="U1586" s="15">
        <v>0</v>
      </c>
      <c r="V1586" s="4" t="s">
        <v>1211</v>
      </c>
      <c r="W1586" s="657">
        <v>5.1000000000000005</v>
      </c>
      <c r="X1586" s="4">
        <v>-500</v>
      </c>
      <c r="Y1586" s="20"/>
      <c r="Z1586" s="15">
        <v>0</v>
      </c>
    </row>
    <row r="1587" spans="1:26" s="4" customFormat="1" ht="15.75" customHeight="1">
      <c r="A1587" s="855" t="s">
        <v>1263</v>
      </c>
      <c r="B1587" s="5">
        <v>43665</v>
      </c>
      <c r="C1587" s="650" t="s">
        <v>1265</v>
      </c>
      <c r="D1587" s="291">
        <v>3547632</v>
      </c>
      <c r="E1587" s="7" t="s">
        <v>8</v>
      </c>
      <c r="F1587" s="7" t="s">
        <v>90</v>
      </c>
      <c r="G1587" s="7">
        <v>500</v>
      </c>
      <c r="H1587" s="648">
        <v>37.159999999999997</v>
      </c>
      <c r="I1587" s="648"/>
      <c r="J1587" s="19">
        <v>18580</v>
      </c>
      <c r="K1587" s="3">
        <v>0</v>
      </c>
      <c r="L1587" s="8">
        <v>4.1733333333333329</v>
      </c>
      <c r="M1587" s="8">
        <v>0.77333333333333332</v>
      </c>
      <c r="N1587" s="823">
        <v>18583.64777777778</v>
      </c>
      <c r="O1587" s="655" t="s">
        <v>143</v>
      </c>
      <c r="P1587" s="662"/>
      <c r="Q1587" s="823">
        <v>-18583.64777777778</v>
      </c>
      <c r="R1587" s="15"/>
      <c r="S1587" s="25">
        <v>800</v>
      </c>
      <c r="U1587" s="15"/>
      <c r="V1587" s="4" t="s">
        <v>1257</v>
      </c>
      <c r="W1587" s="657">
        <v>4.9466666666666663</v>
      </c>
      <c r="X1587" s="4">
        <v>800</v>
      </c>
      <c r="Y1587" s="20"/>
      <c r="Z1587" s="15">
        <v>0</v>
      </c>
    </row>
    <row r="1588" spans="1:26" s="4" customFormat="1" ht="15.75" customHeight="1">
      <c r="A1588" s="855" t="s">
        <v>1263</v>
      </c>
      <c r="B1588" s="5">
        <v>43665</v>
      </c>
      <c r="C1588" s="650" t="s">
        <v>1265</v>
      </c>
      <c r="D1588" s="291">
        <v>3547632</v>
      </c>
      <c r="E1588" s="7" t="s">
        <v>8</v>
      </c>
      <c r="F1588" s="7" t="s">
        <v>90</v>
      </c>
      <c r="G1588" s="7">
        <v>500</v>
      </c>
      <c r="H1588" s="648">
        <v>37.119999999999997</v>
      </c>
      <c r="I1588" s="648"/>
      <c r="J1588" s="19">
        <v>18560</v>
      </c>
      <c r="K1588" s="3">
        <v>0</v>
      </c>
      <c r="L1588" s="8">
        <v>4.1733333333333329</v>
      </c>
      <c r="M1588" s="8">
        <v>0.77333333333333332</v>
      </c>
      <c r="N1588" s="823">
        <v>18563.64777777778</v>
      </c>
      <c r="O1588" s="655" t="s">
        <v>143</v>
      </c>
      <c r="P1588" s="662"/>
      <c r="Q1588" s="823">
        <v>-18563.64777777778</v>
      </c>
      <c r="R1588" s="15"/>
      <c r="S1588" s="25">
        <v>0</v>
      </c>
      <c r="U1588" s="15">
        <v>-0.76318655987497142</v>
      </c>
      <c r="V1588" s="4" t="s">
        <v>1257</v>
      </c>
      <c r="W1588" s="657">
        <v>4.9466666666666663</v>
      </c>
      <c r="X1588" s="4">
        <v>-600</v>
      </c>
      <c r="Y1588" s="20"/>
      <c r="Z1588" s="15">
        <v>528.87199999999939</v>
      </c>
    </row>
    <row r="1589" spans="1:26" s="4" customFormat="1" ht="15.75" customHeight="1">
      <c r="A1589" s="855" t="s">
        <v>1263</v>
      </c>
      <c r="B1589" s="5">
        <v>43665</v>
      </c>
      <c r="C1589" s="650" t="s">
        <v>1265</v>
      </c>
      <c r="D1589" s="291">
        <v>3547632</v>
      </c>
      <c r="E1589" s="7" t="s">
        <v>10</v>
      </c>
      <c r="F1589" s="7" t="s">
        <v>90</v>
      </c>
      <c r="G1589" s="7">
        <v>500</v>
      </c>
      <c r="H1589" s="648">
        <v>37.119999999999997</v>
      </c>
      <c r="I1589" s="648"/>
      <c r="J1589" s="19">
        <v>18560</v>
      </c>
      <c r="K1589" s="3">
        <v>0</v>
      </c>
      <c r="L1589" s="8">
        <v>4.1733333333333329</v>
      </c>
      <c r="M1589" s="8">
        <v>0.77333333333333332</v>
      </c>
      <c r="N1589" s="823">
        <v>18556.982222222221</v>
      </c>
      <c r="O1589" s="655" t="s">
        <v>143</v>
      </c>
      <c r="P1589" s="662"/>
      <c r="Q1589" s="823">
        <v>18556.982222222221</v>
      </c>
      <c r="R1589" s="15">
        <v>0</v>
      </c>
      <c r="S1589" s="25">
        <v>0</v>
      </c>
      <c r="U1589" s="15">
        <v>2.3123362212720791</v>
      </c>
      <c r="V1589" s="4" t="s">
        <v>1257</v>
      </c>
      <c r="W1589" s="657">
        <v>4.9466666666666663</v>
      </c>
      <c r="X1589" s="4">
        <v>-400</v>
      </c>
      <c r="Y1589" s="20"/>
      <c r="Z1589" s="15">
        <v>-215.28199999999924</v>
      </c>
    </row>
    <row r="1590" spans="1:26" s="4" customFormat="1" ht="15.75" customHeight="1">
      <c r="A1590" s="855" t="s">
        <v>1263</v>
      </c>
      <c r="B1590" s="5">
        <v>43663</v>
      </c>
      <c r="C1590" s="650" t="s">
        <v>446</v>
      </c>
      <c r="D1590" s="291">
        <v>3471027</v>
      </c>
      <c r="E1590" s="7" t="s">
        <v>8</v>
      </c>
      <c r="F1590" s="7" t="s">
        <v>89</v>
      </c>
      <c r="G1590" s="7">
        <v>800</v>
      </c>
      <c r="H1590" s="648">
        <v>15.01</v>
      </c>
      <c r="I1590" s="648"/>
      <c r="J1590" s="19">
        <v>12008</v>
      </c>
      <c r="K1590" s="3">
        <v>0</v>
      </c>
      <c r="L1590" s="8">
        <v>3.3</v>
      </c>
      <c r="M1590" s="8">
        <v>0.5</v>
      </c>
      <c r="N1590" s="823">
        <v>12011.374444444444</v>
      </c>
      <c r="O1590" s="655" t="s">
        <v>143</v>
      </c>
      <c r="P1590" s="662"/>
      <c r="Q1590" s="823">
        <v>-12011.374444444444</v>
      </c>
      <c r="R1590" s="15"/>
      <c r="S1590" s="25">
        <v>400</v>
      </c>
      <c r="U1590" s="15"/>
      <c r="V1590" s="4" t="s">
        <v>1257</v>
      </c>
      <c r="W1590" s="657">
        <v>3.8</v>
      </c>
      <c r="X1590" s="4">
        <v>400</v>
      </c>
      <c r="Y1590" s="20"/>
      <c r="Z1590" s="15">
        <v>0</v>
      </c>
    </row>
    <row r="1591" spans="1:26" s="4" customFormat="1" ht="15.75" customHeight="1">
      <c r="A1591" s="855" t="s">
        <v>1263</v>
      </c>
      <c r="B1591" s="5">
        <v>43662</v>
      </c>
      <c r="C1591" s="650" t="s">
        <v>274</v>
      </c>
      <c r="D1591" s="291">
        <v>3430754</v>
      </c>
      <c r="E1591" s="7" t="s">
        <v>10</v>
      </c>
      <c r="F1591" s="7" t="s">
        <v>114</v>
      </c>
      <c r="G1591" s="7">
        <v>600</v>
      </c>
      <c r="H1591" s="648">
        <v>53.33</v>
      </c>
      <c r="I1591" s="648"/>
      <c r="J1591" s="19">
        <v>31998</v>
      </c>
      <c r="K1591" s="3">
        <v>0</v>
      </c>
      <c r="L1591" s="8">
        <v>5.5566666666666675</v>
      </c>
      <c r="M1591" s="8">
        <v>0.84333333333333327</v>
      </c>
      <c r="N1591" s="823">
        <v>31993.75</v>
      </c>
      <c r="O1591" s="655" t="s">
        <v>143</v>
      </c>
      <c r="P1591" s="662"/>
      <c r="Q1591" s="823">
        <v>31993.75</v>
      </c>
      <c r="R1591" s="15">
        <v>-244.17199999999866</v>
      </c>
      <c r="S1591" s="25">
        <v>1500</v>
      </c>
      <c r="U1591" s="15"/>
      <c r="V1591" s="4" t="s">
        <v>1257</v>
      </c>
      <c r="W1591" s="657">
        <v>6.4</v>
      </c>
      <c r="X1591" s="4">
        <v>1500</v>
      </c>
      <c r="Y1591" s="20"/>
      <c r="Z1591" s="15">
        <v>296.14916666666613</v>
      </c>
    </row>
    <row r="1592" spans="1:26" s="4" customFormat="1" ht="15.75" customHeight="1">
      <c r="A1592" s="855" t="s">
        <v>1263</v>
      </c>
      <c r="B1592" s="5">
        <v>43662</v>
      </c>
      <c r="C1592" s="650" t="s">
        <v>1265</v>
      </c>
      <c r="D1592" s="291">
        <v>3509703</v>
      </c>
      <c r="E1592" s="7" t="s">
        <v>10</v>
      </c>
      <c r="F1592" s="7" t="s">
        <v>90</v>
      </c>
      <c r="G1592" s="7">
        <v>400</v>
      </c>
      <c r="H1592" s="648">
        <v>37.229999999999997</v>
      </c>
      <c r="I1592" s="648">
        <v>36.340000000000003</v>
      </c>
      <c r="J1592" s="19">
        <v>14891.999999999998</v>
      </c>
      <c r="K1592" s="3">
        <v>0</v>
      </c>
      <c r="L1592" s="8">
        <v>4.09</v>
      </c>
      <c r="M1592" s="8">
        <v>0.62</v>
      </c>
      <c r="N1592" s="823">
        <v>14887.973333333332</v>
      </c>
      <c r="O1592" s="655" t="s">
        <v>143</v>
      </c>
      <c r="P1592" s="662"/>
      <c r="Q1592" s="823">
        <v>14887.973333333332</v>
      </c>
      <c r="R1592" s="15">
        <v>344.25999999999476</v>
      </c>
      <c r="S1592" s="25">
        <v>500</v>
      </c>
      <c r="U1592" s="15"/>
      <c r="V1592" s="4" t="s">
        <v>1257</v>
      </c>
      <c r="W1592" s="657">
        <v>4.71</v>
      </c>
      <c r="X1592" s="4">
        <v>200</v>
      </c>
      <c r="Y1592" s="20"/>
      <c r="Z1592" s="15">
        <v>237.06000000000131</v>
      </c>
    </row>
    <row r="1593" spans="1:26" s="4" customFormat="1" ht="15.75" customHeight="1">
      <c r="A1593" s="855" t="s">
        <v>1263</v>
      </c>
      <c r="B1593" s="5">
        <v>43662</v>
      </c>
      <c r="C1593" s="650" t="s">
        <v>1265</v>
      </c>
      <c r="D1593" s="291">
        <v>3430754</v>
      </c>
      <c r="E1593" s="7" t="s">
        <v>8</v>
      </c>
      <c r="F1593" s="7" t="s">
        <v>90</v>
      </c>
      <c r="G1593" s="7">
        <v>400</v>
      </c>
      <c r="H1593" s="648">
        <v>36.340000000000003</v>
      </c>
      <c r="I1593" s="648">
        <v>36.340000000000003</v>
      </c>
      <c r="J1593" s="19">
        <v>14536.000000000002</v>
      </c>
      <c r="K1593" s="3">
        <v>0</v>
      </c>
      <c r="L1593" s="8">
        <v>5.5566666666666675</v>
      </c>
      <c r="M1593" s="8">
        <v>0.84333333333333327</v>
      </c>
      <c r="N1593" s="823">
        <v>14540.880000000001</v>
      </c>
      <c r="O1593" s="655" t="s">
        <v>143</v>
      </c>
      <c r="P1593" s="662"/>
      <c r="Q1593" s="823">
        <v>-14540.880000000001</v>
      </c>
      <c r="R1593" s="15"/>
      <c r="S1593" s="25">
        <v>300</v>
      </c>
      <c r="U1593" s="15"/>
      <c r="V1593" s="4" t="s">
        <v>1257</v>
      </c>
      <c r="W1593" s="657">
        <v>6.4</v>
      </c>
      <c r="X1593" s="4">
        <v>300</v>
      </c>
      <c r="Y1593" s="20"/>
      <c r="Z1593" s="15">
        <v>0</v>
      </c>
    </row>
    <row r="1594" spans="1:26" s="4" customFormat="1" ht="15.75" customHeight="1">
      <c r="A1594" s="855" t="s">
        <v>1263</v>
      </c>
      <c r="B1594" s="5">
        <v>43662</v>
      </c>
      <c r="C1594" s="650" t="s">
        <v>274</v>
      </c>
      <c r="D1594" s="291">
        <v>3430754</v>
      </c>
      <c r="E1594" s="7" t="s">
        <v>8</v>
      </c>
      <c r="F1594" s="7" t="s">
        <v>172</v>
      </c>
      <c r="G1594" s="7">
        <v>1500</v>
      </c>
      <c r="H1594" s="648">
        <v>9.39</v>
      </c>
      <c r="I1594" s="648">
        <v>9.39</v>
      </c>
      <c r="J1594" s="19">
        <v>14085</v>
      </c>
      <c r="K1594" s="3">
        <v>0</v>
      </c>
      <c r="L1594" s="8">
        <v>5.5566666666666675</v>
      </c>
      <c r="M1594" s="8">
        <v>0.84333333333333327</v>
      </c>
      <c r="N1594" s="823">
        <v>14091.613333333333</v>
      </c>
      <c r="O1594" s="655" t="s">
        <v>143</v>
      </c>
      <c r="P1594" s="662"/>
      <c r="Q1594" s="823">
        <v>-14091.613333333333</v>
      </c>
      <c r="R1594" s="15"/>
      <c r="S1594" s="25">
        <v>500</v>
      </c>
      <c r="U1594" s="15"/>
      <c r="V1594" s="4" t="s">
        <v>1257</v>
      </c>
      <c r="W1594" s="657">
        <v>6.4</v>
      </c>
      <c r="X1594" s="4">
        <v>500</v>
      </c>
      <c r="Y1594" s="20"/>
      <c r="Z1594" s="15">
        <v>0</v>
      </c>
    </row>
    <row r="1595" spans="1:26" s="4" customFormat="1" ht="15.75" customHeight="1">
      <c r="A1595" s="855" t="s">
        <v>1263</v>
      </c>
      <c r="B1595" s="5">
        <v>43661</v>
      </c>
      <c r="C1595" s="650" t="s">
        <v>1265</v>
      </c>
      <c r="D1595" s="291">
        <v>3388545</v>
      </c>
      <c r="E1595" s="7" t="s">
        <v>8</v>
      </c>
      <c r="F1595" s="7" t="s">
        <v>1</v>
      </c>
      <c r="G1595" s="7">
        <v>200</v>
      </c>
      <c r="H1595" s="648">
        <v>51.31</v>
      </c>
      <c r="I1595" s="648">
        <v>51.634</v>
      </c>
      <c r="J1595" s="19">
        <v>10262</v>
      </c>
      <c r="K1595" s="3">
        <v>0</v>
      </c>
      <c r="L1595" s="8">
        <v>3.5449999999999999</v>
      </c>
      <c r="M1595" s="8">
        <v>0.54</v>
      </c>
      <c r="N1595" s="823">
        <v>10268.31</v>
      </c>
      <c r="O1595" s="655" t="s">
        <v>143</v>
      </c>
      <c r="P1595" s="662"/>
      <c r="Q1595" s="823">
        <v>-10268.31</v>
      </c>
      <c r="R1595" s="15"/>
      <c r="S1595" s="25">
        <v>4000</v>
      </c>
      <c r="U1595" s="15"/>
      <c r="V1595" s="4" t="s">
        <v>1257</v>
      </c>
      <c r="W1595" s="657">
        <v>4.085</v>
      </c>
      <c r="X1595" s="4">
        <v>2000</v>
      </c>
      <c r="Y1595" s="20"/>
      <c r="Z1595" s="15">
        <v>564.43700000000172</v>
      </c>
    </row>
    <row r="1596" spans="1:26" s="4" customFormat="1" ht="15.75" customHeight="1">
      <c r="A1596" s="855" t="s">
        <v>1263</v>
      </c>
      <c r="B1596" s="5">
        <v>43661</v>
      </c>
      <c r="C1596" s="650" t="s">
        <v>1265</v>
      </c>
      <c r="D1596" s="291">
        <v>3388545</v>
      </c>
      <c r="E1596" s="7" t="s">
        <v>8</v>
      </c>
      <c r="F1596" s="7" t="s">
        <v>1</v>
      </c>
      <c r="G1596" s="7">
        <v>300</v>
      </c>
      <c r="H1596" s="648">
        <v>51.85</v>
      </c>
      <c r="I1596" s="648">
        <v>51.85</v>
      </c>
      <c r="J1596" s="19">
        <v>15555</v>
      </c>
      <c r="K1596" s="3">
        <v>0</v>
      </c>
      <c r="L1596" s="8">
        <v>3.5449999999999999</v>
      </c>
      <c r="M1596" s="8">
        <v>0.54</v>
      </c>
      <c r="N1596" s="823">
        <v>15558.82</v>
      </c>
      <c r="O1596" s="655" t="s">
        <v>143</v>
      </c>
      <c r="P1596" s="662"/>
      <c r="Q1596" s="823">
        <v>-15558.82</v>
      </c>
      <c r="R1596" s="15"/>
      <c r="S1596" s="25">
        <v>2000</v>
      </c>
      <c r="U1596" s="15"/>
      <c r="V1596" s="4" t="s">
        <v>1257</v>
      </c>
      <c r="W1596" s="657">
        <v>4.085</v>
      </c>
      <c r="X1596" s="4">
        <v>2000</v>
      </c>
      <c r="Y1596" s="20"/>
      <c r="Z1596" s="15">
        <v>125.56500000000051</v>
      </c>
    </row>
    <row r="1597" spans="1:26" s="4" customFormat="1" ht="15.75" customHeight="1">
      <c r="A1597" s="855" t="s">
        <v>1263</v>
      </c>
      <c r="B1597" s="5">
        <v>43658</v>
      </c>
      <c r="C1597" s="650" t="s">
        <v>274</v>
      </c>
      <c r="D1597" s="291">
        <v>3345628</v>
      </c>
      <c r="E1597" s="7" t="s">
        <v>8</v>
      </c>
      <c r="F1597" s="7" t="s">
        <v>152</v>
      </c>
      <c r="G1597" s="7">
        <v>500</v>
      </c>
      <c r="H1597" s="648">
        <v>35.229999999999997</v>
      </c>
      <c r="I1597" s="648">
        <v>35.229999999999997</v>
      </c>
      <c r="J1597" s="19">
        <v>17615</v>
      </c>
      <c r="K1597" s="3"/>
      <c r="L1597" s="8">
        <v>3.11</v>
      </c>
      <c r="M1597" s="8">
        <v>0.47249999999999998</v>
      </c>
      <c r="N1597" s="823">
        <v>17618.002500000002</v>
      </c>
      <c r="O1597" s="655" t="s">
        <v>143</v>
      </c>
      <c r="P1597" s="662"/>
      <c r="Q1597" s="823">
        <v>-17618.002500000002</v>
      </c>
      <c r="R1597" s="15"/>
      <c r="S1597" s="25">
        <v>500</v>
      </c>
      <c r="U1597" s="15"/>
      <c r="V1597" s="4" t="s">
        <v>1257</v>
      </c>
      <c r="W1597" s="657">
        <v>3.5825</v>
      </c>
      <c r="X1597" s="4">
        <v>500</v>
      </c>
      <c r="Y1597" s="20"/>
      <c r="Z1597" s="15">
        <v>173.57749999999942</v>
      </c>
    </row>
    <row r="1598" spans="1:26" s="4" customFormat="1" ht="15.75" customHeight="1">
      <c r="A1598" s="855" t="s">
        <v>1263</v>
      </c>
      <c r="B1598" s="5">
        <v>43658</v>
      </c>
      <c r="C1598" s="650" t="e">
        <v>#N/A</v>
      </c>
      <c r="D1598" s="291">
        <v>3345628</v>
      </c>
      <c r="E1598" s="7" t="s">
        <v>8</v>
      </c>
      <c r="F1598" s="7" t="s">
        <v>913</v>
      </c>
      <c r="G1598" s="7">
        <v>2000</v>
      </c>
      <c r="H1598" s="648">
        <v>3.45</v>
      </c>
      <c r="I1598" s="648">
        <v>3.46</v>
      </c>
      <c r="J1598" s="19">
        <v>6900</v>
      </c>
      <c r="K1598" s="3">
        <v>0</v>
      </c>
      <c r="L1598" s="8">
        <v>3.11</v>
      </c>
      <c r="M1598" s="8">
        <v>0.47249999999999998</v>
      </c>
      <c r="N1598" s="823">
        <v>6903.0024999999996</v>
      </c>
      <c r="O1598" s="655" t="s">
        <v>143</v>
      </c>
      <c r="P1598" s="662"/>
      <c r="Q1598" s="823">
        <v>-6903.0024999999996</v>
      </c>
      <c r="R1598" s="15"/>
      <c r="S1598" s="25">
        <v>0</v>
      </c>
      <c r="U1598" s="15">
        <v>3.0624383623371241</v>
      </c>
      <c r="V1598" s="4" t="s">
        <v>1257</v>
      </c>
      <c r="W1598" s="657">
        <v>3.5825</v>
      </c>
      <c r="X1598" s="4">
        <v>-1600</v>
      </c>
      <c r="Y1598" s="20"/>
      <c r="Z1598" s="15">
        <v>0</v>
      </c>
    </row>
    <row r="1599" spans="1:26" s="4" customFormat="1" ht="15.75" customHeight="1">
      <c r="A1599" s="855" t="s">
        <v>1263</v>
      </c>
      <c r="B1599" s="5">
        <v>43658</v>
      </c>
      <c r="C1599" s="650" t="e">
        <v>#N/A</v>
      </c>
      <c r="D1599" s="291">
        <v>3345628</v>
      </c>
      <c r="E1599" s="7" t="s">
        <v>8</v>
      </c>
      <c r="F1599" s="7" t="s">
        <v>913</v>
      </c>
      <c r="G1599" s="7">
        <v>2000</v>
      </c>
      <c r="H1599" s="648">
        <v>3.47</v>
      </c>
      <c r="I1599" s="648">
        <v>3.47</v>
      </c>
      <c r="J1599" s="19">
        <v>6940</v>
      </c>
      <c r="K1599" s="3">
        <v>0</v>
      </c>
      <c r="L1599" s="8">
        <v>3.11</v>
      </c>
      <c r="M1599" s="8">
        <v>0.47249999999999998</v>
      </c>
      <c r="N1599" s="823">
        <v>6943.0024999999996</v>
      </c>
      <c r="O1599" s="655" t="s">
        <v>143</v>
      </c>
      <c r="P1599" s="662"/>
      <c r="Q1599" s="823">
        <v>-6943.0024999999996</v>
      </c>
      <c r="R1599" s="15"/>
      <c r="S1599" s="25">
        <v>0</v>
      </c>
      <c r="U1599" s="15">
        <v>-2.5981214577527827</v>
      </c>
      <c r="V1599" s="4" t="s">
        <v>1257</v>
      </c>
      <c r="W1599" s="657">
        <v>3.5825</v>
      </c>
      <c r="X1599" s="4">
        <v>-3000</v>
      </c>
      <c r="Y1599" s="20"/>
      <c r="Z1599" s="15">
        <v>0</v>
      </c>
    </row>
    <row r="1600" spans="1:26" s="4" customFormat="1" ht="15.75" customHeight="1">
      <c r="A1600" s="854" t="s">
        <v>200</v>
      </c>
      <c r="B1600" s="5">
        <v>43658</v>
      </c>
      <c r="C1600" s="650" t="s">
        <v>274</v>
      </c>
      <c r="D1600" s="291">
        <v>49508</v>
      </c>
      <c r="E1600" s="7" t="s">
        <v>8</v>
      </c>
      <c r="F1600" s="7" t="s">
        <v>152</v>
      </c>
      <c r="G1600" s="7">
        <v>500</v>
      </c>
      <c r="H1600" s="648">
        <v>35.5</v>
      </c>
      <c r="I1600" s="648">
        <v>8.36</v>
      </c>
      <c r="J1600" s="19">
        <v>17750</v>
      </c>
      <c r="K1600" s="3">
        <v>12</v>
      </c>
      <c r="L1600" s="8">
        <v>4.88</v>
      </c>
      <c r="M1600" s="8">
        <v>0.74</v>
      </c>
      <c r="N1600" s="823">
        <v>17765.170000000002</v>
      </c>
      <c r="O1600" s="655" t="s">
        <v>143</v>
      </c>
      <c r="P1600" s="662"/>
      <c r="Q1600" s="823">
        <v>-17765.170000000002</v>
      </c>
      <c r="R1600" s="15"/>
      <c r="S1600" s="25">
        <v>3000</v>
      </c>
      <c r="U1600" s="15"/>
      <c r="V1600" s="4" t="s">
        <v>1257</v>
      </c>
      <c r="W1600" s="657">
        <v>17.619999999999997</v>
      </c>
      <c r="X1600" s="4">
        <v>3000</v>
      </c>
      <c r="Y1600" s="20"/>
      <c r="Z1600" s="15">
        <v>141.83420454545558</v>
      </c>
    </row>
    <row r="1601" spans="1:26" s="4" customFormat="1" ht="15.75" customHeight="1">
      <c r="A1601" s="855" t="s">
        <v>1263</v>
      </c>
      <c r="B1601" s="5">
        <v>43658</v>
      </c>
      <c r="C1601" s="650" t="s">
        <v>276</v>
      </c>
      <c r="D1601" s="291">
        <v>3345628</v>
      </c>
      <c r="E1601" s="7" t="s">
        <v>10</v>
      </c>
      <c r="F1601" s="7" t="s">
        <v>134</v>
      </c>
      <c r="G1601" s="7">
        <v>1600</v>
      </c>
      <c r="H1601" s="648">
        <v>8.6300000000000008</v>
      </c>
      <c r="I1601" s="648">
        <v>8.36</v>
      </c>
      <c r="J1601" s="19">
        <v>13808.000000000002</v>
      </c>
      <c r="K1601" s="3">
        <v>0</v>
      </c>
      <c r="L1601" s="8">
        <v>3.11</v>
      </c>
      <c r="M1601" s="8">
        <v>0.47249999999999998</v>
      </c>
      <c r="N1601" s="823">
        <v>13805.117500000002</v>
      </c>
      <c r="O1601" s="655" t="s">
        <v>143</v>
      </c>
      <c r="P1601" s="662"/>
      <c r="Q1601" s="823">
        <v>13805.117500000002</v>
      </c>
      <c r="R1601" s="15">
        <v>422.77321428571577</v>
      </c>
      <c r="S1601" s="25">
        <v>600</v>
      </c>
      <c r="U1601" s="15">
        <v>-1.8867888265713268</v>
      </c>
      <c r="V1601" s="4" t="s">
        <v>1257</v>
      </c>
      <c r="W1601" s="657">
        <v>3.5825</v>
      </c>
      <c r="X1601" s="4">
        <v>-300</v>
      </c>
      <c r="Y1601" s="20"/>
      <c r="Z1601" s="15">
        <v>401.19545454545641</v>
      </c>
    </row>
    <row r="1602" spans="1:26" s="4" customFormat="1" ht="15.75" customHeight="1">
      <c r="A1602" s="855" t="s">
        <v>1263</v>
      </c>
      <c r="B1602" s="5">
        <v>43657</v>
      </c>
      <c r="C1602" s="650" t="e">
        <v>#N/A</v>
      </c>
      <c r="D1602" s="291">
        <v>3302626</v>
      </c>
      <c r="E1602" s="7" t="s">
        <v>10</v>
      </c>
      <c r="F1602" s="7" t="s">
        <v>913</v>
      </c>
      <c r="G1602" s="7">
        <v>3000</v>
      </c>
      <c r="H1602" s="648">
        <v>3.56</v>
      </c>
      <c r="I1602" s="648">
        <v>3.65</v>
      </c>
      <c r="J1602" s="19">
        <v>10680</v>
      </c>
      <c r="K1602" s="3">
        <v>0</v>
      </c>
      <c r="L1602" s="8">
        <v>2.8699999999999997</v>
      </c>
      <c r="M1602" s="8">
        <v>0.51666666666666672</v>
      </c>
      <c r="N1602" s="823">
        <v>10677.073333333334</v>
      </c>
      <c r="O1602" s="655" t="s">
        <v>143</v>
      </c>
      <c r="P1602" s="662"/>
      <c r="Q1602" s="823">
        <v>10677.073333333334</v>
      </c>
      <c r="R1602" s="15">
        <v>-277.40333333333365</v>
      </c>
      <c r="S1602" s="25">
        <v>0</v>
      </c>
      <c r="U1602" s="15">
        <v>-0.31429231302204319</v>
      </c>
      <c r="V1602" s="4" t="s">
        <v>1257</v>
      </c>
      <c r="W1602" s="657">
        <v>3.3866666666666663</v>
      </c>
      <c r="X1602" s="4">
        <v>-300</v>
      </c>
      <c r="Y1602" s="20"/>
      <c r="Z1602" s="15">
        <v>759.005454545455</v>
      </c>
    </row>
    <row r="1603" spans="1:26" s="4" customFormat="1" ht="15.75" customHeight="1">
      <c r="A1603" s="855" t="s">
        <v>1263</v>
      </c>
      <c r="B1603" s="5">
        <v>43657</v>
      </c>
      <c r="C1603" s="650" t="e">
        <v>#N/A</v>
      </c>
      <c r="D1603" s="291">
        <v>3302626</v>
      </c>
      <c r="E1603" s="7" t="s">
        <v>8</v>
      </c>
      <c r="F1603" s="7" t="s">
        <v>913</v>
      </c>
      <c r="G1603" s="7">
        <v>3000</v>
      </c>
      <c r="H1603" s="648">
        <v>3.65</v>
      </c>
      <c r="I1603" s="648">
        <v>3.65</v>
      </c>
      <c r="J1603" s="19">
        <v>10950</v>
      </c>
      <c r="K1603" s="3">
        <v>0</v>
      </c>
      <c r="L1603" s="8">
        <v>2.8699999999999997</v>
      </c>
      <c r="M1603" s="8">
        <v>0.51666666666666672</v>
      </c>
      <c r="N1603" s="823">
        <v>10953.216666666665</v>
      </c>
      <c r="O1603" s="655" t="s">
        <v>143</v>
      </c>
      <c r="P1603" s="662"/>
      <c r="Q1603" s="823">
        <v>-10953.216666666665</v>
      </c>
      <c r="R1603" s="15"/>
      <c r="S1603" s="25">
        <v>0</v>
      </c>
      <c r="U1603" s="15">
        <v>9.5537759027818314</v>
      </c>
      <c r="V1603" s="4" t="s">
        <v>1257</v>
      </c>
      <c r="W1603" s="657">
        <v>3.3866666666666663</v>
      </c>
      <c r="Y1603" s="20"/>
      <c r="Z1603" s="15">
        <v>220.68090909091006</v>
      </c>
    </row>
    <row r="1604" spans="1:26" s="4" customFormat="1" ht="15.75" customHeight="1">
      <c r="A1604" s="855" t="s">
        <v>1263</v>
      </c>
      <c r="B1604" s="5">
        <v>43657</v>
      </c>
      <c r="C1604" s="650" t="s">
        <v>274</v>
      </c>
      <c r="D1604" s="291">
        <v>3302626</v>
      </c>
      <c r="E1604" s="7" t="s">
        <v>10</v>
      </c>
      <c r="F1604" s="7" t="s">
        <v>114</v>
      </c>
      <c r="G1604" s="7">
        <v>300</v>
      </c>
      <c r="H1604" s="648">
        <v>52.04</v>
      </c>
      <c r="I1604" s="648">
        <v>53.02</v>
      </c>
      <c r="J1604" s="19">
        <v>15612</v>
      </c>
      <c r="K1604" s="3">
        <v>0</v>
      </c>
      <c r="L1604" s="8">
        <v>2.8699999999999997</v>
      </c>
      <c r="M1604" s="8">
        <v>0.51666666666666672</v>
      </c>
      <c r="N1604" s="823">
        <v>15609.413333333334</v>
      </c>
      <c r="O1604" s="655" t="s">
        <v>143</v>
      </c>
      <c r="P1604" s="662"/>
      <c r="Q1604" s="823">
        <v>15609.413333333334</v>
      </c>
      <c r="R1604" s="15">
        <v>-294.51666666666824</v>
      </c>
      <c r="S1604" s="25">
        <v>1600</v>
      </c>
      <c r="U1604" s="15"/>
      <c r="V1604" s="4" t="s">
        <v>1257</v>
      </c>
      <c r="W1604" s="657">
        <v>3.3866666666666663</v>
      </c>
      <c r="Y1604" s="20"/>
      <c r="Z1604" s="15">
        <v>367.24378787879141</v>
      </c>
    </row>
    <row r="1605" spans="1:26" s="4" customFormat="1" ht="15.75" customHeight="1">
      <c r="A1605" s="854" t="s">
        <v>200</v>
      </c>
      <c r="B1605" s="5">
        <v>43657</v>
      </c>
      <c r="C1605" s="650" t="s">
        <v>274</v>
      </c>
      <c r="D1605" s="291">
        <v>43817</v>
      </c>
      <c r="E1605" s="7" t="s">
        <v>10</v>
      </c>
      <c r="F1605" s="7" t="s">
        <v>114</v>
      </c>
      <c r="G1605" s="7">
        <v>300</v>
      </c>
      <c r="H1605" s="648">
        <v>52.01</v>
      </c>
      <c r="I1605" s="648">
        <v>52.06</v>
      </c>
      <c r="J1605" s="19">
        <v>15603</v>
      </c>
      <c r="K1605" s="3">
        <v>12</v>
      </c>
      <c r="L1605" s="8">
        <v>4.29</v>
      </c>
      <c r="M1605" s="8">
        <v>0.65</v>
      </c>
      <c r="N1605" s="823">
        <v>15587.4</v>
      </c>
      <c r="O1605" s="655" t="s">
        <v>143</v>
      </c>
      <c r="P1605" s="662"/>
      <c r="Q1605" s="823">
        <v>15587.4</v>
      </c>
      <c r="R1605" s="15">
        <v>-48.989999999997963</v>
      </c>
      <c r="S1605" s="25">
        <v>0</v>
      </c>
      <c r="U1605" s="15">
        <v>18.775335687193259</v>
      </c>
      <c r="V1605" s="4" t="s">
        <v>1257</v>
      </c>
      <c r="W1605" s="657">
        <v>16.939999999999998</v>
      </c>
      <c r="Y1605" s="20"/>
      <c r="Z1605" s="15">
        <v>469.04833333333409</v>
      </c>
    </row>
    <row r="1606" spans="1:26" s="4" customFormat="1" ht="15.75" customHeight="1">
      <c r="A1606" s="855" t="s">
        <v>1263</v>
      </c>
      <c r="B1606" s="5">
        <v>43656</v>
      </c>
      <c r="C1606" s="650" t="e">
        <v>#N/A</v>
      </c>
      <c r="D1606" s="291">
        <v>3253823</v>
      </c>
      <c r="E1606" s="7" t="s">
        <v>10</v>
      </c>
      <c r="F1606" s="7" t="s">
        <v>913</v>
      </c>
      <c r="G1606" s="7">
        <v>2000</v>
      </c>
      <c r="H1606" s="648">
        <v>3.74</v>
      </c>
      <c r="I1606" s="648">
        <v>3.38</v>
      </c>
      <c r="J1606" s="19">
        <v>7480</v>
      </c>
      <c r="K1606" s="3">
        <v>0</v>
      </c>
      <c r="L1606" s="8">
        <v>2.0499999999999998</v>
      </c>
      <c r="M1606" s="8">
        <v>0.31</v>
      </c>
      <c r="N1606" s="823">
        <v>7478.0455555555554</v>
      </c>
      <c r="O1606" s="655" t="s">
        <v>143</v>
      </c>
      <c r="P1606" s="662"/>
      <c r="Q1606" s="823">
        <v>7478.0455555555554</v>
      </c>
      <c r="R1606" s="15">
        <v>714.43571428571431</v>
      </c>
      <c r="S1606" s="25">
        <v>0</v>
      </c>
      <c r="U1606" s="15">
        <v>-3.4357727359349322</v>
      </c>
      <c r="V1606" s="4" t="s">
        <v>1257</v>
      </c>
      <c r="W1606" s="657">
        <v>2.36</v>
      </c>
      <c r="Y1606" s="20"/>
      <c r="Z1606" s="15">
        <v>0</v>
      </c>
    </row>
    <row r="1607" spans="1:26" s="4" customFormat="1" ht="15.75" customHeight="1">
      <c r="A1607" s="855" t="s">
        <v>1263</v>
      </c>
      <c r="B1607" s="5">
        <v>43651</v>
      </c>
      <c r="C1607" s="650" t="s">
        <v>276</v>
      </c>
      <c r="D1607" s="291"/>
      <c r="E1607" s="7" t="s">
        <v>8</v>
      </c>
      <c r="F1607" s="7" t="s">
        <v>134</v>
      </c>
      <c r="G1607" s="7">
        <v>800</v>
      </c>
      <c r="H1607" s="648">
        <v>8.36</v>
      </c>
      <c r="I1607" s="648">
        <v>8.36</v>
      </c>
      <c r="J1607" s="19">
        <v>6688</v>
      </c>
      <c r="K1607" s="3">
        <v>0</v>
      </c>
      <c r="L1607" s="3">
        <v>0</v>
      </c>
      <c r="M1607" s="3">
        <v>0</v>
      </c>
      <c r="N1607" s="823">
        <v>6690.2744444444443</v>
      </c>
      <c r="O1607" s="655" t="s">
        <v>143</v>
      </c>
      <c r="P1607" s="662"/>
      <c r="Q1607" s="823">
        <v>-6690.2744444444443</v>
      </c>
      <c r="R1607" s="15"/>
      <c r="S1607" s="25">
        <v>0</v>
      </c>
      <c r="U1607" s="15">
        <v>3.2344145253504863</v>
      </c>
      <c r="V1607" s="4" t="s">
        <v>1257</v>
      </c>
      <c r="W1607" s="657">
        <v>0</v>
      </c>
      <c r="Y1607" s="20"/>
      <c r="Z1607" s="15">
        <v>251.36999999999898</v>
      </c>
    </row>
    <row r="1608" spans="1:26" s="4" customFormat="1" ht="15.75" customHeight="1">
      <c r="A1608" s="855" t="s">
        <v>1263</v>
      </c>
      <c r="B1608" s="5">
        <v>43651</v>
      </c>
      <c r="C1608" s="650" t="s">
        <v>274</v>
      </c>
      <c r="D1608" s="291"/>
      <c r="E1608" s="7" t="s">
        <v>10</v>
      </c>
      <c r="F1608" s="7" t="s">
        <v>1115</v>
      </c>
      <c r="G1608" s="7">
        <v>1000</v>
      </c>
      <c r="H1608" s="648">
        <v>32.94</v>
      </c>
      <c r="I1608" s="648">
        <v>32.92</v>
      </c>
      <c r="J1608" s="19">
        <v>32940</v>
      </c>
      <c r="K1608" s="3">
        <v>0</v>
      </c>
      <c r="L1608" s="3">
        <v>0</v>
      </c>
      <c r="M1608" s="3">
        <v>0</v>
      </c>
      <c r="N1608" s="823">
        <v>32938.355555555558</v>
      </c>
      <c r="O1608" s="655" t="s">
        <v>143</v>
      </c>
      <c r="P1608" s="662"/>
      <c r="Q1608" s="823">
        <v>32938.355555555558</v>
      </c>
      <c r="R1608" s="15">
        <v>6184.2868253968263</v>
      </c>
      <c r="S1608" s="25">
        <v>0</v>
      </c>
      <c r="U1608" s="15">
        <v>0.17836617480007011</v>
      </c>
      <c r="V1608" s="4" t="s">
        <v>1257</v>
      </c>
      <c r="W1608" s="657">
        <v>0</v>
      </c>
      <c r="Y1608" s="20"/>
      <c r="Z1608" s="15">
        <v>251.36999999999898</v>
      </c>
    </row>
    <row r="1609" spans="1:26" s="4" customFormat="1" ht="15.75" customHeight="1">
      <c r="A1609" s="854" t="s">
        <v>200</v>
      </c>
      <c r="B1609" s="5">
        <v>43651</v>
      </c>
      <c r="C1609" s="650" t="e">
        <v>#N/A</v>
      </c>
      <c r="D1609" s="291">
        <v>24679</v>
      </c>
      <c r="E1609" s="7" t="s">
        <v>10</v>
      </c>
      <c r="F1609" s="7" t="s">
        <v>1260</v>
      </c>
      <c r="G1609" s="7">
        <v>300</v>
      </c>
      <c r="H1609" s="648">
        <v>96.45</v>
      </c>
      <c r="I1609" s="648">
        <v>99.59</v>
      </c>
      <c r="J1609" s="19">
        <v>28935</v>
      </c>
      <c r="K1609" s="3">
        <v>12</v>
      </c>
      <c r="L1609" s="8">
        <v>7.95</v>
      </c>
      <c r="M1609" s="8">
        <v>1.21</v>
      </c>
      <c r="N1609" s="823">
        <v>28920.145555555555</v>
      </c>
      <c r="O1609" s="655" t="s">
        <v>143</v>
      </c>
      <c r="P1609" s="662"/>
      <c r="Q1609" s="823">
        <v>28920.145555555555</v>
      </c>
      <c r="R1609" s="15">
        <v>-993.63047619047575</v>
      </c>
      <c r="S1609" s="25">
        <v>800</v>
      </c>
      <c r="U1609" s="15"/>
      <c r="V1609" s="4" t="s">
        <v>1257</v>
      </c>
      <c r="W1609" s="657">
        <v>21.16</v>
      </c>
      <c r="Y1609" s="20"/>
      <c r="Z1609" s="15">
        <v>251.36999999999898</v>
      </c>
    </row>
    <row r="1610" spans="1:26" s="4" customFormat="1" ht="15.75" customHeight="1">
      <c r="A1610" s="855" t="s">
        <v>1263</v>
      </c>
      <c r="B1610" s="5">
        <v>43650</v>
      </c>
      <c r="C1610" s="650" t="s">
        <v>1265</v>
      </c>
      <c r="D1610" s="291">
        <v>3105420</v>
      </c>
      <c r="E1610" s="7" t="s">
        <v>10</v>
      </c>
      <c r="F1610" s="7" t="s">
        <v>90</v>
      </c>
      <c r="G1610" s="7">
        <v>500</v>
      </c>
      <c r="H1610" s="648">
        <v>37.14</v>
      </c>
      <c r="I1610" s="648">
        <v>35.92</v>
      </c>
      <c r="J1610" s="19">
        <v>18570</v>
      </c>
      <c r="K1610" s="3">
        <v>0</v>
      </c>
      <c r="L1610" s="8">
        <v>4.2571428571428571</v>
      </c>
      <c r="M1610" s="8">
        <v>0.3671428571428571</v>
      </c>
      <c r="N1610" s="823">
        <v>18567.988412698411</v>
      </c>
      <c r="O1610" s="655" t="s">
        <v>143</v>
      </c>
      <c r="P1610" s="662"/>
      <c r="Q1610" s="823">
        <v>18567.988412698411</v>
      </c>
      <c r="R1610" s="15">
        <v>600.5657142857126</v>
      </c>
      <c r="S1610" s="25">
        <v>2000</v>
      </c>
      <c r="U1610" s="15"/>
      <c r="V1610" s="4" t="s">
        <v>1257</v>
      </c>
      <c r="W1610" s="657">
        <v>4.6242857142857146</v>
      </c>
      <c r="Y1610" s="20"/>
      <c r="Z1610" s="15">
        <v>0</v>
      </c>
    </row>
    <row r="1611" spans="1:26" s="4" customFormat="1" ht="15.75" customHeight="1">
      <c r="A1611" s="855" t="s">
        <v>1263</v>
      </c>
      <c r="B1611" s="5">
        <v>43650</v>
      </c>
      <c r="C1611" s="650" t="e">
        <v>#N/A</v>
      </c>
      <c r="D1611" s="291">
        <v>3105420</v>
      </c>
      <c r="E1611" s="7" t="s">
        <v>10</v>
      </c>
      <c r="F1611" s="7" t="s">
        <v>257</v>
      </c>
      <c r="G1611" s="7">
        <v>400</v>
      </c>
      <c r="H1611" s="648">
        <v>47.83</v>
      </c>
      <c r="I1611" s="648">
        <v>47.72</v>
      </c>
      <c r="J1611" s="19">
        <v>19132</v>
      </c>
      <c r="K1611" s="3">
        <v>0</v>
      </c>
      <c r="L1611" s="8">
        <v>4.2571428571428571</v>
      </c>
      <c r="M1611" s="8">
        <v>0.3671428571428571</v>
      </c>
      <c r="N1611" s="823">
        <v>19129.988412698411</v>
      </c>
      <c r="O1611" s="655" t="s">
        <v>143</v>
      </c>
      <c r="P1611" s="662"/>
      <c r="Q1611" s="823">
        <v>19129.988412698411</v>
      </c>
      <c r="R1611" s="15">
        <v>34.121428571426804</v>
      </c>
      <c r="S1611" s="25">
        <v>0</v>
      </c>
      <c r="U1611" s="15">
        <v>0.39430629401769896</v>
      </c>
      <c r="V1611" s="4" t="s">
        <v>1257</v>
      </c>
      <c r="W1611" s="657">
        <v>4.6242857142857146</v>
      </c>
      <c r="Y1611" s="20"/>
      <c r="Z1611" s="15">
        <v>0</v>
      </c>
    </row>
    <row r="1612" spans="1:26" s="4" customFormat="1" ht="15.75" customHeight="1">
      <c r="A1612" s="855" t="s">
        <v>1263</v>
      </c>
      <c r="B1612" s="5">
        <v>43650</v>
      </c>
      <c r="C1612" s="650" t="s">
        <v>276</v>
      </c>
      <c r="D1612" s="291">
        <v>3105420</v>
      </c>
      <c r="E1612" s="7" t="s">
        <v>8</v>
      </c>
      <c r="F1612" s="7" t="s">
        <v>134</v>
      </c>
      <c r="G1612" s="7">
        <v>800</v>
      </c>
      <c r="H1612" s="648">
        <v>8.36</v>
      </c>
      <c r="I1612" s="3">
        <v>8.36</v>
      </c>
      <c r="J1612" s="19">
        <v>6688</v>
      </c>
      <c r="K1612" s="3">
        <v>0</v>
      </c>
      <c r="L1612" s="8">
        <v>4.2571428571428571</v>
      </c>
      <c r="M1612" s="8">
        <v>0.3671428571428571</v>
      </c>
      <c r="N1612" s="823">
        <v>6690.6415873015867</v>
      </c>
      <c r="O1612" s="655" t="s">
        <v>143</v>
      </c>
      <c r="P1612" s="662"/>
      <c r="Q1612" s="823">
        <v>-6690.6415873015867</v>
      </c>
      <c r="R1612" s="15"/>
      <c r="S1612" s="25">
        <v>400</v>
      </c>
      <c r="U1612" s="15"/>
      <c r="V1612" s="4" t="s">
        <v>1257</v>
      </c>
      <c r="W1612" s="657">
        <v>4.6242857142857146</v>
      </c>
      <c r="Y1612" s="20"/>
      <c r="Z1612" s="15">
        <v>0</v>
      </c>
    </row>
    <row r="1613" spans="1:26" s="4" customFormat="1" ht="15.75" customHeight="1">
      <c r="A1613" s="855" t="s">
        <v>1263</v>
      </c>
      <c r="B1613" s="5">
        <v>43650</v>
      </c>
      <c r="C1613" s="650" t="e">
        <v>#N/A</v>
      </c>
      <c r="D1613" s="291">
        <v>3105420</v>
      </c>
      <c r="E1613" s="7" t="s">
        <v>8</v>
      </c>
      <c r="F1613" s="7" t="s">
        <v>913</v>
      </c>
      <c r="G1613" s="7">
        <v>2000</v>
      </c>
      <c r="H1613" s="648">
        <v>3.38</v>
      </c>
      <c r="I1613" s="3">
        <v>3.38</v>
      </c>
      <c r="J1613" s="19">
        <v>6760</v>
      </c>
      <c r="K1613" s="3">
        <v>0</v>
      </c>
      <c r="L1613" s="8">
        <v>4.2571428571428571</v>
      </c>
      <c r="M1613" s="8">
        <v>0.3671428571428571</v>
      </c>
      <c r="N1613" s="823">
        <v>6762.6415873015867</v>
      </c>
      <c r="O1613" s="655" t="s">
        <v>143</v>
      </c>
      <c r="P1613" s="662"/>
      <c r="Q1613" s="823">
        <v>-6762.6415873015867</v>
      </c>
      <c r="R1613" s="15"/>
      <c r="S1613" s="25">
        <v>1000</v>
      </c>
      <c r="U1613" s="15"/>
      <c r="V1613" s="4" t="s">
        <v>1257</v>
      </c>
      <c r="W1613" s="657">
        <v>4.6242857142857146</v>
      </c>
      <c r="Y1613" s="20"/>
      <c r="Z1613" s="15">
        <v>119.09575000000223</v>
      </c>
    </row>
    <row r="1614" spans="1:26" s="4" customFormat="1" ht="15.75" customHeight="1">
      <c r="A1614" s="855" t="s">
        <v>1263</v>
      </c>
      <c r="B1614" s="5">
        <v>43650</v>
      </c>
      <c r="C1614" s="650" t="s">
        <v>271</v>
      </c>
      <c r="D1614" s="291">
        <v>3105420</v>
      </c>
      <c r="E1614" s="7" t="s">
        <v>10</v>
      </c>
      <c r="F1614" s="7" t="s">
        <v>170</v>
      </c>
      <c r="G1614" s="7">
        <v>1000</v>
      </c>
      <c r="H1614" s="648">
        <v>32.950000000000003</v>
      </c>
      <c r="I1614" s="648">
        <v>32.799999999999997</v>
      </c>
      <c r="J1614" s="19">
        <v>32950</v>
      </c>
      <c r="K1614" s="3">
        <v>0</v>
      </c>
      <c r="L1614" s="8">
        <v>4.2571428571428571</v>
      </c>
      <c r="M1614" s="8">
        <v>0.3671428571428571</v>
      </c>
      <c r="N1614" s="823">
        <v>32947.988412698418</v>
      </c>
      <c r="O1614" s="655" t="s">
        <v>143</v>
      </c>
      <c r="P1614" s="662"/>
      <c r="Q1614" s="823">
        <v>32947.988412698418</v>
      </c>
      <c r="R1614" s="15">
        <v>129.91599206349201</v>
      </c>
      <c r="S1614" s="25">
        <v>900</v>
      </c>
      <c r="U1614" s="15"/>
      <c r="V1614" s="4" t="s">
        <v>1257</v>
      </c>
      <c r="W1614" s="657">
        <v>4.6242857142857146</v>
      </c>
      <c r="X1614" s="4">
        <v>300</v>
      </c>
      <c r="Y1614" s="20"/>
      <c r="Z1614" s="15">
        <v>724.44771428571403</v>
      </c>
    </row>
    <row r="1615" spans="1:26" s="4" customFormat="1" ht="15.75" customHeight="1">
      <c r="A1615" s="855" t="s">
        <v>1263</v>
      </c>
      <c r="B1615" s="5">
        <v>43650</v>
      </c>
      <c r="C1615" s="650" t="e">
        <v>#N/A</v>
      </c>
      <c r="D1615" s="291">
        <v>3105420</v>
      </c>
      <c r="E1615" s="7" t="s">
        <v>8</v>
      </c>
      <c r="F1615" s="7" t="s">
        <v>257</v>
      </c>
      <c r="G1615" s="7">
        <v>400</v>
      </c>
      <c r="H1615" s="648">
        <v>47.72</v>
      </c>
      <c r="I1615" s="648">
        <v>47.72</v>
      </c>
      <c r="J1615" s="19">
        <v>19088</v>
      </c>
      <c r="K1615" s="3">
        <v>0</v>
      </c>
      <c r="L1615" s="8">
        <v>4.2571428571428571</v>
      </c>
      <c r="M1615" s="8">
        <v>0.3671428571428571</v>
      </c>
      <c r="N1615" s="823">
        <v>19090.027142857143</v>
      </c>
      <c r="O1615" s="655" t="s">
        <v>143</v>
      </c>
      <c r="P1615" s="662"/>
      <c r="Q1615" s="823">
        <v>-19090.027142857143</v>
      </c>
      <c r="R1615" s="15"/>
      <c r="S1615" s="25">
        <v>1500</v>
      </c>
      <c r="U1615" s="15"/>
      <c r="V1615" s="4" t="s">
        <v>1257</v>
      </c>
      <c r="W1615" s="657">
        <v>4.6242857142857146</v>
      </c>
      <c r="Y1615" s="20"/>
      <c r="Z1615" s="15">
        <v>408.22771428571286</v>
      </c>
    </row>
    <row r="1616" spans="1:26" s="4" customFormat="1" ht="15.75" customHeight="1">
      <c r="A1616" s="855" t="s">
        <v>1263</v>
      </c>
      <c r="B1616" s="5">
        <v>43650</v>
      </c>
      <c r="C1616" s="650" t="s">
        <v>274</v>
      </c>
      <c r="D1616" s="291">
        <v>3105420</v>
      </c>
      <c r="E1616" s="7" t="s">
        <v>8</v>
      </c>
      <c r="F1616" s="7" t="s">
        <v>1115</v>
      </c>
      <c r="G1616" s="7">
        <v>500</v>
      </c>
      <c r="H1616" s="648">
        <v>31.25</v>
      </c>
      <c r="I1616" s="648">
        <v>32.914999999999999</v>
      </c>
      <c r="J1616" s="19">
        <v>15625</v>
      </c>
      <c r="K1616" s="3">
        <v>0</v>
      </c>
      <c r="L1616" s="8">
        <v>4.2571428571428571</v>
      </c>
      <c r="M1616" s="8">
        <v>0.3671428571428571</v>
      </c>
      <c r="N1616" s="823">
        <v>15628.107142857143</v>
      </c>
      <c r="O1616" s="655" t="s">
        <v>143</v>
      </c>
      <c r="P1616" s="662"/>
      <c r="Q1616" s="823">
        <v>-15628.107142857143</v>
      </c>
      <c r="R1616" s="15"/>
      <c r="S1616" s="25">
        <v>300</v>
      </c>
      <c r="U1616" s="15"/>
      <c r="V1616" s="4" t="s">
        <v>1257</v>
      </c>
      <c r="W1616" s="657">
        <v>4.6242857142857146</v>
      </c>
      <c r="X1616" s="4">
        <v>300</v>
      </c>
      <c r="Y1616" s="20"/>
      <c r="Z1616" s="15">
        <v>-44.42428571428718</v>
      </c>
    </row>
    <row r="1617" spans="1:26" s="4" customFormat="1" ht="15.75" customHeight="1">
      <c r="A1617" s="855" t="s">
        <v>1263</v>
      </c>
      <c r="B1617" s="5">
        <v>43649</v>
      </c>
      <c r="C1617" s="650" t="s">
        <v>274</v>
      </c>
      <c r="D1617" s="663">
        <v>3057901</v>
      </c>
      <c r="E1617" s="7" t="s">
        <v>8</v>
      </c>
      <c r="F1617" s="7" t="s">
        <v>114</v>
      </c>
      <c r="G1617" s="7">
        <v>300</v>
      </c>
      <c r="H1617" s="648">
        <v>51.66</v>
      </c>
      <c r="I1617" s="648">
        <v>53.024444444444434</v>
      </c>
      <c r="J1617" s="19">
        <v>15497.999999999998</v>
      </c>
      <c r="K1617" s="3">
        <v>0</v>
      </c>
      <c r="L1617" s="8">
        <v>4.26</v>
      </c>
      <c r="M1617" s="8">
        <v>0.64</v>
      </c>
      <c r="N1617" s="823">
        <v>15501.379999999997</v>
      </c>
      <c r="O1617" s="655" t="s">
        <v>143</v>
      </c>
      <c r="P1617" s="662"/>
      <c r="Q1617" s="823">
        <v>-15501.379999999997</v>
      </c>
      <c r="R1617" s="15"/>
      <c r="S1617" s="25">
        <v>0</v>
      </c>
      <c r="U1617" s="15">
        <v>5.5869422836738982</v>
      </c>
      <c r="V1617" s="4" t="s">
        <v>1257</v>
      </c>
      <c r="W1617" s="657">
        <v>4.8999999999999995</v>
      </c>
      <c r="Y1617" s="20"/>
      <c r="Z1617" s="15">
        <v>0</v>
      </c>
    </row>
    <row r="1618" spans="1:26" s="4" customFormat="1" ht="15.75" customHeight="1">
      <c r="A1618" s="854" t="s">
        <v>200</v>
      </c>
      <c r="B1618" s="5">
        <v>43649</v>
      </c>
      <c r="C1618" s="650" t="s">
        <v>1264</v>
      </c>
      <c r="D1618" s="663">
        <v>12942</v>
      </c>
      <c r="E1618" s="7" t="s">
        <v>8</v>
      </c>
      <c r="F1618" s="7" t="s">
        <v>130</v>
      </c>
      <c r="G1618" s="7">
        <v>500</v>
      </c>
      <c r="H1618" s="648">
        <v>23.83</v>
      </c>
      <c r="I1618" s="648">
        <v>24.21</v>
      </c>
      <c r="J1618" s="19">
        <v>11915</v>
      </c>
      <c r="K1618" s="3">
        <v>12</v>
      </c>
      <c r="L1618" s="8">
        <v>3.27</v>
      </c>
      <c r="M1618" s="8">
        <v>0.49</v>
      </c>
      <c r="N1618" s="823">
        <v>11930.23</v>
      </c>
      <c r="O1618" s="655" t="s">
        <v>143</v>
      </c>
      <c r="P1618" s="662"/>
      <c r="Q1618" s="823">
        <v>-11930.23</v>
      </c>
      <c r="R1618" s="15"/>
      <c r="S1618" s="25">
        <v>800</v>
      </c>
      <c r="U1618" s="15"/>
      <c r="V1618" s="4" t="s">
        <v>1257</v>
      </c>
      <c r="W1618" s="657">
        <v>15.76</v>
      </c>
      <c r="Y1618" s="20"/>
      <c r="Z1618" s="15">
        <v>0</v>
      </c>
    </row>
    <row r="1619" spans="1:26" s="4" customFormat="1" ht="15.75" customHeight="1">
      <c r="A1619" s="854" t="s">
        <v>200</v>
      </c>
      <c r="B1619" s="5">
        <v>43648</v>
      </c>
      <c r="C1619" s="650" t="s">
        <v>274</v>
      </c>
      <c r="D1619" s="663">
        <v>7731</v>
      </c>
      <c r="E1619" s="7" t="s">
        <v>8</v>
      </c>
      <c r="F1619" s="7" t="s">
        <v>114</v>
      </c>
      <c r="G1619" s="7">
        <v>300</v>
      </c>
      <c r="H1619" s="648">
        <v>52.06</v>
      </c>
      <c r="I1619" s="648">
        <v>52.06</v>
      </c>
      <c r="J1619" s="19">
        <v>15618</v>
      </c>
      <c r="K1619" s="3">
        <v>12</v>
      </c>
      <c r="L1619" s="8">
        <v>5.78</v>
      </c>
      <c r="M1619" s="8">
        <v>0.88</v>
      </c>
      <c r="N1619" s="823">
        <v>15633.3</v>
      </c>
      <c r="O1619" s="655" t="s">
        <v>143</v>
      </c>
      <c r="P1619" s="662"/>
      <c r="Q1619" s="823">
        <v>-15633.3</v>
      </c>
      <c r="R1619" s="15"/>
      <c r="S1619" s="25">
        <v>800</v>
      </c>
      <c r="U1619" s="15"/>
      <c r="V1619" s="4" t="s">
        <v>1257</v>
      </c>
      <c r="W1619" s="657">
        <v>18.66</v>
      </c>
      <c r="Y1619" s="20"/>
      <c r="Z1619" s="15">
        <v>344.28166666666948</v>
      </c>
    </row>
    <row r="1620" spans="1:26" s="4" customFormat="1" ht="15.75" customHeight="1">
      <c r="A1620" s="854" t="s">
        <v>200</v>
      </c>
      <c r="B1620" s="5">
        <v>43648</v>
      </c>
      <c r="C1620" s="650" t="s">
        <v>271</v>
      </c>
      <c r="D1620" s="663">
        <v>7731</v>
      </c>
      <c r="E1620" s="7" t="s">
        <v>10</v>
      </c>
      <c r="F1620" s="7" t="s">
        <v>1234</v>
      </c>
      <c r="G1620" s="7">
        <v>7000</v>
      </c>
      <c r="H1620" s="648">
        <v>5.37</v>
      </c>
      <c r="I1620" s="648">
        <v>5.0599999999999996</v>
      </c>
      <c r="J1620" s="19">
        <v>37590</v>
      </c>
      <c r="K1620" s="3">
        <v>12</v>
      </c>
      <c r="L1620" s="8">
        <v>5.78</v>
      </c>
      <c r="M1620" s="8">
        <v>0.88</v>
      </c>
      <c r="N1620" s="823">
        <v>37575.33</v>
      </c>
      <c r="O1620" s="655" t="s">
        <v>143</v>
      </c>
      <c r="P1620" s="662"/>
      <c r="Q1620" s="823">
        <v>37575.33</v>
      </c>
      <c r="R1620" s="15">
        <v>2099.3120000000035</v>
      </c>
      <c r="S1620" s="25">
        <v>500</v>
      </c>
      <c r="U1620" s="15"/>
      <c r="V1620" s="4" t="s">
        <v>1257</v>
      </c>
      <c r="W1620" s="657">
        <v>18.66</v>
      </c>
      <c r="Y1620" s="20"/>
      <c r="Z1620" s="15">
        <v>984</v>
      </c>
    </row>
    <row r="1621" spans="1:26" s="4" customFormat="1" ht="15.75" customHeight="1">
      <c r="A1621" s="855" t="s">
        <v>1263</v>
      </c>
      <c r="B1621" s="5">
        <v>43648</v>
      </c>
      <c r="C1621" s="650" t="s">
        <v>271</v>
      </c>
      <c r="D1621" s="663">
        <v>3017702</v>
      </c>
      <c r="E1621" s="7" t="s">
        <v>8</v>
      </c>
      <c r="F1621" s="7" t="s">
        <v>170</v>
      </c>
      <c r="G1621" s="7">
        <v>200</v>
      </c>
      <c r="H1621" s="648">
        <v>31.66</v>
      </c>
      <c r="I1621" s="648">
        <v>32.804000000000002</v>
      </c>
      <c r="J1621" s="19">
        <v>6332</v>
      </c>
      <c r="K1621" s="3">
        <v>0</v>
      </c>
      <c r="L1621" s="8">
        <v>3.6280000000000001</v>
      </c>
      <c r="M1621" s="8">
        <v>0.55199999999999994</v>
      </c>
      <c r="N1621" s="823">
        <v>6334.9719999999998</v>
      </c>
      <c r="O1621" s="655" t="s">
        <v>143</v>
      </c>
      <c r="P1621" s="662"/>
      <c r="Q1621" s="823">
        <v>-6334.9719999999998</v>
      </c>
      <c r="R1621" s="15"/>
      <c r="S1621" s="25">
        <v>600</v>
      </c>
      <c r="U1621" s="15"/>
      <c r="V1621" s="4" t="s">
        <v>1257</v>
      </c>
      <c r="W1621" s="657">
        <v>4.18</v>
      </c>
      <c r="X1621" s="4">
        <v>200</v>
      </c>
      <c r="Y1621" s="20"/>
      <c r="Z1621" s="15">
        <v>-32.690000000002328</v>
      </c>
    </row>
    <row r="1622" spans="1:26" s="4" customFormat="1" ht="15.75" customHeight="1">
      <c r="A1622" s="855" t="s">
        <v>1263</v>
      </c>
      <c r="B1622" s="5">
        <v>43648</v>
      </c>
      <c r="C1622" s="650" t="s">
        <v>271</v>
      </c>
      <c r="D1622" s="663">
        <v>3017702</v>
      </c>
      <c r="E1622" s="7" t="s">
        <v>8</v>
      </c>
      <c r="F1622" s="7" t="s">
        <v>170</v>
      </c>
      <c r="G1622" s="7">
        <v>300</v>
      </c>
      <c r="H1622" s="648">
        <v>31.55</v>
      </c>
      <c r="I1622" s="648">
        <v>33.087499999999999</v>
      </c>
      <c r="J1622" s="19">
        <v>9465</v>
      </c>
      <c r="K1622" s="3">
        <v>0</v>
      </c>
      <c r="L1622" s="8">
        <v>3.6280000000000001</v>
      </c>
      <c r="M1622" s="8">
        <v>0.55199999999999994</v>
      </c>
      <c r="N1622" s="823">
        <v>9468.141999999998</v>
      </c>
      <c r="O1622" s="655" t="s">
        <v>143</v>
      </c>
      <c r="P1622" s="662"/>
      <c r="Q1622" s="823">
        <v>-9468.141999999998</v>
      </c>
      <c r="R1622" s="15"/>
      <c r="S1622" s="25">
        <v>400</v>
      </c>
      <c r="U1622" s="15"/>
      <c r="V1622" s="4" t="s">
        <v>1257</v>
      </c>
      <c r="W1622" s="657">
        <v>4.18</v>
      </c>
      <c r="X1622" s="4">
        <v>400</v>
      </c>
      <c r="Y1622" s="20"/>
      <c r="Z1622" s="15">
        <v>0</v>
      </c>
    </row>
    <row r="1623" spans="1:26" s="4" customFormat="1" ht="15.75" customHeight="1">
      <c r="A1623" s="855" t="s">
        <v>1263</v>
      </c>
      <c r="B1623" s="5">
        <v>43648</v>
      </c>
      <c r="C1623" s="650" t="s">
        <v>1265</v>
      </c>
      <c r="D1623" s="291">
        <v>3017702</v>
      </c>
      <c r="E1623" s="7" t="s">
        <v>8</v>
      </c>
      <c r="F1623" s="7" t="s">
        <v>90</v>
      </c>
      <c r="G1623" s="7">
        <v>500</v>
      </c>
      <c r="H1623" s="648">
        <v>35.92</v>
      </c>
      <c r="I1623" s="3">
        <v>35.92</v>
      </c>
      <c r="J1623" s="19">
        <v>17960</v>
      </c>
      <c r="K1623" s="3">
        <v>0</v>
      </c>
      <c r="L1623" s="8">
        <v>3.6280000000000001</v>
      </c>
      <c r="M1623" s="8">
        <v>0.55199999999999994</v>
      </c>
      <c r="N1623" s="823">
        <v>17963.142</v>
      </c>
      <c r="O1623" s="655" t="s">
        <v>143</v>
      </c>
      <c r="P1623" s="662"/>
      <c r="Q1623" s="823">
        <v>-17963.142</v>
      </c>
      <c r="R1623" s="15"/>
      <c r="S1623" s="25">
        <v>300</v>
      </c>
      <c r="U1623" s="15"/>
      <c r="V1623" s="4" t="s">
        <v>1257</v>
      </c>
      <c r="W1623" s="657">
        <v>4.18</v>
      </c>
      <c r="Y1623" s="20"/>
      <c r="Z1623" s="15">
        <v>0</v>
      </c>
    </row>
    <row r="1624" spans="1:26" s="4" customFormat="1" ht="15.75" customHeight="1">
      <c r="A1624" s="855" t="s">
        <v>1263</v>
      </c>
      <c r="B1624" s="5">
        <v>43648</v>
      </c>
      <c r="C1624" s="650" t="s">
        <v>274</v>
      </c>
      <c r="D1624" s="291">
        <v>3017702</v>
      </c>
      <c r="E1624" s="7" t="s">
        <v>8</v>
      </c>
      <c r="F1624" s="7" t="s">
        <v>114</v>
      </c>
      <c r="G1624" s="7">
        <v>200</v>
      </c>
      <c r="H1624" s="648">
        <v>53.32</v>
      </c>
      <c r="I1624" s="3">
        <v>53.706666666666663</v>
      </c>
      <c r="J1624" s="19">
        <v>10664</v>
      </c>
      <c r="K1624" s="3">
        <v>0</v>
      </c>
      <c r="L1624" s="8">
        <v>3.6280000000000001</v>
      </c>
      <c r="M1624" s="8">
        <v>0.55199999999999994</v>
      </c>
      <c r="N1624" s="823">
        <v>10667.048666666666</v>
      </c>
      <c r="O1624" s="655" t="s">
        <v>143</v>
      </c>
      <c r="P1624" s="662"/>
      <c r="Q1624" s="823">
        <v>-10667.048666666666</v>
      </c>
      <c r="R1624" s="15"/>
      <c r="S1624" s="25">
        <v>0</v>
      </c>
      <c r="U1624" s="15">
        <v>3.8907689245190826</v>
      </c>
      <c r="V1624" s="4" t="s">
        <v>1257</v>
      </c>
      <c r="W1624" s="657">
        <v>4.18</v>
      </c>
      <c r="Y1624" s="20"/>
      <c r="Z1624" s="15">
        <v>0</v>
      </c>
    </row>
    <row r="1625" spans="1:26" s="4" customFormat="1" ht="15.75" customHeight="1">
      <c r="A1625" s="855" t="s">
        <v>1263</v>
      </c>
      <c r="B1625" s="5">
        <v>43648</v>
      </c>
      <c r="C1625" s="650" t="s">
        <v>274</v>
      </c>
      <c r="D1625" s="291">
        <v>3017702</v>
      </c>
      <c r="E1625" s="7" t="s">
        <v>8</v>
      </c>
      <c r="F1625" s="7" t="s">
        <v>114</v>
      </c>
      <c r="G1625" s="7">
        <v>400</v>
      </c>
      <c r="H1625" s="648">
        <v>53.9</v>
      </c>
      <c r="I1625" s="3">
        <v>53.9</v>
      </c>
      <c r="J1625" s="19">
        <v>21560</v>
      </c>
      <c r="K1625" s="3">
        <v>0</v>
      </c>
      <c r="L1625" s="8">
        <v>3.6280000000000001</v>
      </c>
      <c r="M1625" s="8">
        <v>0.55199999999999994</v>
      </c>
      <c r="N1625" s="823">
        <v>21563.048666666666</v>
      </c>
      <c r="O1625" s="655" t="s">
        <v>143</v>
      </c>
      <c r="P1625" s="662"/>
      <c r="Q1625" s="823">
        <v>-21563.048666666666</v>
      </c>
      <c r="R1625" s="15"/>
      <c r="S1625" s="25">
        <v>0</v>
      </c>
      <c r="U1625" s="15">
        <v>2.3175181057626193</v>
      </c>
      <c r="V1625" s="4" t="s">
        <v>1257</v>
      </c>
      <c r="W1625" s="657">
        <v>4.18</v>
      </c>
      <c r="Y1625" s="20"/>
      <c r="Z1625" s="15">
        <v>0</v>
      </c>
    </row>
    <row r="1626" spans="1:26" s="4" customFormat="1" ht="15.75" customHeight="1">
      <c r="A1626" s="854" t="s">
        <v>200</v>
      </c>
      <c r="B1626" s="5">
        <v>43648</v>
      </c>
      <c r="C1626" s="650" t="e">
        <v>#N/A</v>
      </c>
      <c r="D1626" s="291">
        <v>7731</v>
      </c>
      <c r="E1626" s="7" t="s">
        <v>8</v>
      </c>
      <c r="F1626" s="7" t="s">
        <v>1260</v>
      </c>
      <c r="G1626" s="7">
        <v>100</v>
      </c>
      <c r="H1626" s="648">
        <v>98.71</v>
      </c>
      <c r="I1626" s="3">
        <v>99.59</v>
      </c>
      <c r="J1626" s="19">
        <v>9871</v>
      </c>
      <c r="K1626" s="3">
        <v>12</v>
      </c>
      <c r="L1626" s="8">
        <v>5.78</v>
      </c>
      <c r="M1626" s="8">
        <v>0.88</v>
      </c>
      <c r="N1626" s="823">
        <v>9886.3766666666652</v>
      </c>
      <c r="O1626" s="655" t="s">
        <v>143</v>
      </c>
      <c r="P1626" s="662"/>
      <c r="Q1626" s="823">
        <v>-9886.3766666666652</v>
      </c>
      <c r="R1626" s="15"/>
      <c r="S1626" s="25">
        <v>0</v>
      </c>
      <c r="U1626" s="15">
        <v>-0.76300800253555201</v>
      </c>
      <c r="V1626" s="4" t="s">
        <v>1257</v>
      </c>
      <c r="W1626" s="657">
        <v>18.66</v>
      </c>
      <c r="Y1626" s="20"/>
      <c r="Z1626" s="15">
        <v>7.9290000000000873</v>
      </c>
    </row>
    <row r="1627" spans="1:26" s="4" customFormat="1" ht="15.75" customHeight="1">
      <c r="A1627" s="855" t="s">
        <v>1263</v>
      </c>
      <c r="B1627" s="5">
        <v>43647</v>
      </c>
      <c r="C1627" s="650" t="s">
        <v>276</v>
      </c>
      <c r="D1627" s="291">
        <v>2976057</v>
      </c>
      <c r="E1627" s="7" t="s">
        <v>10</v>
      </c>
      <c r="F1627" s="7" t="s">
        <v>128</v>
      </c>
      <c r="G1627" s="7">
        <v>500</v>
      </c>
      <c r="H1627" s="648">
        <v>22.11</v>
      </c>
      <c r="I1627" s="3"/>
      <c r="J1627" s="19">
        <v>11055</v>
      </c>
      <c r="K1627" s="3">
        <v>0</v>
      </c>
      <c r="L1627" s="8">
        <v>3.04</v>
      </c>
      <c r="M1627" s="8">
        <v>0.46</v>
      </c>
      <c r="N1627" s="823">
        <v>11051.800000000001</v>
      </c>
      <c r="O1627" s="655" t="s">
        <v>143</v>
      </c>
      <c r="P1627" s="662"/>
      <c r="Q1627" s="823">
        <v>11051.800000000001</v>
      </c>
      <c r="R1627" s="15">
        <v>430</v>
      </c>
      <c r="S1627" s="25">
        <v>0</v>
      </c>
      <c r="U1627" s="15"/>
      <c r="V1627" s="4" t="s">
        <v>1257</v>
      </c>
      <c r="W1627" s="657">
        <v>3.5</v>
      </c>
      <c r="Y1627" s="20"/>
      <c r="Z1627" s="15">
        <v>0</v>
      </c>
    </row>
    <row r="1628" spans="1:26" s="4" customFormat="1" ht="15.75" customHeight="1">
      <c r="A1628" s="854" t="s">
        <v>200</v>
      </c>
      <c r="B1628" s="5">
        <v>43647</v>
      </c>
      <c r="C1628" s="650" t="s">
        <v>274</v>
      </c>
      <c r="D1628" s="291">
        <v>2893</v>
      </c>
      <c r="E1628" s="7" t="s">
        <v>10</v>
      </c>
      <c r="F1628" s="7" t="s">
        <v>114</v>
      </c>
      <c r="G1628" s="7">
        <v>400</v>
      </c>
      <c r="H1628" s="648">
        <v>53.42</v>
      </c>
      <c r="I1628" s="3">
        <v>17.170000000000002</v>
      </c>
      <c r="J1628" s="19">
        <v>21368</v>
      </c>
      <c r="K1628" s="3">
        <v>12</v>
      </c>
      <c r="L1628" s="648">
        <v>0</v>
      </c>
      <c r="M1628" s="648">
        <v>0</v>
      </c>
      <c r="N1628" s="823">
        <v>21356</v>
      </c>
      <c r="O1628" s="655" t="s">
        <v>143</v>
      </c>
      <c r="P1628" s="655"/>
      <c r="Q1628" s="823">
        <v>21356</v>
      </c>
      <c r="R1628" s="15">
        <v>494.92916666666497</v>
      </c>
      <c r="S1628" s="25">
        <v>0</v>
      </c>
      <c r="U1628" s="15">
        <v>13.079684068077627</v>
      </c>
      <c r="V1628" s="4" t="s">
        <v>1257</v>
      </c>
      <c r="W1628" s="657">
        <v>12</v>
      </c>
      <c r="Y1628" s="20"/>
      <c r="Z1628" s="15">
        <v>0</v>
      </c>
    </row>
    <row r="1629" spans="1:26" s="4" customFormat="1" ht="15.75" customHeight="1">
      <c r="A1629" s="854" t="s">
        <v>200</v>
      </c>
      <c r="B1629" s="5">
        <v>43647</v>
      </c>
      <c r="C1629" s="650" t="e">
        <v>#N/A</v>
      </c>
      <c r="D1629" s="291"/>
      <c r="E1629" s="7" t="s">
        <v>10</v>
      </c>
      <c r="F1629" s="7" t="s">
        <v>195</v>
      </c>
      <c r="G1629" s="7">
        <v>1200</v>
      </c>
      <c r="H1629" s="648">
        <v>17.05</v>
      </c>
      <c r="I1629" s="3">
        <v>17.170000000000002</v>
      </c>
      <c r="J1629" s="19">
        <v>20460</v>
      </c>
      <c r="K1629" s="3">
        <v>12</v>
      </c>
      <c r="L1629" s="648">
        <v>0</v>
      </c>
      <c r="M1629" s="648">
        <v>0</v>
      </c>
      <c r="N1629" s="823">
        <v>20445.395</v>
      </c>
      <c r="O1629" s="655" t="s">
        <v>143</v>
      </c>
      <c r="P1629" s="655"/>
      <c r="Q1629" s="823">
        <v>20445.395</v>
      </c>
      <c r="R1629" s="15">
        <v>-156.00000000000364</v>
      </c>
      <c r="S1629" s="25">
        <v>900</v>
      </c>
      <c r="U1629" s="15">
        <v>0</v>
      </c>
      <c r="V1629" s="4" t="s">
        <v>1257</v>
      </c>
      <c r="W1629" s="657">
        <v>12</v>
      </c>
      <c r="Y1629" s="20"/>
      <c r="Z1629" s="15">
        <v>0</v>
      </c>
    </row>
    <row r="1630" spans="1:26" s="4" customFormat="1" ht="15.75" customHeight="1">
      <c r="A1630" s="855" t="s">
        <v>1263</v>
      </c>
      <c r="B1630" s="5">
        <v>43644</v>
      </c>
      <c r="C1630" s="650" t="s">
        <v>276</v>
      </c>
      <c r="D1630" s="291">
        <v>2936672</v>
      </c>
      <c r="E1630" s="7" t="s">
        <v>8</v>
      </c>
      <c r="F1630" s="7" t="s">
        <v>128</v>
      </c>
      <c r="G1630" s="7">
        <v>500</v>
      </c>
      <c r="H1630" s="648">
        <v>21.23</v>
      </c>
      <c r="I1630" s="3"/>
      <c r="J1630" s="19">
        <v>10615</v>
      </c>
      <c r="K1630" s="3">
        <v>0</v>
      </c>
      <c r="L1630" s="8">
        <v>1.6525000000000001</v>
      </c>
      <c r="M1630" s="8">
        <v>0.255</v>
      </c>
      <c r="N1630" s="823">
        <v>10618.489999999998</v>
      </c>
      <c r="O1630" s="655" t="s">
        <v>143</v>
      </c>
      <c r="P1630" s="662"/>
      <c r="Q1630" s="823">
        <v>-10618.489999999998</v>
      </c>
      <c r="R1630" s="15"/>
      <c r="S1630" s="25">
        <v>500</v>
      </c>
      <c r="U1630" s="15">
        <v>0</v>
      </c>
      <c r="V1630" s="4" t="s">
        <v>1257</v>
      </c>
      <c r="W1630" s="657">
        <v>1.9075000000000002</v>
      </c>
      <c r="Y1630" s="20"/>
      <c r="Z1630" s="15">
        <v>0</v>
      </c>
    </row>
    <row r="1631" spans="1:26" s="4" customFormat="1" ht="15.75" customHeight="1">
      <c r="A1631" s="855" t="s">
        <v>1263</v>
      </c>
      <c r="B1631" s="5">
        <v>43644</v>
      </c>
      <c r="C1631" s="650" t="s">
        <v>274</v>
      </c>
      <c r="D1631" s="291">
        <v>2936672</v>
      </c>
      <c r="E1631" s="7" t="s">
        <v>10</v>
      </c>
      <c r="F1631" s="7" t="s">
        <v>172</v>
      </c>
      <c r="G1631" s="7">
        <v>400</v>
      </c>
      <c r="H1631" s="648">
        <v>8.9499999999999993</v>
      </c>
      <c r="I1631" s="3"/>
      <c r="J1631" s="19">
        <v>3579.9999999999995</v>
      </c>
      <c r="K1631" s="3">
        <v>0</v>
      </c>
      <c r="L1631" s="8">
        <v>1.6525000000000001</v>
      </c>
      <c r="M1631" s="8">
        <v>0.255</v>
      </c>
      <c r="N1631" s="823">
        <v>3577.7749999999996</v>
      </c>
      <c r="O1631" s="655" t="s">
        <v>143</v>
      </c>
      <c r="P1631" s="662"/>
      <c r="Q1631" s="823">
        <v>3577.7749999999996</v>
      </c>
      <c r="R1631" s="15">
        <v>467.96166666666431</v>
      </c>
      <c r="S1631" s="25"/>
      <c r="U1631" s="15"/>
      <c r="V1631" s="4" t="s">
        <v>1257</v>
      </c>
      <c r="W1631" s="657">
        <v>1.9075000000000002</v>
      </c>
      <c r="Y1631" s="20"/>
      <c r="Z1631" s="15">
        <v>0</v>
      </c>
    </row>
    <row r="1632" spans="1:26" s="4" customFormat="1" ht="15.75" customHeight="1">
      <c r="A1632" s="855" t="s">
        <v>1263</v>
      </c>
      <c r="B1632" s="5">
        <v>43644</v>
      </c>
      <c r="C1632" s="650" t="s">
        <v>274</v>
      </c>
      <c r="D1632" s="291">
        <v>2936672</v>
      </c>
      <c r="E1632" s="7" t="s">
        <v>10</v>
      </c>
      <c r="F1632" s="7" t="s">
        <v>172</v>
      </c>
      <c r="G1632" s="7">
        <v>1000</v>
      </c>
      <c r="H1632" s="648">
        <v>8.9499999999999993</v>
      </c>
      <c r="I1632" s="3"/>
      <c r="J1632" s="19">
        <v>8950</v>
      </c>
      <c r="K1632" s="3">
        <v>0</v>
      </c>
      <c r="L1632" s="8">
        <v>1.6525000000000001</v>
      </c>
      <c r="M1632" s="8">
        <v>0.255</v>
      </c>
      <c r="N1632" s="823">
        <v>8947.7750000000015</v>
      </c>
      <c r="O1632" s="655" t="s">
        <v>143</v>
      </c>
      <c r="P1632" s="662"/>
      <c r="Q1632" s="823">
        <v>8947.7750000000015</v>
      </c>
      <c r="R1632" s="15">
        <v>0</v>
      </c>
      <c r="S1632" s="25">
        <v>0</v>
      </c>
      <c r="U1632" s="15">
        <v>1.0498256119121456</v>
      </c>
      <c r="V1632" s="4" t="s">
        <v>1257</v>
      </c>
      <c r="W1632" s="657">
        <v>1.9075000000000002</v>
      </c>
      <c r="Y1632" s="20"/>
      <c r="Z1632" s="15">
        <v>0</v>
      </c>
    </row>
    <row r="1633" spans="1:26" s="4" customFormat="1" ht="15.75" customHeight="1">
      <c r="A1633" s="855" t="s">
        <v>1263</v>
      </c>
      <c r="B1633" s="5">
        <v>43644</v>
      </c>
      <c r="C1633" s="650" t="s">
        <v>274</v>
      </c>
      <c r="D1633" s="291">
        <v>2936672</v>
      </c>
      <c r="E1633" s="7" t="s">
        <v>10</v>
      </c>
      <c r="F1633" s="7" t="s">
        <v>172</v>
      </c>
      <c r="G1633" s="7">
        <v>100</v>
      </c>
      <c r="H1633" s="648">
        <v>8.9499999999999993</v>
      </c>
      <c r="I1633" s="3"/>
      <c r="J1633" s="19">
        <v>894.99999999999989</v>
      </c>
      <c r="K1633" s="3">
        <v>0</v>
      </c>
      <c r="L1633" s="8">
        <v>1.6525000000000001</v>
      </c>
      <c r="M1633" s="8">
        <v>0.255</v>
      </c>
      <c r="N1633" s="823">
        <v>891.95499999999993</v>
      </c>
      <c r="O1633" s="655" t="s">
        <v>143</v>
      </c>
      <c r="P1633" s="662"/>
      <c r="Q1633" s="823">
        <v>891.95499999999993</v>
      </c>
      <c r="R1633" s="15">
        <v>0</v>
      </c>
      <c r="S1633" s="25"/>
      <c r="U1633" s="15"/>
      <c r="V1633" s="4" t="s">
        <v>1257</v>
      </c>
      <c r="W1633" s="657">
        <v>1.9075000000000002</v>
      </c>
      <c r="Y1633" s="20"/>
      <c r="Z1633" s="15">
        <v>0</v>
      </c>
    </row>
    <row r="1634" spans="1:26" s="4" customFormat="1" ht="15.75" customHeight="1">
      <c r="A1634" s="855" t="s">
        <v>1263</v>
      </c>
      <c r="B1634" s="5">
        <v>43642</v>
      </c>
      <c r="C1634" s="650" t="s">
        <v>271</v>
      </c>
      <c r="D1634" s="291">
        <v>2874872</v>
      </c>
      <c r="E1634" s="7" t="s">
        <v>8</v>
      </c>
      <c r="F1634" s="7" t="s">
        <v>170</v>
      </c>
      <c r="G1634" s="7">
        <v>100</v>
      </c>
      <c r="H1634" s="648">
        <v>33.270000000000003</v>
      </c>
      <c r="I1634" s="3"/>
      <c r="J1634" s="19">
        <v>3327.0000000000005</v>
      </c>
      <c r="K1634" s="3">
        <v>0</v>
      </c>
      <c r="L1634" s="8">
        <v>2.1124999999999998</v>
      </c>
      <c r="M1634" s="8">
        <v>0.32500000000000001</v>
      </c>
      <c r="N1634" s="823">
        <v>3330.7450000000003</v>
      </c>
      <c r="O1634" s="655" t="s">
        <v>143</v>
      </c>
      <c r="P1634" s="662"/>
      <c r="Q1634" s="823">
        <v>-3330.7450000000003</v>
      </c>
      <c r="R1634" s="15"/>
      <c r="S1634" s="25"/>
      <c r="U1634" s="15"/>
      <c r="V1634" s="4" t="s">
        <v>1257</v>
      </c>
      <c r="W1634" s="657">
        <v>2.4375</v>
      </c>
      <c r="Y1634" s="20"/>
      <c r="Z1634" s="15">
        <v>-56.661666666666861</v>
      </c>
    </row>
    <row r="1635" spans="1:26" s="4" customFormat="1" ht="15.75" customHeight="1">
      <c r="A1635" s="855" t="s">
        <v>1263</v>
      </c>
      <c r="B1635" s="5">
        <v>43642</v>
      </c>
      <c r="C1635" s="650" t="s">
        <v>1265</v>
      </c>
      <c r="D1635" s="291">
        <v>2874872</v>
      </c>
      <c r="E1635" s="7" t="s">
        <v>10</v>
      </c>
      <c r="F1635" s="7" t="s">
        <v>90</v>
      </c>
      <c r="G1635" s="7">
        <v>400</v>
      </c>
      <c r="H1635" s="648">
        <v>36.21</v>
      </c>
      <c r="I1635" s="3"/>
      <c r="J1635" s="19">
        <v>14484</v>
      </c>
      <c r="K1635" s="3">
        <v>0</v>
      </c>
      <c r="L1635" s="8">
        <v>2.1124999999999998</v>
      </c>
      <c r="M1635" s="8">
        <v>0.32500000000000001</v>
      </c>
      <c r="N1635" s="823">
        <v>14480.314999999999</v>
      </c>
      <c r="O1635" s="655" t="s">
        <v>143</v>
      </c>
      <c r="P1635" s="662"/>
      <c r="Q1635" s="823">
        <v>14480.314999999999</v>
      </c>
      <c r="R1635" s="15">
        <v>152.0180555555562</v>
      </c>
      <c r="S1635" s="25">
        <v>200</v>
      </c>
      <c r="U1635" s="15"/>
      <c r="V1635" s="4" t="s">
        <v>1257</v>
      </c>
      <c r="W1635" s="657">
        <v>2.4375</v>
      </c>
      <c r="Y1635" s="20"/>
      <c r="Z1635" s="15">
        <v>-17.581333333331713</v>
      </c>
    </row>
    <row r="1636" spans="1:26" s="4" customFormat="1" ht="15.75" customHeight="1">
      <c r="A1636" s="855" t="s">
        <v>1263</v>
      </c>
      <c r="B1636" s="5">
        <v>43642</v>
      </c>
      <c r="C1636" s="650" t="s">
        <v>274</v>
      </c>
      <c r="D1636" s="291">
        <v>2874872</v>
      </c>
      <c r="E1636" s="7" t="s">
        <v>8</v>
      </c>
      <c r="F1636" s="7" t="s">
        <v>172</v>
      </c>
      <c r="G1636" s="7">
        <v>100</v>
      </c>
      <c r="H1636" s="648">
        <v>8.6300000000000008</v>
      </c>
      <c r="I1636" s="3"/>
      <c r="J1636" s="19">
        <v>863.00000000000011</v>
      </c>
      <c r="K1636" s="3">
        <v>0</v>
      </c>
      <c r="L1636" s="8">
        <v>2.1124999999999998</v>
      </c>
      <c r="M1636" s="8">
        <v>0.32500000000000001</v>
      </c>
      <c r="N1636" s="823">
        <v>867.70500000000015</v>
      </c>
      <c r="O1636" s="655" t="s">
        <v>143</v>
      </c>
      <c r="P1636" s="662"/>
      <c r="Q1636" s="823">
        <v>-867.70500000000015</v>
      </c>
      <c r="R1636" s="15"/>
      <c r="S1636" s="25"/>
      <c r="U1636" s="15"/>
      <c r="V1636" s="4" t="s">
        <v>1257</v>
      </c>
      <c r="W1636" s="657">
        <v>2.4375</v>
      </c>
      <c r="Y1636" s="20"/>
      <c r="Z1636" s="15">
        <v>-41.613000000003012</v>
      </c>
    </row>
    <row r="1637" spans="1:26" s="4" customFormat="1" ht="15.75" customHeight="1">
      <c r="A1637" s="855" t="s">
        <v>1263</v>
      </c>
      <c r="B1637" s="5">
        <v>43642</v>
      </c>
      <c r="C1637" s="650" t="s">
        <v>274</v>
      </c>
      <c r="D1637" s="291">
        <v>2874872</v>
      </c>
      <c r="E1637" s="7" t="s">
        <v>8</v>
      </c>
      <c r="F1637" s="7" t="s">
        <v>172</v>
      </c>
      <c r="G1637" s="7">
        <v>1400</v>
      </c>
      <c r="H1637" s="648">
        <v>8.6300000000000008</v>
      </c>
      <c r="I1637" s="3"/>
      <c r="J1637" s="19">
        <v>12082.000000000002</v>
      </c>
      <c r="K1637" s="3">
        <v>0</v>
      </c>
      <c r="L1637" s="8">
        <v>2.1124999999999998</v>
      </c>
      <c r="M1637" s="8">
        <v>0.32500000000000001</v>
      </c>
      <c r="N1637" s="823">
        <v>12084.787500000002</v>
      </c>
      <c r="O1637" s="655" t="s">
        <v>143</v>
      </c>
      <c r="P1637" s="662"/>
      <c r="Q1637" s="823">
        <v>-12084.787500000002</v>
      </c>
      <c r="R1637" s="15"/>
      <c r="S1637" s="25"/>
      <c r="U1637" s="15"/>
      <c r="V1637" s="4" t="s">
        <v>1211</v>
      </c>
      <c r="W1637" s="657">
        <v>2.4375</v>
      </c>
      <c r="Y1637" s="20"/>
      <c r="Z1637" s="15">
        <v>0</v>
      </c>
    </row>
    <row r="1638" spans="1:26" s="4" customFormat="1" ht="15.75" customHeight="1">
      <c r="A1638" s="854" t="s">
        <v>200</v>
      </c>
      <c r="B1638" s="5">
        <v>43642</v>
      </c>
      <c r="C1638" s="650" t="e">
        <v>#N/A</v>
      </c>
      <c r="D1638" s="291">
        <v>71458</v>
      </c>
      <c r="E1638" s="7" t="s">
        <v>8</v>
      </c>
      <c r="F1638" s="7" t="s">
        <v>1260</v>
      </c>
      <c r="G1638" s="7">
        <v>200</v>
      </c>
      <c r="H1638" s="648">
        <v>100.03</v>
      </c>
      <c r="I1638" s="3">
        <v>100.03</v>
      </c>
      <c r="J1638" s="19">
        <v>20006</v>
      </c>
      <c r="K1638" s="3">
        <v>12</v>
      </c>
      <c r="L1638" s="8">
        <v>5.5</v>
      </c>
      <c r="M1638" s="8">
        <v>0.84</v>
      </c>
      <c r="N1638" s="823">
        <v>20021.302500000002</v>
      </c>
      <c r="O1638" s="655" t="s">
        <v>143</v>
      </c>
      <c r="P1638" s="655"/>
      <c r="Q1638" s="823">
        <v>-20021.302500000002</v>
      </c>
      <c r="R1638" s="15"/>
      <c r="S1638" s="25"/>
      <c r="U1638" s="15">
        <v>-0.19674427360879293</v>
      </c>
      <c r="V1638" s="4" t="s">
        <v>1211</v>
      </c>
      <c r="W1638" s="657">
        <v>18.34</v>
      </c>
      <c r="Y1638" s="20"/>
      <c r="Z1638" s="15">
        <v>0</v>
      </c>
    </row>
    <row r="1639" spans="1:26" s="4" customFormat="1" ht="15.75" customHeight="1">
      <c r="A1639" s="855" t="s">
        <v>1263</v>
      </c>
      <c r="B1639" s="5">
        <v>43641</v>
      </c>
      <c r="C1639" s="650" t="s">
        <v>271</v>
      </c>
      <c r="D1639" s="291">
        <v>2846723</v>
      </c>
      <c r="E1639" s="7" t="s">
        <v>8</v>
      </c>
      <c r="F1639" s="7" t="s">
        <v>170</v>
      </c>
      <c r="G1639" s="7">
        <v>400</v>
      </c>
      <c r="H1639" s="648">
        <v>34.19</v>
      </c>
      <c r="I1639" s="3"/>
      <c r="J1639" s="19">
        <v>13676</v>
      </c>
      <c r="K1639" s="3">
        <v>0</v>
      </c>
      <c r="L1639" s="8">
        <v>1.8333333333333333</v>
      </c>
      <c r="M1639" s="8">
        <v>0.30888888888888888</v>
      </c>
      <c r="N1639" s="823">
        <v>13678.771388888888</v>
      </c>
      <c r="O1639" s="655" t="s">
        <v>143</v>
      </c>
      <c r="P1639" s="662"/>
      <c r="Q1639" s="823">
        <v>-13678.771388888888</v>
      </c>
      <c r="R1639" s="15"/>
      <c r="S1639" s="25">
        <v>400</v>
      </c>
      <c r="U1639" s="15"/>
      <c r="V1639" s="4" t="s">
        <v>1257</v>
      </c>
      <c r="W1639" s="657">
        <v>2.1422222222222222</v>
      </c>
      <c r="Y1639" s="20"/>
      <c r="Z1639" s="15">
        <v>0</v>
      </c>
    </row>
    <row r="1640" spans="1:26" s="4" customFormat="1" ht="15.75" customHeight="1">
      <c r="A1640" s="855" t="s">
        <v>1263</v>
      </c>
      <c r="B1640" s="5">
        <v>43641</v>
      </c>
      <c r="C1640" s="650" t="s">
        <v>271</v>
      </c>
      <c r="D1640" s="291">
        <v>2846723</v>
      </c>
      <c r="E1640" s="7" t="s">
        <v>8</v>
      </c>
      <c r="F1640" s="7" t="s">
        <v>170</v>
      </c>
      <c r="G1640" s="7">
        <v>300</v>
      </c>
      <c r="H1640" s="648">
        <v>33.799999999999997</v>
      </c>
      <c r="I1640" s="3"/>
      <c r="J1640" s="19">
        <v>10140</v>
      </c>
      <c r="K1640" s="3">
        <v>0</v>
      </c>
      <c r="L1640" s="8">
        <v>1.8333333333333333</v>
      </c>
      <c r="M1640" s="8">
        <v>0.30888888888888888</v>
      </c>
      <c r="N1640" s="823">
        <v>10142.771388888888</v>
      </c>
      <c r="O1640" s="655" t="s">
        <v>143</v>
      </c>
      <c r="P1640" s="662"/>
      <c r="Q1640" s="823">
        <v>-10142.771388888888</v>
      </c>
      <c r="R1640" s="15"/>
      <c r="S1640" s="25">
        <v>200</v>
      </c>
      <c r="U1640" s="15"/>
      <c r="V1640" s="4" t="s">
        <v>1257</v>
      </c>
      <c r="W1640" s="657">
        <v>2.1422222222222222</v>
      </c>
      <c r="Y1640" s="20"/>
      <c r="Z1640" s="15">
        <v>0</v>
      </c>
    </row>
    <row r="1641" spans="1:26" s="4" customFormat="1" ht="15.75" customHeight="1">
      <c r="A1641" s="855" t="s">
        <v>1263</v>
      </c>
      <c r="B1641" s="5">
        <v>43641</v>
      </c>
      <c r="C1641" s="650" t="s">
        <v>271</v>
      </c>
      <c r="D1641" s="291">
        <v>2846723</v>
      </c>
      <c r="E1641" s="7" t="s">
        <v>10</v>
      </c>
      <c r="F1641" s="7" t="s">
        <v>170</v>
      </c>
      <c r="G1641" s="7">
        <v>300</v>
      </c>
      <c r="H1641" s="648">
        <v>33.75</v>
      </c>
      <c r="I1641" s="3"/>
      <c r="J1641" s="19">
        <v>10125</v>
      </c>
      <c r="K1641" s="3">
        <v>0</v>
      </c>
      <c r="L1641" s="8">
        <v>1.8333333333333333</v>
      </c>
      <c r="M1641" s="8">
        <v>0.30888888888888888</v>
      </c>
      <c r="N1641" s="823">
        <v>10121.994444444445</v>
      </c>
      <c r="O1641" s="655" t="s">
        <v>143</v>
      </c>
      <c r="P1641" s="662"/>
      <c r="Q1641" s="823">
        <v>10121.994444444445</v>
      </c>
      <c r="R1641" s="15">
        <v>-19.914444444444598</v>
      </c>
      <c r="S1641" s="25"/>
      <c r="U1641" s="15"/>
      <c r="V1641" s="4" t="s">
        <v>1257</v>
      </c>
      <c r="W1641" s="657">
        <v>2.1422222222222222</v>
      </c>
      <c r="Y1641" s="20"/>
      <c r="Z1641" s="15">
        <v>0</v>
      </c>
    </row>
    <row r="1642" spans="1:26" s="4" customFormat="1" ht="15.75" customHeight="1">
      <c r="A1642" s="855" t="s">
        <v>1263</v>
      </c>
      <c r="B1642" s="5">
        <v>43641</v>
      </c>
      <c r="C1642" s="650" t="s">
        <v>1265</v>
      </c>
      <c r="D1642" s="291">
        <v>2846723</v>
      </c>
      <c r="E1642" s="7" t="s">
        <v>8</v>
      </c>
      <c r="F1642" s="7" t="s">
        <v>90</v>
      </c>
      <c r="G1642" s="7">
        <v>200</v>
      </c>
      <c r="H1642" s="648">
        <v>35.81</v>
      </c>
      <c r="I1642" s="3"/>
      <c r="J1642" s="19">
        <v>7162</v>
      </c>
      <c r="K1642" s="3">
        <v>0</v>
      </c>
      <c r="L1642" s="8">
        <v>1.8333333333333333</v>
      </c>
      <c r="M1642" s="8">
        <v>0.30888888888888888</v>
      </c>
      <c r="N1642" s="823">
        <v>7165.6355555555556</v>
      </c>
      <c r="O1642" s="655" t="s">
        <v>143</v>
      </c>
      <c r="P1642" s="662"/>
      <c r="Q1642" s="823">
        <v>-7165.6355555555556</v>
      </c>
      <c r="R1642" s="15"/>
      <c r="S1642" s="25"/>
      <c r="U1642" s="15"/>
      <c r="V1642" s="4" t="s">
        <v>1257</v>
      </c>
      <c r="W1642" s="657">
        <v>2.1422222222222222</v>
      </c>
      <c r="X1642" s="4">
        <v>100</v>
      </c>
      <c r="Y1642" s="20"/>
      <c r="Z1642" s="15">
        <v>0</v>
      </c>
    </row>
    <row r="1643" spans="1:26" s="4" customFormat="1" ht="15.75" customHeight="1">
      <c r="A1643" s="855" t="s">
        <v>1263</v>
      </c>
      <c r="B1643" s="5">
        <v>43641</v>
      </c>
      <c r="C1643" s="650" t="s">
        <v>1265</v>
      </c>
      <c r="D1643" s="291">
        <v>2846723</v>
      </c>
      <c r="E1643" s="7" t="s">
        <v>8</v>
      </c>
      <c r="F1643" s="7" t="s">
        <v>90</v>
      </c>
      <c r="G1643" s="7">
        <v>200</v>
      </c>
      <c r="H1643" s="648">
        <v>35.81</v>
      </c>
      <c r="I1643" s="3"/>
      <c r="J1643" s="19">
        <v>7162</v>
      </c>
      <c r="K1643" s="3">
        <v>0</v>
      </c>
      <c r="L1643" s="8">
        <v>1.8333333333333333</v>
      </c>
      <c r="M1643" s="8">
        <v>0.30888888888888888</v>
      </c>
      <c r="N1643" s="823">
        <v>7165.6355555555556</v>
      </c>
      <c r="O1643" s="655" t="s">
        <v>143</v>
      </c>
      <c r="P1643" s="662"/>
      <c r="Q1643" s="823">
        <v>-7165.6355555555556</v>
      </c>
      <c r="R1643" s="15"/>
      <c r="S1643" s="25"/>
      <c r="U1643" s="15"/>
      <c r="V1643" s="4" t="s">
        <v>1257</v>
      </c>
      <c r="W1643" s="657">
        <v>2.1422222222222222</v>
      </c>
      <c r="X1643" s="4">
        <v>100</v>
      </c>
      <c r="Y1643" s="20"/>
      <c r="Z1643" s="15">
        <v>0</v>
      </c>
    </row>
    <row r="1644" spans="1:26" s="4" customFormat="1" ht="15.75" customHeight="1">
      <c r="A1644" s="855" t="s">
        <v>1263</v>
      </c>
      <c r="B1644" s="5">
        <v>43641</v>
      </c>
      <c r="C1644" s="650" t="s">
        <v>274</v>
      </c>
      <c r="D1644" s="291">
        <v>2846723</v>
      </c>
      <c r="E1644" s="7" t="s">
        <v>8</v>
      </c>
      <c r="F1644" s="7" t="s">
        <v>1115</v>
      </c>
      <c r="G1644" s="7">
        <v>200</v>
      </c>
      <c r="H1644" s="648">
        <v>34.58</v>
      </c>
      <c r="I1644" s="3"/>
      <c r="J1644" s="19">
        <v>6916</v>
      </c>
      <c r="K1644" s="3">
        <v>0</v>
      </c>
      <c r="L1644" s="8">
        <v>1.8333333333333333</v>
      </c>
      <c r="M1644" s="8">
        <v>0.30888888888888888</v>
      </c>
      <c r="N1644" s="823">
        <v>6919.528888888889</v>
      </c>
      <c r="O1644" s="655" t="s">
        <v>143</v>
      </c>
      <c r="P1644" s="662"/>
      <c r="Q1644" s="823">
        <v>-6919.528888888889</v>
      </c>
      <c r="R1644" s="15"/>
      <c r="S1644" s="25"/>
      <c r="U1644" s="15"/>
      <c r="V1644" s="4" t="s">
        <v>1257</v>
      </c>
      <c r="W1644" s="657">
        <v>2.1422222222222222</v>
      </c>
      <c r="X1644" s="4">
        <v>100</v>
      </c>
      <c r="Y1644" s="20"/>
      <c r="Z1644" s="15">
        <v>0</v>
      </c>
    </row>
    <row r="1645" spans="1:26" s="4" customFormat="1" ht="15.75" customHeight="1">
      <c r="A1645" s="855" t="s">
        <v>1263</v>
      </c>
      <c r="B1645" s="5">
        <v>43641</v>
      </c>
      <c r="C1645" s="650" t="s">
        <v>274</v>
      </c>
      <c r="D1645" s="291">
        <v>2846723</v>
      </c>
      <c r="E1645" s="7" t="s">
        <v>8</v>
      </c>
      <c r="F1645" s="7" t="s">
        <v>1115</v>
      </c>
      <c r="G1645" s="7">
        <v>100</v>
      </c>
      <c r="H1645" s="3">
        <v>34.58</v>
      </c>
      <c r="I1645" s="3"/>
      <c r="J1645" s="19">
        <v>3458</v>
      </c>
      <c r="K1645" s="3">
        <v>0</v>
      </c>
      <c r="L1645" s="8">
        <v>1.8333333333333333</v>
      </c>
      <c r="M1645" s="8">
        <v>0.30888888888888888</v>
      </c>
      <c r="N1645" s="823">
        <v>3461.528888888889</v>
      </c>
      <c r="O1645" s="655" t="s">
        <v>143</v>
      </c>
      <c r="P1645" s="662"/>
      <c r="Q1645" s="823">
        <v>-3461.528888888889</v>
      </c>
      <c r="R1645" s="15"/>
      <c r="S1645" s="25">
        <v>0</v>
      </c>
      <c r="U1645" s="15">
        <v>2.9778831764545237</v>
      </c>
      <c r="V1645" s="4" t="s">
        <v>1257</v>
      </c>
      <c r="W1645" s="657">
        <v>2.1422222222222222</v>
      </c>
      <c r="X1645" s="4">
        <v>-3000</v>
      </c>
      <c r="Y1645" s="20"/>
      <c r="Z1645" s="15">
        <v>0</v>
      </c>
    </row>
    <row r="1646" spans="1:26" s="4" customFormat="1" ht="15.75" customHeight="1">
      <c r="A1646" s="855" t="s">
        <v>1263</v>
      </c>
      <c r="B1646" s="5">
        <v>43641</v>
      </c>
      <c r="C1646" s="650" t="s">
        <v>274</v>
      </c>
      <c r="D1646" s="291">
        <v>2846723</v>
      </c>
      <c r="E1646" s="7" t="s">
        <v>8</v>
      </c>
      <c r="F1646" s="7" t="s">
        <v>1115</v>
      </c>
      <c r="G1646" s="7">
        <v>100</v>
      </c>
      <c r="H1646" s="3">
        <v>34.58</v>
      </c>
      <c r="I1646" s="3"/>
      <c r="J1646" s="19">
        <v>3458</v>
      </c>
      <c r="K1646" s="3">
        <v>0</v>
      </c>
      <c r="L1646" s="8">
        <v>1.8333333333333333</v>
      </c>
      <c r="M1646" s="8">
        <v>0.30888888888888888</v>
      </c>
      <c r="N1646" s="823">
        <v>3461.528888888889</v>
      </c>
      <c r="O1646" s="655" t="s">
        <v>143</v>
      </c>
      <c r="P1646" s="662"/>
      <c r="Q1646" s="823">
        <v>-3461.528888888889</v>
      </c>
      <c r="R1646" s="15"/>
      <c r="S1646" s="25">
        <v>0</v>
      </c>
      <c r="U1646" s="15">
        <v>1.1847694701043727</v>
      </c>
      <c r="V1646" s="4" t="s">
        <v>1257</v>
      </c>
      <c r="W1646" s="657">
        <v>2.1422222222222222</v>
      </c>
      <c r="X1646" s="4">
        <v>-200</v>
      </c>
      <c r="Y1646" s="20"/>
      <c r="Z1646" s="15">
        <v>0</v>
      </c>
    </row>
    <row r="1647" spans="1:26" s="4" customFormat="1" ht="15.75" customHeight="1">
      <c r="A1647" s="855" t="s">
        <v>1263</v>
      </c>
      <c r="B1647" s="5">
        <v>43641</v>
      </c>
      <c r="C1647" s="650" t="s">
        <v>274</v>
      </c>
      <c r="D1647" s="291">
        <v>2846723</v>
      </c>
      <c r="E1647" s="7" t="s">
        <v>8</v>
      </c>
      <c r="F1647" s="7" t="s">
        <v>1115</v>
      </c>
      <c r="G1647" s="7">
        <v>100</v>
      </c>
      <c r="H1647" s="3">
        <v>34.590000000000003</v>
      </c>
      <c r="I1647" s="3"/>
      <c r="J1647" s="19">
        <v>3459.0000000000005</v>
      </c>
      <c r="K1647" s="3">
        <v>0</v>
      </c>
      <c r="L1647" s="8">
        <v>1.8333333333333333</v>
      </c>
      <c r="M1647" s="8">
        <v>0.30888888888888888</v>
      </c>
      <c r="N1647" s="823">
        <v>3461.3388888888894</v>
      </c>
      <c r="O1647" s="655" t="s">
        <v>143</v>
      </c>
      <c r="P1647" s="662"/>
      <c r="Q1647" s="823">
        <v>-3461.3388888888894</v>
      </c>
      <c r="R1647" s="15"/>
      <c r="S1647" s="25">
        <v>0</v>
      </c>
      <c r="U1647" s="15"/>
      <c r="V1647" s="4" t="s">
        <v>1257</v>
      </c>
      <c r="W1647" s="657">
        <v>2.1422222222222222</v>
      </c>
      <c r="X1647" s="4">
        <v>3000</v>
      </c>
      <c r="Y1647" s="20"/>
      <c r="Z1647" s="15">
        <v>4.9874999999992724</v>
      </c>
    </row>
    <row r="1648" spans="1:26" s="4" customFormat="1" ht="15.75" customHeight="1">
      <c r="A1648" s="854" t="s">
        <v>200</v>
      </c>
      <c r="B1648" s="5">
        <v>43641</v>
      </c>
      <c r="C1648" s="650" t="e">
        <v>#N/A</v>
      </c>
      <c r="D1648" s="291">
        <v>67532</v>
      </c>
      <c r="E1648" s="7" t="s">
        <v>10</v>
      </c>
      <c r="F1648" s="7" t="s">
        <v>913</v>
      </c>
      <c r="G1648" s="7">
        <v>3000</v>
      </c>
      <c r="H1648" s="3">
        <v>3.32</v>
      </c>
      <c r="I1648" s="3">
        <v>3.21</v>
      </c>
      <c r="J1648" s="19">
        <v>9960</v>
      </c>
      <c r="K1648" s="3">
        <v>12</v>
      </c>
      <c r="L1648" s="8">
        <v>4.1433333333333335</v>
      </c>
      <c r="M1648" s="8">
        <v>0.6366666666666666</v>
      </c>
      <c r="N1648" s="823">
        <v>9944.9558333333334</v>
      </c>
      <c r="O1648" s="655" t="s">
        <v>143</v>
      </c>
      <c r="P1648" s="655"/>
      <c r="Q1648" s="823">
        <v>9944.9558333333334</v>
      </c>
      <c r="R1648" s="15">
        <v>296.14916666666613</v>
      </c>
      <c r="S1648" s="25">
        <v>0</v>
      </c>
      <c r="U1648" s="15"/>
      <c r="V1648" s="4" t="s">
        <v>1257</v>
      </c>
      <c r="W1648" s="657">
        <v>16.78</v>
      </c>
      <c r="X1648" s="4">
        <v>1000</v>
      </c>
      <c r="Y1648" s="20"/>
      <c r="Z1648" s="15">
        <v>0</v>
      </c>
    </row>
    <row r="1649" spans="1:26" s="4" customFormat="1" ht="15.75" customHeight="1">
      <c r="A1649" s="854" t="s">
        <v>200</v>
      </c>
      <c r="B1649" s="5">
        <v>43641</v>
      </c>
      <c r="C1649" s="650" t="e">
        <v>#N/A</v>
      </c>
      <c r="D1649" s="291">
        <v>67532</v>
      </c>
      <c r="E1649" s="7" t="s">
        <v>10</v>
      </c>
      <c r="F1649" s="7" t="s">
        <v>1260</v>
      </c>
      <c r="G1649" s="7">
        <v>200</v>
      </c>
      <c r="H1649" s="3">
        <v>100.12</v>
      </c>
      <c r="I1649" s="3">
        <v>98.7</v>
      </c>
      <c r="J1649" s="19">
        <v>20024</v>
      </c>
      <c r="K1649" s="3">
        <v>12</v>
      </c>
      <c r="L1649" s="8">
        <v>4.1433333333333335</v>
      </c>
      <c r="M1649" s="8">
        <v>0.6366666666666666</v>
      </c>
      <c r="N1649" s="823">
        <v>20008.955833333333</v>
      </c>
      <c r="O1649" s="655" t="s">
        <v>143</v>
      </c>
      <c r="P1649" s="655"/>
      <c r="Q1649" s="823">
        <v>20008.955833333333</v>
      </c>
      <c r="R1649" s="15">
        <v>237.06000000000131</v>
      </c>
      <c r="S1649" s="25">
        <v>0</v>
      </c>
      <c r="U1649" s="15">
        <v>3.2787149023623998</v>
      </c>
      <c r="V1649" s="4" t="s">
        <v>1257</v>
      </c>
      <c r="W1649" s="657">
        <v>16.78</v>
      </c>
      <c r="X1649" s="4">
        <v>-500</v>
      </c>
      <c r="Y1649" s="20"/>
      <c r="Z1649" s="15">
        <v>457.59875000000102</v>
      </c>
    </row>
    <row r="1650" spans="1:26" s="4" customFormat="1" ht="15.75" customHeight="1">
      <c r="A1650" s="854" t="s">
        <v>200</v>
      </c>
      <c r="B1650" s="5">
        <v>43641</v>
      </c>
      <c r="C1650" s="650" t="s">
        <v>271</v>
      </c>
      <c r="D1650" s="291">
        <v>67532</v>
      </c>
      <c r="E1650" s="7" t="s">
        <v>8</v>
      </c>
      <c r="F1650" s="7" t="s">
        <v>1234</v>
      </c>
      <c r="G1650" s="7">
        <v>3000</v>
      </c>
      <c r="H1650" s="3">
        <v>5.08</v>
      </c>
      <c r="I1650" s="3">
        <v>5.0628571428571432</v>
      </c>
      <c r="J1650" s="19">
        <v>15240</v>
      </c>
      <c r="K1650" s="3">
        <v>12</v>
      </c>
      <c r="L1650" s="8">
        <v>4.1433333333333335</v>
      </c>
      <c r="M1650" s="8">
        <v>0.6366666666666666</v>
      </c>
      <c r="N1650" s="823">
        <v>15255.674166666666</v>
      </c>
      <c r="O1650" s="655" t="s">
        <v>143</v>
      </c>
      <c r="P1650" s="655"/>
      <c r="Q1650" s="823">
        <v>-15255.674166666666</v>
      </c>
      <c r="R1650" s="15"/>
      <c r="S1650" s="25">
        <v>0</v>
      </c>
      <c r="U1650" s="15">
        <v>1.7677268945361237</v>
      </c>
      <c r="V1650" s="4" t="s">
        <v>1257</v>
      </c>
      <c r="W1650" s="657">
        <v>16.78</v>
      </c>
      <c r="X1650" s="4">
        <v>-200</v>
      </c>
      <c r="Y1650" s="20"/>
      <c r="Z1650" s="15">
        <v>94.308750000000146</v>
      </c>
    </row>
    <row r="1651" spans="1:26" s="4" customFormat="1" ht="15.75" customHeight="1">
      <c r="A1651" s="854" t="s">
        <v>200</v>
      </c>
      <c r="B1651" s="5">
        <v>43640</v>
      </c>
      <c r="C1651" s="650" t="s">
        <v>1264</v>
      </c>
      <c r="D1651" s="291">
        <v>62655</v>
      </c>
      <c r="E1651" s="7" t="s">
        <v>8</v>
      </c>
      <c r="F1651" s="7" t="s">
        <v>130</v>
      </c>
      <c r="G1651" s="7">
        <v>1000</v>
      </c>
      <c r="H1651" s="3">
        <v>24.4</v>
      </c>
      <c r="I1651" s="3">
        <v>24.4</v>
      </c>
      <c r="J1651" s="19">
        <v>24400</v>
      </c>
      <c r="K1651" s="3">
        <v>12</v>
      </c>
      <c r="L1651" s="8">
        <v>3.8424999999999998</v>
      </c>
      <c r="M1651" s="8">
        <v>0.59250000000000003</v>
      </c>
      <c r="N1651" s="823">
        <v>24415.63</v>
      </c>
      <c r="O1651" s="655" t="s">
        <v>143</v>
      </c>
      <c r="P1651" s="655"/>
      <c r="Q1651" s="823">
        <v>-24415.63</v>
      </c>
      <c r="R1651" s="15"/>
      <c r="S1651" s="25">
        <v>200</v>
      </c>
      <c r="U1651" s="15">
        <v>2.4272533662229558</v>
      </c>
      <c r="V1651" s="4" t="s">
        <v>1257</v>
      </c>
      <c r="W1651" s="657">
        <v>16.434999999999999</v>
      </c>
      <c r="X1651" s="4">
        <v>-200</v>
      </c>
      <c r="Y1651" s="20"/>
      <c r="Z1651" s="15">
        <v>-1867</v>
      </c>
    </row>
    <row r="1652" spans="1:26" s="4" customFormat="1" ht="15.75" customHeight="1">
      <c r="A1652" s="854" t="s">
        <v>200</v>
      </c>
      <c r="B1652" s="5">
        <v>43640</v>
      </c>
      <c r="C1652" s="650" t="s">
        <v>274</v>
      </c>
      <c r="D1652" s="291">
        <v>62655</v>
      </c>
      <c r="E1652" s="7" t="s">
        <v>10</v>
      </c>
      <c r="F1652" s="7" t="s">
        <v>1115</v>
      </c>
      <c r="G1652" s="7">
        <v>500</v>
      </c>
      <c r="H1652" s="3">
        <v>34.46</v>
      </c>
      <c r="I1652" s="3">
        <v>34.46</v>
      </c>
      <c r="J1652" s="19">
        <v>17230</v>
      </c>
      <c r="K1652" s="3">
        <v>12</v>
      </c>
      <c r="L1652" s="8">
        <v>3.8424999999999998</v>
      </c>
      <c r="M1652" s="8">
        <v>0.59250000000000003</v>
      </c>
      <c r="N1652" s="823">
        <v>17215.190000000002</v>
      </c>
      <c r="O1652" s="655" t="s">
        <v>143</v>
      </c>
      <c r="P1652" s="655"/>
      <c r="Q1652" s="823">
        <v>17215.190000000002</v>
      </c>
      <c r="R1652" s="15">
        <v>564.43700000000172</v>
      </c>
      <c r="S1652" s="25">
        <v>400</v>
      </c>
      <c r="U1652" s="15"/>
      <c r="V1652" s="4" t="s">
        <v>1257</v>
      </c>
      <c r="W1652" s="657">
        <v>16.434999999999999</v>
      </c>
      <c r="X1652" s="4">
        <v>400</v>
      </c>
      <c r="Y1652" s="20"/>
      <c r="Z1652" s="15">
        <v>-1986</v>
      </c>
    </row>
    <row r="1653" spans="1:26" s="4" customFormat="1" ht="15.75" customHeight="1">
      <c r="A1653" s="854" t="s">
        <v>200</v>
      </c>
      <c r="B1653" s="5">
        <v>43640</v>
      </c>
      <c r="C1653" s="650" t="s">
        <v>274</v>
      </c>
      <c r="D1653" s="291">
        <v>62655</v>
      </c>
      <c r="E1653" s="7" t="s">
        <v>10</v>
      </c>
      <c r="F1653" s="7" t="s">
        <v>152</v>
      </c>
      <c r="G1653" s="7">
        <v>200</v>
      </c>
      <c r="H1653" s="3">
        <v>35.590000000000003</v>
      </c>
      <c r="I1653" s="3">
        <v>34.880000000000003</v>
      </c>
      <c r="J1653" s="19">
        <v>7118.0000000000009</v>
      </c>
      <c r="K1653" s="3">
        <v>12</v>
      </c>
      <c r="L1653" s="8">
        <v>3.8424999999999998</v>
      </c>
      <c r="M1653" s="8">
        <v>0.59250000000000003</v>
      </c>
      <c r="N1653" s="823">
        <v>7103.1900000000014</v>
      </c>
      <c r="O1653" s="655" t="s">
        <v>143</v>
      </c>
      <c r="P1653" s="655"/>
      <c r="Q1653" s="823">
        <v>7103.1900000000014</v>
      </c>
      <c r="R1653" s="15">
        <v>125.56500000000051</v>
      </c>
      <c r="S1653" s="25">
        <v>3000</v>
      </c>
      <c r="U1653" s="15"/>
      <c r="V1653" s="4" t="s">
        <v>1211</v>
      </c>
      <c r="W1653" s="657">
        <v>16.434999999999999</v>
      </c>
      <c r="X1653" s="4">
        <v>3000</v>
      </c>
      <c r="Y1653" s="20"/>
      <c r="Z1653" s="15">
        <v>241.47000000000116</v>
      </c>
    </row>
    <row r="1654" spans="1:26" s="4" customFormat="1" ht="15.75" customHeight="1">
      <c r="A1654" s="854" t="s">
        <v>200</v>
      </c>
      <c r="B1654" s="5">
        <v>43640</v>
      </c>
      <c r="C1654" s="650" t="s">
        <v>274</v>
      </c>
      <c r="D1654" s="291">
        <v>62655</v>
      </c>
      <c r="E1654" s="7" t="s">
        <v>10</v>
      </c>
      <c r="F1654" s="7" t="s">
        <v>152</v>
      </c>
      <c r="G1654" s="7">
        <v>200</v>
      </c>
      <c r="H1654" s="3">
        <v>35.83</v>
      </c>
      <c r="I1654" s="3">
        <v>34.880000000000003</v>
      </c>
      <c r="J1654" s="19">
        <v>7166</v>
      </c>
      <c r="K1654" s="3">
        <v>12</v>
      </c>
      <c r="L1654" s="8">
        <v>3.8424999999999998</v>
      </c>
      <c r="M1654" s="8">
        <v>0.59250000000000003</v>
      </c>
      <c r="N1654" s="823">
        <v>7151.1900000000005</v>
      </c>
      <c r="O1654" s="655" t="s">
        <v>143</v>
      </c>
      <c r="P1654" s="655"/>
      <c r="Q1654" s="823">
        <v>7151.1900000000005</v>
      </c>
      <c r="R1654" s="15">
        <v>173.57749999999942</v>
      </c>
      <c r="S1654" s="25">
        <v>0</v>
      </c>
      <c r="U1654" s="15">
        <v>0.6451236323502676</v>
      </c>
      <c r="V1654" s="4" t="s">
        <v>1211</v>
      </c>
      <c r="W1654" s="657">
        <v>16.434999999999999</v>
      </c>
      <c r="X1654" s="4">
        <v>-800</v>
      </c>
      <c r="Y1654" s="20"/>
      <c r="Z1654" s="15">
        <v>-3369.6949999999997</v>
      </c>
    </row>
    <row r="1655" spans="1:26" s="4" customFormat="1" ht="15.75" customHeight="1">
      <c r="A1655" s="854" t="s">
        <v>200</v>
      </c>
      <c r="B1655" s="5">
        <v>43637</v>
      </c>
      <c r="C1655" s="650" t="s">
        <v>274</v>
      </c>
      <c r="D1655" s="291">
        <v>58030</v>
      </c>
      <c r="E1655" s="7" t="s">
        <v>8</v>
      </c>
      <c r="F1655" s="7" t="s">
        <v>152</v>
      </c>
      <c r="G1655" s="7">
        <v>400</v>
      </c>
      <c r="H1655" s="3">
        <v>34.880000000000003</v>
      </c>
      <c r="I1655" s="3">
        <v>34.880000000000003</v>
      </c>
      <c r="J1655" s="19">
        <v>13952.000000000002</v>
      </c>
      <c r="K1655" s="3">
        <v>12</v>
      </c>
      <c r="L1655" s="8">
        <v>3.83</v>
      </c>
      <c r="M1655" s="8">
        <v>0.97</v>
      </c>
      <c r="N1655" s="823">
        <v>13967.817500000001</v>
      </c>
      <c r="O1655" s="655" t="s">
        <v>143</v>
      </c>
      <c r="P1655" s="655"/>
      <c r="Q1655" s="823">
        <v>-13967.817500000001</v>
      </c>
      <c r="R1655" s="15"/>
      <c r="S1655" s="25">
        <v>0</v>
      </c>
      <c r="U1655" s="15">
        <v>2.8434249097011461</v>
      </c>
      <c r="V1655" s="4" t="s">
        <v>1211</v>
      </c>
      <c r="W1655" s="657">
        <v>16.8</v>
      </c>
      <c r="X1655" s="4">
        <v>-400</v>
      </c>
      <c r="Y1655" s="20"/>
      <c r="Z1655" s="15">
        <v>0</v>
      </c>
    </row>
    <row r="1656" spans="1:26" s="4" customFormat="1" ht="15.75" customHeight="1">
      <c r="A1656" s="854" t="s">
        <v>200</v>
      </c>
      <c r="B1656" s="5">
        <v>43635</v>
      </c>
      <c r="C1656" s="650" t="e">
        <v>#N/A</v>
      </c>
      <c r="D1656" s="291">
        <v>53091</v>
      </c>
      <c r="E1656" s="7" t="s">
        <v>8</v>
      </c>
      <c r="F1656" s="7" t="s">
        <v>913</v>
      </c>
      <c r="G1656" s="7">
        <v>3000</v>
      </c>
      <c r="H1656" s="3">
        <v>3.21</v>
      </c>
      <c r="I1656" s="3">
        <v>27.28</v>
      </c>
      <c r="J1656" s="19">
        <v>9630</v>
      </c>
      <c r="K1656" s="3">
        <v>12</v>
      </c>
      <c r="L1656" s="8">
        <v>3.7958333333333329</v>
      </c>
      <c r="M1656" s="8">
        <v>0.64500000000000002</v>
      </c>
      <c r="N1656" s="823">
        <v>9645.0450000000001</v>
      </c>
      <c r="O1656" s="655" t="s">
        <v>143</v>
      </c>
      <c r="P1656" s="655"/>
      <c r="Q1656" s="823">
        <v>-9645.0450000000001</v>
      </c>
      <c r="R1656" s="15"/>
      <c r="S1656" s="25">
        <v>0</v>
      </c>
      <c r="U1656" s="15">
        <v>6.2490440599348593</v>
      </c>
      <c r="V1656" s="4" t="s">
        <v>1211</v>
      </c>
      <c r="W1656" s="657">
        <v>16.440833333333334</v>
      </c>
      <c r="X1656" s="4">
        <v>-500</v>
      </c>
      <c r="Y1656" s="20"/>
      <c r="Z1656" s="15">
        <v>124.36000000000058</v>
      </c>
    </row>
    <row r="1657" spans="1:26" s="4" customFormat="1" ht="15.75" customHeight="1">
      <c r="A1657" s="854" t="s">
        <v>200</v>
      </c>
      <c r="B1657" s="5">
        <v>43635</v>
      </c>
      <c r="C1657" s="650" t="s">
        <v>280</v>
      </c>
      <c r="D1657" s="291">
        <v>53091</v>
      </c>
      <c r="E1657" s="7" t="s">
        <v>10</v>
      </c>
      <c r="F1657" s="7" t="s">
        <v>146</v>
      </c>
      <c r="G1657" s="7">
        <v>800</v>
      </c>
      <c r="H1657" s="3">
        <v>27.5</v>
      </c>
      <c r="I1657" s="3">
        <v>27.28</v>
      </c>
      <c r="J1657" s="19">
        <v>22000</v>
      </c>
      <c r="K1657" s="3">
        <v>12</v>
      </c>
      <c r="L1657" s="8">
        <v>3.7958333333333329</v>
      </c>
      <c r="M1657" s="8">
        <v>0.64500000000000002</v>
      </c>
      <c r="N1657" s="823">
        <v>21985.584999999999</v>
      </c>
      <c r="O1657" s="655" t="s">
        <v>143</v>
      </c>
      <c r="P1657" s="655"/>
      <c r="Q1657" s="823">
        <v>21985.584999999999</v>
      </c>
      <c r="R1657" s="15">
        <v>141.83420454545558</v>
      </c>
      <c r="S1657" s="25">
        <v>0</v>
      </c>
      <c r="U1657" s="15">
        <v>2.2235831350046351</v>
      </c>
      <c r="V1657" s="4" t="s">
        <v>1211</v>
      </c>
      <c r="W1657" s="657">
        <v>16.440833333333334</v>
      </c>
      <c r="X1657" s="4">
        <v>-300</v>
      </c>
      <c r="Y1657" s="20"/>
      <c r="Z1657" s="15">
        <v>0</v>
      </c>
    </row>
    <row r="1658" spans="1:26" s="4" customFormat="1" ht="15.75" customHeight="1">
      <c r="A1658" s="854" t="s">
        <v>200</v>
      </c>
      <c r="B1658" s="5">
        <v>43635</v>
      </c>
      <c r="C1658" s="650" t="s">
        <v>1265</v>
      </c>
      <c r="D1658" s="291">
        <v>53091</v>
      </c>
      <c r="E1658" s="7" t="s">
        <v>10</v>
      </c>
      <c r="F1658" s="7" t="s">
        <v>90</v>
      </c>
      <c r="G1658" s="7">
        <v>400</v>
      </c>
      <c r="H1658" s="3">
        <v>35.31</v>
      </c>
      <c r="I1658" s="3">
        <v>34.26</v>
      </c>
      <c r="J1658" s="19">
        <v>14124</v>
      </c>
      <c r="K1658" s="3">
        <v>12</v>
      </c>
      <c r="L1658" s="8">
        <v>3.7958333333333329</v>
      </c>
      <c r="M1658" s="8">
        <v>0.64500000000000002</v>
      </c>
      <c r="N1658" s="823">
        <v>14109.584999999999</v>
      </c>
      <c r="O1658" s="655" t="s">
        <v>143</v>
      </c>
      <c r="P1658" s="655"/>
      <c r="Q1658" s="823">
        <v>14109.584999999999</v>
      </c>
      <c r="R1658" s="15">
        <v>401.19545454545641</v>
      </c>
      <c r="S1658" s="25">
        <v>0</v>
      </c>
      <c r="U1658" s="15">
        <v>1.4081129609003895</v>
      </c>
      <c r="V1658" s="4" t="s">
        <v>1257</v>
      </c>
      <c r="W1658" s="657">
        <v>16.440833333333334</v>
      </c>
      <c r="X1658" s="4">
        <v>-500</v>
      </c>
      <c r="Y1658" s="20"/>
      <c r="Z1658" s="15">
        <v>153.79200000000128</v>
      </c>
    </row>
    <row r="1659" spans="1:26" s="4" customFormat="1" ht="15.75" customHeight="1">
      <c r="A1659" s="854" t="s">
        <v>200</v>
      </c>
      <c r="B1659" s="5">
        <v>43635</v>
      </c>
      <c r="C1659" s="650" t="s">
        <v>1264</v>
      </c>
      <c r="D1659" s="291">
        <v>53091</v>
      </c>
      <c r="E1659" s="7" t="s">
        <v>10</v>
      </c>
      <c r="F1659" s="7" t="s">
        <v>130</v>
      </c>
      <c r="G1659" s="7">
        <v>500</v>
      </c>
      <c r="H1659" s="3">
        <v>24.32</v>
      </c>
      <c r="I1659" s="3">
        <v>22.73</v>
      </c>
      <c r="J1659" s="19">
        <v>12160</v>
      </c>
      <c r="K1659" s="3">
        <v>12</v>
      </c>
      <c r="L1659" s="8">
        <v>3.7958333333333329</v>
      </c>
      <c r="M1659" s="8">
        <v>0.64500000000000002</v>
      </c>
      <c r="N1659" s="823">
        <v>12145.945</v>
      </c>
      <c r="O1659" s="655" t="s">
        <v>143</v>
      </c>
      <c r="P1659" s="655"/>
      <c r="Q1659" s="823">
        <v>12145.945</v>
      </c>
      <c r="R1659" s="15">
        <v>759.005454545455</v>
      </c>
      <c r="S1659" s="25">
        <v>0</v>
      </c>
      <c r="U1659" s="15">
        <v>20.137545152754122</v>
      </c>
      <c r="V1659" s="4" t="s">
        <v>1257</v>
      </c>
      <c r="W1659" s="657">
        <v>16.440833333333334</v>
      </c>
      <c r="X1659" s="4">
        <v>-66</v>
      </c>
      <c r="Y1659" s="20"/>
      <c r="Z1659" s="15">
        <v>0</v>
      </c>
    </row>
    <row r="1660" spans="1:26" s="4" customFormat="1" ht="15.75" customHeight="1">
      <c r="A1660" s="854" t="s">
        <v>200</v>
      </c>
      <c r="B1660" s="5">
        <v>43635</v>
      </c>
      <c r="C1660" s="650" t="s">
        <v>271</v>
      </c>
      <c r="D1660" s="291">
        <v>53091</v>
      </c>
      <c r="E1660" s="7" t="s">
        <v>10</v>
      </c>
      <c r="F1660" s="7" t="s">
        <v>170</v>
      </c>
      <c r="G1660" s="7">
        <v>300</v>
      </c>
      <c r="H1660" s="3">
        <v>33.130000000000003</v>
      </c>
      <c r="I1660" s="3">
        <v>32.28</v>
      </c>
      <c r="J1660" s="19">
        <v>9939</v>
      </c>
      <c r="K1660" s="3">
        <v>12</v>
      </c>
      <c r="L1660" s="8">
        <v>3.7958333333333329</v>
      </c>
      <c r="M1660" s="8">
        <v>0.64500000000000002</v>
      </c>
      <c r="N1660" s="823">
        <v>9924.5630000000001</v>
      </c>
      <c r="O1660" s="655" t="s">
        <v>143</v>
      </c>
      <c r="P1660" s="655"/>
      <c r="Q1660" s="823">
        <v>9924.5630000000001</v>
      </c>
      <c r="R1660" s="15">
        <v>220.68090909091006</v>
      </c>
      <c r="S1660" s="25">
        <v>66</v>
      </c>
      <c r="U1660" s="15">
        <v>0</v>
      </c>
      <c r="V1660" s="4" t="s">
        <v>1257</v>
      </c>
      <c r="W1660" s="657">
        <v>16.440833333333334</v>
      </c>
      <c r="X1660" s="4">
        <v>-400</v>
      </c>
      <c r="Y1660" s="20"/>
      <c r="Z1660" s="15">
        <v>0</v>
      </c>
    </row>
    <row r="1661" spans="1:26" s="4" customFormat="1" ht="15.75" customHeight="1">
      <c r="A1661" s="854" t="s">
        <v>200</v>
      </c>
      <c r="B1661" s="5">
        <v>43635</v>
      </c>
      <c r="C1661" s="650" t="s">
        <v>1265</v>
      </c>
      <c r="D1661" s="291">
        <v>53091</v>
      </c>
      <c r="E1661" s="7" t="s">
        <v>10</v>
      </c>
      <c r="F1661" s="7" t="s">
        <v>1</v>
      </c>
      <c r="G1661" s="7">
        <v>500</v>
      </c>
      <c r="H1661" s="3">
        <v>52.19</v>
      </c>
      <c r="I1661" s="3">
        <v>51.35</v>
      </c>
      <c r="J1661" s="19">
        <v>26095</v>
      </c>
      <c r="K1661" s="3">
        <v>12</v>
      </c>
      <c r="L1661" s="8">
        <v>3.7958333333333329</v>
      </c>
      <c r="M1661" s="8">
        <v>0.64500000000000002</v>
      </c>
      <c r="N1661" s="823">
        <v>26080.562999999998</v>
      </c>
      <c r="O1661" s="655" t="s">
        <v>143</v>
      </c>
      <c r="P1661" s="655"/>
      <c r="Q1661" s="823">
        <v>26080.562999999998</v>
      </c>
      <c r="R1661" s="15">
        <v>367.24378787879141</v>
      </c>
      <c r="S1661" s="25">
        <v>4000</v>
      </c>
      <c r="U1661" s="15"/>
      <c r="V1661" s="4" t="s">
        <v>1257</v>
      </c>
      <c r="W1661" s="657">
        <v>16.440833333333334</v>
      </c>
      <c r="X1661" s="4">
        <v>4000</v>
      </c>
      <c r="Y1661" s="20"/>
      <c r="Z1661" s="15">
        <v>0</v>
      </c>
    </row>
    <row r="1662" spans="1:26" s="4" customFormat="1" ht="15.75" customHeight="1">
      <c r="A1662" s="854" t="s">
        <v>200</v>
      </c>
      <c r="B1662" s="5">
        <v>43635</v>
      </c>
      <c r="C1662" s="650" t="s">
        <v>274</v>
      </c>
      <c r="D1662" s="291">
        <v>53091</v>
      </c>
      <c r="E1662" s="7" t="s">
        <v>10</v>
      </c>
      <c r="F1662" s="7" t="s">
        <v>152</v>
      </c>
      <c r="G1662" s="7">
        <v>66</v>
      </c>
      <c r="H1662" s="3">
        <v>35.51</v>
      </c>
      <c r="I1662" s="3">
        <v>40.4</v>
      </c>
      <c r="J1662" s="19">
        <v>2343.66</v>
      </c>
      <c r="K1662" s="3">
        <v>12</v>
      </c>
      <c r="L1662" s="8">
        <v>3.7958333333333329</v>
      </c>
      <c r="M1662" s="8">
        <v>0.64500000000000002</v>
      </c>
      <c r="N1662" s="823">
        <v>2329.223</v>
      </c>
      <c r="O1662" s="655" t="s">
        <v>143</v>
      </c>
      <c r="P1662" s="655"/>
      <c r="Q1662" s="823">
        <v>2329.223</v>
      </c>
      <c r="R1662" s="15">
        <v>469.04833333333409</v>
      </c>
      <c r="S1662" s="25">
        <v>300</v>
      </c>
      <c r="U1662" s="15"/>
      <c r="V1662" s="4" t="s">
        <v>1211</v>
      </c>
      <c r="W1662" s="657">
        <v>16.440833333333334</v>
      </c>
      <c r="X1662" s="4">
        <v>300</v>
      </c>
      <c r="Y1662" s="20"/>
      <c r="Z1662" s="15">
        <v>0</v>
      </c>
    </row>
    <row r="1663" spans="1:26" s="4" customFormat="1" ht="15.75" customHeight="1">
      <c r="A1663" s="854" t="s">
        <v>200</v>
      </c>
      <c r="B1663" s="5">
        <v>43635</v>
      </c>
      <c r="C1663" s="650" t="s">
        <v>274</v>
      </c>
      <c r="D1663" s="291">
        <v>53091</v>
      </c>
      <c r="E1663" s="7" t="s">
        <v>10</v>
      </c>
      <c r="F1663" s="7" t="s">
        <v>152</v>
      </c>
      <c r="G1663" s="7">
        <v>400</v>
      </c>
      <c r="H1663" s="3">
        <v>35.81</v>
      </c>
      <c r="I1663" s="3">
        <v>40.4</v>
      </c>
      <c r="J1663" s="19">
        <v>14324</v>
      </c>
      <c r="K1663" s="3">
        <v>12</v>
      </c>
      <c r="L1663" s="8">
        <v>3.7958333333333329</v>
      </c>
      <c r="M1663" s="8">
        <v>0.64500000000000002</v>
      </c>
      <c r="N1663" s="823">
        <v>14309.563</v>
      </c>
      <c r="O1663" s="655" t="s">
        <v>143</v>
      </c>
      <c r="P1663" s="655"/>
      <c r="Q1663" s="823">
        <v>14309.563</v>
      </c>
      <c r="R1663" s="15">
        <v>0</v>
      </c>
      <c r="S1663" s="25">
        <v>0</v>
      </c>
      <c r="U1663" s="15">
        <v>0.96923448711423388</v>
      </c>
      <c r="V1663" s="4" t="s">
        <v>1211</v>
      </c>
      <c r="W1663" s="657">
        <v>16.440833333333334</v>
      </c>
      <c r="X1663" s="4">
        <v>-400</v>
      </c>
      <c r="Y1663" s="20"/>
      <c r="Z1663" s="15">
        <v>-67.606999999999971</v>
      </c>
    </row>
    <row r="1664" spans="1:26" s="4" customFormat="1" ht="15.75" customHeight="1">
      <c r="A1664" s="854" t="s">
        <v>200</v>
      </c>
      <c r="B1664" s="5">
        <v>43635</v>
      </c>
      <c r="C1664" s="650" t="s">
        <v>271</v>
      </c>
      <c r="D1664" s="291">
        <v>53091</v>
      </c>
      <c r="E1664" s="7" t="s">
        <v>8</v>
      </c>
      <c r="F1664" s="7" t="s">
        <v>1234</v>
      </c>
      <c r="G1664" s="7">
        <v>4000</v>
      </c>
      <c r="H1664" s="3">
        <v>5.05</v>
      </c>
      <c r="I1664" s="3">
        <v>5.05</v>
      </c>
      <c r="J1664" s="19">
        <v>20200</v>
      </c>
      <c r="K1664" s="3">
        <v>12</v>
      </c>
      <c r="L1664" s="8">
        <v>3.7958333333333329</v>
      </c>
      <c r="M1664" s="8">
        <v>0.64500000000000002</v>
      </c>
      <c r="N1664" s="823">
        <v>20215.067000000003</v>
      </c>
      <c r="O1664" s="655" t="s">
        <v>143</v>
      </c>
      <c r="P1664" s="655"/>
      <c r="Q1664" s="823">
        <v>-20215.067000000003</v>
      </c>
      <c r="R1664" s="15"/>
      <c r="S1664" s="25">
        <v>0</v>
      </c>
      <c r="U1664" s="15"/>
      <c r="V1664" s="4" t="s">
        <v>1211</v>
      </c>
      <c r="W1664" s="657">
        <v>16.440833333333334</v>
      </c>
      <c r="X1664" s="4">
        <v>400</v>
      </c>
      <c r="Y1664" s="20"/>
      <c r="Z1664" s="15">
        <v>0</v>
      </c>
    </row>
    <row r="1665" spans="1:26" s="4" customFormat="1" ht="15.75" customHeight="1">
      <c r="A1665" s="854" t="s">
        <v>200</v>
      </c>
      <c r="B1665" s="5">
        <v>43635</v>
      </c>
      <c r="C1665" s="650" t="s">
        <v>271</v>
      </c>
      <c r="D1665" s="291">
        <v>53091</v>
      </c>
      <c r="E1665" s="7" t="s">
        <v>8</v>
      </c>
      <c r="F1665" s="7" t="s">
        <v>170</v>
      </c>
      <c r="G1665" s="7">
        <v>300</v>
      </c>
      <c r="H1665" s="3">
        <v>32.28</v>
      </c>
      <c r="I1665" s="3">
        <v>32.28</v>
      </c>
      <c r="J1665" s="19">
        <v>9684</v>
      </c>
      <c r="K1665" s="3">
        <v>12</v>
      </c>
      <c r="L1665" s="8">
        <v>3.7958333333333329</v>
      </c>
      <c r="M1665" s="8">
        <v>0.64500000000000002</v>
      </c>
      <c r="N1665" s="823">
        <v>9701.3009999999995</v>
      </c>
      <c r="O1665" s="655" t="s">
        <v>143</v>
      </c>
      <c r="P1665" s="655"/>
      <c r="Q1665" s="823">
        <v>-9701.3009999999995</v>
      </c>
      <c r="R1665" s="15"/>
      <c r="S1665" s="25">
        <v>500</v>
      </c>
      <c r="T1665" s="649"/>
      <c r="U1665" s="15"/>
      <c r="V1665" s="649" t="s">
        <v>1257</v>
      </c>
      <c r="W1665" s="657">
        <v>16.440833333333334</v>
      </c>
      <c r="X1665" s="4">
        <v>500</v>
      </c>
      <c r="Y1665" s="20"/>
      <c r="Z1665" s="15">
        <v>0</v>
      </c>
    </row>
    <row r="1666" spans="1:26" s="4" customFormat="1" ht="15.75" customHeight="1">
      <c r="A1666" s="854" t="s">
        <v>200</v>
      </c>
      <c r="B1666" s="5">
        <v>43635</v>
      </c>
      <c r="C1666" s="650" t="s">
        <v>274</v>
      </c>
      <c r="D1666" s="291">
        <v>53091</v>
      </c>
      <c r="E1666" s="7" t="s">
        <v>10</v>
      </c>
      <c r="F1666" s="7" t="s">
        <v>114</v>
      </c>
      <c r="G1666" s="7">
        <v>400</v>
      </c>
      <c r="H1666" s="3">
        <v>52.71</v>
      </c>
      <c r="I1666" s="3"/>
      <c r="J1666" s="19">
        <v>21084</v>
      </c>
      <c r="K1666" s="3">
        <v>12</v>
      </c>
      <c r="L1666" s="8">
        <v>3.7958333333333329</v>
      </c>
      <c r="M1666" s="8">
        <v>0.64500000000000002</v>
      </c>
      <c r="N1666" s="823">
        <v>21067.328999999998</v>
      </c>
      <c r="O1666" s="655" t="s">
        <v>143</v>
      </c>
      <c r="P1666" s="655"/>
      <c r="Q1666" s="823">
        <v>21067.328999999998</v>
      </c>
      <c r="R1666" s="15">
        <v>204.19181818181823</v>
      </c>
      <c r="S1666" s="25">
        <v>400</v>
      </c>
      <c r="T1666" s="649"/>
      <c r="U1666" s="15"/>
      <c r="V1666" s="649" t="s">
        <v>1257</v>
      </c>
      <c r="W1666" s="657">
        <v>16.440833333333334</v>
      </c>
      <c r="X1666" s="4">
        <v>400</v>
      </c>
      <c r="Y1666" s="20"/>
      <c r="Z1666" s="15">
        <v>-23.528000000000247</v>
      </c>
    </row>
    <row r="1667" spans="1:26" s="4" customFormat="1" ht="15.75" customHeight="1">
      <c r="A1667" s="854" t="s">
        <v>200</v>
      </c>
      <c r="B1667" s="5">
        <v>43635</v>
      </c>
      <c r="C1667" s="650" t="s">
        <v>274</v>
      </c>
      <c r="D1667" s="291">
        <v>53091</v>
      </c>
      <c r="E1667" s="7" t="s">
        <v>8</v>
      </c>
      <c r="F1667" s="7" t="s">
        <v>114</v>
      </c>
      <c r="G1667" s="7">
        <v>400</v>
      </c>
      <c r="H1667" s="3">
        <v>52.11</v>
      </c>
      <c r="I1667" s="3"/>
      <c r="J1667" s="19">
        <v>20844</v>
      </c>
      <c r="K1667" s="3">
        <v>12</v>
      </c>
      <c r="L1667" s="8">
        <v>3.7958333333333329</v>
      </c>
      <c r="M1667" s="8">
        <v>0.64500000000000002</v>
      </c>
      <c r="N1667" s="823">
        <v>20861.301000000003</v>
      </c>
      <c r="O1667" s="655" t="s">
        <v>143</v>
      </c>
      <c r="P1667" s="655"/>
      <c r="Q1667" s="823">
        <v>-20861.301000000003</v>
      </c>
      <c r="R1667" s="15"/>
      <c r="S1667" s="25">
        <v>0</v>
      </c>
      <c r="T1667" s="649"/>
      <c r="U1667" s="15">
        <v>61.310808082475894</v>
      </c>
      <c r="V1667" s="649" t="s">
        <v>1257</v>
      </c>
      <c r="W1667" s="657">
        <v>16.440833333333334</v>
      </c>
      <c r="X1667" s="4">
        <v>-3500</v>
      </c>
      <c r="Y1667" s="20"/>
      <c r="Z1667" s="15">
        <v>0</v>
      </c>
    </row>
    <row r="1668" spans="1:26" s="4" customFormat="1" ht="15.75" customHeight="1">
      <c r="A1668" s="854" t="s">
        <v>200</v>
      </c>
      <c r="B1668" s="5">
        <v>43634</v>
      </c>
      <c r="C1668" s="650" t="s">
        <v>274</v>
      </c>
      <c r="D1668" s="663">
        <v>48886</v>
      </c>
      <c r="E1668" s="7" t="s">
        <v>8</v>
      </c>
      <c r="F1668" s="7" t="s">
        <v>1115</v>
      </c>
      <c r="G1668" s="7">
        <v>500</v>
      </c>
      <c r="H1668" s="648">
        <v>33.26</v>
      </c>
      <c r="I1668" s="3">
        <v>33.26</v>
      </c>
      <c r="J1668" s="19">
        <v>16630</v>
      </c>
      <c r="K1668" s="3">
        <v>12</v>
      </c>
      <c r="L1668" s="8">
        <v>5.63</v>
      </c>
      <c r="M1668" s="8">
        <v>0.86799999999999999</v>
      </c>
      <c r="N1668" s="823">
        <v>16647.524000000001</v>
      </c>
      <c r="O1668" s="655" t="s">
        <v>143</v>
      </c>
      <c r="P1668" s="655"/>
      <c r="Q1668" s="823">
        <v>-16647.524000000001</v>
      </c>
      <c r="R1668" s="15"/>
      <c r="S1668" s="25">
        <v>0</v>
      </c>
      <c r="T1668" s="649"/>
      <c r="U1668" s="15">
        <v>3.1680221311640691</v>
      </c>
      <c r="V1668" s="649" t="s">
        <v>1257</v>
      </c>
      <c r="W1668" s="657">
        <v>18.497999999999998</v>
      </c>
      <c r="X1668" s="4">
        <v>-700</v>
      </c>
      <c r="Y1668" s="20"/>
      <c r="Z1668" s="15">
        <v>14.37</v>
      </c>
    </row>
    <row r="1669" spans="1:26" s="4" customFormat="1" ht="15.75" customHeight="1">
      <c r="A1669" s="854" t="s">
        <v>200</v>
      </c>
      <c r="B1669" s="5">
        <v>43634</v>
      </c>
      <c r="C1669" s="650" t="s">
        <v>274</v>
      </c>
      <c r="D1669" s="663">
        <v>48886</v>
      </c>
      <c r="E1669" s="7" t="s">
        <v>8</v>
      </c>
      <c r="F1669" s="7" t="s">
        <v>114</v>
      </c>
      <c r="G1669" s="7">
        <v>400</v>
      </c>
      <c r="H1669" s="648">
        <v>52.02</v>
      </c>
      <c r="I1669" s="3">
        <v>52.02</v>
      </c>
      <c r="J1669" s="19">
        <v>20808</v>
      </c>
      <c r="K1669" s="3">
        <v>12</v>
      </c>
      <c r="L1669" s="8">
        <v>5.63</v>
      </c>
      <c r="M1669" s="8">
        <v>0.86799999999999999</v>
      </c>
      <c r="N1669" s="823">
        <v>20825.524000000001</v>
      </c>
      <c r="O1669" s="655" t="s">
        <v>143</v>
      </c>
      <c r="P1669" s="655"/>
      <c r="Q1669" s="823">
        <v>-20825.524000000001</v>
      </c>
      <c r="R1669" s="15"/>
      <c r="S1669" s="25">
        <v>0</v>
      </c>
      <c r="T1669" s="649"/>
      <c r="U1669" s="15">
        <v>3.6312387340720278</v>
      </c>
      <c r="V1669" s="649" t="s">
        <v>1257</v>
      </c>
      <c r="W1669" s="657">
        <v>18.497999999999998</v>
      </c>
      <c r="X1669" s="4">
        <v>-300</v>
      </c>
      <c r="Y1669" s="20"/>
      <c r="Z1669" s="15">
        <v>0</v>
      </c>
    </row>
    <row r="1670" spans="1:26" s="4" customFormat="1" ht="15.75" customHeight="1">
      <c r="A1670" s="854" t="s">
        <v>200</v>
      </c>
      <c r="B1670" s="5">
        <v>43634</v>
      </c>
      <c r="C1670" s="650" t="s">
        <v>274</v>
      </c>
      <c r="D1670" s="663">
        <v>48886</v>
      </c>
      <c r="E1670" s="7" t="s">
        <v>10</v>
      </c>
      <c r="F1670" s="7" t="s">
        <v>172</v>
      </c>
      <c r="G1670" s="7">
        <v>3500</v>
      </c>
      <c r="H1670" s="648">
        <v>8.82</v>
      </c>
      <c r="I1670" s="3">
        <v>31.58</v>
      </c>
      <c r="J1670" s="19">
        <v>30870</v>
      </c>
      <c r="K1670" s="3">
        <v>12</v>
      </c>
      <c r="L1670" s="8">
        <v>5.63</v>
      </c>
      <c r="M1670" s="8">
        <v>0.86799999999999999</v>
      </c>
      <c r="N1670" s="823">
        <v>30853.106</v>
      </c>
      <c r="O1670" s="655" t="s">
        <v>143</v>
      </c>
      <c r="P1670" s="655"/>
      <c r="Q1670" s="823">
        <v>30853.106</v>
      </c>
      <c r="R1670" s="15">
        <v>18916.288607142855</v>
      </c>
      <c r="S1670" s="25">
        <v>0</v>
      </c>
      <c r="U1670" s="15">
        <v>-0.44983142134608606</v>
      </c>
      <c r="V1670" s="4" t="s">
        <v>1257</v>
      </c>
      <c r="W1670" s="657">
        <v>18.497999999999998</v>
      </c>
      <c r="X1670" s="4">
        <v>-300</v>
      </c>
      <c r="Y1670" s="20"/>
      <c r="Z1670" s="15">
        <v>0</v>
      </c>
    </row>
    <row r="1671" spans="1:26" s="4" customFormat="1" ht="15.75" customHeight="1">
      <c r="A1671" s="854" t="s">
        <v>200</v>
      </c>
      <c r="B1671" s="5">
        <v>43634</v>
      </c>
      <c r="C1671" s="650" t="s">
        <v>271</v>
      </c>
      <c r="D1671" s="663">
        <v>48886</v>
      </c>
      <c r="E1671" s="7" t="s">
        <v>10</v>
      </c>
      <c r="F1671" s="7" t="s">
        <v>170</v>
      </c>
      <c r="G1671" s="7">
        <v>700</v>
      </c>
      <c r="H1671" s="648">
        <v>32.69</v>
      </c>
      <c r="I1671" s="3">
        <v>31.58</v>
      </c>
      <c r="J1671" s="19">
        <v>22883</v>
      </c>
      <c r="K1671" s="3">
        <v>12</v>
      </c>
      <c r="L1671" s="8">
        <v>5.63</v>
      </c>
      <c r="M1671" s="8">
        <v>0.86799999999999999</v>
      </c>
      <c r="N1671" s="823">
        <v>22867.508000000002</v>
      </c>
      <c r="O1671" s="655" t="s">
        <v>143</v>
      </c>
      <c r="P1671" s="655"/>
      <c r="Q1671" s="823">
        <v>22867.508000000002</v>
      </c>
      <c r="R1671" s="15">
        <v>724.44771428571403</v>
      </c>
      <c r="S1671" s="25">
        <v>300</v>
      </c>
      <c r="U1671" s="15"/>
      <c r="V1671" s="4" t="s">
        <v>1211</v>
      </c>
      <c r="W1671" s="657">
        <v>18.497999999999998</v>
      </c>
      <c r="X1671" s="4">
        <v>300</v>
      </c>
      <c r="Y1671" s="20"/>
      <c r="Z1671" s="15">
        <v>0</v>
      </c>
    </row>
    <row r="1672" spans="1:26" s="4" customFormat="1" ht="15.75" customHeight="1">
      <c r="A1672" s="854" t="s">
        <v>200</v>
      </c>
      <c r="B1672" s="5">
        <v>43634</v>
      </c>
      <c r="C1672" s="650" t="s">
        <v>1265</v>
      </c>
      <c r="D1672" s="663">
        <v>48886</v>
      </c>
      <c r="E1672" s="7" t="s">
        <v>10</v>
      </c>
      <c r="F1672" s="7" t="s">
        <v>1240</v>
      </c>
      <c r="G1672" s="7">
        <v>300</v>
      </c>
      <c r="H1672" s="648">
        <v>37.31</v>
      </c>
      <c r="I1672" s="3">
        <v>35.840000000000003</v>
      </c>
      <c r="J1672" s="19">
        <v>11193</v>
      </c>
      <c r="K1672" s="3">
        <v>12</v>
      </c>
      <c r="L1672" s="8">
        <v>5.63</v>
      </c>
      <c r="M1672" s="8">
        <v>0.86799999999999999</v>
      </c>
      <c r="N1672" s="823">
        <v>11177.508</v>
      </c>
      <c r="O1672" s="655" t="s">
        <v>143</v>
      </c>
      <c r="P1672" s="655"/>
      <c r="Q1672" s="823">
        <v>11177.508</v>
      </c>
      <c r="R1672" s="15">
        <v>405.88199999999961</v>
      </c>
      <c r="S1672" s="660">
        <v>700</v>
      </c>
      <c r="T1672" s="649"/>
      <c r="U1672" s="654"/>
      <c r="V1672" s="649" t="s">
        <v>1257</v>
      </c>
      <c r="W1672" s="657">
        <v>18.497999999999998</v>
      </c>
      <c r="X1672" s="4">
        <v>200</v>
      </c>
      <c r="Y1672" s="20"/>
      <c r="Z1672" s="15">
        <v>0</v>
      </c>
    </row>
    <row r="1673" spans="1:26" s="4" customFormat="1" ht="15.75" customHeight="1">
      <c r="A1673" s="854" t="s">
        <v>200</v>
      </c>
      <c r="B1673" s="5">
        <v>43633</v>
      </c>
      <c r="C1673" s="650" t="s">
        <v>274</v>
      </c>
      <c r="D1673" s="291">
        <v>44949</v>
      </c>
      <c r="E1673" s="7" t="s">
        <v>10</v>
      </c>
      <c r="F1673" s="7" t="s">
        <v>1115</v>
      </c>
      <c r="G1673" s="7">
        <v>300</v>
      </c>
      <c r="H1673" s="648">
        <v>32.97</v>
      </c>
      <c r="I1673" s="648">
        <v>33.01</v>
      </c>
      <c r="J1673" s="19">
        <v>9891</v>
      </c>
      <c r="K1673" s="3">
        <v>12</v>
      </c>
      <c r="L1673" s="8">
        <v>3.2842857142857143</v>
      </c>
      <c r="M1673" s="8">
        <v>0.61285714285714288</v>
      </c>
      <c r="N1673" s="823">
        <v>9875.7631428571422</v>
      </c>
      <c r="O1673" s="655" t="s">
        <v>143</v>
      </c>
      <c r="P1673" s="655"/>
      <c r="Q1673" s="823">
        <v>9875.7631428571422</v>
      </c>
      <c r="R1673" s="15">
        <v>-44.42428571428718</v>
      </c>
      <c r="S1673" s="660">
        <v>500</v>
      </c>
      <c r="T1673" s="649"/>
      <c r="U1673" s="654"/>
      <c r="V1673" s="649" t="s">
        <v>1211</v>
      </c>
      <c r="W1673" s="657">
        <v>15.897142857142857</v>
      </c>
      <c r="X1673" s="4">
        <v>500</v>
      </c>
      <c r="Y1673" s="20"/>
      <c r="Z1673" s="15">
        <v>894</v>
      </c>
    </row>
    <row r="1674" spans="1:26" s="4" customFormat="1" ht="15.75" customHeight="1">
      <c r="A1674" s="854" t="s">
        <v>200</v>
      </c>
      <c r="B1674" s="5">
        <v>43633</v>
      </c>
      <c r="C1674" s="650" t="s">
        <v>274</v>
      </c>
      <c r="D1674" s="291">
        <v>44949</v>
      </c>
      <c r="E1674" s="7" t="s">
        <v>8</v>
      </c>
      <c r="F1674" s="7" t="s">
        <v>1115</v>
      </c>
      <c r="G1674" s="7">
        <v>300</v>
      </c>
      <c r="H1674" s="648">
        <v>33.01</v>
      </c>
      <c r="I1674" s="648">
        <v>33.01</v>
      </c>
      <c r="J1674" s="19">
        <v>9903</v>
      </c>
      <c r="K1674" s="3">
        <v>12</v>
      </c>
      <c r="L1674" s="8">
        <v>3.2842857142857143</v>
      </c>
      <c r="M1674" s="8">
        <v>0.61285714285714288</v>
      </c>
      <c r="N1674" s="823">
        <v>9918.866857142857</v>
      </c>
      <c r="O1674" s="655" t="s">
        <v>143</v>
      </c>
      <c r="P1674" s="655"/>
      <c r="Q1674" s="823">
        <v>-9918.866857142857</v>
      </c>
      <c r="R1674" s="15"/>
      <c r="S1674" s="660">
        <v>0</v>
      </c>
      <c r="T1674" s="649"/>
      <c r="U1674" s="654">
        <v>1.5345850940410444</v>
      </c>
      <c r="V1674" s="649" t="s">
        <v>1211</v>
      </c>
      <c r="W1674" s="657">
        <v>15.897142857142857</v>
      </c>
      <c r="X1674" s="4">
        <v>-700</v>
      </c>
      <c r="Y1674" s="20"/>
      <c r="Z1674" s="15">
        <v>0</v>
      </c>
    </row>
    <row r="1675" spans="1:26" s="4" customFormat="1" ht="15.75" customHeight="1">
      <c r="A1675" s="854" t="s">
        <v>200</v>
      </c>
      <c r="B1675" s="650">
        <v>43633</v>
      </c>
      <c r="C1675" s="650" t="s">
        <v>271</v>
      </c>
      <c r="D1675" s="291">
        <v>44949</v>
      </c>
      <c r="E1675" s="651" t="s">
        <v>8</v>
      </c>
      <c r="F1675" s="651" t="s">
        <v>170</v>
      </c>
      <c r="G1675" s="651">
        <v>200</v>
      </c>
      <c r="H1675" s="648">
        <v>31.51</v>
      </c>
      <c r="I1675" s="648">
        <v>31.581428571428571</v>
      </c>
      <c r="J1675" s="656">
        <v>6302</v>
      </c>
      <c r="K1675" s="648">
        <v>12</v>
      </c>
      <c r="L1675" s="8">
        <v>3.2842857142857143</v>
      </c>
      <c r="M1675" s="8">
        <v>0.61285714285714288</v>
      </c>
      <c r="N1675" s="823">
        <v>6317.866857142857</v>
      </c>
      <c r="O1675" s="655" t="s">
        <v>143</v>
      </c>
      <c r="P1675" s="655"/>
      <c r="Q1675" s="823">
        <v>-6317.866857142857</v>
      </c>
      <c r="R1675" s="15"/>
      <c r="S1675" s="660">
        <v>0</v>
      </c>
      <c r="T1675" s="649"/>
      <c r="U1675" s="654">
        <v>5.8551085056671628</v>
      </c>
      <c r="V1675" s="649" t="s">
        <v>1211</v>
      </c>
      <c r="W1675" s="657">
        <v>15.897142857142857</v>
      </c>
      <c r="X1675" s="4">
        <v>-500</v>
      </c>
      <c r="Y1675" s="20"/>
      <c r="Z1675" s="15">
        <v>-18.63</v>
      </c>
    </row>
    <row r="1676" spans="1:26" s="4" customFormat="1" ht="15.75" customHeight="1">
      <c r="A1676" s="854" t="s">
        <v>200</v>
      </c>
      <c r="B1676" s="650">
        <v>43633</v>
      </c>
      <c r="C1676" s="650" t="s">
        <v>271</v>
      </c>
      <c r="D1676" s="291">
        <v>44949</v>
      </c>
      <c r="E1676" s="651" t="s">
        <v>8</v>
      </c>
      <c r="F1676" s="651" t="s">
        <v>170</v>
      </c>
      <c r="G1676" s="651">
        <v>500</v>
      </c>
      <c r="H1676" s="648">
        <v>31.61</v>
      </c>
      <c r="I1676" s="648">
        <v>31.61</v>
      </c>
      <c r="J1676" s="656">
        <v>15805</v>
      </c>
      <c r="K1676" s="648">
        <v>12</v>
      </c>
      <c r="L1676" s="8">
        <v>3.2842857142857143</v>
      </c>
      <c r="M1676" s="8">
        <v>0.61285714285714288</v>
      </c>
      <c r="N1676" s="823">
        <v>15819.792857142857</v>
      </c>
      <c r="O1676" s="655" t="s">
        <v>143</v>
      </c>
      <c r="P1676" s="655"/>
      <c r="Q1676" s="823">
        <v>-15819.792857142857</v>
      </c>
      <c r="R1676" s="15"/>
      <c r="S1676" s="25">
        <v>0</v>
      </c>
      <c r="U1676" s="15">
        <v>-0.16323911837894009</v>
      </c>
      <c r="V1676" s="4" t="s">
        <v>1257</v>
      </c>
      <c r="W1676" s="657">
        <v>15.897142857142857</v>
      </c>
      <c r="X1676" s="4">
        <v>-4000</v>
      </c>
      <c r="Y1676" s="20"/>
      <c r="Z1676" s="15">
        <v>0</v>
      </c>
    </row>
    <row r="1677" spans="1:26" s="4" customFormat="1" ht="15.75" customHeight="1">
      <c r="A1677" s="854" t="s">
        <v>200</v>
      </c>
      <c r="B1677" s="650">
        <v>43633</v>
      </c>
      <c r="C1677" s="650" t="s">
        <v>271</v>
      </c>
      <c r="D1677" s="291">
        <v>44949</v>
      </c>
      <c r="E1677" s="651" t="s">
        <v>10</v>
      </c>
      <c r="F1677" s="651" t="s">
        <v>170</v>
      </c>
      <c r="G1677" s="651">
        <v>700</v>
      </c>
      <c r="H1677" s="648">
        <v>32.07</v>
      </c>
      <c r="I1677" s="648">
        <v>31.51</v>
      </c>
      <c r="J1677" s="656">
        <v>22449</v>
      </c>
      <c r="K1677" s="648">
        <v>12</v>
      </c>
      <c r="L1677" s="8">
        <v>3.2842857142857143</v>
      </c>
      <c r="M1677" s="8">
        <v>0.61285714285714288</v>
      </c>
      <c r="N1677" s="823">
        <v>22434.837142857144</v>
      </c>
      <c r="O1677" s="655" t="s">
        <v>143</v>
      </c>
      <c r="P1677" s="655"/>
      <c r="Q1677" s="823">
        <v>22434.837142857144</v>
      </c>
      <c r="R1677" s="15">
        <v>344.28166666666948</v>
      </c>
      <c r="S1677" s="25">
        <v>300</v>
      </c>
      <c r="U1677" s="15"/>
      <c r="V1677" s="4" t="s">
        <v>1257</v>
      </c>
      <c r="W1677" s="657">
        <v>15.897142857142857</v>
      </c>
      <c r="X1677" s="4">
        <v>300</v>
      </c>
      <c r="Y1677" s="20"/>
      <c r="Z1677" s="15">
        <v>0</v>
      </c>
    </row>
    <row r="1678" spans="1:26" s="4" customFormat="1" ht="15.75" customHeight="1">
      <c r="A1678" s="854" t="s">
        <v>200</v>
      </c>
      <c r="B1678" s="650">
        <v>43633</v>
      </c>
      <c r="C1678" s="650" t="s">
        <v>274</v>
      </c>
      <c r="D1678" s="291">
        <v>44949</v>
      </c>
      <c r="E1678" s="651" t="s">
        <v>10</v>
      </c>
      <c r="F1678" s="651" t="s">
        <v>1115</v>
      </c>
      <c r="G1678" s="651">
        <v>500</v>
      </c>
      <c r="H1678" s="648">
        <v>33.64</v>
      </c>
      <c r="I1678" s="648">
        <v>32.22</v>
      </c>
      <c r="J1678" s="656">
        <v>16820</v>
      </c>
      <c r="K1678" s="648">
        <v>12</v>
      </c>
      <c r="L1678" s="8">
        <v>3.2842857142857143</v>
      </c>
      <c r="M1678" s="8">
        <v>0.61285714285714288</v>
      </c>
      <c r="N1678" s="823">
        <v>16805.837142857144</v>
      </c>
      <c r="O1678" s="655" t="s">
        <v>143</v>
      </c>
      <c r="P1678" s="655"/>
      <c r="Q1678" s="823">
        <v>16805.837142857144</v>
      </c>
      <c r="R1678" s="15">
        <v>984</v>
      </c>
      <c r="S1678" s="25">
        <v>1200</v>
      </c>
      <c r="U1678" s="15"/>
      <c r="V1678" s="4" t="s">
        <v>1257</v>
      </c>
      <c r="W1678" s="657">
        <v>15.897142857142857</v>
      </c>
      <c r="X1678" s="4">
        <v>400</v>
      </c>
      <c r="Y1678" s="20"/>
      <c r="Z1678" s="15">
        <v>205.34</v>
      </c>
    </row>
    <row r="1679" spans="1:26" s="4" customFormat="1" ht="15.75" customHeight="1">
      <c r="A1679" s="854" t="s">
        <v>200</v>
      </c>
      <c r="B1679" s="5">
        <v>43633</v>
      </c>
      <c r="C1679" s="650" t="s">
        <v>271</v>
      </c>
      <c r="D1679" s="291">
        <v>44949</v>
      </c>
      <c r="E1679" s="7" t="s">
        <v>10</v>
      </c>
      <c r="F1679" s="7" t="s">
        <v>1234</v>
      </c>
      <c r="G1679" s="7">
        <v>4000</v>
      </c>
      <c r="H1679" s="648">
        <v>5.01</v>
      </c>
      <c r="I1679" s="648">
        <v>5.01</v>
      </c>
      <c r="J1679" s="19">
        <v>20040</v>
      </c>
      <c r="K1679" s="3">
        <v>12</v>
      </c>
      <c r="L1679" s="8">
        <v>3.2842857142857143</v>
      </c>
      <c r="M1679" s="8">
        <v>0.61285714285714288</v>
      </c>
      <c r="N1679" s="823">
        <v>20025.837142857144</v>
      </c>
      <c r="O1679" s="655" t="s">
        <v>143</v>
      </c>
      <c r="P1679" s="655"/>
      <c r="Q1679" s="823">
        <v>20025.837142857144</v>
      </c>
      <c r="R1679" s="15">
        <v>-32.690000000002328</v>
      </c>
      <c r="S1679" s="25">
        <v>700</v>
      </c>
      <c r="U1679" s="15"/>
      <c r="V1679" s="4" t="s">
        <v>1257</v>
      </c>
      <c r="W1679" s="657">
        <v>15.897142857142857</v>
      </c>
      <c r="X1679" s="4">
        <v>300</v>
      </c>
      <c r="Y1679" s="20"/>
      <c r="Z1679" s="15">
        <v>0</v>
      </c>
    </row>
    <row r="1680" spans="1:26" s="4" customFormat="1" ht="15.75" customHeight="1">
      <c r="A1680" s="854" t="s">
        <v>200</v>
      </c>
      <c r="B1680" s="5">
        <v>43630</v>
      </c>
      <c r="C1680" s="650" t="s">
        <v>1265</v>
      </c>
      <c r="D1680" s="291">
        <v>41183</v>
      </c>
      <c r="E1680" s="7" t="s">
        <v>8</v>
      </c>
      <c r="F1680" s="7" t="s">
        <v>1240</v>
      </c>
      <c r="G1680" s="7">
        <v>300</v>
      </c>
      <c r="H1680" s="648">
        <v>35.840000000000003</v>
      </c>
      <c r="I1680" s="648">
        <v>35.840000000000003</v>
      </c>
      <c r="J1680" s="19">
        <v>10752.000000000002</v>
      </c>
      <c r="K1680" s="3">
        <v>12</v>
      </c>
      <c r="L1680" s="8">
        <v>3.4571428571428569</v>
      </c>
      <c r="M1680" s="8">
        <v>0.53285714285714281</v>
      </c>
      <c r="N1680" s="823">
        <v>10766.712857142857</v>
      </c>
      <c r="O1680" s="655" t="s">
        <v>143</v>
      </c>
      <c r="P1680" s="655"/>
      <c r="Q1680" s="823">
        <v>-10766.712857142857</v>
      </c>
      <c r="R1680" s="15"/>
      <c r="S1680" s="25">
        <v>500</v>
      </c>
      <c r="U1680" s="15"/>
      <c r="V1680" s="4" t="s">
        <v>1257</v>
      </c>
      <c r="W1680" s="657">
        <v>15.99</v>
      </c>
      <c r="X1680" s="4">
        <v>200</v>
      </c>
      <c r="Y1680" s="20"/>
      <c r="Z1680" s="15">
        <v>0</v>
      </c>
    </row>
    <row r="1681" spans="1:26" s="4" customFormat="1" ht="15.75" customHeight="1">
      <c r="A1681" s="854" t="s">
        <v>200</v>
      </c>
      <c r="B1681" s="5">
        <v>43630</v>
      </c>
      <c r="C1681" s="650" t="e">
        <v>#N/A</v>
      </c>
      <c r="D1681" s="291">
        <v>41183</v>
      </c>
      <c r="E1681" s="7" t="s">
        <v>8</v>
      </c>
      <c r="F1681" s="7" t="s">
        <v>195</v>
      </c>
      <c r="G1681" s="7">
        <v>400</v>
      </c>
      <c r="H1681" s="648">
        <v>16.61</v>
      </c>
      <c r="I1681" s="648">
        <v>17.174166666666668</v>
      </c>
      <c r="J1681" s="19">
        <v>6644</v>
      </c>
      <c r="K1681" s="3">
        <v>12</v>
      </c>
      <c r="L1681" s="8">
        <v>3.4571428571428569</v>
      </c>
      <c r="M1681" s="8">
        <v>0.53285714285714281</v>
      </c>
      <c r="N1681" s="823">
        <v>6658.7128571428575</v>
      </c>
      <c r="O1681" s="655" t="s">
        <v>143</v>
      </c>
      <c r="P1681" s="655"/>
      <c r="Q1681" s="823">
        <v>-6658.7128571428575</v>
      </c>
      <c r="R1681" s="15"/>
      <c r="S1681" s="25">
        <v>0</v>
      </c>
      <c r="U1681" s="15">
        <v>4.2997330649205898E-2</v>
      </c>
      <c r="V1681" s="4" t="s">
        <v>1257</v>
      </c>
      <c r="W1681" s="657">
        <v>15.99</v>
      </c>
      <c r="X1681" s="4">
        <v>-800</v>
      </c>
      <c r="Y1681" s="20"/>
      <c r="Z1681" s="15">
        <v>0</v>
      </c>
    </row>
    <row r="1682" spans="1:26" s="4" customFormat="1" ht="15.75" customHeight="1">
      <c r="A1682" s="854" t="s">
        <v>200</v>
      </c>
      <c r="B1682" s="5">
        <v>43630</v>
      </c>
      <c r="C1682" s="650" t="s">
        <v>271</v>
      </c>
      <c r="D1682" s="291">
        <v>41183</v>
      </c>
      <c r="E1682" s="7" t="s">
        <v>8</v>
      </c>
      <c r="F1682" s="7" t="s">
        <v>170</v>
      </c>
      <c r="G1682" s="7">
        <v>300</v>
      </c>
      <c r="H1682" s="648">
        <v>31.21</v>
      </c>
      <c r="I1682" s="648">
        <v>31.507142857142856</v>
      </c>
      <c r="J1682" s="19">
        <v>9363</v>
      </c>
      <c r="K1682" s="3">
        <v>12</v>
      </c>
      <c r="L1682" s="8">
        <v>3.4571428571428569</v>
      </c>
      <c r="M1682" s="8">
        <v>0.53285714285714281</v>
      </c>
      <c r="N1682" s="823">
        <v>9378.602857142856</v>
      </c>
      <c r="O1682" s="655" t="s">
        <v>143</v>
      </c>
      <c r="P1682" s="655"/>
      <c r="Q1682" s="823">
        <v>-9378.602857142856</v>
      </c>
      <c r="R1682" s="15"/>
      <c r="S1682" s="25">
        <v>4000</v>
      </c>
      <c r="U1682" s="15"/>
      <c r="V1682" s="4" t="s">
        <v>1257</v>
      </c>
      <c r="W1682" s="657">
        <v>15.99</v>
      </c>
      <c r="X1682" s="4">
        <v>4000</v>
      </c>
      <c r="Y1682" s="20"/>
      <c r="Z1682" s="15"/>
    </row>
    <row r="1683" spans="1:26" s="4" customFormat="1" ht="15.75" customHeight="1">
      <c r="A1683" s="854" t="s">
        <v>200</v>
      </c>
      <c r="B1683" s="5">
        <v>43630</v>
      </c>
      <c r="C1683" s="650" t="s">
        <v>1265</v>
      </c>
      <c r="D1683" s="291">
        <v>41183</v>
      </c>
      <c r="E1683" s="7" t="s">
        <v>8</v>
      </c>
      <c r="F1683" s="7" t="s">
        <v>1</v>
      </c>
      <c r="G1683" s="7">
        <v>200</v>
      </c>
      <c r="H1683" s="648">
        <v>50.43</v>
      </c>
      <c r="I1683" s="648">
        <v>51.353999999999999</v>
      </c>
      <c r="J1683" s="19">
        <v>10086</v>
      </c>
      <c r="K1683" s="3">
        <v>12</v>
      </c>
      <c r="L1683" s="8">
        <v>3.4571428571428569</v>
      </c>
      <c r="M1683" s="8">
        <v>0.53285714285714281</v>
      </c>
      <c r="N1683" s="823">
        <v>10101.602857142856</v>
      </c>
      <c r="O1683" s="655" t="s">
        <v>143</v>
      </c>
      <c r="P1683" s="655"/>
      <c r="Q1683" s="823">
        <v>-10101.602857142856</v>
      </c>
      <c r="R1683" s="15"/>
      <c r="S1683" s="25">
        <v>400</v>
      </c>
      <c r="U1683" s="15"/>
      <c r="V1683" s="4" t="s">
        <v>1211</v>
      </c>
      <c r="W1683" s="657">
        <v>15.99</v>
      </c>
      <c r="X1683" s="4">
        <v>400</v>
      </c>
      <c r="Y1683" s="20"/>
      <c r="Z1683" s="15">
        <v>203.11</v>
      </c>
    </row>
    <row r="1684" spans="1:26" s="4" customFormat="1" ht="15.75" customHeight="1">
      <c r="A1684" s="854" t="s">
        <v>200</v>
      </c>
      <c r="B1684" s="5">
        <v>43630</v>
      </c>
      <c r="C1684" s="650" t="e">
        <v>#N/A</v>
      </c>
      <c r="D1684" s="291">
        <v>41183</v>
      </c>
      <c r="E1684" s="7" t="s">
        <v>10</v>
      </c>
      <c r="F1684" s="7" t="s">
        <v>121</v>
      </c>
      <c r="G1684" s="7">
        <v>800</v>
      </c>
      <c r="H1684" s="648">
        <v>23.07</v>
      </c>
      <c r="I1684" s="648">
        <v>23.02</v>
      </c>
      <c r="J1684" s="19">
        <v>18456</v>
      </c>
      <c r="K1684" s="3">
        <v>12</v>
      </c>
      <c r="L1684" s="8">
        <v>3.4571428571428569</v>
      </c>
      <c r="M1684" s="8">
        <v>0.53285714285714281</v>
      </c>
      <c r="N1684" s="823">
        <v>18440.679642857143</v>
      </c>
      <c r="O1684" s="655" t="s">
        <v>143</v>
      </c>
      <c r="P1684" s="655"/>
      <c r="Q1684" s="823">
        <v>18440.679642857143</v>
      </c>
      <c r="R1684" s="15">
        <v>7.9290000000000873</v>
      </c>
      <c r="S1684" s="25">
        <v>0</v>
      </c>
      <c r="U1684" s="15">
        <v>0</v>
      </c>
      <c r="V1684" s="4" t="s">
        <v>1211</v>
      </c>
      <c r="W1684" s="657">
        <v>15.99</v>
      </c>
      <c r="X1684" s="4">
        <v>-4000</v>
      </c>
      <c r="Y1684" s="20"/>
      <c r="Z1684" s="15">
        <v>0</v>
      </c>
    </row>
    <row r="1685" spans="1:26" s="4" customFormat="1" ht="15.75" customHeight="1">
      <c r="A1685" s="854" t="s">
        <v>200</v>
      </c>
      <c r="B1685" s="5">
        <v>43630</v>
      </c>
      <c r="C1685" s="650" t="s">
        <v>271</v>
      </c>
      <c r="D1685" s="291">
        <v>41183</v>
      </c>
      <c r="E1685" s="7" t="s">
        <v>8</v>
      </c>
      <c r="F1685" s="7" t="s">
        <v>1234</v>
      </c>
      <c r="G1685" s="7">
        <v>4000</v>
      </c>
      <c r="H1685" s="648">
        <v>5.01</v>
      </c>
      <c r="I1685" s="648">
        <v>5.01</v>
      </c>
      <c r="J1685" s="19">
        <v>20040</v>
      </c>
      <c r="K1685" s="3">
        <v>12</v>
      </c>
      <c r="L1685" s="8">
        <v>3.4571428571428569</v>
      </c>
      <c r="M1685" s="8">
        <v>0.53285714285714281</v>
      </c>
      <c r="N1685" s="823">
        <v>20055.950357142858</v>
      </c>
      <c r="O1685" s="655" t="s">
        <v>143</v>
      </c>
      <c r="P1685" s="655"/>
      <c r="Q1685" s="823">
        <v>-20055.950357142858</v>
      </c>
      <c r="R1685" s="15"/>
      <c r="S1685" s="25">
        <v>400</v>
      </c>
      <c r="U1685" s="15"/>
      <c r="V1685" s="4" t="s">
        <v>1211</v>
      </c>
      <c r="W1685" s="657">
        <v>15.99</v>
      </c>
      <c r="X1685" s="4">
        <v>200</v>
      </c>
      <c r="Y1685" s="20"/>
      <c r="Z1685" s="15">
        <v>0</v>
      </c>
    </row>
    <row r="1686" spans="1:26" s="4" customFormat="1" ht="15.75" customHeight="1">
      <c r="A1686" s="854" t="s">
        <v>200</v>
      </c>
      <c r="B1686" s="5">
        <v>43630</v>
      </c>
      <c r="C1686" s="650" t="s">
        <v>271</v>
      </c>
      <c r="D1686" s="291">
        <v>41183</v>
      </c>
      <c r="E1686" s="7" t="s">
        <v>8</v>
      </c>
      <c r="F1686" s="7" t="s">
        <v>170</v>
      </c>
      <c r="G1686" s="7">
        <v>400</v>
      </c>
      <c r="H1686" s="648">
        <v>31.73</v>
      </c>
      <c r="I1686" s="648">
        <v>31.73</v>
      </c>
      <c r="J1686" s="19">
        <v>12692</v>
      </c>
      <c r="K1686" s="3">
        <v>12</v>
      </c>
      <c r="L1686" s="8">
        <v>3.4571428571428569</v>
      </c>
      <c r="M1686" s="8">
        <v>0.53285714285714281</v>
      </c>
      <c r="N1686" s="823">
        <v>12707.950357142856</v>
      </c>
      <c r="O1686" s="655" t="s">
        <v>143</v>
      </c>
      <c r="P1686" s="655"/>
      <c r="Q1686" s="823">
        <v>-12707.950357142856</v>
      </c>
      <c r="R1686" s="15"/>
      <c r="S1686" s="25">
        <v>200</v>
      </c>
      <c r="U1686" s="15"/>
      <c r="V1686" s="4" t="s">
        <v>1211</v>
      </c>
      <c r="W1686" s="657">
        <v>15.99</v>
      </c>
      <c r="X1686" s="4">
        <v>200</v>
      </c>
      <c r="Y1686" s="20"/>
      <c r="Z1686" s="15">
        <v>0</v>
      </c>
    </row>
    <row r="1687" spans="1:26" s="4" customFormat="1" ht="15.75" customHeight="1">
      <c r="A1687" s="854" t="s">
        <v>200</v>
      </c>
      <c r="B1687" s="5">
        <v>43629</v>
      </c>
      <c r="C1687" s="650" t="s">
        <v>271</v>
      </c>
      <c r="D1687" s="291">
        <v>37123</v>
      </c>
      <c r="E1687" s="7" t="s">
        <v>10</v>
      </c>
      <c r="F1687" s="7" t="s">
        <v>1234</v>
      </c>
      <c r="G1687" s="7">
        <v>4000</v>
      </c>
      <c r="H1687" s="648">
        <v>4.93</v>
      </c>
      <c r="I1687" s="648">
        <v>4.8499999999999996</v>
      </c>
      <c r="J1687" s="19">
        <v>19720</v>
      </c>
      <c r="K1687" s="3">
        <v>12</v>
      </c>
      <c r="L1687" s="8">
        <v>4.0383333333333331</v>
      </c>
      <c r="M1687" s="8">
        <v>0.62333333333333341</v>
      </c>
      <c r="N1687" s="823">
        <v>19704.589166666668</v>
      </c>
      <c r="O1687" s="655" t="s">
        <v>143</v>
      </c>
      <c r="P1687" s="655"/>
      <c r="Q1687" s="823">
        <v>19704.589166666668</v>
      </c>
      <c r="R1687" s="15">
        <v>0</v>
      </c>
      <c r="S1687" s="25">
        <v>400</v>
      </c>
      <c r="U1687" s="15"/>
      <c r="V1687" s="4" t="s">
        <v>1211</v>
      </c>
      <c r="W1687" s="657">
        <v>16.661666666666669</v>
      </c>
      <c r="X1687" s="4">
        <v>400</v>
      </c>
      <c r="Y1687" s="20"/>
      <c r="Z1687" s="15">
        <v>0</v>
      </c>
    </row>
    <row r="1688" spans="1:26" s="4" customFormat="1" ht="15.75" customHeight="1">
      <c r="A1688" s="854" t="s">
        <v>200</v>
      </c>
      <c r="B1688" s="5">
        <v>43629</v>
      </c>
      <c r="C1688" s="650" t="s">
        <v>1265</v>
      </c>
      <c r="D1688" s="291">
        <v>37123</v>
      </c>
      <c r="E1688" s="7" t="s">
        <v>8</v>
      </c>
      <c r="F1688" s="7" t="s">
        <v>90</v>
      </c>
      <c r="G1688" s="7">
        <v>200</v>
      </c>
      <c r="H1688" s="648">
        <v>34.159999999999997</v>
      </c>
      <c r="I1688" s="648">
        <v>34.21</v>
      </c>
      <c r="J1688" s="19">
        <v>6831.9999999999991</v>
      </c>
      <c r="K1688" s="3">
        <v>0</v>
      </c>
      <c r="L1688" s="3">
        <v>0</v>
      </c>
      <c r="M1688" s="3">
        <v>0</v>
      </c>
      <c r="N1688" s="823">
        <v>6833.1799999999994</v>
      </c>
      <c r="O1688" s="655" t="s">
        <v>143</v>
      </c>
      <c r="P1688" s="655"/>
      <c r="Q1688" s="823">
        <v>-6833.1799999999994</v>
      </c>
      <c r="R1688" s="15"/>
      <c r="S1688" s="25">
        <v>300</v>
      </c>
      <c r="U1688" s="15"/>
      <c r="V1688" s="4" t="s">
        <v>1211</v>
      </c>
      <c r="W1688" s="657">
        <v>0</v>
      </c>
      <c r="X1688" s="4">
        <v>300</v>
      </c>
      <c r="Y1688" s="20"/>
      <c r="Z1688" s="15">
        <v>492</v>
      </c>
    </row>
    <row r="1689" spans="1:26" s="4" customFormat="1" ht="15.75" customHeight="1">
      <c r="A1689" s="854" t="s">
        <v>200</v>
      </c>
      <c r="B1689" s="5">
        <v>43629</v>
      </c>
      <c r="C1689" s="650" t="s">
        <v>1265</v>
      </c>
      <c r="D1689" s="291">
        <v>37123</v>
      </c>
      <c r="E1689" s="7" t="s">
        <v>8</v>
      </c>
      <c r="F1689" s="7" t="s">
        <v>90</v>
      </c>
      <c r="G1689" s="7">
        <v>200</v>
      </c>
      <c r="H1689" s="648">
        <v>34.26</v>
      </c>
      <c r="I1689" s="648">
        <v>34.26</v>
      </c>
      <c r="J1689" s="19">
        <v>6852</v>
      </c>
      <c r="K1689" s="3">
        <v>12</v>
      </c>
      <c r="L1689" s="8">
        <v>4.0383333333333331</v>
      </c>
      <c r="M1689" s="8">
        <v>0.62333333333333341</v>
      </c>
      <c r="N1689" s="823">
        <v>6865.9533333333329</v>
      </c>
      <c r="O1689" s="655" t="s">
        <v>143</v>
      </c>
      <c r="P1689" s="655"/>
      <c r="Q1689" s="823">
        <v>-6865.9533333333329</v>
      </c>
      <c r="R1689" s="15"/>
      <c r="S1689" s="25">
        <v>0</v>
      </c>
      <c r="U1689" s="15">
        <v>-0.34593763170957026</v>
      </c>
      <c r="V1689" s="4" t="s">
        <v>1211</v>
      </c>
      <c r="W1689" s="657">
        <v>16.661666666666669</v>
      </c>
      <c r="X1689" s="4">
        <v>-500</v>
      </c>
      <c r="Y1689" s="20"/>
      <c r="Z1689" s="15">
        <v>-12.63</v>
      </c>
    </row>
    <row r="1690" spans="1:26" s="4" customFormat="1" ht="15.75" customHeight="1">
      <c r="A1690" s="854" t="s">
        <v>200</v>
      </c>
      <c r="B1690" s="5">
        <v>43629</v>
      </c>
      <c r="C1690" s="650" t="s">
        <v>274</v>
      </c>
      <c r="D1690" s="291">
        <v>37123</v>
      </c>
      <c r="E1690" s="7" t="s">
        <v>8</v>
      </c>
      <c r="F1690" s="7" t="s">
        <v>152</v>
      </c>
      <c r="G1690" s="7">
        <v>400</v>
      </c>
      <c r="H1690" s="648">
        <v>40.39</v>
      </c>
      <c r="I1690" s="3">
        <v>40.39</v>
      </c>
      <c r="J1690" s="19">
        <v>16156</v>
      </c>
      <c r="K1690" s="3">
        <v>12</v>
      </c>
      <c r="L1690" s="8">
        <v>4.0383333333333331</v>
      </c>
      <c r="M1690" s="8">
        <v>0.62333333333333341</v>
      </c>
      <c r="N1690" s="823">
        <v>16172.878333333332</v>
      </c>
      <c r="O1690" s="655" t="s">
        <v>143</v>
      </c>
      <c r="P1690" s="655"/>
      <c r="Q1690" s="823">
        <v>-16172.878333333332</v>
      </c>
      <c r="R1690" s="15"/>
      <c r="S1690" s="25">
        <v>700</v>
      </c>
      <c r="U1690" s="15">
        <v>-0.26811199623266213</v>
      </c>
      <c r="V1690" s="4" t="s">
        <v>1211</v>
      </c>
      <c r="W1690" s="657">
        <v>16.661666666666669</v>
      </c>
      <c r="X1690" s="4">
        <v>-200</v>
      </c>
      <c r="Y1690" s="20"/>
      <c r="Z1690" s="15">
        <v>0</v>
      </c>
    </row>
    <row r="1691" spans="1:26" s="4" customFormat="1" ht="15.75" customHeight="1">
      <c r="A1691" s="854" t="s">
        <v>200</v>
      </c>
      <c r="B1691" s="5">
        <v>43629</v>
      </c>
      <c r="C1691" s="650" t="s">
        <v>1265</v>
      </c>
      <c r="D1691" s="291">
        <v>37123</v>
      </c>
      <c r="E1691" s="7" t="s">
        <v>8</v>
      </c>
      <c r="F1691" s="7" t="s">
        <v>1</v>
      </c>
      <c r="G1691" s="7">
        <v>300</v>
      </c>
      <c r="H1691" s="648">
        <v>51.97</v>
      </c>
      <c r="I1691" s="3">
        <v>51.97</v>
      </c>
      <c r="J1691" s="19">
        <v>15591</v>
      </c>
      <c r="K1691" s="3">
        <v>12</v>
      </c>
      <c r="L1691" s="8">
        <v>4.0383333333333331</v>
      </c>
      <c r="M1691" s="8">
        <v>0.62333333333333341</v>
      </c>
      <c r="N1691" s="823">
        <v>15607.878333333332</v>
      </c>
      <c r="O1691" s="655" t="s">
        <v>143</v>
      </c>
      <c r="P1691" s="655"/>
      <c r="Q1691" s="823">
        <v>-15607.878333333332</v>
      </c>
      <c r="R1691" s="15"/>
      <c r="S1691" s="25">
        <v>700</v>
      </c>
      <c r="U1691" s="15">
        <v>-0.25990923881690436</v>
      </c>
      <c r="V1691" s="4" t="s">
        <v>1211</v>
      </c>
      <c r="W1691" s="657">
        <v>16.661666666666669</v>
      </c>
      <c r="X1691" s="4">
        <v>-500</v>
      </c>
      <c r="Y1691" s="20"/>
      <c r="Z1691" s="15">
        <v>86.37</v>
      </c>
    </row>
    <row r="1692" spans="1:26" s="4" customFormat="1" ht="15.75" customHeight="1">
      <c r="A1692" s="854" t="s">
        <v>200</v>
      </c>
      <c r="B1692" s="5">
        <v>43629</v>
      </c>
      <c r="C1692" s="650" t="s">
        <v>271</v>
      </c>
      <c r="D1692" s="291">
        <v>37123</v>
      </c>
      <c r="E1692" s="7" t="s">
        <v>10</v>
      </c>
      <c r="F1692" s="7" t="s">
        <v>170</v>
      </c>
      <c r="G1692" s="7">
        <v>500</v>
      </c>
      <c r="H1692" s="648">
        <v>32.79</v>
      </c>
      <c r="I1692" s="3">
        <v>32.869999999999997</v>
      </c>
      <c r="J1692" s="19">
        <v>16395</v>
      </c>
      <c r="K1692" s="3">
        <v>12</v>
      </c>
      <c r="L1692" s="8">
        <v>4.0383333333333331</v>
      </c>
      <c r="M1692" s="8">
        <v>0.62333333333333341</v>
      </c>
      <c r="N1692" s="823">
        <v>16379.156666666668</v>
      </c>
      <c r="O1692" s="655" t="s">
        <v>143</v>
      </c>
      <c r="P1692" s="655"/>
      <c r="Q1692" s="823">
        <v>16379.156666666668</v>
      </c>
      <c r="R1692" s="15">
        <v>-56.661666666666861</v>
      </c>
      <c r="S1692" s="25">
        <v>500</v>
      </c>
      <c r="U1692" s="15"/>
      <c r="V1692" s="4" t="s">
        <v>1257</v>
      </c>
      <c r="W1692" s="657">
        <v>16.661666666666669</v>
      </c>
      <c r="X1692" s="4">
        <v>300</v>
      </c>
      <c r="Y1692" s="20"/>
      <c r="Z1692" s="15">
        <v>0</v>
      </c>
    </row>
    <row r="1693" spans="1:26" s="4" customFormat="1" ht="15.75" customHeight="1">
      <c r="A1693" s="854" t="s">
        <v>200</v>
      </c>
      <c r="B1693" s="5">
        <v>43629</v>
      </c>
      <c r="C1693" s="650" t="s">
        <v>271</v>
      </c>
      <c r="D1693" s="291">
        <v>37123</v>
      </c>
      <c r="E1693" s="7" t="s">
        <v>10</v>
      </c>
      <c r="F1693" s="7" t="s">
        <v>170</v>
      </c>
      <c r="G1693" s="7">
        <v>200</v>
      </c>
      <c r="H1693" s="3">
        <v>32.86</v>
      </c>
      <c r="I1693" s="3">
        <v>32.869999999999997</v>
      </c>
      <c r="J1693" s="19">
        <v>6572</v>
      </c>
      <c r="K1693" s="3">
        <v>12</v>
      </c>
      <c r="L1693" s="8">
        <v>4.0383333333333331</v>
      </c>
      <c r="M1693" s="8">
        <v>0.62333333333333341</v>
      </c>
      <c r="N1693" s="823">
        <v>6557.4586666666673</v>
      </c>
      <c r="O1693" s="655" t="s">
        <v>143</v>
      </c>
      <c r="P1693" s="655"/>
      <c r="Q1693" s="823">
        <v>6557.4586666666673</v>
      </c>
      <c r="R1693" s="15">
        <v>-17.581333333331713</v>
      </c>
      <c r="S1693" s="25">
        <v>500</v>
      </c>
      <c r="U1693" s="15"/>
      <c r="V1693" s="4" t="s">
        <v>1257</v>
      </c>
      <c r="W1693" s="657">
        <v>16.661666666666669</v>
      </c>
      <c r="X1693" s="4">
        <v>500</v>
      </c>
      <c r="Y1693" s="20"/>
      <c r="Z1693" s="15">
        <v>0</v>
      </c>
    </row>
    <row r="1694" spans="1:26" s="4" customFormat="1" ht="15.75" customHeight="1">
      <c r="A1694" s="854" t="s">
        <v>200</v>
      </c>
      <c r="B1694" s="5">
        <v>43628</v>
      </c>
      <c r="C1694" s="650" t="s">
        <v>271</v>
      </c>
      <c r="D1694" s="291">
        <v>31900</v>
      </c>
      <c r="E1694" s="7" t="s">
        <v>10</v>
      </c>
      <c r="F1694" s="7" t="s">
        <v>170</v>
      </c>
      <c r="G1694" s="7">
        <v>500</v>
      </c>
      <c r="H1694" s="3">
        <v>32.049999999999997</v>
      </c>
      <c r="I1694" s="3"/>
      <c r="J1694" s="19">
        <v>16024.999999999998</v>
      </c>
      <c r="K1694" s="3">
        <v>12</v>
      </c>
      <c r="L1694" s="8">
        <v>2.9579999999999997</v>
      </c>
      <c r="M1694" s="8">
        <v>0.49299999999999999</v>
      </c>
      <c r="N1694" s="823">
        <v>16010.588999999998</v>
      </c>
      <c r="O1694" s="655" t="s">
        <v>143</v>
      </c>
      <c r="P1694" s="655"/>
      <c r="Q1694" s="823">
        <v>16010.588999999998</v>
      </c>
      <c r="R1694" s="15">
        <v>-41.613000000003012</v>
      </c>
      <c r="S1694" s="25">
        <v>800</v>
      </c>
      <c r="U1694" s="15"/>
      <c r="V1694" s="4" t="s">
        <v>1257</v>
      </c>
      <c r="W1694" s="657">
        <v>15.451000000000001</v>
      </c>
      <c r="X1694" s="4">
        <v>800</v>
      </c>
      <c r="Y1694" s="20"/>
      <c r="Z1694" s="15">
        <v>-18.63</v>
      </c>
    </row>
    <row r="1695" spans="1:26" s="4" customFormat="1" ht="15.75" customHeight="1">
      <c r="A1695" s="854" t="s">
        <v>200</v>
      </c>
      <c r="B1695" s="5">
        <v>43628</v>
      </c>
      <c r="C1695" s="650" t="e">
        <v>#N/A</v>
      </c>
      <c r="D1695" s="291">
        <v>31900</v>
      </c>
      <c r="E1695" s="7" t="s">
        <v>8</v>
      </c>
      <c r="F1695" s="7" t="s">
        <v>195</v>
      </c>
      <c r="G1695" s="7">
        <v>300</v>
      </c>
      <c r="H1695" s="3">
        <v>17.3</v>
      </c>
      <c r="I1695" s="3">
        <v>17.456250000000001</v>
      </c>
      <c r="J1695" s="19">
        <v>5190</v>
      </c>
      <c r="K1695" s="3">
        <v>12</v>
      </c>
      <c r="L1695" s="8">
        <v>2.9579999999999997</v>
      </c>
      <c r="M1695" s="8">
        <v>0.49299999999999999</v>
      </c>
      <c r="N1695" s="823">
        <v>5205.0410000000002</v>
      </c>
      <c r="O1695" s="655" t="s">
        <v>143</v>
      </c>
      <c r="P1695" s="655"/>
      <c r="Q1695" s="823">
        <v>-5205.0410000000002</v>
      </c>
      <c r="R1695" s="15"/>
      <c r="S1695" s="25">
        <v>200</v>
      </c>
      <c r="U1695" s="15"/>
      <c r="V1695" s="4" t="s">
        <v>1257</v>
      </c>
      <c r="W1695" s="657">
        <v>15.451000000000001</v>
      </c>
      <c r="X1695" s="4">
        <v>100</v>
      </c>
      <c r="Y1695" s="20"/>
      <c r="Z1695" s="15">
        <v>0</v>
      </c>
    </row>
    <row r="1696" spans="1:26" s="4" customFormat="1" ht="15.75" customHeight="1">
      <c r="A1696" s="854" t="s">
        <v>200</v>
      </c>
      <c r="B1696" s="5">
        <v>43628</v>
      </c>
      <c r="C1696" s="650" t="e">
        <v>#N/A</v>
      </c>
      <c r="D1696" s="291">
        <v>31900</v>
      </c>
      <c r="E1696" s="7" t="s">
        <v>8</v>
      </c>
      <c r="F1696" s="7" t="s">
        <v>195</v>
      </c>
      <c r="G1696" s="7">
        <v>500</v>
      </c>
      <c r="H1696" s="3">
        <v>17.55</v>
      </c>
      <c r="I1696" s="3">
        <v>17.55</v>
      </c>
      <c r="J1696" s="19">
        <v>8775</v>
      </c>
      <c r="K1696" s="3">
        <v>12</v>
      </c>
      <c r="L1696" s="8">
        <v>2.9579999999999997</v>
      </c>
      <c r="M1696" s="8">
        <v>0.49299999999999999</v>
      </c>
      <c r="N1696" s="823">
        <v>8790.0409999999993</v>
      </c>
      <c r="O1696" s="655" t="s">
        <v>143</v>
      </c>
      <c r="P1696" s="655"/>
      <c r="Q1696" s="823">
        <v>-8790.0409999999993</v>
      </c>
      <c r="R1696" s="15"/>
      <c r="S1696" s="25">
        <v>4000</v>
      </c>
      <c r="U1696" s="15"/>
      <c r="V1696" s="4" t="s">
        <v>1257</v>
      </c>
      <c r="W1696" s="657">
        <v>15.451000000000001</v>
      </c>
      <c r="X1696" s="4">
        <v>4000</v>
      </c>
      <c r="Y1696" s="20"/>
      <c r="Z1696" s="15">
        <v>41.369999999998981</v>
      </c>
    </row>
    <row r="1697" spans="1:26" s="4" customFormat="1" ht="15.75" customHeight="1">
      <c r="A1697" s="854" t="s">
        <v>200</v>
      </c>
      <c r="B1697" s="5">
        <v>43628</v>
      </c>
      <c r="C1697" s="650" t="e">
        <v>#N/A</v>
      </c>
      <c r="D1697" s="291">
        <v>31900</v>
      </c>
      <c r="E1697" s="7" t="s">
        <v>8</v>
      </c>
      <c r="F1697" s="7" t="s">
        <v>121</v>
      </c>
      <c r="G1697" s="7">
        <v>800</v>
      </c>
      <c r="H1697" s="3">
        <v>23.02</v>
      </c>
      <c r="I1697" s="3">
        <v>23.02</v>
      </c>
      <c r="J1697" s="19">
        <v>18416</v>
      </c>
      <c r="K1697" s="3">
        <v>12</v>
      </c>
      <c r="L1697" s="8">
        <v>2.9579999999999997</v>
      </c>
      <c r="M1697" s="8">
        <v>0.49299999999999999</v>
      </c>
      <c r="N1697" s="823">
        <v>18431.041000000001</v>
      </c>
      <c r="O1697" s="655" t="s">
        <v>143</v>
      </c>
      <c r="P1697" s="655"/>
      <c r="Q1697" s="823">
        <v>-18431.041000000001</v>
      </c>
      <c r="R1697" s="15"/>
      <c r="S1697" s="25">
        <v>1200</v>
      </c>
      <c r="U1697" s="15"/>
      <c r="V1697" s="4" t="s">
        <v>1211</v>
      </c>
      <c r="W1697" s="657">
        <v>15.451000000000001</v>
      </c>
      <c r="X1697" s="4">
        <v>300</v>
      </c>
      <c r="Y1697" s="20"/>
      <c r="Z1697" s="15">
        <v>0</v>
      </c>
    </row>
    <row r="1698" spans="1:26" s="4" customFormat="1" ht="15.75" customHeight="1">
      <c r="A1698" s="854" t="s">
        <v>200</v>
      </c>
      <c r="B1698" s="5">
        <v>43628</v>
      </c>
      <c r="C1698" s="650" t="e">
        <v>#N/A</v>
      </c>
      <c r="D1698" s="291">
        <v>31900</v>
      </c>
      <c r="E1698" s="7" t="s">
        <v>8</v>
      </c>
      <c r="F1698" s="7" t="s">
        <v>1260</v>
      </c>
      <c r="G1698" s="7">
        <v>100</v>
      </c>
      <c r="H1698" s="3">
        <v>96.32</v>
      </c>
      <c r="I1698" s="3">
        <v>98.694999999999993</v>
      </c>
      <c r="J1698" s="19">
        <v>9632</v>
      </c>
      <c r="K1698" s="3">
        <v>12</v>
      </c>
      <c r="L1698" s="8">
        <v>2.9579999999999997</v>
      </c>
      <c r="M1698" s="8">
        <v>0.49299999999999999</v>
      </c>
      <c r="N1698" s="823">
        <v>9648.0149999999994</v>
      </c>
      <c r="O1698" s="655" t="s">
        <v>143</v>
      </c>
      <c r="P1698" s="655"/>
      <c r="Q1698" s="823">
        <v>-9648.0149999999994</v>
      </c>
      <c r="R1698" s="15"/>
      <c r="S1698" s="25">
        <v>900</v>
      </c>
      <c r="U1698" s="15"/>
      <c r="V1698" s="4" t="s">
        <v>1211</v>
      </c>
      <c r="W1698" s="657">
        <v>15.451000000000001</v>
      </c>
      <c r="X1698" s="4">
        <v>200</v>
      </c>
      <c r="Y1698" s="20"/>
      <c r="Z1698" s="15">
        <v>-39.260000000000218</v>
      </c>
    </row>
    <row r="1699" spans="1:26" s="4" customFormat="1" ht="15.75" customHeight="1">
      <c r="A1699" s="854" t="s">
        <v>200</v>
      </c>
      <c r="B1699" s="5">
        <v>43628</v>
      </c>
      <c r="C1699" s="650" t="s">
        <v>271</v>
      </c>
      <c r="D1699" s="291">
        <v>31900</v>
      </c>
      <c r="E1699" s="7" t="s">
        <v>8</v>
      </c>
      <c r="F1699" s="7" t="s">
        <v>1234</v>
      </c>
      <c r="G1699" s="7">
        <v>4000</v>
      </c>
      <c r="H1699" s="3">
        <v>4.8499999999999996</v>
      </c>
      <c r="I1699" s="3">
        <v>4.8499999999999996</v>
      </c>
      <c r="J1699" s="19">
        <v>19400</v>
      </c>
      <c r="K1699" s="3">
        <v>12</v>
      </c>
      <c r="L1699" s="8">
        <v>2.9579999999999997</v>
      </c>
      <c r="M1699" s="8">
        <v>0.49299999999999999</v>
      </c>
      <c r="N1699" s="823">
        <v>19416.014999999999</v>
      </c>
      <c r="O1699" s="655" t="s">
        <v>143</v>
      </c>
      <c r="P1699" s="655"/>
      <c r="Q1699" s="823">
        <v>-19416.014999999999</v>
      </c>
      <c r="R1699" s="15"/>
      <c r="S1699" s="25">
        <v>700</v>
      </c>
      <c r="U1699" s="15"/>
      <c r="V1699" s="4" t="s">
        <v>1257</v>
      </c>
      <c r="W1699" s="657">
        <v>15.451000000000001</v>
      </c>
      <c r="X1699" s="4">
        <v>300</v>
      </c>
      <c r="Y1699" s="20"/>
      <c r="Z1699" s="15">
        <v>0</v>
      </c>
    </row>
    <row r="1700" spans="1:26" s="4" customFormat="1" ht="15.75" customHeight="1">
      <c r="A1700" s="854" t="s">
        <v>200</v>
      </c>
      <c r="B1700" s="5">
        <v>43628</v>
      </c>
      <c r="C1700" s="650" t="s">
        <v>271</v>
      </c>
      <c r="D1700" s="291">
        <v>31900</v>
      </c>
      <c r="E1700" s="7" t="s">
        <v>8</v>
      </c>
      <c r="F1700" s="7" t="s">
        <v>170</v>
      </c>
      <c r="G1700" s="7">
        <v>300</v>
      </c>
      <c r="H1700" s="3">
        <v>32.01</v>
      </c>
      <c r="I1700" s="3">
        <v>32.524999999999999</v>
      </c>
      <c r="J1700" s="19">
        <v>9603</v>
      </c>
      <c r="K1700" s="3">
        <v>12</v>
      </c>
      <c r="L1700" s="8">
        <v>2.9579999999999997</v>
      </c>
      <c r="M1700" s="8">
        <v>0.49299999999999999</v>
      </c>
      <c r="N1700" s="823">
        <v>9619.0149999999994</v>
      </c>
      <c r="O1700" s="655" t="s">
        <v>143</v>
      </c>
      <c r="P1700" s="655"/>
      <c r="Q1700" s="823">
        <v>-9619.0149999999994</v>
      </c>
      <c r="R1700" s="15"/>
      <c r="S1700" s="25">
        <v>400</v>
      </c>
      <c r="U1700" s="15"/>
      <c r="V1700" s="4" t="s">
        <v>1257</v>
      </c>
      <c r="W1700" s="657">
        <v>15.451000000000001</v>
      </c>
      <c r="X1700" s="4">
        <v>400</v>
      </c>
      <c r="Y1700" s="20"/>
      <c r="Z1700" s="15">
        <v>0</v>
      </c>
    </row>
    <row r="1701" spans="1:26" s="4" customFormat="1" ht="15.75" customHeight="1">
      <c r="A1701" s="854" t="s">
        <v>200</v>
      </c>
      <c r="B1701" s="5">
        <v>43628</v>
      </c>
      <c r="C1701" s="650" t="s">
        <v>271</v>
      </c>
      <c r="D1701" s="291">
        <v>31900</v>
      </c>
      <c r="E1701" s="7" t="s">
        <v>8</v>
      </c>
      <c r="F1701" s="7" t="s">
        <v>170</v>
      </c>
      <c r="G1701" s="7">
        <v>200</v>
      </c>
      <c r="H1701" s="3">
        <v>32.08</v>
      </c>
      <c r="I1701" s="3">
        <v>32.696666666666665</v>
      </c>
      <c r="J1701" s="19">
        <v>6416</v>
      </c>
      <c r="K1701" s="3">
        <v>12</v>
      </c>
      <c r="L1701" s="8">
        <v>2.9579999999999997</v>
      </c>
      <c r="M1701" s="8">
        <v>0.49299999999999999</v>
      </c>
      <c r="N1701" s="823">
        <v>6432.0150000000003</v>
      </c>
      <c r="O1701" s="655" t="s">
        <v>143</v>
      </c>
      <c r="P1701" s="655"/>
      <c r="Q1701" s="823">
        <v>-6432.0150000000003</v>
      </c>
      <c r="R1701" s="15"/>
      <c r="S1701" s="25">
        <v>800</v>
      </c>
      <c r="U1701" s="15"/>
      <c r="V1701" s="4" t="s">
        <v>1257</v>
      </c>
      <c r="W1701" s="657">
        <v>15.451000000000001</v>
      </c>
      <c r="X1701" s="4">
        <v>800</v>
      </c>
      <c r="Y1701" s="20"/>
      <c r="Z1701" s="15">
        <v>537.67999999999995</v>
      </c>
    </row>
    <row r="1702" spans="1:26" s="4" customFormat="1" ht="15.75" customHeight="1">
      <c r="A1702" s="854" t="s">
        <v>200</v>
      </c>
      <c r="B1702" s="5">
        <v>43628</v>
      </c>
      <c r="C1702" s="650" t="s">
        <v>271</v>
      </c>
      <c r="D1702" s="291">
        <v>31900</v>
      </c>
      <c r="E1702" s="7" t="s">
        <v>8</v>
      </c>
      <c r="F1702" s="7" t="s">
        <v>170</v>
      </c>
      <c r="G1702" s="7">
        <v>300</v>
      </c>
      <c r="H1702" s="3">
        <v>32.99</v>
      </c>
      <c r="I1702" s="3">
        <v>32.872857142857143</v>
      </c>
      <c r="J1702" s="19">
        <v>9897</v>
      </c>
      <c r="K1702" s="3">
        <v>12</v>
      </c>
      <c r="L1702" s="8">
        <v>2.9579999999999997</v>
      </c>
      <c r="M1702" s="8">
        <v>0.49299999999999999</v>
      </c>
      <c r="N1702" s="823">
        <v>9913.0149999999994</v>
      </c>
      <c r="O1702" s="655" t="s">
        <v>143</v>
      </c>
      <c r="P1702" s="655"/>
      <c r="Q1702" s="823">
        <v>-9913.0149999999994</v>
      </c>
      <c r="R1702" s="15"/>
      <c r="S1702" s="25">
        <v>0</v>
      </c>
      <c r="U1702" s="15">
        <v>5.022494228536601E-2</v>
      </c>
      <c r="V1702" s="4" t="s">
        <v>1211</v>
      </c>
      <c r="W1702" s="657">
        <v>15.451000000000001</v>
      </c>
      <c r="X1702" s="4">
        <v>-300</v>
      </c>
      <c r="Y1702" s="20"/>
      <c r="Z1702" s="15">
        <v>537.67999999999995</v>
      </c>
    </row>
    <row r="1703" spans="1:26" s="4" customFormat="1" ht="15.75" customHeight="1">
      <c r="A1703" s="854" t="s">
        <v>200</v>
      </c>
      <c r="B1703" s="5">
        <v>43628</v>
      </c>
      <c r="C1703" s="650" t="s">
        <v>271</v>
      </c>
      <c r="D1703" s="291">
        <v>31900</v>
      </c>
      <c r="E1703" s="7" t="s">
        <v>8</v>
      </c>
      <c r="F1703" s="7" t="s">
        <v>170</v>
      </c>
      <c r="G1703" s="7">
        <v>400</v>
      </c>
      <c r="H1703" s="3">
        <v>32.770000000000003</v>
      </c>
      <c r="I1703" s="3">
        <v>32.770000000000003</v>
      </c>
      <c r="J1703" s="19">
        <v>13108.000000000002</v>
      </c>
      <c r="K1703" s="3">
        <v>12</v>
      </c>
      <c r="L1703" s="8">
        <v>2.9579999999999997</v>
      </c>
      <c r="M1703" s="8">
        <v>0.49299999999999999</v>
      </c>
      <c r="N1703" s="823">
        <v>13123.113000000001</v>
      </c>
      <c r="O1703" s="655" t="s">
        <v>143</v>
      </c>
      <c r="P1703" s="655"/>
      <c r="Q1703" s="823">
        <v>-13123.113000000001</v>
      </c>
      <c r="R1703" s="15"/>
      <c r="S1703" s="25">
        <v>300</v>
      </c>
      <c r="T1703" s="649"/>
      <c r="U1703" s="15"/>
      <c r="V1703" s="4" t="s">
        <v>1211</v>
      </c>
      <c r="W1703" s="657">
        <v>15.451000000000001</v>
      </c>
      <c r="X1703" s="4">
        <v>300</v>
      </c>
      <c r="Y1703" s="20"/>
      <c r="Z1703" s="15">
        <v>0</v>
      </c>
    </row>
    <row r="1704" spans="1:26" s="4" customFormat="1" ht="15.75" customHeight="1">
      <c r="A1704" s="854" t="s">
        <v>200</v>
      </c>
      <c r="B1704" s="222">
        <v>43627</v>
      </c>
      <c r="C1704" s="650" t="s">
        <v>280</v>
      </c>
      <c r="D1704" s="291">
        <v>27818</v>
      </c>
      <c r="E1704" s="7" t="s">
        <v>8</v>
      </c>
      <c r="F1704" s="7" t="s">
        <v>146</v>
      </c>
      <c r="G1704" s="7">
        <v>800</v>
      </c>
      <c r="H1704" s="3">
        <v>27.28</v>
      </c>
      <c r="I1704" s="3">
        <v>27.28</v>
      </c>
      <c r="J1704" s="19">
        <v>21824</v>
      </c>
      <c r="K1704" s="3">
        <v>12</v>
      </c>
      <c r="L1704" s="8">
        <v>4.0062499999999996</v>
      </c>
      <c r="M1704" s="8">
        <v>0.68500000000000005</v>
      </c>
      <c r="N1704" s="823">
        <v>21839.305000000004</v>
      </c>
      <c r="O1704" s="655" t="s">
        <v>143</v>
      </c>
      <c r="P1704" s="655"/>
      <c r="Q1704" s="823">
        <v>-21839.305000000004</v>
      </c>
      <c r="R1704" s="15"/>
      <c r="S1704" s="25">
        <v>0</v>
      </c>
      <c r="U1704" s="15">
        <v>3.3715348695921357</v>
      </c>
      <c r="V1704" s="4" t="s">
        <v>1257</v>
      </c>
      <c r="W1704" s="657">
        <v>16.69125</v>
      </c>
      <c r="X1704" s="4">
        <v>-500</v>
      </c>
      <c r="Y1704" s="20"/>
      <c r="Z1704" s="15">
        <v>0</v>
      </c>
    </row>
    <row r="1705" spans="1:26" s="4" customFormat="1" ht="15.75" customHeight="1">
      <c r="A1705" s="854" t="s">
        <v>200</v>
      </c>
      <c r="B1705" s="222">
        <v>43627</v>
      </c>
      <c r="C1705" s="650" t="s">
        <v>271</v>
      </c>
      <c r="D1705" s="291">
        <v>27818</v>
      </c>
      <c r="E1705" s="7" t="s">
        <v>10</v>
      </c>
      <c r="F1705" s="7" t="s">
        <v>170</v>
      </c>
      <c r="G1705" s="7">
        <v>300</v>
      </c>
      <c r="H1705" s="3">
        <v>33.15</v>
      </c>
      <c r="I1705" s="3">
        <v>33.020000000000003</v>
      </c>
      <c r="J1705" s="19">
        <v>9945</v>
      </c>
      <c r="K1705" s="3">
        <v>12</v>
      </c>
      <c r="L1705" s="8">
        <v>4.0062499999999996</v>
      </c>
      <c r="M1705" s="8">
        <v>0.68500000000000005</v>
      </c>
      <c r="N1705" s="823">
        <v>9930.3250000000007</v>
      </c>
      <c r="O1705" s="655" t="s">
        <v>143</v>
      </c>
      <c r="P1705" s="655"/>
      <c r="Q1705" s="823">
        <v>9930.3250000000007</v>
      </c>
      <c r="R1705" s="15">
        <v>4.9874999999992724</v>
      </c>
      <c r="S1705" s="25">
        <v>0</v>
      </c>
      <c r="U1705" s="15">
        <v>0.59738322283789702</v>
      </c>
      <c r="V1705" s="4" t="s">
        <v>1257</v>
      </c>
      <c r="W1705" s="657">
        <v>16.69125</v>
      </c>
      <c r="X1705" s="4">
        <v>-300</v>
      </c>
      <c r="Y1705" s="20"/>
      <c r="Z1705" s="15">
        <v>0</v>
      </c>
    </row>
    <row r="1706" spans="1:26" s="4" customFormat="1" ht="15.75" customHeight="1">
      <c r="A1706" s="854" t="s">
        <v>200</v>
      </c>
      <c r="B1706" s="222">
        <v>43627</v>
      </c>
      <c r="C1706" s="650" t="s">
        <v>271</v>
      </c>
      <c r="D1706" s="663">
        <v>27818</v>
      </c>
      <c r="E1706" s="7" t="s">
        <v>8</v>
      </c>
      <c r="F1706" s="7" t="s">
        <v>170</v>
      </c>
      <c r="G1706" s="7">
        <v>300</v>
      </c>
      <c r="H1706" s="3">
        <v>33.020000000000003</v>
      </c>
      <c r="I1706" s="3">
        <v>33.020000000000003</v>
      </c>
      <c r="J1706" s="19">
        <v>9906.0000000000018</v>
      </c>
      <c r="K1706" s="3">
        <v>12</v>
      </c>
      <c r="L1706" s="8">
        <v>4.0062499999999996</v>
      </c>
      <c r="M1706" s="8">
        <v>0.68500000000000005</v>
      </c>
      <c r="N1706" s="823">
        <v>9920.6533333333336</v>
      </c>
      <c r="O1706" s="655" t="s">
        <v>143</v>
      </c>
      <c r="P1706" s="655"/>
      <c r="Q1706" s="823">
        <v>-9920.6533333333336</v>
      </c>
      <c r="R1706" s="15"/>
      <c r="S1706" s="25">
        <v>0</v>
      </c>
      <c r="U1706" s="15">
        <v>-0.84679273604231153</v>
      </c>
      <c r="V1706" s="4" t="s">
        <v>1257</v>
      </c>
      <c r="W1706" s="657">
        <v>16.69125</v>
      </c>
      <c r="X1706" s="4">
        <v>-700</v>
      </c>
      <c r="Y1706" s="20"/>
      <c r="Z1706" s="15">
        <v>0</v>
      </c>
    </row>
    <row r="1707" spans="1:26" s="4" customFormat="1" ht="15.75" customHeight="1">
      <c r="A1707" s="854" t="s">
        <v>200</v>
      </c>
      <c r="B1707" s="222">
        <v>43627</v>
      </c>
      <c r="C1707" s="650" t="s">
        <v>280</v>
      </c>
      <c r="D1707" s="291">
        <v>27818</v>
      </c>
      <c r="E1707" s="7" t="s">
        <v>10</v>
      </c>
      <c r="F1707" s="7" t="s">
        <v>146</v>
      </c>
      <c r="G1707" s="7">
        <v>500</v>
      </c>
      <c r="H1707" s="3">
        <v>27.11</v>
      </c>
      <c r="I1707" s="3">
        <v>26.13</v>
      </c>
      <c r="J1707" s="19">
        <v>13555</v>
      </c>
      <c r="K1707" s="3">
        <v>12</v>
      </c>
      <c r="L1707" s="8">
        <v>4.0062499999999996</v>
      </c>
      <c r="M1707" s="8">
        <v>0.68500000000000005</v>
      </c>
      <c r="N1707" s="823">
        <v>13540.976666666667</v>
      </c>
      <c r="O1707" s="655" t="s">
        <v>143</v>
      </c>
      <c r="P1707" s="655"/>
      <c r="Q1707" s="823">
        <v>13540.976666666667</v>
      </c>
      <c r="R1707" s="15">
        <v>456.53875000000153</v>
      </c>
      <c r="S1707" s="25">
        <v>700</v>
      </c>
      <c r="U1707" s="15">
        <v>-1.3608548619952767</v>
      </c>
      <c r="V1707" s="663" t="s">
        <v>1211</v>
      </c>
      <c r="W1707" s="657">
        <v>16.69125</v>
      </c>
      <c r="X1707" s="4">
        <v>-700</v>
      </c>
      <c r="Y1707" s="20"/>
      <c r="Z1707" s="15">
        <v>157.96</v>
      </c>
    </row>
    <row r="1708" spans="1:26" s="4" customFormat="1" ht="15.75" customHeight="1">
      <c r="A1708" s="854" t="s">
        <v>200</v>
      </c>
      <c r="B1708" s="222">
        <v>43627</v>
      </c>
      <c r="C1708" s="650" t="s">
        <v>1265</v>
      </c>
      <c r="D1708" s="291">
        <v>27818</v>
      </c>
      <c r="E1708" s="7" t="s">
        <v>10</v>
      </c>
      <c r="F1708" s="7" t="s">
        <v>1</v>
      </c>
      <c r="G1708" s="7">
        <v>300</v>
      </c>
      <c r="H1708" s="3">
        <v>52.67</v>
      </c>
      <c r="I1708" s="3">
        <v>52.3</v>
      </c>
      <c r="J1708" s="19">
        <v>15801</v>
      </c>
      <c r="K1708" s="3">
        <v>12</v>
      </c>
      <c r="L1708" s="8">
        <v>4.0062499999999996</v>
      </c>
      <c r="M1708" s="8">
        <v>0.68500000000000005</v>
      </c>
      <c r="N1708" s="823">
        <v>15786.976666666667</v>
      </c>
      <c r="O1708" s="655" t="s">
        <v>143</v>
      </c>
      <c r="P1708" s="655"/>
      <c r="Q1708" s="823">
        <v>15786.976666666667</v>
      </c>
      <c r="R1708" s="15">
        <v>94.308750000000146</v>
      </c>
      <c r="S1708" s="25">
        <v>0</v>
      </c>
      <c r="U1708" s="15">
        <v>2.0821120581827879</v>
      </c>
      <c r="V1708" s="4" t="s">
        <v>1257</v>
      </c>
      <c r="W1708" s="657">
        <v>16.69125</v>
      </c>
      <c r="X1708" s="4">
        <v>-500</v>
      </c>
      <c r="Y1708" s="20"/>
      <c r="Z1708" s="15">
        <v>0</v>
      </c>
    </row>
    <row r="1709" spans="1:26" s="4" customFormat="1" ht="15.75" customHeight="1">
      <c r="A1709" s="854" t="s">
        <v>200</v>
      </c>
      <c r="B1709" s="222">
        <v>43627</v>
      </c>
      <c r="C1709" s="650" t="s">
        <v>271</v>
      </c>
      <c r="D1709" s="291">
        <v>27818</v>
      </c>
      <c r="E1709" s="7" t="s">
        <v>10</v>
      </c>
      <c r="F1709" s="7" t="s">
        <v>170</v>
      </c>
      <c r="G1709" s="7">
        <v>700</v>
      </c>
      <c r="H1709" s="3">
        <v>33.54</v>
      </c>
      <c r="I1709" s="3">
        <v>33.799999999999997</v>
      </c>
      <c r="J1709" s="19">
        <v>23478</v>
      </c>
      <c r="K1709" s="3">
        <v>12</v>
      </c>
      <c r="L1709" s="8">
        <v>4.0062499999999996</v>
      </c>
      <c r="M1709" s="8">
        <v>0.68500000000000005</v>
      </c>
      <c r="N1709" s="823">
        <v>23463.976666666666</v>
      </c>
      <c r="O1709" s="655" t="s">
        <v>143</v>
      </c>
      <c r="P1709" s="655"/>
      <c r="Q1709" s="823">
        <v>23463.976666666666</v>
      </c>
      <c r="R1709" s="15">
        <v>-198.69124999999622</v>
      </c>
      <c r="S1709" s="25">
        <v>1400</v>
      </c>
      <c r="U1709" s="15">
        <v>-7.9175501459543094</v>
      </c>
      <c r="V1709" s="4" t="s">
        <v>1257</v>
      </c>
      <c r="W1709" s="657">
        <v>16.69125</v>
      </c>
      <c r="X1709" s="4">
        <v>-800</v>
      </c>
      <c r="Y1709" s="20"/>
      <c r="Z1709" s="15">
        <v>-30.000000000000909</v>
      </c>
    </row>
    <row r="1710" spans="1:26" s="4" customFormat="1" ht="15.75" customHeight="1">
      <c r="A1710" s="854" t="s">
        <v>200</v>
      </c>
      <c r="B1710" s="222">
        <v>43627</v>
      </c>
      <c r="C1710" s="650" t="s">
        <v>271</v>
      </c>
      <c r="D1710" s="291">
        <v>27818</v>
      </c>
      <c r="E1710" s="7" t="s">
        <v>10</v>
      </c>
      <c r="F1710" s="7" t="s">
        <v>170</v>
      </c>
      <c r="G1710" s="7">
        <v>700</v>
      </c>
      <c r="H1710" s="3">
        <v>33.369999999999997</v>
      </c>
      <c r="I1710" s="3">
        <v>33.799999999999997</v>
      </c>
      <c r="J1710" s="19">
        <v>23359</v>
      </c>
      <c r="K1710" s="3">
        <v>12</v>
      </c>
      <c r="L1710" s="8">
        <v>4.0062499999999996</v>
      </c>
      <c r="M1710" s="8">
        <v>0.68500000000000005</v>
      </c>
      <c r="N1710" s="823">
        <v>23344.976666666666</v>
      </c>
      <c r="O1710" s="655" t="s">
        <v>143</v>
      </c>
      <c r="P1710" s="655"/>
      <c r="Q1710" s="823">
        <v>23344.976666666666</v>
      </c>
      <c r="R1710" s="15">
        <v>-317.69124999999622</v>
      </c>
      <c r="S1710" s="25">
        <v>500</v>
      </c>
      <c r="U1710" s="15"/>
      <c r="V1710" s="4" t="s">
        <v>1211</v>
      </c>
      <c r="W1710" s="657">
        <v>16.69125</v>
      </c>
      <c r="X1710" s="4">
        <v>500</v>
      </c>
      <c r="Y1710" s="20"/>
      <c r="Z1710" s="15">
        <v>-53.493333333333339</v>
      </c>
    </row>
    <row r="1711" spans="1:26" s="4" customFormat="1" ht="15.75" customHeight="1">
      <c r="A1711" s="854" t="s">
        <v>200</v>
      </c>
      <c r="B1711" s="222">
        <v>43627</v>
      </c>
      <c r="C1711" s="650" t="e">
        <v>#N/A</v>
      </c>
      <c r="D1711" s="291">
        <v>27818</v>
      </c>
      <c r="E1711" s="7" t="s">
        <v>10</v>
      </c>
      <c r="F1711" s="7" t="s">
        <v>121</v>
      </c>
      <c r="G1711" s="7">
        <v>500</v>
      </c>
      <c r="H1711" s="3">
        <v>23.08</v>
      </c>
      <c r="I1711" s="3">
        <v>22.53</v>
      </c>
      <c r="J1711" s="19">
        <v>11540</v>
      </c>
      <c r="K1711" s="3">
        <v>12</v>
      </c>
      <c r="L1711" s="8">
        <v>4.0062499999999996</v>
      </c>
      <c r="M1711" s="8">
        <v>0.68500000000000005</v>
      </c>
      <c r="N1711" s="823">
        <v>11525.976666666667</v>
      </c>
      <c r="O1711" s="655" t="s">
        <v>143</v>
      </c>
      <c r="P1711" s="655"/>
      <c r="Q1711" s="823">
        <v>11525.976666666667</v>
      </c>
      <c r="R1711" s="15">
        <v>239.98375000000124</v>
      </c>
      <c r="S1711" s="25">
        <v>0</v>
      </c>
      <c r="U1711" s="15">
        <v>1.3667699832917677</v>
      </c>
      <c r="V1711" s="4" t="s">
        <v>1211</v>
      </c>
      <c r="W1711" s="657">
        <v>16.69125</v>
      </c>
      <c r="X1711" s="4">
        <v>-400</v>
      </c>
      <c r="Y1711" s="20"/>
      <c r="Z1711" s="15">
        <v>-454.53125</v>
      </c>
    </row>
    <row r="1712" spans="1:26" s="4" customFormat="1" ht="15.75" customHeight="1">
      <c r="A1712" s="854" t="s">
        <v>200</v>
      </c>
      <c r="B1712" s="5">
        <v>43626</v>
      </c>
      <c r="C1712" s="650" t="s">
        <v>271</v>
      </c>
      <c r="D1712" s="291">
        <v>23697</v>
      </c>
      <c r="E1712" s="7" t="s">
        <v>10</v>
      </c>
      <c r="F1712" s="7" t="s">
        <v>170</v>
      </c>
      <c r="G1712" s="7">
        <v>800</v>
      </c>
      <c r="H1712" s="3">
        <v>32</v>
      </c>
      <c r="I1712" s="154">
        <v>34.51</v>
      </c>
      <c r="J1712" s="19">
        <v>25600</v>
      </c>
      <c r="K1712" s="3">
        <v>12</v>
      </c>
      <c r="L1712" s="8">
        <v>5.0650000000000004</v>
      </c>
      <c r="M1712" s="8">
        <v>0.63</v>
      </c>
      <c r="N1712" s="823">
        <v>25584.871111111112</v>
      </c>
      <c r="O1712" s="655" t="s">
        <v>143</v>
      </c>
      <c r="P1712" s="655"/>
      <c r="Q1712" s="823">
        <v>25584.871111111112</v>
      </c>
      <c r="R1712" s="15">
        <v>-2025.6949999999997</v>
      </c>
      <c r="S1712" s="25">
        <v>500</v>
      </c>
      <c r="U1712" s="15"/>
      <c r="V1712" s="4" t="s">
        <v>1211</v>
      </c>
      <c r="W1712" s="657">
        <v>17.695</v>
      </c>
      <c r="X1712" s="4">
        <v>500</v>
      </c>
      <c r="Y1712" s="20"/>
      <c r="Z1712" s="15">
        <v>0</v>
      </c>
    </row>
    <row r="1713" spans="1:26" s="4" customFormat="1" ht="15.75" customHeight="1">
      <c r="A1713" s="854" t="s">
        <v>200</v>
      </c>
      <c r="B1713" s="5">
        <v>43626</v>
      </c>
      <c r="C1713" s="650" t="e">
        <v>#N/A</v>
      </c>
      <c r="D1713" s="291">
        <v>23697</v>
      </c>
      <c r="E1713" s="7" t="s">
        <v>8</v>
      </c>
      <c r="F1713" s="7" t="s">
        <v>121</v>
      </c>
      <c r="G1713" s="7">
        <v>500</v>
      </c>
      <c r="H1713" s="3">
        <v>22.53</v>
      </c>
      <c r="I1713" s="3"/>
      <c r="J1713" s="19">
        <v>11265</v>
      </c>
      <c r="K1713" s="3">
        <v>12</v>
      </c>
      <c r="L1713" s="8">
        <v>5.0650000000000004</v>
      </c>
      <c r="M1713" s="8">
        <v>0.63</v>
      </c>
      <c r="N1713" s="823">
        <v>11280.758888888888</v>
      </c>
      <c r="O1713" s="655" t="s">
        <v>143</v>
      </c>
      <c r="P1713" s="655"/>
      <c r="Q1713" s="823">
        <v>-11280.758888888888</v>
      </c>
      <c r="R1713" s="15"/>
      <c r="S1713" s="25">
        <v>0</v>
      </c>
      <c r="U1713" s="15">
        <v>0.80088606255547257</v>
      </c>
      <c r="V1713" s="4" t="s">
        <v>1211</v>
      </c>
      <c r="W1713" s="657">
        <v>17.695</v>
      </c>
      <c r="X1713" s="4">
        <v>-4000</v>
      </c>
      <c r="Y1713" s="20"/>
      <c r="Z1713" s="15">
        <v>-298</v>
      </c>
    </row>
    <row r="1714" spans="1:26" s="4" customFormat="1" ht="15.75" customHeight="1">
      <c r="A1714" s="854" t="s">
        <v>200</v>
      </c>
      <c r="B1714" s="5">
        <v>43623</v>
      </c>
      <c r="C1714" s="650" t="e">
        <v>#N/A</v>
      </c>
      <c r="D1714" s="291">
        <v>19842</v>
      </c>
      <c r="E1714" s="7" t="s">
        <v>10</v>
      </c>
      <c r="F1714" s="7" t="s">
        <v>121</v>
      </c>
      <c r="G1714" s="7">
        <v>400</v>
      </c>
      <c r="H1714" s="3">
        <v>22.98</v>
      </c>
      <c r="I1714" s="3"/>
      <c r="J1714" s="19">
        <v>9192</v>
      </c>
      <c r="K1714" s="3">
        <v>12</v>
      </c>
      <c r="L1714" s="8">
        <v>2.52</v>
      </c>
      <c r="M1714" s="8">
        <v>0.39</v>
      </c>
      <c r="N1714" s="823">
        <v>9177.1111111111113</v>
      </c>
      <c r="O1714" s="655" t="s">
        <v>143</v>
      </c>
      <c r="P1714" s="655"/>
      <c r="Q1714" s="823">
        <v>9177.1111111111113</v>
      </c>
      <c r="R1714" s="15">
        <v>125.43000000000029</v>
      </c>
      <c r="S1714" s="25">
        <v>400</v>
      </c>
      <c r="U1714" s="15"/>
      <c r="V1714" s="4" t="s">
        <v>1257</v>
      </c>
      <c r="W1714" s="657">
        <v>14.91</v>
      </c>
      <c r="X1714" s="4">
        <v>400</v>
      </c>
      <c r="Y1714" s="20"/>
      <c r="Z1714" s="15">
        <v>-298</v>
      </c>
    </row>
    <row r="1715" spans="1:26" s="4" customFormat="1" ht="15.75" customHeight="1">
      <c r="A1715" s="854" t="s">
        <v>200</v>
      </c>
      <c r="B1715" s="5">
        <v>43622</v>
      </c>
      <c r="C1715" s="650" t="s">
        <v>280</v>
      </c>
      <c r="D1715" s="291">
        <v>15849</v>
      </c>
      <c r="E1715" s="7" t="s">
        <v>8</v>
      </c>
      <c r="F1715" s="7" t="s">
        <v>146</v>
      </c>
      <c r="G1715" s="7">
        <v>500</v>
      </c>
      <c r="H1715" s="3">
        <v>26.13</v>
      </c>
      <c r="I1715" s="3"/>
      <c r="J1715" s="19">
        <v>13065</v>
      </c>
      <c r="K1715" s="3">
        <v>12</v>
      </c>
      <c r="L1715" s="8">
        <v>3.59</v>
      </c>
      <c r="M1715" s="8">
        <v>0.55000000000000004</v>
      </c>
      <c r="N1715" s="823">
        <v>13080.678888888888</v>
      </c>
      <c r="O1715" s="655" t="s">
        <v>143</v>
      </c>
      <c r="P1715" s="655"/>
      <c r="Q1715" s="823">
        <v>-13080.678888888888</v>
      </c>
      <c r="R1715" s="15"/>
      <c r="S1715" s="25">
        <v>4000</v>
      </c>
      <c r="U1715" s="15"/>
      <c r="V1715" s="4" t="s">
        <v>1211</v>
      </c>
      <c r="W1715" s="657">
        <v>16.14</v>
      </c>
      <c r="X1715" s="4">
        <v>2000</v>
      </c>
      <c r="Y1715" s="20"/>
      <c r="Z1715" s="15">
        <v>0</v>
      </c>
    </row>
    <row r="1716" spans="1:26" s="4" customFormat="1" ht="15.75" customHeight="1">
      <c r="A1716" s="854" t="s">
        <v>200</v>
      </c>
      <c r="B1716" s="5">
        <v>43621</v>
      </c>
      <c r="C1716" s="650" t="s">
        <v>271</v>
      </c>
      <c r="D1716" s="291">
        <v>11800</v>
      </c>
      <c r="E1716" s="7" t="s">
        <v>10</v>
      </c>
      <c r="F1716" s="7" t="s">
        <v>1234</v>
      </c>
      <c r="G1716" s="7">
        <v>4000</v>
      </c>
      <c r="H1716" s="3">
        <v>4.8</v>
      </c>
      <c r="I1716" s="3"/>
      <c r="J1716" s="19">
        <v>19200</v>
      </c>
      <c r="K1716" s="3">
        <v>12</v>
      </c>
      <c r="L1716" s="8">
        <v>2.5299999999999998</v>
      </c>
      <c r="M1716" s="8">
        <v>0.5</v>
      </c>
      <c r="N1716" s="823">
        <v>19185.001111111113</v>
      </c>
      <c r="O1716" s="655" t="s">
        <v>143</v>
      </c>
      <c r="P1716" s="655"/>
      <c r="Q1716" s="823">
        <v>19185.001111111113</v>
      </c>
      <c r="R1716" s="15">
        <v>153.65000000000146</v>
      </c>
      <c r="S1716" s="25">
        <v>2000</v>
      </c>
      <c r="U1716" s="15"/>
      <c r="V1716" s="4" t="s">
        <v>1211</v>
      </c>
      <c r="W1716" s="657">
        <v>15.03</v>
      </c>
      <c r="X1716" s="4">
        <v>2000</v>
      </c>
      <c r="Y1716" s="20"/>
      <c r="Z1716" s="15">
        <v>190.26000000000204</v>
      </c>
    </row>
    <row r="1717" spans="1:26" s="4" customFormat="1" ht="15.75" customHeight="1">
      <c r="A1717" s="854" t="s">
        <v>200</v>
      </c>
      <c r="B1717" s="5">
        <v>43621</v>
      </c>
      <c r="C1717" s="650" t="e">
        <v>#N/A</v>
      </c>
      <c r="D1717" s="291">
        <v>11800</v>
      </c>
      <c r="E1717" s="7" t="s">
        <v>8</v>
      </c>
      <c r="F1717" s="7" t="s">
        <v>121</v>
      </c>
      <c r="G1717" s="7">
        <v>400</v>
      </c>
      <c r="H1717" s="3">
        <v>22.59</v>
      </c>
      <c r="I1717" s="3"/>
      <c r="J1717" s="19">
        <v>9036</v>
      </c>
      <c r="K1717" s="3">
        <v>12</v>
      </c>
      <c r="L1717" s="8">
        <v>2.5299999999999998</v>
      </c>
      <c r="M1717" s="8">
        <v>0.5</v>
      </c>
      <c r="N1717" s="823">
        <v>9051.6288888888885</v>
      </c>
      <c r="O1717" s="655" t="s">
        <v>143</v>
      </c>
      <c r="P1717" s="655"/>
      <c r="Q1717" s="823">
        <v>-9051.6288888888885</v>
      </c>
      <c r="R1717" s="15"/>
      <c r="S1717" s="660">
        <v>100</v>
      </c>
      <c r="T1717" s="649"/>
      <c r="U1717" s="654"/>
      <c r="V1717" s="649" t="s">
        <v>1257</v>
      </c>
      <c r="W1717" s="657">
        <v>15.03</v>
      </c>
      <c r="X1717" s="4">
        <v>100</v>
      </c>
      <c r="Y1717" s="20"/>
      <c r="Z1717" s="15">
        <v>0</v>
      </c>
    </row>
    <row r="1718" spans="1:26" s="4" customFormat="1" ht="15.75" customHeight="1">
      <c r="A1718" s="854" t="s">
        <v>200</v>
      </c>
      <c r="B1718" s="5">
        <v>43621</v>
      </c>
      <c r="C1718" s="650" t="s">
        <v>271</v>
      </c>
      <c r="D1718" s="291">
        <v>11800</v>
      </c>
      <c r="E1718" s="7" t="s">
        <v>8</v>
      </c>
      <c r="F1718" s="7" t="s">
        <v>1234</v>
      </c>
      <c r="G1718" s="7">
        <v>2000</v>
      </c>
      <c r="H1718" s="3">
        <v>4.76</v>
      </c>
      <c r="I1718" s="3"/>
      <c r="J1718" s="19">
        <v>9520</v>
      </c>
      <c r="K1718" s="3">
        <v>12</v>
      </c>
      <c r="L1718" s="8">
        <v>2.5299999999999998</v>
      </c>
      <c r="M1718" s="8">
        <v>0.5</v>
      </c>
      <c r="N1718" s="823">
        <v>9535.6288888888885</v>
      </c>
      <c r="O1718" s="655" t="s">
        <v>143</v>
      </c>
      <c r="P1718" s="655"/>
      <c r="Q1718" s="823">
        <v>-9535.6288888888885</v>
      </c>
      <c r="R1718" s="15"/>
      <c r="S1718" s="660">
        <v>0</v>
      </c>
      <c r="T1718" s="649"/>
      <c r="U1718" s="654">
        <v>-0.39297738422623052</v>
      </c>
      <c r="V1718" s="649" t="s">
        <v>1211</v>
      </c>
      <c r="W1718" s="657">
        <v>15.03</v>
      </c>
      <c r="X1718" s="4">
        <v>-500</v>
      </c>
      <c r="Y1718" s="20"/>
      <c r="Z1718" s="15">
        <v>0</v>
      </c>
    </row>
    <row r="1719" spans="1:26" s="4" customFormat="1" ht="15.75" customHeight="1">
      <c r="A1719" s="854" t="s">
        <v>200</v>
      </c>
      <c r="B1719" s="5">
        <v>43621</v>
      </c>
      <c r="C1719" s="650" t="s">
        <v>271</v>
      </c>
      <c r="D1719" s="291">
        <v>11800</v>
      </c>
      <c r="E1719" s="7" t="s">
        <v>8</v>
      </c>
      <c r="F1719" s="7" t="s">
        <v>1234</v>
      </c>
      <c r="G1719" s="7">
        <v>2000</v>
      </c>
      <c r="H1719" s="3">
        <v>4.74</v>
      </c>
      <c r="I1719" s="3"/>
      <c r="J1719" s="19">
        <v>9480</v>
      </c>
      <c r="K1719" s="3">
        <v>12</v>
      </c>
      <c r="L1719" s="8">
        <v>2.5299999999999998</v>
      </c>
      <c r="M1719" s="8">
        <v>0.5</v>
      </c>
      <c r="N1719" s="823">
        <v>9495.6288888888885</v>
      </c>
      <c r="O1719" s="655" t="s">
        <v>143</v>
      </c>
      <c r="P1719" s="655"/>
      <c r="Q1719" s="823">
        <v>-9495.6288888888885</v>
      </c>
      <c r="R1719" s="15"/>
      <c r="S1719" s="660">
        <v>500</v>
      </c>
      <c r="T1719" s="649"/>
      <c r="U1719" s="654"/>
      <c r="V1719" s="649" t="s">
        <v>1211</v>
      </c>
      <c r="W1719" s="657">
        <v>15.03</v>
      </c>
      <c r="X1719" s="4">
        <v>200</v>
      </c>
      <c r="Y1719" s="20"/>
      <c r="Z1719" s="15">
        <v>-297.5</v>
      </c>
    </row>
    <row r="1720" spans="1:26" s="4" customFormat="1" ht="15.75" customHeight="1">
      <c r="A1720" s="854" t="s">
        <v>200</v>
      </c>
      <c r="B1720" s="650">
        <v>43620</v>
      </c>
      <c r="C1720" s="650" t="e">
        <v>#N/A</v>
      </c>
      <c r="D1720" s="291">
        <v>7542</v>
      </c>
      <c r="E1720" s="651" t="s">
        <v>8</v>
      </c>
      <c r="F1720" s="651" t="s">
        <v>1260</v>
      </c>
      <c r="G1720" s="651">
        <v>100</v>
      </c>
      <c r="H1720" s="648">
        <v>101.07</v>
      </c>
      <c r="I1720" s="648"/>
      <c r="J1720" s="656">
        <v>10107</v>
      </c>
      <c r="K1720" s="648">
        <v>12</v>
      </c>
      <c r="L1720" s="8">
        <v>2.3879999999999999</v>
      </c>
      <c r="M1720" s="8">
        <v>6.0999999999999999E-2</v>
      </c>
      <c r="N1720" s="823">
        <v>10122.189888888888</v>
      </c>
      <c r="O1720" s="655" t="s">
        <v>143</v>
      </c>
      <c r="P1720" s="655"/>
      <c r="Q1720" s="823">
        <v>-10122.189888888888</v>
      </c>
      <c r="R1720" s="15"/>
      <c r="S1720" s="660">
        <v>300</v>
      </c>
      <c r="T1720" s="649"/>
      <c r="U1720" s="654"/>
      <c r="V1720" s="649" t="s">
        <v>1211</v>
      </c>
      <c r="W1720" s="657">
        <v>14.449</v>
      </c>
      <c r="X1720" s="4">
        <v>300</v>
      </c>
      <c r="Y1720" s="20"/>
      <c r="Z1720" s="15">
        <v>0</v>
      </c>
    </row>
    <row r="1721" spans="1:26" s="4" customFormat="1" ht="15.75" customHeight="1">
      <c r="A1721" s="854" t="s">
        <v>200</v>
      </c>
      <c r="B1721" s="650">
        <v>43620</v>
      </c>
      <c r="C1721" s="650" t="s">
        <v>274</v>
      </c>
      <c r="D1721" s="291">
        <v>7542</v>
      </c>
      <c r="E1721" s="651" t="s">
        <v>10</v>
      </c>
      <c r="F1721" s="651" t="s">
        <v>124</v>
      </c>
      <c r="G1721" s="651">
        <v>500</v>
      </c>
      <c r="H1721" s="648">
        <v>34.44</v>
      </c>
      <c r="I1721" s="648"/>
      <c r="J1721" s="656">
        <v>17220</v>
      </c>
      <c r="K1721" s="648">
        <v>12</v>
      </c>
      <c r="L1721" s="8">
        <v>2.3879999999999999</v>
      </c>
      <c r="M1721" s="8">
        <v>6.0999999999999999E-2</v>
      </c>
      <c r="N1721" s="823">
        <v>17203.788999999997</v>
      </c>
      <c r="O1721" s="655" t="s">
        <v>143</v>
      </c>
      <c r="P1721" s="655"/>
      <c r="Q1721" s="823">
        <v>17203.788999999997</v>
      </c>
      <c r="R1721" s="15">
        <v>-67.606999999999971</v>
      </c>
      <c r="S1721" s="660">
        <v>0</v>
      </c>
      <c r="T1721" s="649"/>
      <c r="U1721" s="654">
        <v>-0.22934257306030162</v>
      </c>
      <c r="V1721" s="649" t="s">
        <v>1211</v>
      </c>
      <c r="W1721" s="657">
        <v>14.449</v>
      </c>
      <c r="X1721" s="4">
        <v>-300</v>
      </c>
      <c r="Y1721" s="20"/>
      <c r="Z1721" s="15">
        <v>0</v>
      </c>
    </row>
    <row r="1722" spans="1:26" s="4" customFormat="1" ht="15.75" customHeight="1">
      <c r="A1722" s="854" t="s">
        <v>200</v>
      </c>
      <c r="B1722" s="650">
        <v>43620</v>
      </c>
      <c r="C1722" s="650" t="s">
        <v>274</v>
      </c>
      <c r="D1722" s="291">
        <v>7542</v>
      </c>
      <c r="E1722" s="651" t="s">
        <v>8</v>
      </c>
      <c r="F1722" s="651" t="s">
        <v>124</v>
      </c>
      <c r="G1722" s="651">
        <v>200</v>
      </c>
      <c r="H1722" s="648">
        <v>34.21</v>
      </c>
      <c r="I1722" s="648"/>
      <c r="J1722" s="656">
        <v>6842</v>
      </c>
      <c r="K1722" s="648">
        <v>12</v>
      </c>
      <c r="L1722" s="8">
        <v>2.3879999999999999</v>
      </c>
      <c r="M1722" s="8">
        <v>6.0999999999999999E-2</v>
      </c>
      <c r="N1722" s="823">
        <v>6858.8409999999994</v>
      </c>
      <c r="O1722" s="655" t="s">
        <v>143</v>
      </c>
      <c r="P1722" s="655"/>
      <c r="Q1722" s="823">
        <v>-6858.8409999999994</v>
      </c>
      <c r="R1722" s="15"/>
      <c r="S1722" s="660">
        <v>300</v>
      </c>
      <c r="T1722" s="649"/>
      <c r="U1722" s="654"/>
      <c r="V1722" s="649" t="s">
        <v>1211</v>
      </c>
      <c r="W1722" s="657">
        <v>14.449</v>
      </c>
      <c r="X1722" s="4">
        <v>300</v>
      </c>
      <c r="Y1722" s="20"/>
      <c r="Z1722" s="15">
        <v>-1.48</v>
      </c>
    </row>
    <row r="1723" spans="1:26" s="4" customFormat="1" ht="15.75" customHeight="1">
      <c r="A1723" s="854" t="s">
        <v>200</v>
      </c>
      <c r="B1723" s="650">
        <v>43620</v>
      </c>
      <c r="C1723" s="650" t="s">
        <v>274</v>
      </c>
      <c r="D1723" s="291">
        <v>7542</v>
      </c>
      <c r="E1723" s="651" t="s">
        <v>8</v>
      </c>
      <c r="F1723" s="651" t="s">
        <v>124</v>
      </c>
      <c r="G1723" s="651">
        <v>300</v>
      </c>
      <c r="H1723" s="648">
        <v>34.67</v>
      </c>
      <c r="I1723" s="648"/>
      <c r="J1723" s="656">
        <v>10401</v>
      </c>
      <c r="K1723" s="648">
        <v>12</v>
      </c>
      <c r="L1723" s="8">
        <v>2.3879999999999999</v>
      </c>
      <c r="M1723" s="8">
        <v>6.0999999999999999E-2</v>
      </c>
      <c r="N1723" s="823">
        <v>10417.840999999999</v>
      </c>
      <c r="O1723" s="655" t="s">
        <v>143</v>
      </c>
      <c r="P1723" s="655"/>
      <c r="Q1723" s="823">
        <v>-10417.840999999999</v>
      </c>
      <c r="R1723" s="15"/>
      <c r="S1723" s="660">
        <v>0</v>
      </c>
      <c r="T1723" s="649"/>
      <c r="U1723" s="654">
        <v>0.12106511676396352</v>
      </c>
      <c r="V1723" s="649" t="s">
        <v>1211</v>
      </c>
      <c r="W1723" s="657">
        <v>14.449</v>
      </c>
      <c r="X1723" s="4">
        <v>-300</v>
      </c>
      <c r="Y1723" s="20"/>
      <c r="Z1723" s="15">
        <v>0</v>
      </c>
    </row>
    <row r="1724" spans="1:26" s="4" customFormat="1" ht="15.75" customHeight="1">
      <c r="A1724" s="854" t="s">
        <v>200</v>
      </c>
      <c r="B1724" s="650">
        <v>43620</v>
      </c>
      <c r="C1724" s="650" t="s">
        <v>274</v>
      </c>
      <c r="D1724" s="291">
        <v>7542</v>
      </c>
      <c r="E1724" s="651" t="s">
        <v>10</v>
      </c>
      <c r="F1724" s="651" t="s">
        <v>124</v>
      </c>
      <c r="G1724" s="651">
        <v>300</v>
      </c>
      <c r="H1724" s="648">
        <v>34.24</v>
      </c>
      <c r="I1724" s="648"/>
      <c r="J1724" s="656">
        <v>10272</v>
      </c>
      <c r="K1724" s="648">
        <v>12</v>
      </c>
      <c r="L1724" s="8">
        <v>2.3879999999999999</v>
      </c>
      <c r="M1724" s="8">
        <v>6.0999999999999999E-2</v>
      </c>
      <c r="N1724" s="823">
        <v>10258.889000000001</v>
      </c>
      <c r="O1724" s="655" t="s">
        <v>143</v>
      </c>
      <c r="P1724" s="655"/>
      <c r="Q1724" s="823">
        <v>10258.889000000001</v>
      </c>
      <c r="R1724" s="15">
        <v>-23.528000000000247</v>
      </c>
      <c r="S1724" s="660">
        <v>300</v>
      </c>
      <c r="T1724" s="649"/>
      <c r="U1724" s="654"/>
      <c r="V1724" s="649" t="s">
        <v>1211</v>
      </c>
      <c r="W1724" s="657">
        <v>14.449</v>
      </c>
      <c r="X1724" s="4">
        <v>300</v>
      </c>
      <c r="Y1724" s="20"/>
      <c r="Z1724" s="15">
        <v>-31.48</v>
      </c>
    </row>
    <row r="1725" spans="1:26" s="4" customFormat="1" ht="15.75" customHeight="1">
      <c r="A1725" s="854" t="s">
        <v>200</v>
      </c>
      <c r="B1725" s="650">
        <v>43620</v>
      </c>
      <c r="C1725" s="650" t="s">
        <v>274</v>
      </c>
      <c r="D1725" s="291">
        <v>7542</v>
      </c>
      <c r="E1725" s="651" t="s">
        <v>8</v>
      </c>
      <c r="F1725" s="651" t="s">
        <v>124</v>
      </c>
      <c r="G1725" s="651">
        <v>300</v>
      </c>
      <c r="H1725" s="648">
        <v>34.22</v>
      </c>
      <c r="I1725" s="648"/>
      <c r="J1725" s="656">
        <v>10266</v>
      </c>
      <c r="K1725" s="648">
        <v>12</v>
      </c>
      <c r="L1725" s="8">
        <v>2.3879999999999999</v>
      </c>
      <c r="M1725" s="8">
        <v>6.0999999999999999E-2</v>
      </c>
      <c r="N1725" s="823">
        <v>10279.740999999998</v>
      </c>
      <c r="O1725" s="655" t="s">
        <v>143</v>
      </c>
      <c r="P1725" s="655"/>
      <c r="Q1725" s="823">
        <v>-10279.740999999998</v>
      </c>
      <c r="R1725" s="15"/>
      <c r="S1725" s="25">
        <v>500</v>
      </c>
      <c r="U1725" s="15"/>
      <c r="V1725" s="4" t="s">
        <v>1257</v>
      </c>
      <c r="W1725" s="657">
        <v>14.449</v>
      </c>
      <c r="X1725" s="4">
        <v>200</v>
      </c>
      <c r="Y1725" s="20"/>
      <c r="Z1725" s="15">
        <v>0</v>
      </c>
    </row>
    <row r="1726" spans="1:26" s="4" customFormat="1" ht="15.75" customHeight="1">
      <c r="A1726" s="854" t="s">
        <v>200</v>
      </c>
      <c r="B1726" s="650">
        <v>43620</v>
      </c>
      <c r="C1726" s="650" t="s">
        <v>274</v>
      </c>
      <c r="D1726" s="291">
        <v>7542</v>
      </c>
      <c r="E1726" s="651" t="s">
        <v>10</v>
      </c>
      <c r="F1726" s="651" t="s">
        <v>124</v>
      </c>
      <c r="G1726" s="651">
        <v>300</v>
      </c>
      <c r="H1726" s="648">
        <v>34.39</v>
      </c>
      <c r="I1726" s="648"/>
      <c r="J1726" s="656">
        <v>10317</v>
      </c>
      <c r="K1726" s="648">
        <v>12</v>
      </c>
      <c r="L1726" s="8">
        <v>2.3879999999999999</v>
      </c>
      <c r="M1726" s="8">
        <v>6.0999999999999999E-2</v>
      </c>
      <c r="N1726" s="823">
        <v>10301.894</v>
      </c>
      <c r="O1726" s="655" t="s">
        <v>143</v>
      </c>
      <c r="P1726" s="655"/>
      <c r="Q1726" s="823">
        <v>10301.894</v>
      </c>
      <c r="R1726" s="15">
        <v>12.471999999999753</v>
      </c>
      <c r="S1726" s="25">
        <v>300</v>
      </c>
      <c r="U1726" s="15"/>
      <c r="V1726" s="4" t="s">
        <v>1257</v>
      </c>
      <c r="W1726" s="657">
        <v>14.449</v>
      </c>
      <c r="X1726" s="4">
        <v>300</v>
      </c>
      <c r="Y1726" s="20"/>
      <c r="Z1726" s="15">
        <v>0</v>
      </c>
    </row>
    <row r="1727" spans="1:26" s="4" customFormat="1" ht="15.75" customHeight="1">
      <c r="A1727" s="854" t="s">
        <v>200</v>
      </c>
      <c r="B1727" s="650">
        <v>43620</v>
      </c>
      <c r="C1727" s="650" t="s">
        <v>274</v>
      </c>
      <c r="D1727" s="291">
        <v>7542</v>
      </c>
      <c r="E1727" s="651" t="s">
        <v>8</v>
      </c>
      <c r="F1727" s="651" t="s">
        <v>124</v>
      </c>
      <c r="G1727" s="651">
        <v>300</v>
      </c>
      <c r="H1727" s="648">
        <v>34.25</v>
      </c>
      <c r="I1727" s="648"/>
      <c r="J1727" s="656">
        <v>10275</v>
      </c>
      <c r="K1727" s="648">
        <v>12</v>
      </c>
      <c r="L1727" s="8">
        <v>2.3879999999999999</v>
      </c>
      <c r="M1727" s="8">
        <v>6.0999999999999999E-2</v>
      </c>
      <c r="N1727" s="823">
        <v>10290.735999999999</v>
      </c>
      <c r="O1727" s="655" t="s">
        <v>143</v>
      </c>
      <c r="P1727" s="655"/>
      <c r="Q1727" s="823">
        <v>-10290.735999999999</v>
      </c>
      <c r="R1727" s="15"/>
      <c r="S1727" s="25">
        <v>500</v>
      </c>
      <c r="U1727" s="15"/>
      <c r="V1727" s="4" t="s">
        <v>1257</v>
      </c>
      <c r="W1727" s="657">
        <v>14.449</v>
      </c>
      <c r="X1727" s="4">
        <v>500</v>
      </c>
      <c r="Y1727" s="20"/>
      <c r="Z1727" s="15">
        <v>166</v>
      </c>
    </row>
    <row r="1728" spans="1:26" s="4" customFormat="1" ht="15.75" customHeight="1">
      <c r="A1728" s="854" t="s">
        <v>200</v>
      </c>
      <c r="B1728" s="5">
        <v>43620</v>
      </c>
      <c r="C1728" s="650" t="s">
        <v>274</v>
      </c>
      <c r="D1728" s="291">
        <v>7542</v>
      </c>
      <c r="E1728" s="7" t="s">
        <v>8</v>
      </c>
      <c r="F1728" s="7" t="s">
        <v>1115</v>
      </c>
      <c r="G1728" s="7">
        <v>200</v>
      </c>
      <c r="H1728" s="648">
        <v>30.57</v>
      </c>
      <c r="I1728" s="648">
        <v>31.56</v>
      </c>
      <c r="J1728" s="19">
        <v>6114</v>
      </c>
      <c r="K1728" s="3">
        <v>12</v>
      </c>
      <c r="L1728" s="8">
        <v>2.3879999999999999</v>
      </c>
      <c r="M1728" s="8">
        <v>6.0999999999999999E-2</v>
      </c>
      <c r="N1728" s="823">
        <v>6132.3850000000002</v>
      </c>
      <c r="O1728" s="655" t="s">
        <v>143</v>
      </c>
      <c r="P1728" s="655"/>
      <c r="Q1728" s="823">
        <v>-6132.3850000000002</v>
      </c>
      <c r="R1728" s="15"/>
      <c r="S1728" s="25">
        <v>300</v>
      </c>
      <c r="U1728" s="15">
        <v>3.0303640443441915</v>
      </c>
      <c r="V1728" s="4" t="s">
        <v>1257</v>
      </c>
      <c r="W1728" s="657">
        <v>14.449</v>
      </c>
      <c r="X1728" s="4">
        <v>-6000</v>
      </c>
      <c r="Y1728" s="20"/>
      <c r="Z1728" s="4">
        <v>245</v>
      </c>
    </row>
    <row r="1729" spans="1:26" s="4" customFormat="1" ht="15.75" customHeight="1">
      <c r="A1729" s="854" t="s">
        <v>200</v>
      </c>
      <c r="B1729" s="5">
        <v>43620</v>
      </c>
      <c r="C1729" s="650" t="s">
        <v>1265</v>
      </c>
      <c r="D1729" s="291">
        <v>7542</v>
      </c>
      <c r="E1729" s="7" t="s">
        <v>8</v>
      </c>
      <c r="F1729" s="7" t="s">
        <v>1</v>
      </c>
      <c r="G1729" s="7">
        <v>300</v>
      </c>
      <c r="H1729" s="648">
        <v>52.3</v>
      </c>
      <c r="I1729" s="648">
        <v>52.3</v>
      </c>
      <c r="J1729" s="19">
        <v>15690</v>
      </c>
      <c r="K1729" s="3">
        <v>12</v>
      </c>
      <c r="L1729" s="8">
        <v>2.3879999999999999</v>
      </c>
      <c r="M1729" s="8">
        <v>6.0999999999999999E-2</v>
      </c>
      <c r="N1729" s="823">
        <v>15708.384999999998</v>
      </c>
      <c r="O1729" s="655" t="s">
        <v>143</v>
      </c>
      <c r="P1729" s="655"/>
      <c r="Q1729" s="823">
        <v>-15708.384999999998</v>
      </c>
      <c r="R1729" s="15"/>
      <c r="S1729" s="25">
        <v>300</v>
      </c>
      <c r="U1729" s="15"/>
      <c r="V1729" s="4" t="s">
        <v>1257</v>
      </c>
      <c r="W1729" s="657">
        <v>14.449</v>
      </c>
      <c r="X1729" s="4">
        <v>100</v>
      </c>
      <c r="Y1729" s="20"/>
      <c r="Z1729" s="4">
        <v>0</v>
      </c>
    </row>
    <row r="1730" spans="1:26" s="4" customFormat="1" ht="15.75" customHeight="1">
      <c r="A1730" s="854" t="s">
        <v>200</v>
      </c>
      <c r="B1730" s="5">
        <v>43619</v>
      </c>
      <c r="C1730" s="650" t="s">
        <v>1264</v>
      </c>
      <c r="D1730" s="291">
        <v>2887</v>
      </c>
      <c r="E1730" s="7" t="s">
        <v>8</v>
      </c>
      <c r="F1730" s="7" t="s">
        <v>130</v>
      </c>
      <c r="G1730" s="7">
        <v>500</v>
      </c>
      <c r="H1730" s="648">
        <v>22.73</v>
      </c>
      <c r="I1730" s="648">
        <v>22.73</v>
      </c>
      <c r="J1730" s="19">
        <v>11365</v>
      </c>
      <c r="K1730" s="3">
        <v>12</v>
      </c>
      <c r="L1730" s="8">
        <v>5.62</v>
      </c>
      <c r="M1730" s="8">
        <v>0.9</v>
      </c>
      <c r="N1730" s="823">
        <v>11384.223999999998</v>
      </c>
      <c r="O1730" s="655" t="s">
        <v>143</v>
      </c>
      <c r="P1730" s="655"/>
      <c r="Q1730" s="823">
        <v>-11384.223999999998</v>
      </c>
      <c r="R1730" s="15"/>
      <c r="S1730" s="25">
        <v>200</v>
      </c>
      <c r="U1730" s="15">
        <v>-0.28307149283558941</v>
      </c>
      <c r="V1730" s="4" t="s">
        <v>1211</v>
      </c>
      <c r="W1730" s="657">
        <v>18.52</v>
      </c>
      <c r="X1730" s="4">
        <v>-200</v>
      </c>
      <c r="Y1730" s="20"/>
      <c r="Z1730" s="4">
        <v>0</v>
      </c>
    </row>
    <row r="1731" spans="1:26" s="4" customFormat="1" ht="15.75" customHeight="1">
      <c r="A1731" s="854" t="s">
        <v>200</v>
      </c>
      <c r="B1731" s="5">
        <v>43619</v>
      </c>
      <c r="C1731" s="650" t="s">
        <v>271</v>
      </c>
      <c r="D1731" s="291">
        <v>2887</v>
      </c>
      <c r="E1731" s="7" t="s">
        <v>10</v>
      </c>
      <c r="F1731" s="7" t="s">
        <v>1234</v>
      </c>
      <c r="G1731" s="7">
        <v>6000</v>
      </c>
      <c r="H1731" s="648">
        <v>4.92</v>
      </c>
      <c r="I1731" s="648">
        <v>4.7699999999999996</v>
      </c>
      <c r="J1731" s="19">
        <v>29520</v>
      </c>
      <c r="K1731" s="3">
        <v>12</v>
      </c>
      <c r="L1731" s="8">
        <v>5.62</v>
      </c>
      <c r="M1731" s="8">
        <v>0.9</v>
      </c>
      <c r="N1731" s="823">
        <v>29501.405999999999</v>
      </c>
      <c r="O1731" s="655" t="s">
        <v>143</v>
      </c>
      <c r="P1731" s="655"/>
      <c r="Q1731" s="823">
        <v>29501.405999999999</v>
      </c>
      <c r="R1731" s="15">
        <v>894</v>
      </c>
      <c r="S1731" s="25">
        <v>200</v>
      </c>
      <c r="U1731" s="15"/>
      <c r="V1731" s="4" t="s">
        <v>1211</v>
      </c>
      <c r="W1731" s="657">
        <v>18.52</v>
      </c>
      <c r="X1731" s="4">
        <v>200</v>
      </c>
      <c r="Y1731" s="20"/>
      <c r="Z1731" s="4">
        <v>-10</v>
      </c>
    </row>
    <row r="1732" spans="1:26" s="4" customFormat="1" ht="15.75" customHeight="1">
      <c r="A1732" s="854" t="s">
        <v>200</v>
      </c>
      <c r="B1732" s="5">
        <v>43616</v>
      </c>
      <c r="C1732" s="650" t="s">
        <v>274</v>
      </c>
      <c r="D1732" s="291">
        <v>88219</v>
      </c>
      <c r="E1732" s="7" t="s">
        <v>8</v>
      </c>
      <c r="F1732" s="7" t="s">
        <v>1115</v>
      </c>
      <c r="G1732" s="7">
        <v>100</v>
      </c>
      <c r="H1732" s="648">
        <v>32.21</v>
      </c>
      <c r="I1732" s="648">
        <v>32.22</v>
      </c>
      <c r="J1732" s="19">
        <v>3221</v>
      </c>
      <c r="K1732" s="3">
        <v>12</v>
      </c>
      <c r="L1732" s="8">
        <v>1.6937500000000001</v>
      </c>
      <c r="M1732" s="8">
        <v>0.29125000000000001</v>
      </c>
      <c r="N1732" s="823">
        <v>3239.6152500000003</v>
      </c>
      <c r="O1732" s="655" t="s">
        <v>143</v>
      </c>
      <c r="P1732" s="655"/>
      <c r="Q1732" s="823">
        <v>-3239.6152500000003</v>
      </c>
      <c r="R1732" s="15"/>
      <c r="S1732" s="25">
        <v>200</v>
      </c>
      <c r="U1732" s="15"/>
      <c r="V1732" s="4" t="s">
        <v>1257</v>
      </c>
      <c r="W1732" s="657">
        <v>13.984999999999999</v>
      </c>
      <c r="X1732" s="4">
        <v>200</v>
      </c>
      <c r="Y1732" s="20"/>
      <c r="Z1732" s="15">
        <v>0</v>
      </c>
    </row>
    <row r="1733" spans="1:26" s="4" customFormat="1" ht="15.75" customHeight="1">
      <c r="A1733" s="854" t="s">
        <v>200</v>
      </c>
      <c r="B1733" s="5">
        <v>43616</v>
      </c>
      <c r="C1733" s="650" t="s">
        <v>274</v>
      </c>
      <c r="D1733" s="291">
        <v>88219</v>
      </c>
      <c r="E1733" s="7" t="s">
        <v>10</v>
      </c>
      <c r="F1733" s="7" t="s">
        <v>1115</v>
      </c>
      <c r="G1733" s="7">
        <v>200</v>
      </c>
      <c r="H1733" s="648">
        <v>32.979999999999997</v>
      </c>
      <c r="I1733" s="648">
        <v>92.95</v>
      </c>
      <c r="J1733" s="19">
        <v>6595.9999999999991</v>
      </c>
      <c r="K1733" s="3">
        <v>12</v>
      </c>
      <c r="L1733" s="8">
        <v>1.6937500000000001</v>
      </c>
      <c r="M1733" s="8">
        <v>0.29125000000000001</v>
      </c>
      <c r="N1733" s="823">
        <v>6581.3762499999984</v>
      </c>
      <c r="O1733" s="655" t="s">
        <v>143</v>
      </c>
      <c r="P1733" s="655"/>
      <c r="Q1733" s="823">
        <v>6581.3762499999984</v>
      </c>
      <c r="R1733" s="15">
        <v>-18.630000000001928</v>
      </c>
      <c r="S1733" s="25">
        <v>0</v>
      </c>
      <c r="U1733" s="15">
        <v>4.6952283147373848</v>
      </c>
      <c r="V1733" s="4" t="s">
        <v>1257</v>
      </c>
      <c r="W1733" s="657">
        <v>13.984999999999999</v>
      </c>
      <c r="X1733" s="4">
        <v>-200</v>
      </c>
      <c r="Y1733" s="20"/>
      <c r="Z1733" s="4">
        <v>232</v>
      </c>
    </row>
    <row r="1734" spans="1:26" s="4" customFormat="1" ht="15.75" customHeight="1">
      <c r="A1734" s="854" t="s">
        <v>200</v>
      </c>
      <c r="B1734" s="5">
        <v>43616</v>
      </c>
      <c r="C1734" s="650" t="s">
        <v>274</v>
      </c>
      <c r="D1734" s="291">
        <v>88219</v>
      </c>
      <c r="E1734" s="7" t="s">
        <v>8</v>
      </c>
      <c r="F1734" s="7" t="s">
        <v>1115</v>
      </c>
      <c r="G1734" s="7">
        <v>200</v>
      </c>
      <c r="H1734" s="648">
        <v>32.950000000000003</v>
      </c>
      <c r="I1734" s="648">
        <v>92.95</v>
      </c>
      <c r="J1734" s="19">
        <v>6590.0000000000009</v>
      </c>
      <c r="K1734" s="3">
        <v>12</v>
      </c>
      <c r="L1734" s="8">
        <v>1.6937500000000001</v>
      </c>
      <c r="M1734" s="8">
        <v>0.29125000000000001</v>
      </c>
      <c r="N1734" s="823">
        <v>6605.2537500000017</v>
      </c>
      <c r="O1734" s="655" t="s">
        <v>143</v>
      </c>
      <c r="P1734" s="655"/>
      <c r="Q1734" s="823">
        <v>-6605.2537500000017</v>
      </c>
      <c r="R1734" s="15"/>
      <c r="S1734" s="25">
        <v>2000</v>
      </c>
      <c r="U1734" s="15"/>
      <c r="V1734" s="4" t="s">
        <v>1257</v>
      </c>
      <c r="W1734" s="657">
        <v>13.984999999999999</v>
      </c>
      <c r="X1734" s="4">
        <v>200</v>
      </c>
      <c r="Y1734" s="20"/>
      <c r="Z1734" s="4">
        <v>0</v>
      </c>
    </row>
    <row r="1735" spans="1:26" s="4" customFormat="1" ht="15.75" customHeight="1">
      <c r="A1735" s="854" t="s">
        <v>200</v>
      </c>
      <c r="B1735" s="5">
        <v>43616</v>
      </c>
      <c r="C1735" s="650" t="s">
        <v>274</v>
      </c>
      <c r="D1735" s="291">
        <v>88219</v>
      </c>
      <c r="E1735" s="7" t="s">
        <v>8</v>
      </c>
      <c r="F1735" s="7" t="s">
        <v>1115</v>
      </c>
      <c r="G1735" s="7">
        <v>200</v>
      </c>
      <c r="H1735" s="648">
        <v>32.22</v>
      </c>
      <c r="I1735" s="648">
        <v>32.22</v>
      </c>
      <c r="J1735" s="19">
        <v>6444</v>
      </c>
      <c r="K1735" s="3">
        <v>12</v>
      </c>
      <c r="L1735" s="8">
        <v>1.6937500000000001</v>
      </c>
      <c r="M1735" s="8">
        <v>0.29125000000000001</v>
      </c>
      <c r="N1735" s="823">
        <v>6459.2537500000008</v>
      </c>
      <c r="O1735" s="655" t="s">
        <v>143</v>
      </c>
      <c r="P1735" s="655"/>
      <c r="Q1735" s="823">
        <v>-6459.2537500000008</v>
      </c>
      <c r="R1735" s="15"/>
      <c r="S1735" s="25">
        <v>2000</v>
      </c>
      <c r="U1735" s="15"/>
      <c r="V1735" s="4" t="s">
        <v>1257</v>
      </c>
      <c r="W1735" s="657">
        <v>13.984999999999999</v>
      </c>
      <c r="X1735" s="4">
        <v>200</v>
      </c>
      <c r="Y1735" s="20"/>
      <c r="Z1735" s="4">
        <v>0</v>
      </c>
    </row>
    <row r="1736" spans="1:26" s="4" customFormat="1" ht="15.75" customHeight="1">
      <c r="A1736" s="854" t="s">
        <v>200</v>
      </c>
      <c r="B1736" s="5">
        <v>43616</v>
      </c>
      <c r="C1736" s="650" t="s">
        <v>1264</v>
      </c>
      <c r="D1736" s="291">
        <v>88219</v>
      </c>
      <c r="E1736" s="7" t="s">
        <v>10</v>
      </c>
      <c r="F1736" s="7" t="s">
        <v>130</v>
      </c>
      <c r="G1736" s="7">
        <v>200</v>
      </c>
      <c r="H1736" s="648">
        <v>21.94</v>
      </c>
      <c r="I1736" s="648">
        <v>20.78</v>
      </c>
      <c r="J1736" s="19">
        <v>4388</v>
      </c>
      <c r="K1736" s="3">
        <v>12</v>
      </c>
      <c r="L1736" s="8">
        <v>1.6937500000000001</v>
      </c>
      <c r="M1736" s="8">
        <v>0.29125000000000001</v>
      </c>
      <c r="N1736" s="823">
        <v>4373.3762499999993</v>
      </c>
      <c r="O1736" s="655" t="s">
        <v>143</v>
      </c>
      <c r="P1736" s="655"/>
      <c r="Q1736" s="823">
        <v>4373.3762499999993</v>
      </c>
      <c r="R1736" s="15">
        <v>205.34</v>
      </c>
      <c r="S1736" s="25">
        <v>1800</v>
      </c>
      <c r="U1736" s="15"/>
      <c r="V1736" s="4" t="s">
        <v>1257</v>
      </c>
      <c r="W1736" s="657">
        <v>13.984999999999999</v>
      </c>
      <c r="X1736" s="4">
        <v>400</v>
      </c>
      <c r="Y1736" s="20"/>
      <c r="Z1736" s="4">
        <v>0</v>
      </c>
    </row>
    <row r="1737" spans="1:26" s="4" customFormat="1" ht="15.75" customHeight="1">
      <c r="A1737" s="854" t="s">
        <v>200</v>
      </c>
      <c r="B1737" s="5">
        <v>43616</v>
      </c>
      <c r="C1737" s="650" t="s">
        <v>271</v>
      </c>
      <c r="D1737" s="291">
        <v>88219</v>
      </c>
      <c r="E1737" s="7" t="s">
        <v>8</v>
      </c>
      <c r="F1737" s="7" t="s">
        <v>170</v>
      </c>
      <c r="G1737" s="7">
        <v>200</v>
      </c>
      <c r="H1737" s="648">
        <v>31.96</v>
      </c>
      <c r="I1737" s="648">
        <v>33.795454545454547</v>
      </c>
      <c r="J1737" s="19">
        <v>6392</v>
      </c>
      <c r="K1737" s="3">
        <v>12</v>
      </c>
      <c r="L1737" s="8">
        <v>1.6937500000000001</v>
      </c>
      <c r="M1737" s="8">
        <v>0.29125000000000001</v>
      </c>
      <c r="N1737" s="823">
        <v>6406.8762500000003</v>
      </c>
      <c r="O1737" s="655" t="s">
        <v>143</v>
      </c>
      <c r="P1737" s="655"/>
      <c r="Q1737" s="823">
        <v>-6406.8762500000003</v>
      </c>
      <c r="R1737" s="15"/>
      <c r="S1737" s="25">
        <v>1400</v>
      </c>
      <c r="U1737" s="15">
        <v>0.76065064532739068</v>
      </c>
      <c r="V1737" s="4" t="s">
        <v>1257</v>
      </c>
      <c r="W1737" s="657">
        <v>13.984999999999999</v>
      </c>
      <c r="X1737" s="4">
        <v>-7000</v>
      </c>
      <c r="Y1737" s="20"/>
      <c r="Z1737" s="4">
        <v>0</v>
      </c>
    </row>
    <row r="1738" spans="1:26" s="4" customFormat="1" ht="15.75" customHeight="1">
      <c r="A1738" s="854" t="s">
        <v>200</v>
      </c>
      <c r="B1738" s="5">
        <v>43616</v>
      </c>
      <c r="C1738" s="650" t="s">
        <v>271</v>
      </c>
      <c r="D1738" s="291">
        <v>88219</v>
      </c>
      <c r="E1738" s="7" t="s">
        <v>8</v>
      </c>
      <c r="F1738" s="7" t="s">
        <v>170</v>
      </c>
      <c r="G1738" s="7">
        <v>200</v>
      </c>
      <c r="H1738" s="648">
        <v>31.86</v>
      </c>
      <c r="I1738" s="648">
        <v>34.981000000000002</v>
      </c>
      <c r="J1738" s="19">
        <v>6372</v>
      </c>
      <c r="K1738" s="3">
        <v>12</v>
      </c>
      <c r="L1738" s="8">
        <v>1.6937500000000001</v>
      </c>
      <c r="M1738" s="8">
        <v>0.29125000000000001</v>
      </c>
      <c r="N1738" s="823">
        <v>6386.8762500000003</v>
      </c>
      <c r="O1738" s="655" t="s">
        <v>143</v>
      </c>
      <c r="P1738" s="655"/>
      <c r="Q1738" s="823">
        <v>-6386.8762500000003</v>
      </c>
      <c r="R1738" s="15"/>
      <c r="S1738" s="25">
        <v>1200</v>
      </c>
      <c r="U1738" s="15">
        <v>1.0071606523718752</v>
      </c>
      <c r="V1738" s="4" t="s">
        <v>1211</v>
      </c>
      <c r="W1738" s="657">
        <v>13.984999999999999</v>
      </c>
      <c r="X1738" s="4">
        <v>-700</v>
      </c>
      <c r="Y1738" s="20"/>
      <c r="Z1738" s="15">
        <v>-122.40749999999935</v>
      </c>
    </row>
    <row r="1739" spans="1:26" s="4" customFormat="1" ht="15.75" customHeight="1">
      <c r="A1739" s="854" t="s">
        <v>200</v>
      </c>
      <c r="B1739" s="5">
        <v>43616</v>
      </c>
      <c r="C1739" s="650" t="s">
        <v>271</v>
      </c>
      <c r="D1739" s="291">
        <v>88219</v>
      </c>
      <c r="E1739" s="7" t="s">
        <v>8</v>
      </c>
      <c r="F1739" s="7" t="s">
        <v>170</v>
      </c>
      <c r="G1739" s="7">
        <v>400</v>
      </c>
      <c r="H1739" s="648">
        <v>32.31</v>
      </c>
      <c r="I1739" s="648">
        <v>35.327777777777776</v>
      </c>
      <c r="J1739" s="19">
        <v>12924</v>
      </c>
      <c r="K1739" s="3">
        <v>12</v>
      </c>
      <c r="L1739" s="8">
        <v>1.6937500000000001</v>
      </c>
      <c r="M1739" s="8">
        <v>0.29125000000000001</v>
      </c>
      <c r="N1739" s="823">
        <v>12938.876249999999</v>
      </c>
      <c r="O1739" s="655" t="s">
        <v>143</v>
      </c>
      <c r="P1739" s="655"/>
      <c r="Q1739" s="823">
        <v>-12938.876249999999</v>
      </c>
      <c r="R1739" s="15"/>
      <c r="S1739" s="25">
        <v>1900</v>
      </c>
      <c r="U1739" s="15">
        <v>0</v>
      </c>
      <c r="V1739" s="4" t="s">
        <v>1211</v>
      </c>
      <c r="W1739" s="657">
        <v>13.984999999999999</v>
      </c>
      <c r="X1739" s="4">
        <v>-300</v>
      </c>
      <c r="Y1739" s="20"/>
      <c r="Z1739" s="15">
        <v>0</v>
      </c>
    </row>
    <row r="1740" spans="1:26" s="4" customFormat="1" ht="15.75" customHeight="1">
      <c r="A1740" s="854" t="s">
        <v>200</v>
      </c>
      <c r="B1740" s="5">
        <v>43615</v>
      </c>
      <c r="C1740" s="650" t="s">
        <v>271</v>
      </c>
      <c r="D1740" s="291">
        <v>83778</v>
      </c>
      <c r="E1740" s="7" t="s">
        <v>10</v>
      </c>
      <c r="F1740" s="7" t="s">
        <v>1234</v>
      </c>
      <c r="G1740" s="7">
        <v>7000</v>
      </c>
      <c r="H1740" s="648">
        <v>4.8099999999999996</v>
      </c>
      <c r="I1740" s="648">
        <v>4.7699999999999996</v>
      </c>
      <c r="J1740" s="19">
        <v>33670</v>
      </c>
      <c r="K1740" s="3">
        <v>12</v>
      </c>
      <c r="L1740" s="8">
        <v>3.5118181818181822</v>
      </c>
      <c r="M1740" s="8">
        <v>0.64727272727272733</v>
      </c>
      <c r="N1740" s="823">
        <v>33655.397727272728</v>
      </c>
      <c r="O1740" s="655" t="s">
        <v>143</v>
      </c>
      <c r="P1740" s="655"/>
      <c r="Q1740" s="823">
        <v>33655.397727272728</v>
      </c>
      <c r="R1740" s="15">
        <v>256</v>
      </c>
      <c r="S1740" s="25">
        <v>2200</v>
      </c>
      <c r="U1740" s="15"/>
      <c r="V1740" s="4" t="s">
        <v>1211</v>
      </c>
      <c r="W1740" s="657">
        <v>16.15909090909091</v>
      </c>
      <c r="X1740" s="4">
        <v>300</v>
      </c>
      <c r="Y1740" s="20"/>
    </row>
    <row r="1741" spans="1:26" s="4" customFormat="1" ht="15.75" customHeight="1">
      <c r="A1741" s="854" t="s">
        <v>200</v>
      </c>
      <c r="B1741" s="5">
        <v>43615</v>
      </c>
      <c r="C1741" s="650" t="s">
        <v>271</v>
      </c>
      <c r="D1741" s="291">
        <v>83778</v>
      </c>
      <c r="E1741" s="7" t="s">
        <v>10</v>
      </c>
      <c r="F1741" s="7" t="s">
        <v>170</v>
      </c>
      <c r="G1741" s="7">
        <v>700</v>
      </c>
      <c r="H1741" s="648">
        <v>32.659999999999997</v>
      </c>
      <c r="I1741" s="648">
        <v>36.19</v>
      </c>
      <c r="J1741" s="19">
        <v>22861.999999999996</v>
      </c>
      <c r="K1741" s="3">
        <v>12</v>
      </c>
      <c r="L1741" s="8">
        <v>3.5118181818181822</v>
      </c>
      <c r="M1741" s="8">
        <v>0.64727272727272733</v>
      </c>
      <c r="N1741" s="823">
        <v>22847.397727272721</v>
      </c>
      <c r="O1741" s="655" t="s">
        <v>143</v>
      </c>
      <c r="P1741" s="655"/>
      <c r="Q1741" s="823">
        <v>22847.397727272721</v>
      </c>
      <c r="R1741" s="15">
        <v>230.10999999999694</v>
      </c>
      <c r="S1741" s="25">
        <v>1900</v>
      </c>
      <c r="U1741" s="15"/>
      <c r="V1741" s="4" t="s">
        <v>1211</v>
      </c>
      <c r="W1741" s="657">
        <v>16.15909090909091</v>
      </c>
      <c r="X1741" s="4">
        <v>200</v>
      </c>
      <c r="Y1741" s="20"/>
      <c r="Z1741" s="15">
        <v>0</v>
      </c>
    </row>
    <row r="1742" spans="1:26" s="4" customFormat="1" ht="15.75" customHeight="1">
      <c r="A1742" s="854" t="s">
        <v>200</v>
      </c>
      <c r="B1742" s="5">
        <v>43615</v>
      </c>
      <c r="C1742" s="650" t="s">
        <v>271</v>
      </c>
      <c r="D1742" s="291">
        <v>83778</v>
      </c>
      <c r="E1742" s="7" t="s">
        <v>10</v>
      </c>
      <c r="F1742" s="7" t="s">
        <v>170</v>
      </c>
      <c r="G1742" s="7">
        <v>300</v>
      </c>
      <c r="H1742" s="648">
        <v>32.630000000000003</v>
      </c>
      <c r="I1742" s="648">
        <v>36.19</v>
      </c>
      <c r="J1742" s="19">
        <v>9789</v>
      </c>
      <c r="K1742" s="3">
        <v>12</v>
      </c>
      <c r="L1742" s="8">
        <v>3.5118181818181822</v>
      </c>
      <c r="M1742" s="8">
        <v>0.64727272727272733</v>
      </c>
      <c r="N1742" s="823">
        <v>9774.3977272727279</v>
      </c>
      <c r="O1742" s="655" t="s">
        <v>143</v>
      </c>
      <c r="P1742" s="655"/>
      <c r="Q1742" s="823">
        <v>9774.3977272727279</v>
      </c>
      <c r="R1742" s="15">
        <v>0</v>
      </c>
      <c r="S1742" s="25">
        <v>1700</v>
      </c>
      <c r="U1742" s="15"/>
      <c r="V1742" s="4" t="s">
        <v>1211</v>
      </c>
      <c r="W1742" s="657">
        <v>16.15909090909091</v>
      </c>
      <c r="X1742" s="4">
        <v>500</v>
      </c>
      <c r="Y1742" s="20"/>
    </row>
    <row r="1743" spans="1:26" s="4" customFormat="1" ht="15.75" customHeight="1">
      <c r="A1743" s="854" t="s">
        <v>200</v>
      </c>
      <c r="B1743" s="5">
        <v>43615</v>
      </c>
      <c r="C1743" s="650" t="s">
        <v>271</v>
      </c>
      <c r="D1743" s="291">
        <v>83778</v>
      </c>
      <c r="E1743" s="7" t="s">
        <v>8</v>
      </c>
      <c r="F1743" s="7" t="s">
        <v>170</v>
      </c>
      <c r="G1743" s="7">
        <v>300</v>
      </c>
      <c r="H1743" s="648">
        <v>32.020000000000003</v>
      </c>
      <c r="I1743" s="648">
        <v>36.19</v>
      </c>
      <c r="J1743" s="19">
        <v>9606.0000000000018</v>
      </c>
      <c r="K1743" s="3">
        <v>12</v>
      </c>
      <c r="L1743" s="8">
        <v>3.5118181818181822</v>
      </c>
      <c r="M1743" s="8">
        <v>0.64727272727272733</v>
      </c>
      <c r="N1743" s="823">
        <v>9621.3712727272723</v>
      </c>
      <c r="O1743" s="655" t="s">
        <v>143</v>
      </c>
      <c r="P1743" s="655"/>
      <c r="Q1743" s="823">
        <v>-9621.3712727272723</v>
      </c>
      <c r="R1743" s="15"/>
      <c r="S1743" s="25">
        <v>1200</v>
      </c>
      <c r="U1743" s="15">
        <v>1.5828456221944158</v>
      </c>
      <c r="V1743" s="4" t="s">
        <v>1211</v>
      </c>
      <c r="W1743" s="657">
        <v>16.15909090909091</v>
      </c>
      <c r="X1743" s="4">
        <v>-600</v>
      </c>
      <c r="Y1743" s="20"/>
    </row>
    <row r="1744" spans="1:26" s="4" customFormat="1" ht="15.75" customHeight="1">
      <c r="A1744" s="854" t="s">
        <v>200</v>
      </c>
      <c r="B1744" s="5">
        <v>43615</v>
      </c>
      <c r="C1744" s="650" t="s">
        <v>271</v>
      </c>
      <c r="D1744" s="291">
        <v>83778</v>
      </c>
      <c r="E1744" s="7" t="s">
        <v>8</v>
      </c>
      <c r="F1744" s="7" t="s">
        <v>170</v>
      </c>
      <c r="G1744" s="7">
        <v>200</v>
      </c>
      <c r="H1744" s="648">
        <v>32.39</v>
      </c>
      <c r="I1744" s="648">
        <v>36.19</v>
      </c>
      <c r="J1744" s="19">
        <v>6478</v>
      </c>
      <c r="K1744" s="3">
        <v>12</v>
      </c>
      <c r="L1744" s="8">
        <v>3.5118181818181822</v>
      </c>
      <c r="M1744" s="8">
        <v>0.64727272727272733</v>
      </c>
      <c r="N1744" s="823">
        <v>6493.3712727272732</v>
      </c>
      <c r="O1744" s="655" t="s">
        <v>143</v>
      </c>
      <c r="P1744" s="655"/>
      <c r="Q1744" s="823">
        <v>-6493.3712727272732</v>
      </c>
      <c r="R1744" s="15"/>
      <c r="S1744" s="25">
        <v>1200</v>
      </c>
      <c r="U1744" s="15">
        <v>-0.31878491910902612</v>
      </c>
      <c r="V1744" s="4" t="s">
        <v>1211</v>
      </c>
      <c r="W1744" s="657">
        <v>16.15909090909091</v>
      </c>
      <c r="X1744" s="4">
        <v>-200</v>
      </c>
      <c r="Y1744" s="20"/>
      <c r="Z1744" s="15">
        <v>0</v>
      </c>
    </row>
    <row r="1745" spans="1:26" s="4" customFormat="1" ht="15.75" customHeight="1">
      <c r="A1745" s="854" t="s">
        <v>200</v>
      </c>
      <c r="B1745" s="5">
        <v>43615</v>
      </c>
      <c r="C1745" s="650" t="s">
        <v>271</v>
      </c>
      <c r="D1745" s="291">
        <v>83778</v>
      </c>
      <c r="E1745" s="7" t="s">
        <v>8</v>
      </c>
      <c r="F1745" s="7" t="s">
        <v>170</v>
      </c>
      <c r="G1745" s="7">
        <v>500</v>
      </c>
      <c r="H1745" s="648">
        <v>32.43</v>
      </c>
      <c r="I1745" s="648">
        <v>36.19</v>
      </c>
      <c r="J1745" s="19">
        <v>16215</v>
      </c>
      <c r="K1745" s="3">
        <v>24</v>
      </c>
      <c r="L1745" s="8">
        <v>3.5118181818181822</v>
      </c>
      <c r="M1745" s="8">
        <v>0.64727272727272733</v>
      </c>
      <c r="N1745" s="823">
        <v>16242.37127272727</v>
      </c>
      <c r="O1745" s="655" t="s">
        <v>143</v>
      </c>
      <c r="P1745" s="655"/>
      <c r="Q1745" s="823">
        <v>-16242.37127272727</v>
      </c>
      <c r="R1745" s="15"/>
      <c r="S1745" s="25">
        <v>1400</v>
      </c>
      <c r="U1745" s="15"/>
      <c r="V1745" s="4" t="s">
        <v>1211</v>
      </c>
      <c r="W1745" s="657">
        <v>28.15909090909091</v>
      </c>
      <c r="X1745" s="4">
        <v>200</v>
      </c>
      <c r="Y1745" s="20"/>
      <c r="Z1745" s="15">
        <v>0</v>
      </c>
    </row>
    <row r="1746" spans="1:26" s="4" customFormat="1" ht="15.75" customHeight="1">
      <c r="A1746" s="854" t="s">
        <v>200</v>
      </c>
      <c r="B1746" s="5">
        <v>43615</v>
      </c>
      <c r="C1746" s="650" t="s">
        <v>1265</v>
      </c>
      <c r="D1746" s="291">
        <v>83778</v>
      </c>
      <c r="E1746" s="7" t="s">
        <v>10</v>
      </c>
      <c r="F1746" s="7" t="s">
        <v>1</v>
      </c>
      <c r="G1746" s="7">
        <v>600</v>
      </c>
      <c r="H1746" s="648">
        <v>51.83</v>
      </c>
      <c r="I1746" s="648">
        <v>50.99</v>
      </c>
      <c r="J1746" s="19">
        <v>31098</v>
      </c>
      <c r="K1746" s="3">
        <v>12</v>
      </c>
      <c r="L1746" s="8">
        <v>3.5118181818181822</v>
      </c>
      <c r="M1746" s="8">
        <v>0.64727272727272733</v>
      </c>
      <c r="N1746" s="823">
        <v>31083.258727272725</v>
      </c>
      <c r="O1746" s="655" t="s">
        <v>143</v>
      </c>
      <c r="P1746" s="655"/>
      <c r="Q1746" s="823">
        <v>31083.258727272725</v>
      </c>
      <c r="R1746" s="15">
        <v>492</v>
      </c>
      <c r="S1746" s="25">
        <v>1200</v>
      </c>
      <c r="U1746" s="15">
        <v>-10.719375031071019</v>
      </c>
      <c r="V1746" s="4" t="s">
        <v>1257</v>
      </c>
      <c r="W1746" s="657">
        <v>16.15909090909091</v>
      </c>
      <c r="X1746" s="4">
        <v>-300</v>
      </c>
      <c r="Y1746" s="20"/>
      <c r="Z1746" s="15">
        <v>0</v>
      </c>
    </row>
    <row r="1747" spans="1:26" s="4" customFormat="1" ht="15.75" customHeight="1">
      <c r="A1747" s="854" t="s">
        <v>200</v>
      </c>
      <c r="B1747" s="5">
        <v>43615</v>
      </c>
      <c r="C1747" s="650" t="s">
        <v>271</v>
      </c>
      <c r="D1747" s="291">
        <v>83778</v>
      </c>
      <c r="E1747" s="7" t="s">
        <v>10</v>
      </c>
      <c r="F1747" s="7" t="s">
        <v>170</v>
      </c>
      <c r="G1747" s="7">
        <v>200</v>
      </c>
      <c r="H1747" s="648">
        <v>32.93</v>
      </c>
      <c r="I1747" s="648"/>
      <c r="J1747" s="19">
        <v>6586</v>
      </c>
      <c r="K1747" s="3">
        <v>12</v>
      </c>
      <c r="L1747" s="8">
        <v>3.5118181818181822</v>
      </c>
      <c r="M1747" s="8">
        <v>0.64727272727272733</v>
      </c>
      <c r="N1747" s="823">
        <v>6571.2587272727269</v>
      </c>
      <c r="O1747" s="655" t="s">
        <v>143</v>
      </c>
      <c r="P1747" s="655"/>
      <c r="Q1747" s="823">
        <v>6571.2587272727269</v>
      </c>
      <c r="R1747" s="15">
        <v>-20.948181818181183</v>
      </c>
      <c r="S1747" s="25">
        <v>1500</v>
      </c>
      <c r="U1747" s="15">
        <v>3.5534874168308752</v>
      </c>
      <c r="V1747" s="4" t="s">
        <v>1257</v>
      </c>
      <c r="W1747" s="657">
        <v>16.15909090909091</v>
      </c>
      <c r="X1747" s="4">
        <v>-400</v>
      </c>
      <c r="Y1747" s="20"/>
      <c r="Z1747" s="15">
        <v>0</v>
      </c>
    </row>
    <row r="1748" spans="1:26" s="4" customFormat="1" ht="15.75" customHeight="1">
      <c r="A1748" s="854" t="s">
        <v>200</v>
      </c>
      <c r="B1748" s="5">
        <v>43615</v>
      </c>
      <c r="C1748" s="650" t="s">
        <v>271</v>
      </c>
      <c r="D1748" s="291">
        <v>83778</v>
      </c>
      <c r="E1748" s="7" t="s">
        <v>8</v>
      </c>
      <c r="F1748" s="7" t="s">
        <v>170</v>
      </c>
      <c r="G1748" s="7">
        <v>200</v>
      </c>
      <c r="H1748" s="648">
        <v>32.869999999999997</v>
      </c>
      <c r="I1748" s="648"/>
      <c r="J1748" s="19">
        <v>6573.9999999999991</v>
      </c>
      <c r="K1748" s="3">
        <v>12</v>
      </c>
      <c r="L1748" s="8">
        <v>3.5118181818181822</v>
      </c>
      <c r="M1748" s="8">
        <v>0.64727272727272733</v>
      </c>
      <c r="N1748" s="823">
        <v>6590.4697727272724</v>
      </c>
      <c r="O1748" s="655" t="s">
        <v>143</v>
      </c>
      <c r="P1748" s="655"/>
      <c r="Q1748" s="823">
        <v>-6590.4697727272724</v>
      </c>
      <c r="R1748" s="15"/>
      <c r="S1748" s="25">
        <v>1500</v>
      </c>
      <c r="U1748" s="15"/>
      <c r="V1748" s="4" t="s">
        <v>1257</v>
      </c>
      <c r="W1748" s="657">
        <v>16.15909090909091</v>
      </c>
      <c r="X1748" s="4">
        <v>300</v>
      </c>
      <c r="Y1748" s="20"/>
    </row>
    <row r="1749" spans="1:26" s="4" customFormat="1" ht="15.75" customHeight="1">
      <c r="A1749" s="854" t="s">
        <v>200</v>
      </c>
      <c r="B1749" s="5">
        <v>43615</v>
      </c>
      <c r="C1749" s="650" t="s">
        <v>271</v>
      </c>
      <c r="D1749" s="291">
        <v>83778</v>
      </c>
      <c r="E1749" s="7" t="s">
        <v>10</v>
      </c>
      <c r="F1749" s="7" t="s">
        <v>170</v>
      </c>
      <c r="G1749" s="7">
        <v>300</v>
      </c>
      <c r="H1749" s="648">
        <v>32.74</v>
      </c>
      <c r="I1749" s="648">
        <v>36.19</v>
      </c>
      <c r="J1749" s="19">
        <v>9822</v>
      </c>
      <c r="K1749" s="3">
        <v>12</v>
      </c>
      <c r="L1749" s="8">
        <v>3.5118181818181822</v>
      </c>
      <c r="M1749" s="8">
        <v>0.64727272727272733</v>
      </c>
      <c r="N1749" s="823">
        <v>9806.1602272727287</v>
      </c>
      <c r="O1749" s="655" t="s">
        <v>143</v>
      </c>
      <c r="P1749" s="655"/>
      <c r="Q1749" s="823">
        <v>9806.1602272727287</v>
      </c>
      <c r="R1749" s="15">
        <v>-1051.1590909090901</v>
      </c>
      <c r="S1749" s="25">
        <v>1200</v>
      </c>
      <c r="U1749" s="15">
        <v>-0.18916272563552616</v>
      </c>
      <c r="V1749" s="4" t="s">
        <v>1211</v>
      </c>
      <c r="W1749" s="657">
        <v>16.15909090909091</v>
      </c>
      <c r="X1749" s="4">
        <v>-300</v>
      </c>
      <c r="Y1749" s="20"/>
    </row>
    <row r="1750" spans="1:26" s="4" customFormat="1" ht="15.75" customHeight="1">
      <c r="A1750" s="854" t="s">
        <v>200</v>
      </c>
      <c r="B1750" s="5">
        <v>43615</v>
      </c>
      <c r="C1750" s="650" t="e">
        <v>#N/A</v>
      </c>
      <c r="D1750" s="435">
        <v>83778</v>
      </c>
      <c r="E1750" s="7" t="s">
        <v>10</v>
      </c>
      <c r="F1750" s="7" t="s">
        <v>121</v>
      </c>
      <c r="G1750" s="7">
        <v>400</v>
      </c>
      <c r="H1750" s="648">
        <v>22.78</v>
      </c>
      <c r="I1750" s="648">
        <v>21.89</v>
      </c>
      <c r="J1750" s="19">
        <v>9112</v>
      </c>
      <c r="K1750" s="3">
        <v>12</v>
      </c>
      <c r="L1750" s="8">
        <v>3.5118181818181822</v>
      </c>
      <c r="M1750" s="8">
        <v>0.64727272727272733</v>
      </c>
      <c r="N1750" s="823">
        <v>9096.1602272727287</v>
      </c>
      <c r="O1750" s="655" t="s">
        <v>143</v>
      </c>
      <c r="P1750" s="655"/>
      <c r="Q1750" s="823">
        <v>9096.1602272727287</v>
      </c>
      <c r="R1750" s="15">
        <v>323.23090909091115</v>
      </c>
      <c r="S1750" s="25">
        <v>1500</v>
      </c>
      <c r="U1750" s="15"/>
      <c r="V1750" s="4" t="s">
        <v>1211</v>
      </c>
      <c r="W1750" s="657">
        <v>16.15909090909091</v>
      </c>
      <c r="X1750" s="4">
        <v>300</v>
      </c>
      <c r="Y1750" s="20"/>
      <c r="Z1750" s="15">
        <v>0</v>
      </c>
    </row>
    <row r="1751" spans="1:26" s="4" customFormat="1" ht="15.75" customHeight="1">
      <c r="A1751" s="854" t="s">
        <v>200</v>
      </c>
      <c r="B1751" s="5">
        <v>43614</v>
      </c>
      <c r="C1751" s="650" t="s">
        <v>271</v>
      </c>
      <c r="D1751" s="435">
        <v>79449</v>
      </c>
      <c r="E1751" s="7" t="s">
        <v>8</v>
      </c>
      <c r="F1751" s="7" t="s">
        <v>170</v>
      </c>
      <c r="G1751" s="7">
        <v>300</v>
      </c>
      <c r="H1751" s="648">
        <v>32.369999999999997</v>
      </c>
      <c r="I1751" s="648">
        <v>36.194000000000003</v>
      </c>
      <c r="J1751" s="19">
        <v>9711</v>
      </c>
      <c r="K1751" s="3">
        <v>12</v>
      </c>
      <c r="L1751" s="8">
        <v>2.3466666666666667</v>
      </c>
      <c r="M1751" s="8">
        <v>0.51666666666666672</v>
      </c>
      <c r="N1751" s="823">
        <v>9727.3391666666648</v>
      </c>
      <c r="O1751" s="655" t="s">
        <v>143</v>
      </c>
      <c r="P1751" s="655"/>
      <c r="Q1751" s="823">
        <v>-9727.3391666666648</v>
      </c>
      <c r="R1751" s="15"/>
      <c r="S1751" s="25">
        <v>1200</v>
      </c>
      <c r="U1751" s="15">
        <v>0.35885717430766645</v>
      </c>
      <c r="V1751" s="4" t="s">
        <v>1211</v>
      </c>
      <c r="W1751" s="657">
        <v>14.863333333333335</v>
      </c>
      <c r="X1751" s="4">
        <v>-300</v>
      </c>
      <c r="Y1751" s="20"/>
      <c r="Z1751" s="15">
        <v>0</v>
      </c>
    </row>
    <row r="1752" spans="1:26" s="4" customFormat="1" ht="15.75" customHeight="1">
      <c r="A1752" s="854" t="s">
        <v>200</v>
      </c>
      <c r="B1752" s="5">
        <v>43614</v>
      </c>
      <c r="C1752" s="650" t="s">
        <v>271</v>
      </c>
      <c r="D1752" s="435">
        <v>79449</v>
      </c>
      <c r="E1752" s="7" t="s">
        <v>10</v>
      </c>
      <c r="F1752" s="7" t="s">
        <v>170</v>
      </c>
      <c r="G1752" s="7">
        <v>300</v>
      </c>
      <c r="H1752" s="648">
        <v>32.880000000000003</v>
      </c>
      <c r="I1752" s="648">
        <v>37.15</v>
      </c>
      <c r="J1752" s="19">
        <v>9864</v>
      </c>
      <c r="K1752" s="3">
        <v>12</v>
      </c>
      <c r="L1752" s="8">
        <v>2.3466666666666667</v>
      </c>
      <c r="M1752" s="8">
        <v>0.51666666666666672</v>
      </c>
      <c r="N1752" s="823">
        <v>9848.6633333333339</v>
      </c>
      <c r="O1752" s="655" t="s">
        <v>143</v>
      </c>
      <c r="P1752" s="655"/>
      <c r="Q1752" s="823">
        <v>9848.6633333333339</v>
      </c>
      <c r="R1752" s="15">
        <v>-18.63</v>
      </c>
      <c r="S1752" s="25">
        <v>1500</v>
      </c>
      <c r="U1752" s="15"/>
      <c r="V1752" s="4" t="s">
        <v>1211</v>
      </c>
      <c r="W1752" s="657">
        <v>14.863333333333335</v>
      </c>
      <c r="X1752" s="4">
        <v>300</v>
      </c>
      <c r="Y1752" s="20"/>
      <c r="Z1752" s="15">
        <v>0</v>
      </c>
    </row>
    <row r="1753" spans="1:26" s="4" customFormat="1" ht="15.75" customHeight="1">
      <c r="A1753" s="854" t="s">
        <v>200</v>
      </c>
      <c r="B1753" s="5">
        <v>43614</v>
      </c>
      <c r="C1753" s="650" t="s">
        <v>271</v>
      </c>
      <c r="D1753" s="435">
        <v>79449</v>
      </c>
      <c r="E1753" s="7" t="s">
        <v>8</v>
      </c>
      <c r="F1753" s="7" t="s">
        <v>170</v>
      </c>
      <c r="G1753" s="7">
        <v>300</v>
      </c>
      <c r="H1753" s="648">
        <v>32.86</v>
      </c>
      <c r="I1753" s="648">
        <v>37.15</v>
      </c>
      <c r="J1753" s="19">
        <v>9858</v>
      </c>
      <c r="K1753" s="3">
        <v>12</v>
      </c>
      <c r="L1753" s="8">
        <v>2.3466666666666667</v>
      </c>
      <c r="M1753" s="8">
        <v>0.51666666666666672</v>
      </c>
      <c r="N1753" s="823">
        <v>9874.1733333333323</v>
      </c>
      <c r="O1753" s="655" t="s">
        <v>143</v>
      </c>
      <c r="P1753" s="655"/>
      <c r="Q1753" s="823">
        <v>-9874.1733333333323</v>
      </c>
      <c r="R1753" s="15"/>
      <c r="S1753" s="25">
        <v>1200</v>
      </c>
      <c r="U1753" s="15">
        <v>-0.28958387674437852</v>
      </c>
      <c r="V1753" s="4" t="s">
        <v>1211</v>
      </c>
      <c r="W1753" s="657">
        <v>14.863333333333335</v>
      </c>
      <c r="X1753" s="4">
        <v>-500</v>
      </c>
      <c r="Y1753" s="20"/>
    </row>
    <row r="1754" spans="1:26" s="4" customFormat="1" ht="15.75" customHeight="1">
      <c r="A1754" s="854" t="s">
        <v>200</v>
      </c>
      <c r="B1754" s="5">
        <v>43614</v>
      </c>
      <c r="C1754" s="650" t="s">
        <v>271</v>
      </c>
      <c r="D1754" s="435">
        <v>79449</v>
      </c>
      <c r="E1754" s="7" t="s">
        <v>10</v>
      </c>
      <c r="F1754" s="7" t="s">
        <v>170</v>
      </c>
      <c r="G1754" s="7">
        <v>300</v>
      </c>
      <c r="H1754" s="648">
        <v>33.159999999999997</v>
      </c>
      <c r="I1754" s="648">
        <v>37.15</v>
      </c>
      <c r="J1754" s="19">
        <v>9947.9999999999982</v>
      </c>
      <c r="K1754" s="3">
        <v>12</v>
      </c>
      <c r="L1754" s="8">
        <v>2.3466666666666667</v>
      </c>
      <c r="M1754" s="8">
        <v>0.51666666666666672</v>
      </c>
      <c r="N1754" s="823">
        <v>9932.4566666666651</v>
      </c>
      <c r="O1754" s="655" t="s">
        <v>143</v>
      </c>
      <c r="P1754" s="655"/>
      <c r="Q1754" s="823">
        <v>9932.4566666666651</v>
      </c>
      <c r="R1754" s="15">
        <v>35.64333333333343</v>
      </c>
      <c r="S1754" s="25">
        <v>1700</v>
      </c>
      <c r="U1754" s="15"/>
      <c r="V1754" s="4" t="s">
        <v>1211</v>
      </c>
      <c r="W1754" s="657">
        <v>14.863333333333335</v>
      </c>
      <c r="X1754" s="4">
        <v>200</v>
      </c>
      <c r="Y1754" s="20"/>
    </row>
    <row r="1755" spans="1:26" s="4" customFormat="1" ht="15.75" customHeight="1">
      <c r="A1755" s="854" t="s">
        <v>200</v>
      </c>
      <c r="B1755" s="5">
        <v>43614</v>
      </c>
      <c r="C1755" s="650" t="s">
        <v>271</v>
      </c>
      <c r="D1755" s="435">
        <v>79449</v>
      </c>
      <c r="E1755" s="7" t="s">
        <v>8</v>
      </c>
      <c r="F1755" s="7" t="s">
        <v>170</v>
      </c>
      <c r="G1755" s="7">
        <v>300</v>
      </c>
      <c r="H1755" s="648">
        <v>32.94</v>
      </c>
      <c r="I1755" s="648">
        <v>37.15</v>
      </c>
      <c r="J1755" s="19">
        <v>9882</v>
      </c>
      <c r="K1755" s="3">
        <v>12</v>
      </c>
      <c r="L1755" s="8">
        <v>2.3466666666666667</v>
      </c>
      <c r="M1755" s="8">
        <v>0.51666666666666672</v>
      </c>
      <c r="N1755" s="823">
        <v>9898.1733333333323</v>
      </c>
      <c r="O1755" s="655" t="s">
        <v>143</v>
      </c>
      <c r="P1755" s="655"/>
      <c r="Q1755" s="823">
        <v>-9898.1733333333323</v>
      </c>
      <c r="R1755" s="15"/>
      <c r="S1755" s="25">
        <v>1500</v>
      </c>
      <c r="U1755" s="15"/>
      <c r="V1755" s="4" t="s">
        <v>1211</v>
      </c>
      <c r="W1755" s="657">
        <v>14.863333333333335</v>
      </c>
      <c r="X1755" s="4">
        <v>300</v>
      </c>
      <c r="Y1755" s="20"/>
    </row>
    <row r="1756" spans="1:26" s="4" customFormat="1" ht="15.75" customHeight="1">
      <c r="A1756" s="854" t="s">
        <v>200</v>
      </c>
      <c r="B1756" s="5">
        <v>43614</v>
      </c>
      <c r="C1756" s="650" t="s">
        <v>271</v>
      </c>
      <c r="D1756" s="435">
        <v>79449</v>
      </c>
      <c r="E1756" s="7" t="s">
        <v>10</v>
      </c>
      <c r="F1756" s="7" t="s">
        <v>170</v>
      </c>
      <c r="G1756" s="7">
        <v>500</v>
      </c>
      <c r="H1756" s="648">
        <v>33.08</v>
      </c>
      <c r="I1756" s="648">
        <v>37.15</v>
      </c>
      <c r="J1756" s="19">
        <v>16540</v>
      </c>
      <c r="K1756" s="3">
        <v>12</v>
      </c>
      <c r="L1756" s="8">
        <v>2.3466666666666667</v>
      </c>
      <c r="M1756" s="8">
        <v>0.51666666666666672</v>
      </c>
      <c r="N1756" s="823">
        <v>16523.71</v>
      </c>
      <c r="O1756" s="655" t="s">
        <v>143</v>
      </c>
      <c r="P1756" s="655"/>
      <c r="Q1756" s="823">
        <v>16523.71</v>
      </c>
      <c r="R1756" s="15">
        <v>-47.849999999998545</v>
      </c>
      <c r="S1756" s="25">
        <v>1200</v>
      </c>
      <c r="U1756" s="15">
        <v>-10.730545471381932</v>
      </c>
      <c r="V1756" s="4" t="s">
        <v>1257</v>
      </c>
      <c r="W1756" s="657">
        <v>14.863333333333335</v>
      </c>
      <c r="X1756" s="4">
        <v>-500</v>
      </c>
      <c r="Y1756" s="20"/>
    </row>
    <row r="1757" spans="1:26" s="4" customFormat="1" ht="15.75" customHeight="1">
      <c r="A1757" s="854" t="s">
        <v>200</v>
      </c>
      <c r="B1757" s="5">
        <v>43614</v>
      </c>
      <c r="C1757" s="650" t="s">
        <v>271</v>
      </c>
      <c r="D1757" s="435">
        <v>79449</v>
      </c>
      <c r="E1757" s="7" t="s">
        <v>8</v>
      </c>
      <c r="F1757" s="7" t="s">
        <v>170</v>
      </c>
      <c r="G1757" s="7">
        <v>200</v>
      </c>
      <c r="H1757" s="648">
        <v>33.06</v>
      </c>
      <c r="I1757" s="648">
        <v>37.15</v>
      </c>
      <c r="J1757" s="19">
        <v>6612</v>
      </c>
      <c r="K1757" s="3">
        <v>12</v>
      </c>
      <c r="L1757" s="8">
        <v>2.3466666666666667</v>
      </c>
      <c r="M1757" s="8">
        <v>0.51666666666666672</v>
      </c>
      <c r="N1757" s="823">
        <v>6628.92</v>
      </c>
      <c r="O1757" s="655" t="s">
        <v>143</v>
      </c>
      <c r="P1757" s="655"/>
      <c r="Q1757" s="823">
        <v>-6628.92</v>
      </c>
      <c r="R1757" s="15"/>
      <c r="S1757" s="25">
        <v>1700</v>
      </c>
      <c r="U1757" s="15">
        <v>-10.472393179429679</v>
      </c>
      <c r="V1757" s="4" t="s">
        <v>1257</v>
      </c>
      <c r="W1757" s="657">
        <v>14.863333333333335</v>
      </c>
      <c r="X1757" s="4">
        <v>-500</v>
      </c>
      <c r="Y1757" s="20"/>
      <c r="Z1757" s="15">
        <v>0</v>
      </c>
    </row>
    <row r="1758" spans="1:26" s="4" customFormat="1" ht="15.75" customHeight="1">
      <c r="A1758" s="854" t="s">
        <v>200</v>
      </c>
      <c r="B1758" s="5">
        <v>43614</v>
      </c>
      <c r="C1758" s="650" t="s">
        <v>271</v>
      </c>
      <c r="D1758" s="435">
        <v>79449</v>
      </c>
      <c r="E1758" s="7" t="s">
        <v>8</v>
      </c>
      <c r="F1758" s="7" t="s">
        <v>170</v>
      </c>
      <c r="G1758" s="7">
        <v>300</v>
      </c>
      <c r="H1758" s="648">
        <v>33.1</v>
      </c>
      <c r="I1758" s="648">
        <v>37.15</v>
      </c>
      <c r="J1758" s="19">
        <v>9930</v>
      </c>
      <c r="K1758" s="3">
        <v>12</v>
      </c>
      <c r="L1758" s="8">
        <v>2.3466666666666667</v>
      </c>
      <c r="M1758" s="8">
        <v>0.51666666666666672</v>
      </c>
      <c r="N1758" s="823">
        <v>9946.9199999999983</v>
      </c>
      <c r="O1758" s="655" t="s">
        <v>143</v>
      </c>
      <c r="P1758" s="655"/>
      <c r="Q1758" s="823">
        <v>-9946.9199999999983</v>
      </c>
      <c r="R1758" s="15"/>
      <c r="S1758" s="25">
        <v>400</v>
      </c>
      <c r="U1758" s="15"/>
      <c r="V1758" s="4" t="s">
        <v>1257</v>
      </c>
      <c r="W1758" s="657">
        <v>14.863333333333335</v>
      </c>
      <c r="X1758" s="4">
        <v>400</v>
      </c>
      <c r="Y1758" s="20"/>
      <c r="Z1758" s="15">
        <v>0</v>
      </c>
    </row>
    <row r="1759" spans="1:26" s="4" customFormat="1" ht="15.75" customHeight="1">
      <c r="A1759" s="854" t="s">
        <v>200</v>
      </c>
      <c r="B1759" s="5">
        <v>43614</v>
      </c>
      <c r="C1759" s="650" t="s">
        <v>271</v>
      </c>
      <c r="D1759" s="435">
        <v>79449</v>
      </c>
      <c r="E1759" s="7" t="s">
        <v>10</v>
      </c>
      <c r="F1759" s="7" t="s">
        <v>170</v>
      </c>
      <c r="G1759" s="7">
        <v>500</v>
      </c>
      <c r="H1759" s="648">
        <v>33.58</v>
      </c>
      <c r="I1759" s="648">
        <v>37.15</v>
      </c>
      <c r="J1759" s="19">
        <v>16790</v>
      </c>
      <c r="K1759" s="3">
        <v>12</v>
      </c>
      <c r="L1759" s="8">
        <v>2.3466666666666667</v>
      </c>
      <c r="M1759" s="8">
        <v>0.51666666666666672</v>
      </c>
      <c r="N1759" s="823">
        <v>16774.543333333335</v>
      </c>
      <c r="O1759" s="655" t="s">
        <v>143</v>
      </c>
      <c r="P1759" s="655"/>
      <c r="Q1759" s="823">
        <v>16774.543333333335</v>
      </c>
      <c r="R1759" s="15">
        <v>-1800</v>
      </c>
      <c r="S1759" s="25">
        <v>13000</v>
      </c>
      <c r="U1759" s="15">
        <v>-20.614750696553099</v>
      </c>
      <c r="V1759" s="4" t="s">
        <v>1257</v>
      </c>
      <c r="W1759" s="657">
        <v>14.863333333333335</v>
      </c>
      <c r="X1759" s="4">
        <v>-1000</v>
      </c>
      <c r="Y1759" s="20"/>
      <c r="Z1759" s="15">
        <v>0</v>
      </c>
    </row>
    <row r="1760" spans="1:26" s="4" customFormat="1" ht="15.75" customHeight="1">
      <c r="A1760" s="854" t="s">
        <v>200</v>
      </c>
      <c r="B1760" s="5">
        <v>43613</v>
      </c>
      <c r="C1760" s="650" t="s">
        <v>271</v>
      </c>
      <c r="D1760" s="291">
        <v>75340</v>
      </c>
      <c r="E1760" s="7" t="s">
        <v>10</v>
      </c>
      <c r="F1760" s="7" t="s">
        <v>170</v>
      </c>
      <c r="G1760" s="7">
        <v>500</v>
      </c>
      <c r="H1760" s="648">
        <v>32.44</v>
      </c>
      <c r="I1760" s="648">
        <v>35.81</v>
      </c>
      <c r="J1760" s="19">
        <v>16219.999999999998</v>
      </c>
      <c r="K1760" s="3">
        <v>12</v>
      </c>
      <c r="L1760" s="8">
        <v>3.43</v>
      </c>
      <c r="M1760" s="8">
        <v>0.55000000000000004</v>
      </c>
      <c r="N1760" s="823">
        <v>16204.509999999998</v>
      </c>
      <c r="O1760" s="655" t="s">
        <v>143</v>
      </c>
      <c r="P1760" s="655"/>
      <c r="Q1760" s="823">
        <v>16204.509999999998</v>
      </c>
      <c r="R1760" s="15">
        <v>-1697</v>
      </c>
      <c r="S1760" s="25">
        <v>200</v>
      </c>
      <c r="U1760" s="15"/>
      <c r="V1760" s="4" t="s">
        <v>1257</v>
      </c>
      <c r="W1760" s="657">
        <v>15.98</v>
      </c>
      <c r="X1760" s="4">
        <v>300</v>
      </c>
      <c r="Y1760" s="20"/>
    </row>
    <row r="1761" spans="1:26" s="4" customFormat="1" ht="15.75" customHeight="1">
      <c r="A1761" s="854" t="s">
        <v>200</v>
      </c>
      <c r="B1761" s="5">
        <v>43613</v>
      </c>
      <c r="C1761" s="650" t="e">
        <v>#N/A</v>
      </c>
      <c r="D1761" s="291">
        <v>75340</v>
      </c>
      <c r="E1761" s="7" t="s">
        <v>8</v>
      </c>
      <c r="F1761" s="7" t="s">
        <v>121</v>
      </c>
      <c r="G1761" s="7">
        <v>400</v>
      </c>
      <c r="H1761" s="648">
        <v>21.89</v>
      </c>
      <c r="I1761" s="648">
        <v>21.89</v>
      </c>
      <c r="J1761" s="19">
        <v>8756</v>
      </c>
      <c r="K1761" s="3">
        <v>12</v>
      </c>
      <c r="L1761" s="8">
        <v>3.43</v>
      </c>
      <c r="M1761" s="8">
        <v>0.55000000000000004</v>
      </c>
      <c r="N1761" s="823">
        <v>8771.0749999999989</v>
      </c>
      <c r="O1761" s="655" t="s">
        <v>143</v>
      </c>
      <c r="P1761" s="655"/>
      <c r="Q1761" s="823">
        <v>-8771.0749999999989</v>
      </c>
      <c r="R1761" s="15"/>
      <c r="S1761" s="25">
        <v>200</v>
      </c>
      <c r="U1761" s="15"/>
      <c r="V1761" s="4" t="s">
        <v>1257</v>
      </c>
      <c r="W1761" s="657">
        <v>15.98</v>
      </c>
      <c r="X1761" s="4">
        <v>200</v>
      </c>
      <c r="Y1761" s="20"/>
    </row>
    <row r="1762" spans="1:26" s="4" customFormat="1" ht="15.75" customHeight="1">
      <c r="A1762" s="854" t="s">
        <v>200</v>
      </c>
      <c r="B1762" s="5">
        <v>43610</v>
      </c>
      <c r="C1762" s="650" t="s">
        <v>271</v>
      </c>
      <c r="D1762" s="291">
        <v>74150</v>
      </c>
      <c r="E1762" s="7" t="s">
        <v>10</v>
      </c>
      <c r="F1762" s="7" t="s">
        <v>1234</v>
      </c>
      <c r="G1762" s="7">
        <v>1000</v>
      </c>
      <c r="H1762" s="648">
        <v>4.05</v>
      </c>
      <c r="I1762" s="648">
        <v>4.87</v>
      </c>
      <c r="J1762" s="19">
        <v>4050</v>
      </c>
      <c r="K1762" s="3">
        <v>12</v>
      </c>
      <c r="L1762" s="8">
        <v>1.1100000000000001</v>
      </c>
      <c r="M1762" s="8">
        <v>0.16</v>
      </c>
      <c r="N1762" s="823">
        <v>4035.9450000000002</v>
      </c>
      <c r="O1762" s="655" t="s">
        <v>143</v>
      </c>
      <c r="P1762" s="655"/>
      <c r="Q1762" s="823">
        <v>4035.9450000000002</v>
      </c>
      <c r="R1762" s="15">
        <v>-832</v>
      </c>
      <c r="S1762" s="25">
        <v>200</v>
      </c>
      <c r="U1762" s="15"/>
      <c r="V1762" s="4" t="s">
        <v>1257</v>
      </c>
      <c r="W1762" s="657">
        <v>13.27</v>
      </c>
      <c r="X1762" s="4">
        <v>200</v>
      </c>
      <c r="Y1762" s="20"/>
    </row>
    <row r="1763" spans="1:26" s="4" customFormat="1" ht="15.75" customHeight="1">
      <c r="A1763" s="854" t="s">
        <v>200</v>
      </c>
      <c r="B1763" s="5">
        <v>43609</v>
      </c>
      <c r="C1763" s="650" t="s">
        <v>271</v>
      </c>
      <c r="D1763" s="291">
        <v>67931</v>
      </c>
      <c r="E1763" s="7" t="s">
        <v>8</v>
      </c>
      <c r="F1763" s="7" t="s">
        <v>170</v>
      </c>
      <c r="G1763" s="7">
        <v>300</v>
      </c>
      <c r="H1763" s="648">
        <v>31.33</v>
      </c>
      <c r="I1763" s="648">
        <v>35.812272727272727</v>
      </c>
      <c r="J1763" s="19">
        <v>9399</v>
      </c>
      <c r="K1763" s="3">
        <v>12</v>
      </c>
      <c r="L1763" s="8">
        <v>1.75</v>
      </c>
      <c r="M1763" s="8">
        <v>0.28000000000000003</v>
      </c>
      <c r="N1763" s="823">
        <v>9413.8050000000003</v>
      </c>
      <c r="O1763" s="655" t="s">
        <v>143</v>
      </c>
      <c r="P1763" s="655"/>
      <c r="Q1763" s="823">
        <v>-9413.8050000000003</v>
      </c>
      <c r="R1763" s="15"/>
      <c r="S1763" s="25">
        <v>400</v>
      </c>
      <c r="U1763" s="15">
        <v>1.8418102350127008</v>
      </c>
      <c r="V1763" s="4" t="s">
        <v>1257</v>
      </c>
      <c r="W1763" s="657">
        <v>14.03</v>
      </c>
      <c r="X1763" s="4">
        <v>-400</v>
      </c>
      <c r="Y1763" s="20"/>
    </row>
    <row r="1764" spans="1:26" s="4" customFormat="1" ht="15.75" customHeight="1">
      <c r="A1764" s="854" t="s">
        <v>200</v>
      </c>
      <c r="B1764" s="5">
        <v>43609</v>
      </c>
      <c r="C1764" s="650" t="s">
        <v>271</v>
      </c>
      <c r="D1764" s="291">
        <v>67931</v>
      </c>
      <c r="E1764" s="7" t="s">
        <v>8</v>
      </c>
      <c r="F1764" s="7" t="s">
        <v>170</v>
      </c>
      <c r="G1764" s="7">
        <v>200</v>
      </c>
      <c r="H1764" s="648">
        <v>31.21</v>
      </c>
      <c r="I1764" s="648">
        <v>36.524736842105263</v>
      </c>
      <c r="J1764" s="19">
        <v>6242</v>
      </c>
      <c r="K1764" s="3">
        <v>12</v>
      </c>
      <c r="L1764" s="8">
        <v>1.75</v>
      </c>
      <c r="M1764" s="8">
        <v>0.28000000000000003</v>
      </c>
      <c r="N1764" s="823">
        <v>6256.8050000000003</v>
      </c>
      <c r="O1764" s="655" t="s">
        <v>143</v>
      </c>
      <c r="P1764" s="655"/>
      <c r="Q1764" s="823">
        <v>-6256.8050000000003</v>
      </c>
      <c r="R1764" s="15"/>
      <c r="S1764" s="25">
        <v>400</v>
      </c>
      <c r="U1764" s="15"/>
      <c r="V1764" s="4" t="s">
        <v>1257</v>
      </c>
      <c r="W1764" s="657">
        <v>14.03</v>
      </c>
      <c r="X1764" s="4">
        <v>400</v>
      </c>
      <c r="Y1764" s="20"/>
      <c r="Z1764" s="15">
        <v>0</v>
      </c>
    </row>
    <row r="1765" spans="1:26" s="4" customFormat="1" ht="15.75" customHeight="1">
      <c r="A1765" s="854" t="s">
        <v>200</v>
      </c>
      <c r="B1765" s="5">
        <v>43606</v>
      </c>
      <c r="C1765" s="650" t="s">
        <v>1264</v>
      </c>
      <c r="D1765" s="291">
        <v>56435</v>
      </c>
      <c r="E1765" s="7" t="s">
        <v>8</v>
      </c>
      <c r="F1765" s="7" t="s">
        <v>130</v>
      </c>
      <c r="G1765" s="7">
        <v>200</v>
      </c>
      <c r="H1765" s="648">
        <v>20.78</v>
      </c>
      <c r="I1765" s="648">
        <v>20.78</v>
      </c>
      <c r="J1765" s="19">
        <v>4156</v>
      </c>
      <c r="K1765" s="3">
        <v>12</v>
      </c>
      <c r="L1765" s="8">
        <v>1.75</v>
      </c>
      <c r="M1765" s="8">
        <v>0.28000000000000003</v>
      </c>
      <c r="N1765" s="823">
        <v>4172.2849999999999</v>
      </c>
      <c r="O1765" s="655" t="s">
        <v>143</v>
      </c>
      <c r="P1765" s="655"/>
      <c r="Q1765" s="823">
        <v>-4172.2849999999999</v>
      </c>
      <c r="R1765" s="15"/>
      <c r="S1765" s="25">
        <v>13000</v>
      </c>
      <c r="U1765" s="15">
        <v>-10.314971815028985</v>
      </c>
      <c r="V1765" s="4" t="s">
        <v>1257</v>
      </c>
      <c r="W1765" s="657">
        <v>14.03</v>
      </c>
      <c r="X1765" s="4">
        <v>-200</v>
      </c>
      <c r="Y1765" s="20"/>
    </row>
    <row r="1766" spans="1:26" s="4" customFormat="1" ht="15.75" customHeight="1">
      <c r="A1766" s="854" t="s">
        <v>200</v>
      </c>
      <c r="B1766" s="5">
        <v>43606</v>
      </c>
      <c r="C1766" s="650" t="s">
        <v>281</v>
      </c>
      <c r="D1766" s="291">
        <v>56435</v>
      </c>
      <c r="E1766" s="7" t="s">
        <v>10</v>
      </c>
      <c r="F1766" s="7" t="s">
        <v>153</v>
      </c>
      <c r="G1766" s="7">
        <v>400</v>
      </c>
      <c r="H1766" s="648">
        <v>21.48</v>
      </c>
      <c r="I1766" s="648">
        <v>21.02</v>
      </c>
      <c r="J1766" s="19">
        <v>8592</v>
      </c>
      <c r="K1766" s="3">
        <v>12</v>
      </c>
      <c r="L1766" s="8">
        <v>1.75</v>
      </c>
      <c r="M1766" s="8">
        <v>0.28000000000000003</v>
      </c>
      <c r="N1766" s="823">
        <v>8576.3449999999993</v>
      </c>
      <c r="O1766" s="655" t="s">
        <v>143</v>
      </c>
      <c r="P1766" s="655"/>
      <c r="Q1766" s="823">
        <v>8576.3449999999993</v>
      </c>
      <c r="R1766" s="15">
        <v>157.96</v>
      </c>
      <c r="S1766" s="25">
        <v>13000</v>
      </c>
      <c r="U1766" s="15">
        <v>-10.826521536922929</v>
      </c>
      <c r="V1766" s="4" t="s">
        <v>1257</v>
      </c>
      <c r="W1766" s="657">
        <v>14.03</v>
      </c>
      <c r="X1766" s="4">
        <v>-300</v>
      </c>
      <c r="Y1766" s="20"/>
      <c r="Z1766" s="15">
        <v>0</v>
      </c>
    </row>
    <row r="1767" spans="1:26" s="4" customFormat="1" ht="15.75" customHeight="1">
      <c r="A1767" s="854" t="s">
        <v>200</v>
      </c>
      <c r="B1767" s="5">
        <v>43605</v>
      </c>
      <c r="C1767" s="650" t="s">
        <v>281</v>
      </c>
      <c r="D1767" s="291">
        <v>52459</v>
      </c>
      <c r="E1767" s="7" t="s">
        <v>8</v>
      </c>
      <c r="F1767" s="7" t="s">
        <v>153</v>
      </c>
      <c r="G1767" s="7">
        <v>400</v>
      </c>
      <c r="H1767" s="648">
        <v>21.02</v>
      </c>
      <c r="I1767" s="648">
        <v>21.02</v>
      </c>
      <c r="J1767" s="19">
        <v>8408</v>
      </c>
      <c r="K1767" s="3">
        <v>12</v>
      </c>
      <c r="L1767" s="8">
        <v>2.31</v>
      </c>
      <c r="M1767" s="8">
        <v>0.37</v>
      </c>
      <c r="N1767" s="823">
        <v>8423.9533333333329</v>
      </c>
      <c r="O1767" s="655" t="s">
        <v>143</v>
      </c>
      <c r="P1767" s="655"/>
      <c r="Q1767" s="823">
        <v>-8423.9533333333329</v>
      </c>
      <c r="R1767" s="15"/>
      <c r="S1767" s="25">
        <v>13000</v>
      </c>
      <c r="U1767" s="15">
        <v>-0.17270677470098614</v>
      </c>
      <c r="V1767" s="4" t="s">
        <v>1257</v>
      </c>
      <c r="W1767" s="657">
        <v>14.68</v>
      </c>
      <c r="X1767" s="4">
        <v>-800</v>
      </c>
      <c r="Y1767" s="20"/>
      <c r="Z1767" s="15">
        <v>0</v>
      </c>
    </row>
    <row r="1768" spans="1:26" s="4" customFormat="1" ht="15.75" customHeight="1">
      <c r="A1768" s="854" t="s">
        <v>200</v>
      </c>
      <c r="B1768" s="5">
        <v>43602</v>
      </c>
      <c r="C1768" s="650" t="s">
        <v>271</v>
      </c>
      <c r="D1768" s="291">
        <v>48687</v>
      </c>
      <c r="E1768" s="7" t="s">
        <v>10</v>
      </c>
      <c r="F1768" s="7" t="s">
        <v>170</v>
      </c>
      <c r="G1768" s="7">
        <v>200</v>
      </c>
      <c r="H1768" s="648">
        <v>33.75</v>
      </c>
      <c r="I1768" s="648">
        <v>37.15</v>
      </c>
      <c r="J1768" s="19">
        <v>6750</v>
      </c>
      <c r="K1768" s="3">
        <v>12</v>
      </c>
      <c r="L1768" s="8">
        <v>2.31</v>
      </c>
      <c r="M1768" s="8">
        <v>0.37</v>
      </c>
      <c r="N1768" s="823">
        <v>6734.6766666666672</v>
      </c>
      <c r="O1768" s="655" t="s">
        <v>143</v>
      </c>
      <c r="P1768" s="655"/>
      <c r="Q1768" s="823">
        <v>6734.6766666666672</v>
      </c>
      <c r="R1768" s="15">
        <v>-694.68000000000029</v>
      </c>
      <c r="S1768" s="25">
        <v>13000</v>
      </c>
      <c r="U1768" s="15"/>
      <c r="V1768" s="4" t="s">
        <v>1257</v>
      </c>
      <c r="W1768" s="657">
        <v>14.68</v>
      </c>
      <c r="X1768" s="4">
        <v>3000</v>
      </c>
      <c r="Y1768" s="20"/>
      <c r="Z1768" s="15">
        <v>0</v>
      </c>
    </row>
    <row r="1769" spans="1:26" s="4" customFormat="1" ht="15.75" customHeight="1">
      <c r="A1769" s="854" t="s">
        <v>200</v>
      </c>
      <c r="B1769" s="5">
        <v>43602</v>
      </c>
      <c r="C1769" s="650" t="s">
        <v>271</v>
      </c>
      <c r="D1769" s="291">
        <v>48687</v>
      </c>
      <c r="E1769" s="7" t="s">
        <v>10</v>
      </c>
      <c r="F1769" s="7" t="s">
        <v>170</v>
      </c>
      <c r="G1769" s="7">
        <v>300</v>
      </c>
      <c r="H1769" s="648">
        <v>33.57</v>
      </c>
      <c r="I1769" s="648">
        <v>37.15</v>
      </c>
      <c r="J1769" s="19">
        <v>10071</v>
      </c>
      <c r="K1769" s="3">
        <v>12</v>
      </c>
      <c r="L1769" s="8">
        <v>2.31</v>
      </c>
      <c r="M1769" s="8">
        <v>0.37</v>
      </c>
      <c r="N1769" s="823">
        <v>10055.676666666666</v>
      </c>
      <c r="O1769" s="655" t="s">
        <v>143</v>
      </c>
      <c r="P1769" s="655"/>
      <c r="Q1769" s="823">
        <v>10055.676666666666</v>
      </c>
      <c r="R1769" s="15">
        <v>-1088.6800000000003</v>
      </c>
      <c r="S1769" s="25">
        <v>0</v>
      </c>
      <c r="U1769" s="15">
        <v>0.36466472788639637</v>
      </c>
      <c r="V1769" s="4" t="s">
        <v>1257</v>
      </c>
      <c r="W1769" s="657">
        <v>14.68</v>
      </c>
      <c r="X1769" s="4">
        <v>-300</v>
      </c>
      <c r="Y1769" s="20"/>
    </row>
    <row r="1770" spans="1:26" s="4" customFormat="1" ht="15.75" customHeight="1">
      <c r="A1770" s="854" t="s">
        <v>200</v>
      </c>
      <c r="B1770" s="5">
        <v>43601</v>
      </c>
      <c r="C1770" s="650" t="e">
        <v>#N/A</v>
      </c>
      <c r="D1770" s="291">
        <v>44382</v>
      </c>
      <c r="E1770" s="7" t="s">
        <v>10</v>
      </c>
      <c r="F1770" s="7" t="s">
        <v>195</v>
      </c>
      <c r="G1770" s="7">
        <v>800</v>
      </c>
      <c r="H1770" s="648">
        <v>14.87</v>
      </c>
      <c r="I1770" s="648">
        <v>14.88</v>
      </c>
      <c r="J1770" s="19">
        <v>11896</v>
      </c>
      <c r="K1770" s="3">
        <v>12</v>
      </c>
      <c r="L1770" s="8">
        <v>3.27</v>
      </c>
      <c r="M1770" s="8">
        <v>0.52</v>
      </c>
      <c r="N1770" s="823">
        <v>11881.41</v>
      </c>
      <c r="O1770" s="655" t="s">
        <v>143</v>
      </c>
      <c r="P1770" s="655"/>
      <c r="Q1770" s="823">
        <v>11881.41</v>
      </c>
      <c r="R1770" s="15">
        <v>-20.520000000000437</v>
      </c>
      <c r="S1770" s="25">
        <v>300</v>
      </c>
      <c r="U1770" s="15">
        <v>-5.1006441152731448</v>
      </c>
      <c r="V1770" s="4" t="s">
        <v>1257</v>
      </c>
      <c r="W1770" s="657">
        <v>15.79</v>
      </c>
      <c r="X1770" s="4">
        <v>-1000</v>
      </c>
      <c r="Y1770" s="20"/>
      <c r="Z1770" s="15">
        <v>0</v>
      </c>
    </row>
    <row r="1771" spans="1:26" s="4" customFormat="1" ht="15.75" customHeight="1">
      <c r="A1771" s="854" t="s">
        <v>200</v>
      </c>
      <c r="B1771" s="5">
        <v>43600</v>
      </c>
      <c r="C1771" s="650" t="s">
        <v>271</v>
      </c>
      <c r="D1771" s="291">
        <v>40084</v>
      </c>
      <c r="E1771" s="7" t="s">
        <v>8</v>
      </c>
      <c r="F1771" s="7" t="s">
        <v>1234</v>
      </c>
      <c r="G1771" s="7">
        <v>3000</v>
      </c>
      <c r="H1771" s="648">
        <v>4.45</v>
      </c>
      <c r="I1771" s="648">
        <v>4.773076923076923</v>
      </c>
      <c r="J1771" s="19">
        <v>13350</v>
      </c>
      <c r="K1771" s="3">
        <v>12</v>
      </c>
      <c r="L1771" s="8">
        <v>3.1749999999999998</v>
      </c>
      <c r="M1771" s="8">
        <v>0.505</v>
      </c>
      <c r="N1771" s="823">
        <v>13365.144999999999</v>
      </c>
      <c r="O1771" s="655" t="s">
        <v>143</v>
      </c>
      <c r="P1771" s="655"/>
      <c r="Q1771" s="823">
        <v>-13365.144999999999</v>
      </c>
      <c r="R1771" s="15"/>
      <c r="S1771" s="25">
        <v>300</v>
      </c>
      <c r="U1771" s="15"/>
      <c r="V1771" s="4" t="s">
        <v>1257</v>
      </c>
      <c r="W1771" s="657">
        <v>15.680000000000001</v>
      </c>
      <c r="X1771" s="4">
        <v>300</v>
      </c>
      <c r="Y1771" s="20"/>
      <c r="Z1771" s="15">
        <v>0</v>
      </c>
    </row>
    <row r="1772" spans="1:26" s="4" customFormat="1" ht="15.75" customHeight="1">
      <c r="A1772" s="854" t="s">
        <v>200</v>
      </c>
      <c r="B1772" s="5">
        <v>43600</v>
      </c>
      <c r="C1772" s="650" t="s">
        <v>1265</v>
      </c>
      <c r="D1772" s="291">
        <v>40084</v>
      </c>
      <c r="E1772" s="7" t="s">
        <v>10</v>
      </c>
      <c r="F1772" s="7" t="s">
        <v>1240</v>
      </c>
      <c r="G1772" s="7">
        <v>300</v>
      </c>
      <c r="H1772" s="648">
        <v>32.479999999999997</v>
      </c>
      <c r="I1772" s="648">
        <v>32.270000000000003</v>
      </c>
      <c r="J1772" s="19">
        <v>9743.9999999999982</v>
      </c>
      <c r="K1772" s="3">
        <v>12</v>
      </c>
      <c r="L1772" s="8">
        <v>3.1749999999999998</v>
      </c>
      <c r="M1772" s="8">
        <v>0.505</v>
      </c>
      <c r="N1772" s="823">
        <v>9729.4849999999988</v>
      </c>
      <c r="O1772" s="655" t="s">
        <v>143</v>
      </c>
      <c r="P1772" s="655"/>
      <c r="Q1772" s="823">
        <v>9729.4849999999988</v>
      </c>
      <c r="R1772" s="15">
        <v>35.479999999997744</v>
      </c>
      <c r="S1772" s="25">
        <v>2200</v>
      </c>
      <c r="U1772" s="15">
        <v>-1.0906961798035788</v>
      </c>
      <c r="V1772" s="4" t="s">
        <v>1257</v>
      </c>
      <c r="W1772" s="657">
        <v>15.680000000000001</v>
      </c>
      <c r="X1772" s="4">
        <v>-200</v>
      </c>
      <c r="Y1772" s="20"/>
      <c r="Z1772" s="15">
        <v>0</v>
      </c>
    </row>
    <row r="1773" spans="1:26" s="4" customFormat="1" ht="15.75" customHeight="1">
      <c r="A1773" s="854" t="s">
        <v>200</v>
      </c>
      <c r="B1773" s="5">
        <v>43599</v>
      </c>
      <c r="C1773" s="650" t="e">
        <v>#N/A</v>
      </c>
      <c r="D1773" s="291">
        <v>36088</v>
      </c>
      <c r="E1773" s="7" t="s">
        <v>10</v>
      </c>
      <c r="F1773" s="7" t="s">
        <v>195</v>
      </c>
      <c r="G1773" s="7">
        <v>1000</v>
      </c>
      <c r="H1773" s="648">
        <v>14.17</v>
      </c>
      <c r="I1773" s="648">
        <v>14.88</v>
      </c>
      <c r="J1773" s="19">
        <v>14170</v>
      </c>
      <c r="K1773" s="3">
        <v>12</v>
      </c>
      <c r="L1773" s="8">
        <v>3.89</v>
      </c>
      <c r="M1773" s="8">
        <v>0.62</v>
      </c>
      <c r="N1773" s="823">
        <v>14155.074999999999</v>
      </c>
      <c r="O1773" s="655" t="s">
        <v>143</v>
      </c>
      <c r="P1773" s="655"/>
      <c r="Q1773" s="823">
        <v>14155.074999999999</v>
      </c>
      <c r="R1773" s="15">
        <v>-722</v>
      </c>
      <c r="S1773" s="25">
        <v>2200</v>
      </c>
      <c r="U1773" s="15"/>
      <c r="V1773" s="4" t="s">
        <v>1257</v>
      </c>
      <c r="W1773" s="657">
        <v>16.510000000000002</v>
      </c>
      <c r="X1773" s="4">
        <v>200</v>
      </c>
      <c r="Y1773" s="20"/>
      <c r="Z1773" s="15">
        <v>0</v>
      </c>
    </row>
    <row r="1774" spans="1:26" s="4" customFormat="1" ht="15.75" customHeight="1">
      <c r="A1774" s="854" t="s">
        <v>200</v>
      </c>
      <c r="B1774" s="5">
        <v>43598</v>
      </c>
      <c r="C1774" s="650" t="s">
        <v>1265</v>
      </c>
      <c r="D1774" s="291">
        <v>31935</v>
      </c>
      <c r="E1774" s="7" t="s">
        <v>8</v>
      </c>
      <c r="F1774" s="7" t="s">
        <v>1240</v>
      </c>
      <c r="G1774" s="7">
        <v>300</v>
      </c>
      <c r="H1774" s="648">
        <v>32.270000000000003</v>
      </c>
      <c r="I1774" s="648">
        <v>32.270000000000003</v>
      </c>
      <c r="J1774" s="19">
        <v>9681.0000000000018</v>
      </c>
      <c r="K1774" s="3">
        <v>12</v>
      </c>
      <c r="L1774" s="8">
        <v>2.66</v>
      </c>
      <c r="M1774" s="8">
        <v>0.42</v>
      </c>
      <c r="N1774" s="823">
        <v>9696.3550000000014</v>
      </c>
      <c r="O1774" s="655" t="s">
        <v>143</v>
      </c>
      <c r="P1774" s="655"/>
      <c r="Q1774" s="823">
        <v>-9696.3550000000014</v>
      </c>
      <c r="R1774" s="15"/>
      <c r="S1774" s="25">
        <v>2000</v>
      </c>
      <c r="U1774" s="15"/>
      <c r="V1774" s="4" t="s">
        <v>1257</v>
      </c>
      <c r="W1774" s="657">
        <v>15.08</v>
      </c>
      <c r="X1774" s="4">
        <v>300</v>
      </c>
      <c r="Y1774" s="20"/>
      <c r="Z1774" s="15">
        <v>0</v>
      </c>
    </row>
    <row r="1775" spans="1:26" s="4" customFormat="1" ht="15.75" customHeight="1">
      <c r="A1775" s="854" t="s">
        <v>200</v>
      </c>
      <c r="B1775" s="5">
        <v>43595</v>
      </c>
      <c r="C1775" s="650" t="s">
        <v>1265</v>
      </c>
      <c r="D1775" s="291">
        <v>27456</v>
      </c>
      <c r="E1775" s="7" t="s">
        <v>10</v>
      </c>
      <c r="F1775" s="7" t="s">
        <v>1</v>
      </c>
      <c r="G1775" s="7">
        <v>200</v>
      </c>
      <c r="H1775" s="648">
        <v>50.5</v>
      </c>
      <c r="I1775" s="648">
        <v>50.99</v>
      </c>
      <c r="J1775" s="19">
        <v>10100</v>
      </c>
      <c r="K1775" s="3">
        <v>12</v>
      </c>
      <c r="L1775" s="8">
        <v>2.4700000000000002</v>
      </c>
      <c r="M1775" s="8">
        <v>0.39333333333333331</v>
      </c>
      <c r="N1775" s="823">
        <v>10085.301666666666</v>
      </c>
      <c r="O1775" s="655" t="s">
        <v>143</v>
      </c>
      <c r="P1775" s="655"/>
      <c r="Q1775" s="823">
        <v>10085.301666666666</v>
      </c>
      <c r="R1775" s="15">
        <v>-110</v>
      </c>
      <c r="S1775" s="25">
        <v>10000</v>
      </c>
      <c r="U1775" s="15">
        <v>-2.2791466036599477</v>
      </c>
      <c r="V1775" s="4" t="s">
        <v>1211</v>
      </c>
      <c r="W1775" s="657">
        <v>14.863333333333333</v>
      </c>
      <c r="X1775" s="4">
        <v>-3000</v>
      </c>
      <c r="Y1775" s="20"/>
    </row>
    <row r="1776" spans="1:26" s="4" customFormat="1" ht="15.75" customHeight="1">
      <c r="A1776" s="854" t="s">
        <v>200</v>
      </c>
      <c r="B1776" s="5">
        <v>43595</v>
      </c>
      <c r="C1776" s="650" t="s">
        <v>271</v>
      </c>
      <c r="D1776" s="291">
        <v>27456</v>
      </c>
      <c r="E1776" s="7" t="s">
        <v>8</v>
      </c>
      <c r="F1776" s="7" t="s">
        <v>170</v>
      </c>
      <c r="G1776" s="7">
        <v>200</v>
      </c>
      <c r="H1776" s="648">
        <v>33.549999999999997</v>
      </c>
      <c r="I1776" s="648">
        <v>37.151818181818179</v>
      </c>
      <c r="J1776" s="19">
        <v>6709.9999999999991</v>
      </c>
      <c r="K1776" s="3">
        <v>12</v>
      </c>
      <c r="L1776" s="8">
        <v>2.4700000000000002</v>
      </c>
      <c r="M1776" s="8">
        <v>0.39333333333333331</v>
      </c>
      <c r="N1776" s="823">
        <v>6725.3283333333329</v>
      </c>
      <c r="O1776" s="655" t="s">
        <v>143</v>
      </c>
      <c r="P1776" s="655"/>
      <c r="Q1776" s="823">
        <v>-6725.3283333333329</v>
      </c>
      <c r="R1776" s="15"/>
      <c r="S1776" s="25">
        <v>1700</v>
      </c>
      <c r="U1776" s="15"/>
      <c r="V1776" s="4" t="s">
        <v>1257</v>
      </c>
      <c r="W1776" s="657">
        <v>14.863333333333333</v>
      </c>
      <c r="X1776" s="4">
        <v>200</v>
      </c>
      <c r="Y1776" s="20"/>
      <c r="Z1776" s="15">
        <v>0</v>
      </c>
    </row>
    <row r="1777" spans="1:26" s="4" customFormat="1" ht="15.75" customHeight="1">
      <c r="A1777" s="854" t="s">
        <v>200</v>
      </c>
      <c r="B1777" s="5">
        <v>43595</v>
      </c>
      <c r="C1777" s="650" t="s">
        <v>271</v>
      </c>
      <c r="D1777" s="291">
        <v>27456</v>
      </c>
      <c r="E1777" s="7" t="s">
        <v>8</v>
      </c>
      <c r="F1777" s="7" t="s">
        <v>170</v>
      </c>
      <c r="G1777" s="7">
        <v>300</v>
      </c>
      <c r="H1777" s="648">
        <v>33.840000000000003</v>
      </c>
      <c r="I1777" s="648">
        <v>37.512</v>
      </c>
      <c r="J1777" s="19">
        <v>10152.000000000002</v>
      </c>
      <c r="K1777" s="3">
        <v>12</v>
      </c>
      <c r="L1777" s="8">
        <v>2.4700000000000002</v>
      </c>
      <c r="M1777" s="8">
        <v>0.39333333333333331</v>
      </c>
      <c r="N1777" s="823">
        <v>10167.328333333335</v>
      </c>
      <c r="O1777" s="655" t="s">
        <v>143</v>
      </c>
      <c r="P1777" s="655"/>
      <c r="Q1777" s="823">
        <v>-10167.328333333335</v>
      </c>
      <c r="R1777" s="15"/>
      <c r="S1777" s="25">
        <v>13000</v>
      </c>
      <c r="U1777" s="15"/>
      <c r="V1777" s="4" t="s">
        <v>1211</v>
      </c>
      <c r="W1777" s="657">
        <v>14.863333333333333</v>
      </c>
      <c r="X1777" s="4">
        <v>3000</v>
      </c>
      <c r="Y1777" s="20"/>
    </row>
    <row r="1778" spans="1:26" s="4" customFormat="1" ht="15.75" customHeight="1">
      <c r="A1778" s="854" t="s">
        <v>200</v>
      </c>
      <c r="B1778" s="5">
        <v>43595</v>
      </c>
      <c r="C1778" s="650" t="s">
        <v>271</v>
      </c>
      <c r="D1778" s="291">
        <v>22217</v>
      </c>
      <c r="E1778" s="7" t="s">
        <v>10</v>
      </c>
      <c r="F1778" s="7" t="s">
        <v>1234</v>
      </c>
      <c r="G1778" s="7">
        <v>3000</v>
      </c>
      <c r="H1778" s="648">
        <v>4.4000000000000004</v>
      </c>
      <c r="I1778" s="648"/>
      <c r="J1778" s="19">
        <v>13200.000000000002</v>
      </c>
      <c r="K1778" s="3">
        <v>12</v>
      </c>
      <c r="L1778" s="8">
        <v>2.4433333333333334</v>
      </c>
      <c r="M1778" s="8">
        <v>0.49666666666666665</v>
      </c>
      <c r="N1778" s="823">
        <v>13185.198333333336</v>
      </c>
      <c r="O1778" s="655" t="s">
        <v>143</v>
      </c>
      <c r="P1778" s="655"/>
      <c r="Q1778" s="823">
        <v>13185.198333333336</v>
      </c>
      <c r="R1778" s="15">
        <v>-300.50999999999476</v>
      </c>
      <c r="S1778" s="25">
        <v>13000</v>
      </c>
      <c r="U1778" s="15">
        <v>-1.0910209327253071E-2</v>
      </c>
      <c r="V1778" s="4" t="s">
        <v>1211</v>
      </c>
      <c r="W1778" s="657">
        <v>14.94</v>
      </c>
      <c r="X1778" s="4">
        <v>-3000</v>
      </c>
      <c r="Y1778" s="20"/>
    </row>
    <row r="1779" spans="1:26" s="4" customFormat="1" ht="15.75" customHeight="1">
      <c r="A1779" s="854" t="s">
        <v>200</v>
      </c>
      <c r="B1779" s="5">
        <v>43595</v>
      </c>
      <c r="C1779" s="650" t="s">
        <v>271</v>
      </c>
      <c r="D1779" s="291">
        <v>22217</v>
      </c>
      <c r="E1779" s="7" t="s">
        <v>8</v>
      </c>
      <c r="F1779" s="7" t="s">
        <v>170</v>
      </c>
      <c r="G1779" s="7">
        <v>200</v>
      </c>
      <c r="H1779" s="648">
        <v>36.380000000000003</v>
      </c>
      <c r="I1779" s="648">
        <v>38.162352941176472</v>
      </c>
      <c r="J1779" s="19">
        <v>7276.0000000000009</v>
      </c>
      <c r="K1779" s="3">
        <v>12</v>
      </c>
      <c r="L1779" s="8">
        <v>2.4433333333333334</v>
      </c>
      <c r="M1779" s="8">
        <v>0.49666666666666665</v>
      </c>
      <c r="N1779" s="823">
        <v>7292.0133333333342</v>
      </c>
      <c r="O1779" s="655" t="s">
        <v>143</v>
      </c>
      <c r="P1779" s="655"/>
      <c r="Q1779" s="823">
        <v>-7292.0133333333342</v>
      </c>
      <c r="R1779" s="15"/>
      <c r="S1779" s="25">
        <v>13000</v>
      </c>
      <c r="U1779" s="15"/>
      <c r="V1779" s="4" t="s">
        <v>1211</v>
      </c>
      <c r="W1779" s="657">
        <v>14.94</v>
      </c>
      <c r="X1779" s="4">
        <v>3000</v>
      </c>
      <c r="Y1779" s="20"/>
      <c r="Z1779" s="15">
        <v>0</v>
      </c>
    </row>
    <row r="1780" spans="1:26" s="4" customFormat="1" ht="15.75" customHeight="1">
      <c r="A1780" s="854" t="s">
        <v>200</v>
      </c>
      <c r="B1780" s="5">
        <v>43595</v>
      </c>
      <c r="C1780" s="650" t="s">
        <v>271</v>
      </c>
      <c r="D1780" s="291">
        <v>22217</v>
      </c>
      <c r="E1780" s="7" t="s">
        <v>8</v>
      </c>
      <c r="F1780" s="7" t="s">
        <v>1234</v>
      </c>
      <c r="G1780" s="7">
        <v>3000</v>
      </c>
      <c r="H1780" s="648">
        <v>4.49</v>
      </c>
      <c r="I1780" s="648"/>
      <c r="J1780" s="19">
        <v>13470</v>
      </c>
      <c r="K1780" s="3">
        <v>12</v>
      </c>
      <c r="L1780" s="8">
        <v>2.4433333333333334</v>
      </c>
      <c r="M1780" s="8">
        <v>0.49666666666666665</v>
      </c>
      <c r="N1780" s="823">
        <v>13486.013333333332</v>
      </c>
      <c r="O1780" s="655" t="s">
        <v>143</v>
      </c>
      <c r="P1780" s="655"/>
      <c r="Q1780" s="823">
        <v>-13486.013333333332</v>
      </c>
      <c r="R1780" s="15"/>
      <c r="S1780" s="25">
        <v>10000</v>
      </c>
      <c r="U1780" s="15">
        <v>-0.2175231822229772</v>
      </c>
      <c r="V1780" s="4" t="s">
        <v>1211</v>
      </c>
      <c r="W1780" s="657">
        <v>14.94</v>
      </c>
      <c r="X1780" s="4">
        <v>-3000</v>
      </c>
      <c r="Y1780" s="20"/>
    </row>
    <row r="1781" spans="1:26" s="4" customFormat="1" ht="15.75" customHeight="1">
      <c r="A1781" s="854" t="s">
        <v>200</v>
      </c>
      <c r="B1781" s="5">
        <v>43593</v>
      </c>
      <c r="C1781" s="650" t="s">
        <v>271</v>
      </c>
      <c r="D1781" s="291">
        <v>17759</v>
      </c>
      <c r="E1781" s="7" t="s">
        <v>10</v>
      </c>
      <c r="F1781" s="7" t="s">
        <v>1234</v>
      </c>
      <c r="G1781" s="7">
        <v>3000</v>
      </c>
      <c r="H1781" s="648">
        <v>4.54</v>
      </c>
      <c r="I1781" s="648">
        <v>4.8607692307692307</v>
      </c>
      <c r="J1781" s="19">
        <v>13620</v>
      </c>
      <c r="K1781" s="3">
        <v>12</v>
      </c>
      <c r="L1781" s="8">
        <v>2.8714285714285714</v>
      </c>
      <c r="M1781" s="8">
        <v>0.55571428571428572</v>
      </c>
      <c r="N1781" s="823">
        <v>13604.557619047619</v>
      </c>
      <c r="O1781" s="655" t="s">
        <v>143</v>
      </c>
      <c r="P1781" s="655"/>
      <c r="Q1781" s="823">
        <v>13604.557619047619</v>
      </c>
      <c r="R1781" s="15">
        <v>-1.4842857142848516</v>
      </c>
      <c r="S1781" s="25">
        <v>13000</v>
      </c>
      <c r="U1781" s="15"/>
      <c r="V1781" s="4" t="s">
        <v>1211</v>
      </c>
      <c r="W1781" s="657">
        <v>15.427142857142858</v>
      </c>
      <c r="X1781" s="4">
        <v>3000</v>
      </c>
      <c r="Y1781" s="20"/>
      <c r="Z1781" s="15">
        <v>0</v>
      </c>
    </row>
    <row r="1782" spans="1:26" s="4" customFormat="1" ht="15.75" customHeight="1">
      <c r="A1782" s="854" t="s">
        <v>200</v>
      </c>
      <c r="B1782" s="5">
        <v>43593</v>
      </c>
      <c r="C1782" s="650" t="s">
        <v>271</v>
      </c>
      <c r="D1782" s="291">
        <v>17759</v>
      </c>
      <c r="E1782" s="7" t="s">
        <v>8</v>
      </c>
      <c r="F1782" s="7" t="s">
        <v>1234</v>
      </c>
      <c r="G1782" s="7">
        <v>3000</v>
      </c>
      <c r="H1782" s="648">
        <v>4.53</v>
      </c>
      <c r="I1782" s="648">
        <v>4.8607692307692307</v>
      </c>
      <c r="J1782" s="19">
        <v>13590</v>
      </c>
      <c r="K1782" s="3">
        <v>12</v>
      </c>
      <c r="L1782" s="8">
        <v>2.8714285714285714</v>
      </c>
      <c r="M1782" s="8">
        <v>0.55571428571428572</v>
      </c>
      <c r="N1782" s="823">
        <v>13606.639047619046</v>
      </c>
      <c r="O1782" s="655" t="s">
        <v>143</v>
      </c>
      <c r="P1782" s="655"/>
      <c r="Q1782" s="823">
        <v>-13606.639047619046</v>
      </c>
      <c r="R1782" s="15"/>
      <c r="S1782" s="25">
        <v>1800</v>
      </c>
      <c r="U1782" s="15"/>
      <c r="V1782" s="4" t="s">
        <v>1257</v>
      </c>
      <c r="W1782" s="657">
        <v>15.427142857142858</v>
      </c>
      <c r="X1782" s="4">
        <v>1000</v>
      </c>
      <c r="Y1782" s="20"/>
    </row>
    <row r="1783" spans="1:26" s="4" customFormat="1" ht="15.75" customHeight="1">
      <c r="A1783" s="854" t="s">
        <v>200</v>
      </c>
      <c r="B1783" s="5">
        <v>43593</v>
      </c>
      <c r="C1783" s="650" t="s">
        <v>271</v>
      </c>
      <c r="D1783" s="291">
        <v>17759</v>
      </c>
      <c r="E1783" s="7" t="s">
        <v>10</v>
      </c>
      <c r="F1783" s="7" t="s">
        <v>1234</v>
      </c>
      <c r="G1783" s="7">
        <v>3000</v>
      </c>
      <c r="H1783" s="648">
        <v>4.83</v>
      </c>
      <c r="I1783" s="648">
        <v>4.8607692307692307</v>
      </c>
      <c r="J1783" s="19">
        <v>14490</v>
      </c>
      <c r="K1783" s="3">
        <v>12</v>
      </c>
      <c r="L1783" s="8">
        <v>2.8714285714285714</v>
      </c>
      <c r="M1783" s="8">
        <v>0.55571428571428572</v>
      </c>
      <c r="N1783" s="823">
        <v>14473.990952380953</v>
      </c>
      <c r="O1783" s="655" t="s">
        <v>143</v>
      </c>
      <c r="P1783" s="655"/>
      <c r="Q1783" s="823">
        <v>14473.990952380953</v>
      </c>
      <c r="R1783" s="15">
        <v>-31.484285714284852</v>
      </c>
      <c r="S1783" s="25">
        <v>1500</v>
      </c>
      <c r="U1783" s="15">
        <v>-1.7227460742805512</v>
      </c>
      <c r="V1783" s="4" t="s">
        <v>1257</v>
      </c>
      <c r="W1783" s="657">
        <v>15.427142857142858</v>
      </c>
      <c r="X1783" s="4">
        <v>-200</v>
      </c>
      <c r="Y1783" s="20"/>
    </row>
    <row r="1784" spans="1:26" s="4" customFormat="1" ht="15.75" customHeight="1">
      <c r="A1784" s="854" t="s">
        <v>200</v>
      </c>
      <c r="B1784" s="5">
        <v>43593</v>
      </c>
      <c r="C1784" s="650" t="s">
        <v>271</v>
      </c>
      <c r="D1784" s="291">
        <v>17759</v>
      </c>
      <c r="E1784" s="7" t="s">
        <v>8</v>
      </c>
      <c r="F1784" s="7" t="s">
        <v>1234</v>
      </c>
      <c r="G1784" s="7">
        <v>3000</v>
      </c>
      <c r="H1784" s="648">
        <v>4.83</v>
      </c>
      <c r="I1784" s="648">
        <v>4.8607692307692307</v>
      </c>
      <c r="J1784" s="19">
        <v>14490</v>
      </c>
      <c r="K1784" s="3">
        <v>12</v>
      </c>
      <c r="L1784" s="8">
        <v>2.8714285714285714</v>
      </c>
      <c r="M1784" s="8">
        <v>0.55571428571428572</v>
      </c>
      <c r="N1784" s="823">
        <v>14506.639047619046</v>
      </c>
      <c r="O1784" s="655" t="s">
        <v>143</v>
      </c>
      <c r="P1784" s="655"/>
      <c r="Q1784" s="823">
        <v>-14506.639047619046</v>
      </c>
      <c r="R1784" s="15"/>
      <c r="S1784" s="25">
        <v>0</v>
      </c>
      <c r="U1784" s="654">
        <v>2.4009050405336168</v>
      </c>
      <c r="V1784" s="4" t="s">
        <v>1257</v>
      </c>
      <c r="W1784" s="657">
        <v>15.427142857142858</v>
      </c>
      <c r="X1784" s="4">
        <v>-300</v>
      </c>
      <c r="Y1784" s="20"/>
    </row>
    <row r="1785" spans="1:26" s="4" customFormat="1" ht="15.75" customHeight="1">
      <c r="A1785" s="854" t="s">
        <v>200</v>
      </c>
      <c r="B1785" s="5">
        <v>43593</v>
      </c>
      <c r="C1785" s="650" t="e">
        <v>#N/A</v>
      </c>
      <c r="D1785" s="291">
        <v>17759</v>
      </c>
      <c r="E1785" s="7" t="s">
        <v>8</v>
      </c>
      <c r="F1785" s="7" t="s">
        <v>195</v>
      </c>
      <c r="G1785" s="7">
        <v>1000</v>
      </c>
      <c r="H1785" s="648">
        <v>14.44</v>
      </c>
      <c r="I1785" s="648">
        <v>14.875555555555556</v>
      </c>
      <c r="J1785" s="19">
        <v>14440</v>
      </c>
      <c r="K1785" s="3">
        <v>12</v>
      </c>
      <c r="L1785" s="8">
        <v>2.8714285714285714</v>
      </c>
      <c r="M1785" s="8">
        <v>0.55571428571428572</v>
      </c>
      <c r="N1785" s="823">
        <v>14456.538214285714</v>
      </c>
      <c r="O1785" s="655" t="s">
        <v>143</v>
      </c>
      <c r="P1785" s="655"/>
      <c r="Q1785" s="823">
        <v>-14456.538214285714</v>
      </c>
      <c r="R1785" s="15"/>
      <c r="S1785" s="25">
        <v>3500</v>
      </c>
      <c r="U1785" s="649"/>
      <c r="V1785" s="4" t="s">
        <v>1257</v>
      </c>
      <c r="W1785" s="657">
        <v>15.427142857142858</v>
      </c>
      <c r="X1785" s="4">
        <v>1000</v>
      </c>
      <c r="Y1785" s="20"/>
      <c r="Z1785" s="15">
        <v>0</v>
      </c>
    </row>
    <row r="1786" spans="1:26" s="4" customFormat="1" ht="15.75" customHeight="1">
      <c r="A1786" s="854" t="s">
        <v>200</v>
      </c>
      <c r="B1786" s="5">
        <v>43593</v>
      </c>
      <c r="C1786" s="650" t="s">
        <v>271</v>
      </c>
      <c r="D1786" s="291">
        <v>17759</v>
      </c>
      <c r="E1786" s="7" t="s">
        <v>10</v>
      </c>
      <c r="F1786" s="7" t="s">
        <v>170</v>
      </c>
      <c r="G1786" s="7">
        <v>200</v>
      </c>
      <c r="H1786" s="648">
        <v>37.81</v>
      </c>
      <c r="I1786" s="648">
        <v>38.4</v>
      </c>
      <c r="J1786" s="19">
        <v>7562</v>
      </c>
      <c r="K1786" s="3">
        <v>12</v>
      </c>
      <c r="L1786" s="8">
        <v>2.8714285714285714</v>
      </c>
      <c r="M1786" s="8">
        <v>0.55571428571428572</v>
      </c>
      <c r="N1786" s="823">
        <v>7546.0917857142858</v>
      </c>
      <c r="O1786" s="655" t="s">
        <v>143</v>
      </c>
      <c r="P1786" s="655"/>
      <c r="Q1786" s="823">
        <v>7546.0917857142858</v>
      </c>
      <c r="R1786" s="15">
        <v>-130</v>
      </c>
      <c r="S1786" s="25">
        <v>300</v>
      </c>
      <c r="U1786" s="649"/>
      <c r="V1786" s="4" t="s">
        <v>1257</v>
      </c>
      <c r="W1786" s="657">
        <v>15.427142857142858</v>
      </c>
      <c r="X1786" s="4">
        <v>300</v>
      </c>
      <c r="Y1786" s="20"/>
      <c r="Z1786" s="15">
        <v>0</v>
      </c>
    </row>
    <row r="1787" spans="1:26" s="4" customFormat="1" ht="15.75" customHeight="1">
      <c r="A1787" s="854" t="s">
        <v>200</v>
      </c>
      <c r="B1787" s="5">
        <v>43593</v>
      </c>
      <c r="C1787" s="650" t="s">
        <v>1265</v>
      </c>
      <c r="D1787" s="663">
        <v>17759</v>
      </c>
      <c r="E1787" s="7" t="s">
        <v>10</v>
      </c>
      <c r="F1787" s="7" t="s">
        <v>1240</v>
      </c>
      <c r="G1787" s="7">
        <v>300</v>
      </c>
      <c r="H1787" s="648">
        <v>34.19</v>
      </c>
      <c r="I1787" s="648">
        <v>33.32</v>
      </c>
      <c r="J1787" s="19">
        <v>10257</v>
      </c>
      <c r="K1787" s="3">
        <v>12</v>
      </c>
      <c r="L1787" s="8">
        <v>2.8714285714285714</v>
      </c>
      <c r="M1787" s="8">
        <v>0.55571428571428572</v>
      </c>
      <c r="N1787" s="823">
        <v>10241.091785714285</v>
      </c>
      <c r="O1787" s="655" t="s">
        <v>143</v>
      </c>
      <c r="P1787" s="655"/>
      <c r="Q1787" s="823">
        <v>10241.091785714285</v>
      </c>
      <c r="R1787" s="15">
        <v>245.87888888888847</v>
      </c>
      <c r="S1787" s="25">
        <v>0</v>
      </c>
      <c r="U1787" s="15">
        <v>-6.3667986087746931E-2</v>
      </c>
      <c r="V1787" s="4" t="s">
        <v>1211</v>
      </c>
      <c r="W1787" s="657">
        <v>15.427142857142858</v>
      </c>
      <c r="X1787" s="4">
        <v>-500</v>
      </c>
      <c r="Y1787" s="20"/>
      <c r="Z1787" s="15">
        <v>0</v>
      </c>
    </row>
    <row r="1788" spans="1:26" s="4" customFormat="1" ht="15.75" customHeight="1">
      <c r="A1788" s="854" t="s">
        <v>200</v>
      </c>
      <c r="B1788" s="5">
        <v>43592</v>
      </c>
      <c r="C1788" s="650" t="s">
        <v>274</v>
      </c>
      <c r="D1788" s="291">
        <v>13539</v>
      </c>
      <c r="E1788" s="7" t="s">
        <v>8</v>
      </c>
      <c r="F1788" s="7" t="s">
        <v>172</v>
      </c>
      <c r="G1788" s="7">
        <v>1000</v>
      </c>
      <c r="H1788" s="648">
        <v>8.5399999999999991</v>
      </c>
      <c r="I1788" s="648">
        <v>8.7685714285714287</v>
      </c>
      <c r="J1788" s="19">
        <v>8540</v>
      </c>
      <c r="K1788" s="3">
        <v>12</v>
      </c>
      <c r="L1788" s="8">
        <v>2.5011111111111113</v>
      </c>
      <c r="M1788" s="8">
        <v>0.48888888888888893</v>
      </c>
      <c r="N1788" s="823">
        <v>8556.4713888888891</v>
      </c>
      <c r="O1788" s="655" t="s">
        <v>143</v>
      </c>
      <c r="P1788" s="655"/>
      <c r="Q1788" s="823">
        <v>-8556.4713888888891</v>
      </c>
      <c r="R1788" s="15"/>
      <c r="S1788" s="25">
        <v>500</v>
      </c>
      <c r="U1788" s="15"/>
      <c r="V1788" s="4" t="s">
        <v>1211</v>
      </c>
      <c r="W1788" s="657">
        <v>14.99</v>
      </c>
      <c r="X1788" s="4">
        <v>500</v>
      </c>
      <c r="Y1788" s="20"/>
    </row>
    <row r="1789" spans="1:26" s="4" customFormat="1" ht="15.75" customHeight="1">
      <c r="A1789" s="854" t="s">
        <v>200</v>
      </c>
      <c r="B1789" s="5">
        <v>43592</v>
      </c>
      <c r="C1789" s="650" t="s">
        <v>1265</v>
      </c>
      <c r="D1789" s="291">
        <v>13539</v>
      </c>
      <c r="E1789" s="7" t="s">
        <v>8</v>
      </c>
      <c r="F1789" s="7" t="s">
        <v>1240</v>
      </c>
      <c r="G1789" s="7">
        <v>300</v>
      </c>
      <c r="H1789" s="648">
        <v>33.270000000000003</v>
      </c>
      <c r="I1789" s="648">
        <v>33.270000000000003</v>
      </c>
      <c r="J1789" s="19">
        <v>9981.0000000000018</v>
      </c>
      <c r="K1789" s="3">
        <v>12</v>
      </c>
      <c r="L1789" s="8">
        <v>2.5011111111111113</v>
      </c>
      <c r="M1789" s="8">
        <v>0.48888888888888893</v>
      </c>
      <c r="N1789" s="823">
        <v>9997.0538888888896</v>
      </c>
      <c r="O1789" s="655" t="s">
        <v>143</v>
      </c>
      <c r="P1789" s="655"/>
      <c r="Q1789" s="823">
        <v>-9997.0538888888896</v>
      </c>
      <c r="R1789" s="15"/>
      <c r="S1789" s="25">
        <v>0</v>
      </c>
      <c r="U1789" s="654">
        <v>1.3866301922628226</v>
      </c>
      <c r="V1789" s="4" t="s">
        <v>1211</v>
      </c>
      <c r="W1789" s="657">
        <v>14.99</v>
      </c>
      <c r="X1789" s="4">
        <v>-500</v>
      </c>
      <c r="Y1789" s="20"/>
      <c r="Z1789" s="15">
        <v>0</v>
      </c>
    </row>
    <row r="1790" spans="1:26" s="4" customFormat="1" ht="15.75" customHeight="1">
      <c r="A1790" s="854" t="s">
        <v>200</v>
      </c>
      <c r="B1790" s="5">
        <v>43592</v>
      </c>
      <c r="C1790" s="650" t="s">
        <v>1265</v>
      </c>
      <c r="D1790" s="291">
        <v>13539</v>
      </c>
      <c r="E1790" s="7" t="s">
        <v>10</v>
      </c>
      <c r="F1790" s="7" t="s">
        <v>1240</v>
      </c>
      <c r="G1790" s="7">
        <v>500</v>
      </c>
      <c r="H1790" s="648">
        <v>33.36</v>
      </c>
      <c r="I1790" s="648">
        <v>33.32</v>
      </c>
      <c r="J1790" s="19">
        <v>16680</v>
      </c>
      <c r="K1790" s="3">
        <v>12</v>
      </c>
      <c r="L1790" s="8">
        <v>2.5011111111111113</v>
      </c>
      <c r="M1790" s="8">
        <v>0.48888888888888893</v>
      </c>
      <c r="N1790" s="823">
        <v>16664.57611111111</v>
      </c>
      <c r="O1790" s="655" t="s">
        <v>143</v>
      </c>
      <c r="P1790" s="655"/>
      <c r="Q1790" s="823">
        <v>16664.57611111111</v>
      </c>
      <c r="R1790" s="15">
        <v>-10.61000000000422</v>
      </c>
      <c r="S1790" s="25">
        <v>500</v>
      </c>
      <c r="U1790" s="649"/>
      <c r="V1790" s="4" t="s">
        <v>1257</v>
      </c>
      <c r="W1790" s="657">
        <v>14.99</v>
      </c>
      <c r="X1790" s="4">
        <v>200</v>
      </c>
      <c r="Y1790" s="20"/>
      <c r="Z1790" s="15">
        <v>0</v>
      </c>
    </row>
    <row r="1791" spans="1:26" s="4" customFormat="1" ht="15.75" customHeight="1">
      <c r="A1791" s="854" t="s">
        <v>200</v>
      </c>
      <c r="B1791" s="5">
        <v>43592</v>
      </c>
      <c r="C1791" s="650" t="s">
        <v>1265</v>
      </c>
      <c r="D1791" s="291">
        <v>13539</v>
      </c>
      <c r="E1791" s="7" t="s">
        <v>8</v>
      </c>
      <c r="F1791" s="7" t="s">
        <v>1240</v>
      </c>
      <c r="G1791" s="7">
        <v>500</v>
      </c>
      <c r="H1791" s="648">
        <v>33.32</v>
      </c>
      <c r="I1791" s="648">
        <v>33.32</v>
      </c>
      <c r="J1791" s="19">
        <v>16660</v>
      </c>
      <c r="K1791" s="3">
        <v>12</v>
      </c>
      <c r="L1791" s="8">
        <v>2.5011111111111113</v>
      </c>
      <c r="M1791" s="8">
        <v>0.48888888888888893</v>
      </c>
      <c r="N1791" s="823">
        <v>16676.053888888891</v>
      </c>
      <c r="O1791" s="655" t="s">
        <v>143</v>
      </c>
      <c r="P1791" s="655"/>
      <c r="Q1791" s="823">
        <v>-16676.053888888891</v>
      </c>
      <c r="R1791" s="15"/>
      <c r="S1791" s="25">
        <v>500</v>
      </c>
      <c r="U1791" s="649"/>
      <c r="V1791" s="4" t="s">
        <v>1257</v>
      </c>
      <c r="W1791" s="657">
        <v>14.99</v>
      </c>
      <c r="X1791" s="4">
        <v>200</v>
      </c>
      <c r="Y1791" s="20"/>
      <c r="Z1791" s="15">
        <v>0</v>
      </c>
    </row>
    <row r="1792" spans="1:26" s="4" customFormat="1" ht="15.75" customHeight="1">
      <c r="A1792" s="854" t="s">
        <v>200</v>
      </c>
      <c r="B1792" s="5">
        <v>43592</v>
      </c>
      <c r="C1792" s="650" t="s">
        <v>1265</v>
      </c>
      <c r="D1792" s="291">
        <v>13539</v>
      </c>
      <c r="E1792" s="7" t="s">
        <v>10</v>
      </c>
      <c r="F1792" s="7" t="s">
        <v>1240</v>
      </c>
      <c r="G1792" s="7">
        <v>500</v>
      </c>
      <c r="H1792" s="648">
        <v>33.6</v>
      </c>
      <c r="I1792" s="648">
        <v>33.06</v>
      </c>
      <c r="J1792" s="19">
        <v>16800</v>
      </c>
      <c r="K1792" s="3">
        <v>12</v>
      </c>
      <c r="L1792" s="8">
        <v>2.5011111111111113</v>
      </c>
      <c r="M1792" s="8">
        <v>0.48888888888888893</v>
      </c>
      <c r="N1792" s="823">
        <v>16784.57611111111</v>
      </c>
      <c r="O1792" s="655" t="s">
        <v>143</v>
      </c>
      <c r="P1792" s="655"/>
      <c r="Q1792" s="823">
        <v>16784.57611111111</v>
      </c>
      <c r="R1792" s="15">
        <v>232.73999999999978</v>
      </c>
      <c r="S1792" s="25">
        <v>500</v>
      </c>
      <c r="U1792" s="649"/>
      <c r="V1792" s="4" t="s">
        <v>1211</v>
      </c>
      <c r="W1792" s="657">
        <v>14.99</v>
      </c>
      <c r="X1792" s="4">
        <v>200</v>
      </c>
      <c r="Y1792" s="20"/>
      <c r="Z1792" s="15">
        <v>0</v>
      </c>
    </row>
    <row r="1793" spans="1:26" s="4" customFormat="1" ht="15.75" customHeight="1">
      <c r="A1793" s="854" t="s">
        <v>200</v>
      </c>
      <c r="B1793" s="5">
        <v>43592</v>
      </c>
      <c r="C1793" s="650" t="s">
        <v>271</v>
      </c>
      <c r="D1793" s="291">
        <v>13539</v>
      </c>
      <c r="E1793" s="7" t="s">
        <v>8</v>
      </c>
      <c r="F1793" s="7" t="s">
        <v>170</v>
      </c>
      <c r="G1793" s="7">
        <v>200</v>
      </c>
      <c r="H1793" s="648">
        <v>36.840000000000003</v>
      </c>
      <c r="I1793" s="648">
        <v>38.4</v>
      </c>
      <c r="J1793" s="19">
        <v>7368.0000000000009</v>
      </c>
      <c r="K1793" s="3">
        <v>12</v>
      </c>
      <c r="L1793" s="8">
        <v>2.5011111111111113</v>
      </c>
      <c r="M1793" s="8">
        <v>0.48888888888888893</v>
      </c>
      <c r="N1793" s="823">
        <v>7384.03388888889</v>
      </c>
      <c r="O1793" s="655" t="s">
        <v>143</v>
      </c>
      <c r="P1793" s="655"/>
      <c r="Q1793" s="823">
        <v>-7384.03388888889</v>
      </c>
      <c r="R1793" s="15"/>
      <c r="S1793" s="25">
        <v>300</v>
      </c>
      <c r="U1793" s="649"/>
      <c r="V1793" s="4" t="s">
        <v>1211</v>
      </c>
      <c r="W1793" s="657">
        <v>14.99</v>
      </c>
      <c r="X1793" s="4">
        <v>300</v>
      </c>
      <c r="Y1793" s="20"/>
    </row>
    <row r="1794" spans="1:26" s="4" customFormat="1" ht="15.75" customHeight="1">
      <c r="A1794" s="854" t="s">
        <v>200</v>
      </c>
      <c r="B1794" s="5">
        <v>43592</v>
      </c>
      <c r="C1794" s="650" t="s">
        <v>271</v>
      </c>
      <c r="D1794" s="291">
        <v>13539</v>
      </c>
      <c r="E1794" s="7" t="s">
        <v>8</v>
      </c>
      <c r="F1794" s="7" t="s">
        <v>170</v>
      </c>
      <c r="G1794" s="7">
        <v>200</v>
      </c>
      <c r="H1794" s="648">
        <v>37.590000000000003</v>
      </c>
      <c r="I1794" s="648">
        <v>38.543333333333337</v>
      </c>
      <c r="J1794" s="19">
        <v>7518.0000000000009</v>
      </c>
      <c r="K1794" s="3">
        <v>12</v>
      </c>
      <c r="L1794" s="8">
        <v>2.5011111111111113</v>
      </c>
      <c r="M1794" s="8">
        <v>0.48888888888888893</v>
      </c>
      <c r="N1794" s="823">
        <v>7534.03388888889</v>
      </c>
      <c r="O1794" s="655" t="s">
        <v>143</v>
      </c>
      <c r="P1794" s="655"/>
      <c r="Q1794" s="823">
        <v>-7534.03388888889</v>
      </c>
      <c r="R1794" s="15"/>
      <c r="S1794" s="25">
        <v>10000</v>
      </c>
      <c r="U1794" s="15">
        <v>-6.4274170388615213</v>
      </c>
      <c r="V1794" s="4" t="s">
        <v>1257</v>
      </c>
      <c r="W1794" s="657">
        <v>14.99</v>
      </c>
      <c r="X1794" s="4">
        <v>-3000</v>
      </c>
      <c r="Y1794" s="20"/>
    </row>
    <row r="1795" spans="1:26" s="4" customFormat="1" ht="15.75" customHeight="1">
      <c r="A1795" s="854" t="s">
        <v>200</v>
      </c>
      <c r="B1795" s="5">
        <v>43592</v>
      </c>
      <c r="C1795" s="650" t="s">
        <v>1265</v>
      </c>
      <c r="D1795" s="291">
        <v>13539</v>
      </c>
      <c r="E1795" s="7" t="s">
        <v>8</v>
      </c>
      <c r="F1795" s="7" t="s">
        <v>1240</v>
      </c>
      <c r="G1795" s="7">
        <v>200</v>
      </c>
      <c r="H1795" s="648">
        <v>33.06</v>
      </c>
      <c r="I1795" s="648">
        <v>33.06</v>
      </c>
      <c r="J1795" s="19">
        <v>6612</v>
      </c>
      <c r="K1795" s="3">
        <v>12</v>
      </c>
      <c r="L1795" s="8">
        <v>2.5011111111111113</v>
      </c>
      <c r="M1795" s="8">
        <v>0.48888888888888893</v>
      </c>
      <c r="N1795" s="823">
        <v>6630.1988888888891</v>
      </c>
      <c r="O1795" s="655" t="s">
        <v>143</v>
      </c>
      <c r="P1795" s="655"/>
      <c r="Q1795" s="823">
        <v>-6630.1988888888891</v>
      </c>
      <c r="R1795" s="15"/>
      <c r="S1795" s="25">
        <v>13000</v>
      </c>
      <c r="U1795" s="15"/>
      <c r="V1795" s="4" t="s">
        <v>1211</v>
      </c>
      <c r="W1795" s="657">
        <v>14.99</v>
      </c>
      <c r="X1795" s="4">
        <v>3000</v>
      </c>
      <c r="Y1795" s="20"/>
    </row>
    <row r="1796" spans="1:26" s="4" customFormat="1" ht="15.75" customHeight="1">
      <c r="A1796" s="854" t="s">
        <v>200</v>
      </c>
      <c r="B1796" s="5">
        <v>43592</v>
      </c>
      <c r="C1796" s="650" t="s">
        <v>1265</v>
      </c>
      <c r="D1796" s="291">
        <v>13539</v>
      </c>
      <c r="E1796" s="7" t="s">
        <v>8</v>
      </c>
      <c r="F1796" s="7" t="s">
        <v>1240</v>
      </c>
      <c r="G1796" s="7">
        <v>300</v>
      </c>
      <c r="H1796" s="648">
        <v>33.06</v>
      </c>
      <c r="I1796" s="648">
        <v>33.06</v>
      </c>
      <c r="J1796" s="19">
        <v>9918</v>
      </c>
      <c r="K1796" s="3">
        <v>12</v>
      </c>
      <c r="L1796" s="8">
        <v>2.5011111111111113</v>
      </c>
      <c r="M1796" s="8">
        <v>0.48888888888888893</v>
      </c>
      <c r="N1796" s="823">
        <v>9932.3388888888876</v>
      </c>
      <c r="O1796" s="655" t="s">
        <v>143</v>
      </c>
      <c r="P1796" s="655"/>
      <c r="Q1796" s="823">
        <v>-9932.3388888888876</v>
      </c>
      <c r="R1796" s="15"/>
      <c r="S1796" s="25">
        <v>10000</v>
      </c>
      <c r="U1796" s="15">
        <v>0</v>
      </c>
      <c r="V1796" s="4" t="s">
        <v>1211</v>
      </c>
      <c r="W1796" s="657">
        <v>14.99</v>
      </c>
      <c r="X1796" s="4">
        <v>-3000</v>
      </c>
      <c r="Y1796" s="20"/>
      <c r="Z1796" s="15">
        <v>0</v>
      </c>
    </row>
    <row r="1797" spans="1:26" s="4" customFormat="1" ht="15.75" customHeight="1">
      <c r="A1797" s="854" t="s">
        <v>200</v>
      </c>
      <c r="B1797" s="5">
        <v>43591</v>
      </c>
      <c r="C1797" s="650" t="s">
        <v>271</v>
      </c>
      <c r="D1797" s="291">
        <v>9796</v>
      </c>
      <c r="E1797" s="7" t="s">
        <v>10</v>
      </c>
      <c r="F1797" s="7" t="s">
        <v>1234</v>
      </c>
      <c r="G1797" s="7">
        <v>3000</v>
      </c>
      <c r="H1797" s="648">
        <v>4.58</v>
      </c>
      <c r="I1797" s="648">
        <v>4.87</v>
      </c>
      <c r="J1797" s="19">
        <v>13740</v>
      </c>
      <c r="K1797" s="3">
        <v>12</v>
      </c>
      <c r="L1797" s="8">
        <v>3.0966666666666662</v>
      </c>
      <c r="M1797" s="8">
        <v>0.60333333333333339</v>
      </c>
      <c r="N1797" s="823">
        <v>13722.464166666667</v>
      </c>
      <c r="O1797" s="655" t="s">
        <v>143</v>
      </c>
      <c r="P1797" s="655"/>
      <c r="Q1797" s="823">
        <v>13722.464166666667</v>
      </c>
      <c r="R1797" s="15">
        <v>-882</v>
      </c>
      <c r="S1797" s="25">
        <v>600</v>
      </c>
      <c r="U1797" s="15"/>
      <c r="V1797" s="4" t="s">
        <v>1211</v>
      </c>
      <c r="W1797" s="657">
        <v>15.7</v>
      </c>
      <c r="X1797" s="4">
        <v>200</v>
      </c>
      <c r="Y1797" s="20"/>
      <c r="Z1797" s="15">
        <v>0</v>
      </c>
    </row>
    <row r="1798" spans="1:26" s="4" customFormat="1" ht="15.75" customHeight="1">
      <c r="A1798" s="854" t="s">
        <v>200</v>
      </c>
      <c r="B1798" s="5">
        <v>43591</v>
      </c>
      <c r="C1798" s="650" t="s">
        <v>271</v>
      </c>
      <c r="D1798" s="291">
        <v>9796</v>
      </c>
      <c r="E1798" s="7" t="s">
        <v>8</v>
      </c>
      <c r="F1798" s="7" t="s">
        <v>1234</v>
      </c>
      <c r="G1798" s="7">
        <v>3000</v>
      </c>
      <c r="H1798" s="648">
        <v>4.5999999999999996</v>
      </c>
      <c r="I1798" s="648">
        <v>4.87</v>
      </c>
      <c r="J1798" s="19">
        <v>13799.999999999998</v>
      </c>
      <c r="K1798" s="3">
        <v>12</v>
      </c>
      <c r="L1798" s="8">
        <v>3.0966666666666662</v>
      </c>
      <c r="M1798" s="8">
        <v>0.60333333333333339</v>
      </c>
      <c r="N1798" s="823">
        <v>13818.165833333331</v>
      </c>
      <c r="O1798" s="655" t="s">
        <v>143</v>
      </c>
      <c r="P1798" s="655"/>
      <c r="Q1798" s="823">
        <v>-13818.165833333331</v>
      </c>
      <c r="R1798" s="15"/>
      <c r="S1798" s="25">
        <v>600</v>
      </c>
      <c r="U1798" s="15">
        <v>-4.2925428710126292</v>
      </c>
      <c r="V1798" s="4" t="s">
        <v>1211</v>
      </c>
      <c r="W1798" s="657">
        <v>15.7</v>
      </c>
      <c r="X1798" s="4">
        <v>-200</v>
      </c>
      <c r="Y1798" s="20"/>
      <c r="Z1798" s="15">
        <v>0</v>
      </c>
    </row>
    <row r="1799" spans="1:26" s="4" customFormat="1" ht="15.75" customHeight="1">
      <c r="A1799" s="854" t="s">
        <v>200</v>
      </c>
      <c r="B1799" s="5">
        <v>43591</v>
      </c>
      <c r="C1799" s="650" t="s">
        <v>271</v>
      </c>
      <c r="D1799" s="663">
        <v>9796</v>
      </c>
      <c r="E1799" s="7" t="s">
        <v>10</v>
      </c>
      <c r="F1799" s="7" t="s">
        <v>1234</v>
      </c>
      <c r="G1799" s="7">
        <v>3000</v>
      </c>
      <c r="H1799" s="648">
        <v>4.6100000000000003</v>
      </c>
      <c r="I1799" s="648">
        <v>4.87</v>
      </c>
      <c r="J1799" s="19">
        <v>13830.000000000002</v>
      </c>
      <c r="K1799" s="3">
        <v>12</v>
      </c>
      <c r="L1799" s="8">
        <v>3.0966666666666662</v>
      </c>
      <c r="M1799" s="8">
        <v>0.60333333333333339</v>
      </c>
      <c r="N1799" s="823">
        <v>13812.464166666668</v>
      </c>
      <c r="O1799" s="655" t="s">
        <v>143</v>
      </c>
      <c r="P1799" s="655"/>
      <c r="Q1799" s="823">
        <v>13812.464166666668</v>
      </c>
      <c r="R1799" s="15">
        <v>0</v>
      </c>
      <c r="S1799" s="25">
        <v>800</v>
      </c>
      <c r="U1799" s="15"/>
      <c r="V1799" s="4" t="s">
        <v>1257</v>
      </c>
      <c r="W1799" s="657">
        <v>15.7</v>
      </c>
      <c r="X1799" s="4">
        <v>200</v>
      </c>
      <c r="Y1799" s="20"/>
    </row>
    <row r="1800" spans="1:26" s="4" customFormat="1" ht="15.75" customHeight="1">
      <c r="A1800" s="854" t="s">
        <v>200</v>
      </c>
      <c r="B1800" s="5">
        <v>43581</v>
      </c>
      <c r="C1800" s="650" t="s">
        <v>1265</v>
      </c>
      <c r="D1800" s="663">
        <v>81245</v>
      </c>
      <c r="E1800" s="7" t="s">
        <v>8</v>
      </c>
      <c r="F1800" s="7" t="s">
        <v>1</v>
      </c>
      <c r="G1800" s="7">
        <v>200</v>
      </c>
      <c r="H1800" s="648">
        <v>49.41</v>
      </c>
      <c r="I1800" s="648">
        <v>50.9925</v>
      </c>
      <c r="J1800" s="19">
        <v>9882</v>
      </c>
      <c r="K1800" s="3">
        <v>12</v>
      </c>
      <c r="L1800" s="8">
        <v>2.71</v>
      </c>
      <c r="M1800" s="8">
        <v>0.4</v>
      </c>
      <c r="N1800" s="823">
        <v>9899.9624999999996</v>
      </c>
      <c r="O1800" s="655" t="s">
        <v>143</v>
      </c>
      <c r="P1800" s="655"/>
      <c r="Q1800" s="823">
        <v>-9899.9624999999996</v>
      </c>
      <c r="R1800" s="15"/>
      <c r="S1800" s="25">
        <v>1000</v>
      </c>
      <c r="U1800" s="15"/>
      <c r="V1800" s="4" t="s">
        <v>1257</v>
      </c>
      <c r="W1800" s="657">
        <v>15.110000000000001</v>
      </c>
      <c r="X1800" s="4">
        <v>300</v>
      </c>
      <c r="Y1800" s="20"/>
    </row>
    <row r="1801" spans="1:26" s="4" customFormat="1" ht="15.75" customHeight="1">
      <c r="A1801" s="854" t="s">
        <v>200</v>
      </c>
      <c r="B1801" s="5">
        <v>43581</v>
      </c>
      <c r="C1801" s="650" t="s">
        <v>1265</v>
      </c>
      <c r="D1801" s="663">
        <v>77787</v>
      </c>
      <c r="E1801" s="7" t="s">
        <v>10</v>
      </c>
      <c r="F1801" s="7" t="s">
        <v>1</v>
      </c>
      <c r="G1801" s="7">
        <v>200</v>
      </c>
      <c r="H1801" s="648">
        <v>49.46</v>
      </c>
      <c r="I1801" s="648">
        <v>51.52</v>
      </c>
      <c r="J1801" s="19">
        <v>9892</v>
      </c>
      <c r="K1801" s="3">
        <v>12</v>
      </c>
      <c r="L1801" s="8">
        <v>2.72</v>
      </c>
      <c r="M1801" s="8">
        <v>0.4</v>
      </c>
      <c r="N1801" s="823">
        <v>9877.5950000000012</v>
      </c>
      <c r="O1801" s="655" t="s">
        <v>143</v>
      </c>
      <c r="P1801" s="655"/>
      <c r="Q1801" s="823">
        <v>9877.5950000000012</v>
      </c>
      <c r="R1801" s="15">
        <v>-424</v>
      </c>
      <c r="S1801" s="25">
        <v>1000</v>
      </c>
      <c r="U1801" s="15"/>
      <c r="V1801" s="4" t="s">
        <v>1257</v>
      </c>
      <c r="W1801" s="657">
        <v>15.120000000000001</v>
      </c>
      <c r="X1801" s="4">
        <v>500</v>
      </c>
      <c r="Y1801" s="20"/>
      <c r="Z1801" s="15">
        <v>0</v>
      </c>
    </row>
    <row r="1802" spans="1:26" s="4" customFormat="1" ht="15.75" customHeight="1">
      <c r="A1802" s="854" t="s">
        <v>200</v>
      </c>
      <c r="B1802" s="5">
        <v>43579</v>
      </c>
      <c r="C1802" s="650" t="s">
        <v>1265</v>
      </c>
      <c r="D1802" s="663">
        <v>70409</v>
      </c>
      <c r="E1802" s="7" t="s">
        <v>8</v>
      </c>
      <c r="F1802" s="7" t="s">
        <v>1</v>
      </c>
      <c r="G1802" s="7">
        <v>200</v>
      </c>
      <c r="H1802" s="648">
        <v>48.35</v>
      </c>
      <c r="I1802" s="648">
        <v>51.522500000000001</v>
      </c>
      <c r="J1802" s="19">
        <v>9670</v>
      </c>
      <c r="K1802" s="3">
        <v>12</v>
      </c>
      <c r="L1802" s="8">
        <v>4.5166666666666666</v>
      </c>
      <c r="M1802" s="8">
        <v>0.66999999999999993</v>
      </c>
      <c r="N1802" s="823">
        <v>9685.3049999999985</v>
      </c>
      <c r="O1802" s="655" t="s">
        <v>143</v>
      </c>
      <c r="P1802" s="655"/>
      <c r="Q1802" s="823">
        <v>-9685.3049999999985</v>
      </c>
      <c r="R1802" s="15"/>
      <c r="S1802" s="25">
        <v>0</v>
      </c>
      <c r="U1802" s="15"/>
      <c r="V1802" s="4" t="s">
        <v>1257</v>
      </c>
      <c r="W1802" s="657">
        <v>17.186666666666667</v>
      </c>
      <c r="X1802" s="4">
        <v>1000</v>
      </c>
      <c r="Y1802" s="20"/>
    </row>
    <row r="1803" spans="1:26" s="4" customFormat="1" ht="15.75" customHeight="1">
      <c r="A1803" s="854" t="s">
        <v>200</v>
      </c>
      <c r="B1803" s="5">
        <v>43579</v>
      </c>
      <c r="C1803" s="650" t="s">
        <v>271</v>
      </c>
      <c r="D1803" s="663">
        <v>70409</v>
      </c>
      <c r="E1803" s="7" t="s">
        <v>8</v>
      </c>
      <c r="F1803" s="7" t="s">
        <v>170</v>
      </c>
      <c r="G1803" s="7">
        <v>300</v>
      </c>
      <c r="H1803" s="648">
        <v>37.81</v>
      </c>
      <c r="I1803" s="648">
        <v>38.690769230769227</v>
      </c>
      <c r="J1803" s="19">
        <v>11343</v>
      </c>
      <c r="K1803" s="3">
        <v>12</v>
      </c>
      <c r="L1803" s="8">
        <v>4.5166666666666666</v>
      </c>
      <c r="M1803" s="8">
        <v>0.66999999999999993</v>
      </c>
      <c r="N1803" s="823">
        <v>11358.304999999998</v>
      </c>
      <c r="O1803" s="655" t="s">
        <v>143</v>
      </c>
      <c r="P1803" s="655"/>
      <c r="Q1803" s="823">
        <v>-11358.304999999998</v>
      </c>
      <c r="R1803" s="15"/>
      <c r="S1803" s="25">
        <v>0</v>
      </c>
      <c r="U1803" s="15">
        <v>7.3319640104679911</v>
      </c>
      <c r="V1803" s="4" t="s">
        <v>1257</v>
      </c>
      <c r="W1803" s="657">
        <v>17.186666666666667</v>
      </c>
      <c r="X1803" s="4">
        <v>-600</v>
      </c>
      <c r="Y1803" s="20"/>
      <c r="Z1803" s="15">
        <v>0</v>
      </c>
    </row>
    <row r="1804" spans="1:26" s="4" customFormat="1" ht="15.75" customHeight="1">
      <c r="A1804" s="854" t="s">
        <v>200</v>
      </c>
      <c r="B1804" s="5">
        <v>43579</v>
      </c>
      <c r="C1804" s="650" t="s">
        <v>271</v>
      </c>
      <c r="D1804" s="291">
        <v>70409</v>
      </c>
      <c r="E1804" s="7" t="s">
        <v>8</v>
      </c>
      <c r="F1804" s="7" t="s">
        <v>170</v>
      </c>
      <c r="G1804" s="7">
        <v>500</v>
      </c>
      <c r="H1804" s="648">
        <v>38.729999999999997</v>
      </c>
      <c r="I1804" s="648">
        <v>38.954999999999998</v>
      </c>
      <c r="J1804" s="19">
        <v>19365</v>
      </c>
      <c r="K1804" s="3">
        <v>12</v>
      </c>
      <c r="L1804" s="8">
        <v>4.5166666666666666</v>
      </c>
      <c r="M1804" s="8">
        <v>0.66999999999999993</v>
      </c>
      <c r="N1804" s="823">
        <v>19380.305</v>
      </c>
      <c r="O1804" s="655" t="s">
        <v>143</v>
      </c>
      <c r="P1804" s="655"/>
      <c r="Q1804" s="823">
        <v>-19380.305</v>
      </c>
      <c r="R1804" s="15"/>
      <c r="S1804" s="25">
        <v>500</v>
      </c>
      <c r="U1804" s="15">
        <v>-1.5134334713175204</v>
      </c>
      <c r="V1804" s="4" t="s">
        <v>1257</v>
      </c>
      <c r="W1804" s="657">
        <v>17.186666666666667</v>
      </c>
      <c r="X1804" s="4">
        <v>-500</v>
      </c>
      <c r="Y1804" s="20"/>
    </row>
    <row r="1805" spans="1:26" s="4" customFormat="1" ht="15.75" customHeight="1">
      <c r="A1805" s="854" t="s">
        <v>200</v>
      </c>
      <c r="B1805" s="5">
        <v>43578</v>
      </c>
      <c r="C1805" s="650" t="s">
        <v>274</v>
      </c>
      <c r="D1805" s="291">
        <v>70409</v>
      </c>
      <c r="E1805" s="7" t="s">
        <v>8</v>
      </c>
      <c r="F1805" s="7" t="s">
        <v>172</v>
      </c>
      <c r="G1805" s="7">
        <v>1000</v>
      </c>
      <c r="H1805" s="648">
        <v>8.91</v>
      </c>
      <c r="I1805" s="648">
        <v>8.8559999999999999</v>
      </c>
      <c r="J1805" s="19">
        <v>8910</v>
      </c>
      <c r="K1805" s="3">
        <v>12</v>
      </c>
      <c r="L1805" s="8">
        <v>5.3550000000000004</v>
      </c>
      <c r="M1805" s="8">
        <v>0.79</v>
      </c>
      <c r="N1805" s="823">
        <v>8926.7525000000005</v>
      </c>
      <c r="O1805" s="655" t="s">
        <v>143</v>
      </c>
      <c r="P1805" s="655"/>
      <c r="Q1805" s="823">
        <v>-8926.7525000000005</v>
      </c>
      <c r="R1805" s="15"/>
      <c r="S1805" s="25">
        <v>14000</v>
      </c>
      <c r="U1805" s="15"/>
      <c r="V1805" s="4" t="s">
        <v>1257</v>
      </c>
      <c r="W1805" s="657">
        <v>18.145</v>
      </c>
      <c r="X1805" s="4">
        <v>1000</v>
      </c>
      <c r="Y1805" s="20"/>
    </row>
    <row r="1806" spans="1:26" s="4" customFormat="1" ht="15.75" customHeight="1">
      <c r="A1806" s="854" t="s">
        <v>200</v>
      </c>
      <c r="B1806" s="5">
        <v>43578</v>
      </c>
      <c r="C1806" s="650" t="s">
        <v>1265</v>
      </c>
      <c r="D1806" s="291">
        <v>66074</v>
      </c>
      <c r="E1806" s="7" t="s">
        <v>10</v>
      </c>
      <c r="F1806" s="7" t="s">
        <v>1240</v>
      </c>
      <c r="G1806" s="7">
        <v>600</v>
      </c>
      <c r="H1806" s="648">
        <v>32.76</v>
      </c>
      <c r="I1806" s="648">
        <v>30.31</v>
      </c>
      <c r="J1806" s="19">
        <v>19656</v>
      </c>
      <c r="K1806" s="3">
        <v>12</v>
      </c>
      <c r="L1806" s="8">
        <v>5.3550000000000004</v>
      </c>
      <c r="M1806" s="8">
        <v>0.79</v>
      </c>
      <c r="N1806" s="823">
        <v>19639.877499999999</v>
      </c>
      <c r="O1806" s="655" t="s">
        <v>143</v>
      </c>
      <c r="P1806" s="655"/>
      <c r="Q1806" s="823">
        <v>19639.877499999999</v>
      </c>
      <c r="R1806" s="15">
        <v>1439.9887500000004</v>
      </c>
      <c r="S1806" s="25">
        <v>800</v>
      </c>
      <c r="U1806" s="15"/>
      <c r="V1806" s="4" t="s">
        <v>1257</v>
      </c>
      <c r="W1806" s="657">
        <v>18.145</v>
      </c>
      <c r="X1806" s="4">
        <v>800</v>
      </c>
      <c r="Y1806" s="20"/>
    </row>
    <row r="1807" spans="1:26" s="4" customFormat="1" ht="15.75" customHeight="1">
      <c r="A1807" s="854" t="s">
        <v>200</v>
      </c>
      <c r="B1807" s="5">
        <v>43578</v>
      </c>
      <c r="C1807" s="650" t="s">
        <v>271</v>
      </c>
      <c r="D1807" s="291">
        <v>66074</v>
      </c>
      <c r="E1807" s="7" t="s">
        <v>10</v>
      </c>
      <c r="F1807" s="7" t="s">
        <v>170</v>
      </c>
      <c r="G1807" s="7">
        <v>500</v>
      </c>
      <c r="H1807" s="648">
        <v>38.619999999999997</v>
      </c>
      <c r="I1807" s="648">
        <v>39.18</v>
      </c>
      <c r="J1807" s="19">
        <v>19310</v>
      </c>
      <c r="K1807" s="3">
        <v>12</v>
      </c>
      <c r="L1807" s="8">
        <v>5.3550000000000004</v>
      </c>
      <c r="M1807" s="8">
        <v>0.79</v>
      </c>
      <c r="N1807" s="823">
        <v>19293.877499999999</v>
      </c>
      <c r="O1807" s="655" t="s">
        <v>143</v>
      </c>
      <c r="P1807" s="655"/>
      <c r="Q1807" s="823">
        <v>19293.877499999999</v>
      </c>
      <c r="R1807" s="15">
        <v>-292</v>
      </c>
      <c r="S1807" s="25">
        <v>1000</v>
      </c>
      <c r="U1807" s="15"/>
      <c r="V1807" s="4" t="s">
        <v>1257</v>
      </c>
      <c r="W1807" s="657">
        <v>18.145</v>
      </c>
      <c r="X1807" s="4">
        <v>500</v>
      </c>
      <c r="Y1807" s="20"/>
      <c r="Z1807" s="15">
        <v>0</v>
      </c>
    </row>
    <row r="1808" spans="1:26" s="4" customFormat="1" ht="15.75" customHeight="1">
      <c r="A1808" s="854" t="s">
        <v>200</v>
      </c>
      <c r="B1808" s="5">
        <v>43573</v>
      </c>
      <c r="C1808" s="650" t="s">
        <v>271</v>
      </c>
      <c r="D1808" s="291">
        <v>58555</v>
      </c>
      <c r="E1808" s="7" t="s">
        <v>8</v>
      </c>
      <c r="F1808" s="7" t="s">
        <v>1234</v>
      </c>
      <c r="G1808" s="7">
        <v>1000</v>
      </c>
      <c r="H1808" s="648">
        <v>3.92</v>
      </c>
      <c r="I1808" s="648">
        <v>4.8671428571428574</v>
      </c>
      <c r="J1808" s="19">
        <v>3920</v>
      </c>
      <c r="K1808" s="3">
        <v>12</v>
      </c>
      <c r="L1808" s="8">
        <v>1.07</v>
      </c>
      <c r="M1808" s="8">
        <v>0.15</v>
      </c>
      <c r="N1808" s="823">
        <v>3936.1125000000002</v>
      </c>
      <c r="O1808" s="655" t="s">
        <v>143</v>
      </c>
      <c r="P1808" s="655"/>
      <c r="Q1808" s="823">
        <v>-3936.1125000000002</v>
      </c>
      <c r="R1808" s="15"/>
      <c r="S1808" s="25">
        <v>0</v>
      </c>
      <c r="U1808" s="15">
        <v>1.4553274341426559</v>
      </c>
      <c r="V1808" s="4" t="s">
        <v>1257</v>
      </c>
      <c r="W1808" s="657">
        <v>13.22</v>
      </c>
      <c r="X1808" s="4">
        <v>-1100</v>
      </c>
      <c r="Y1808" s="20"/>
    </row>
    <row r="1809" spans="1:26" s="4" customFormat="1" ht="15.75" customHeight="1">
      <c r="A1809" s="854" t="s">
        <v>200</v>
      </c>
      <c r="B1809" s="5">
        <v>43572</v>
      </c>
      <c r="C1809" s="650" t="e">
        <v>#N/A</v>
      </c>
      <c r="D1809" s="291">
        <v>54391</v>
      </c>
      <c r="E1809" s="7" t="s">
        <v>8</v>
      </c>
      <c r="F1809" s="7" t="s">
        <v>195</v>
      </c>
      <c r="G1809" s="7">
        <v>800</v>
      </c>
      <c r="H1809" s="648">
        <v>15.4</v>
      </c>
      <c r="I1809" s="648">
        <v>15.4</v>
      </c>
      <c r="J1809" s="19">
        <v>12320</v>
      </c>
      <c r="K1809" s="3">
        <v>12</v>
      </c>
      <c r="L1809" s="8">
        <v>4.6862500000000002</v>
      </c>
      <c r="M1809" s="8">
        <v>0.69499999999999995</v>
      </c>
      <c r="N1809" s="823">
        <v>12340.544999999998</v>
      </c>
      <c r="O1809" s="655" t="s">
        <v>143</v>
      </c>
      <c r="P1809" s="655"/>
      <c r="Q1809" s="823">
        <v>-12340.544999999998</v>
      </c>
      <c r="R1809" s="15"/>
      <c r="S1809" s="25">
        <v>1100</v>
      </c>
      <c r="U1809" s="15">
        <v>1.4323995345980554</v>
      </c>
      <c r="V1809" s="4" t="s">
        <v>1257</v>
      </c>
      <c r="W1809" s="657">
        <v>17.381250000000001</v>
      </c>
      <c r="X1809" s="4">
        <v>-400</v>
      </c>
      <c r="Y1809" s="20"/>
      <c r="Z1809" s="15">
        <v>0</v>
      </c>
    </row>
    <row r="1810" spans="1:26" s="4" customFormat="1" ht="15.75" customHeight="1">
      <c r="A1810" s="854" t="s">
        <v>200</v>
      </c>
      <c r="B1810" s="5">
        <v>43572</v>
      </c>
      <c r="C1810" s="650" t="s">
        <v>271</v>
      </c>
      <c r="D1810" s="291">
        <v>54391</v>
      </c>
      <c r="E1810" s="7" t="s">
        <v>8</v>
      </c>
      <c r="F1810" s="7" t="s">
        <v>170</v>
      </c>
      <c r="G1810" s="7">
        <v>500</v>
      </c>
      <c r="H1810" s="648">
        <v>36.549999999999997</v>
      </c>
      <c r="I1810" s="648">
        <v>39.18</v>
      </c>
      <c r="J1810" s="19">
        <v>18275</v>
      </c>
      <c r="K1810" s="3">
        <v>12</v>
      </c>
      <c r="L1810" s="8">
        <v>4.6862500000000002</v>
      </c>
      <c r="M1810" s="8">
        <v>0.69499999999999995</v>
      </c>
      <c r="N1810" s="823">
        <v>18293.255000000001</v>
      </c>
      <c r="O1810" s="655" t="s">
        <v>143</v>
      </c>
      <c r="P1810" s="655"/>
      <c r="Q1810" s="823">
        <v>-18293.255000000001</v>
      </c>
      <c r="R1810" s="15"/>
      <c r="S1810" s="25">
        <v>1500</v>
      </c>
      <c r="U1810" s="15">
        <v>1.2273405448113539</v>
      </c>
      <c r="V1810" s="4" t="s">
        <v>1257</v>
      </c>
      <c r="W1810" s="657">
        <v>17.381250000000001</v>
      </c>
      <c r="X1810" s="4">
        <v>-100</v>
      </c>
      <c r="Y1810" s="20"/>
    </row>
    <row r="1811" spans="1:26" s="4" customFormat="1" ht="15.75" customHeight="1">
      <c r="A1811" s="854" t="s">
        <v>200</v>
      </c>
      <c r="B1811" s="5">
        <v>43572</v>
      </c>
      <c r="C1811" s="650" t="s">
        <v>274</v>
      </c>
      <c r="D1811" s="291">
        <v>54391</v>
      </c>
      <c r="E1811" s="7" t="s">
        <v>10</v>
      </c>
      <c r="F1811" s="7" t="s">
        <v>152</v>
      </c>
      <c r="G1811" s="7">
        <v>1100</v>
      </c>
      <c r="H1811" s="648">
        <v>39.119999999999997</v>
      </c>
      <c r="I1811" s="648">
        <v>38.54</v>
      </c>
      <c r="J1811" s="19">
        <v>43032</v>
      </c>
      <c r="K1811" s="3">
        <v>12</v>
      </c>
      <c r="L1811" s="8">
        <v>4.6862500000000002</v>
      </c>
      <c r="M1811" s="8">
        <v>0.69499999999999995</v>
      </c>
      <c r="N1811" s="823">
        <v>43014.375</v>
      </c>
      <c r="O1811" s="655" t="s">
        <v>143</v>
      </c>
      <c r="P1811" s="655"/>
      <c r="Q1811" s="823">
        <v>43014.375</v>
      </c>
      <c r="R1811" s="15">
        <v>626</v>
      </c>
      <c r="S1811" s="25">
        <v>1800</v>
      </c>
      <c r="U1811" s="15">
        <v>1.3316357822485267</v>
      </c>
      <c r="V1811" s="4" t="s">
        <v>1257</v>
      </c>
      <c r="W1811" s="657">
        <v>17.381250000000001</v>
      </c>
      <c r="X1811" s="4">
        <v>-300</v>
      </c>
      <c r="Y1811" s="20"/>
      <c r="Z1811" s="15">
        <v>0</v>
      </c>
    </row>
    <row r="1812" spans="1:26" s="4" customFormat="1" ht="15.75" customHeight="1">
      <c r="A1812" s="854" t="s">
        <v>200</v>
      </c>
      <c r="B1812" s="5">
        <v>43572</v>
      </c>
      <c r="C1812" s="650" t="s">
        <v>274</v>
      </c>
      <c r="D1812" s="291">
        <v>54391</v>
      </c>
      <c r="E1812" s="7" t="s">
        <v>10</v>
      </c>
      <c r="F1812" s="7" t="s">
        <v>152</v>
      </c>
      <c r="G1812" s="7">
        <v>400</v>
      </c>
      <c r="H1812" s="648">
        <v>39.130000000000003</v>
      </c>
      <c r="I1812" s="648">
        <v>38.54</v>
      </c>
      <c r="J1812" s="19">
        <v>15652.000000000002</v>
      </c>
      <c r="K1812" s="3">
        <v>12</v>
      </c>
      <c r="L1812" s="8">
        <v>4.6862500000000002</v>
      </c>
      <c r="M1812" s="8">
        <v>0.69499999999999995</v>
      </c>
      <c r="N1812" s="823">
        <v>15638.095000000003</v>
      </c>
      <c r="O1812" s="655" t="s">
        <v>143</v>
      </c>
      <c r="P1812" s="655"/>
      <c r="Q1812" s="823">
        <v>15638.095000000003</v>
      </c>
      <c r="R1812" s="15">
        <v>224.00000000000182</v>
      </c>
      <c r="S1812" s="25">
        <v>1500</v>
      </c>
      <c r="U1812" s="15"/>
      <c r="V1812" s="4" t="s">
        <v>1257</v>
      </c>
      <c r="W1812" s="657">
        <v>17.381250000000001</v>
      </c>
      <c r="X1812" s="4">
        <v>1500</v>
      </c>
      <c r="Y1812" s="20"/>
      <c r="Z1812" s="15">
        <v>0</v>
      </c>
    </row>
    <row r="1813" spans="1:26" s="4" customFormat="1" ht="15.75" customHeight="1">
      <c r="A1813" s="854" t="s">
        <v>200</v>
      </c>
      <c r="B1813" s="5">
        <v>43572</v>
      </c>
      <c r="C1813" s="650" t="s">
        <v>274</v>
      </c>
      <c r="D1813" s="291">
        <v>54391</v>
      </c>
      <c r="E1813" s="7" t="s">
        <v>10</v>
      </c>
      <c r="F1813" s="7" t="s">
        <v>152</v>
      </c>
      <c r="G1813" s="7">
        <v>100</v>
      </c>
      <c r="H1813" s="648">
        <v>39.14</v>
      </c>
      <c r="I1813" s="648">
        <v>38.54</v>
      </c>
      <c r="J1813" s="19">
        <v>3914</v>
      </c>
      <c r="K1813" s="3">
        <v>0</v>
      </c>
      <c r="L1813" s="8">
        <v>4.6862500000000002</v>
      </c>
      <c r="M1813" s="8">
        <v>0.69499999999999995</v>
      </c>
      <c r="N1813" s="823">
        <v>3910.895</v>
      </c>
      <c r="O1813" s="655" t="s">
        <v>143</v>
      </c>
      <c r="P1813" s="655"/>
      <c r="Q1813" s="823">
        <v>3910.895</v>
      </c>
      <c r="R1813" s="15">
        <v>48</v>
      </c>
      <c r="S1813" s="25">
        <v>600</v>
      </c>
      <c r="U1813" s="15"/>
      <c r="V1813" s="4" t="s">
        <v>1257</v>
      </c>
      <c r="W1813" s="657">
        <v>5.3812500000000005</v>
      </c>
      <c r="X1813" s="4">
        <v>600</v>
      </c>
      <c r="Y1813" s="20"/>
      <c r="Z1813" s="15">
        <v>0</v>
      </c>
    </row>
    <row r="1814" spans="1:26" s="4" customFormat="1" ht="15.75" customHeight="1">
      <c r="A1814" s="854" t="s">
        <v>200</v>
      </c>
      <c r="B1814" s="5">
        <v>43572</v>
      </c>
      <c r="C1814" s="650" t="s">
        <v>274</v>
      </c>
      <c r="D1814" s="291">
        <v>54391</v>
      </c>
      <c r="E1814" s="7" t="s">
        <v>10</v>
      </c>
      <c r="F1814" s="7" t="s">
        <v>152</v>
      </c>
      <c r="G1814" s="7">
        <v>300</v>
      </c>
      <c r="H1814" s="648">
        <v>39.1</v>
      </c>
      <c r="I1814" s="648">
        <v>38.54</v>
      </c>
      <c r="J1814" s="19">
        <v>11730</v>
      </c>
      <c r="K1814" s="3">
        <v>12</v>
      </c>
      <c r="L1814" s="8">
        <v>4.6862500000000002</v>
      </c>
      <c r="M1814" s="8">
        <v>0.69499999999999995</v>
      </c>
      <c r="N1814" s="823">
        <v>11714.915000000001</v>
      </c>
      <c r="O1814" s="655" t="s">
        <v>143</v>
      </c>
      <c r="P1814" s="655"/>
      <c r="Q1814" s="823">
        <v>11714.915000000001</v>
      </c>
      <c r="R1814" s="15">
        <v>156</v>
      </c>
      <c r="S1814" s="25">
        <v>13000</v>
      </c>
      <c r="U1814" s="15"/>
      <c r="V1814" s="4" t="s">
        <v>1258</v>
      </c>
      <c r="W1814" s="657">
        <v>17.381250000000001</v>
      </c>
      <c r="X1814" s="4">
        <v>1000</v>
      </c>
      <c r="Y1814" s="20"/>
      <c r="Z1814" s="15">
        <v>0</v>
      </c>
    </row>
    <row r="1815" spans="1:26" s="4" customFormat="1" ht="15.75" customHeight="1">
      <c r="A1815" s="854" t="s">
        <v>200</v>
      </c>
      <c r="B1815" s="5">
        <v>43572</v>
      </c>
      <c r="C1815" s="650" t="s">
        <v>274</v>
      </c>
      <c r="D1815" s="291">
        <v>54391</v>
      </c>
      <c r="E1815" s="7" t="s">
        <v>8</v>
      </c>
      <c r="F1815" s="7" t="s">
        <v>172</v>
      </c>
      <c r="G1815" s="7">
        <v>1500</v>
      </c>
      <c r="H1815" s="648">
        <v>8.82</v>
      </c>
      <c r="I1815" s="648">
        <v>8.82</v>
      </c>
      <c r="J1815" s="19">
        <v>13230</v>
      </c>
      <c r="K1815" s="3">
        <v>12</v>
      </c>
      <c r="L1815" s="8">
        <v>4.6862500000000002</v>
      </c>
      <c r="M1815" s="8">
        <v>0.69499999999999995</v>
      </c>
      <c r="N1815" s="823">
        <v>13245.794999999998</v>
      </c>
      <c r="O1815" s="655" t="s">
        <v>143</v>
      </c>
      <c r="P1815" s="655"/>
      <c r="Q1815" s="823">
        <v>-13245.794999999998</v>
      </c>
      <c r="R1815" s="15"/>
      <c r="S1815" s="25">
        <v>1900</v>
      </c>
      <c r="U1815" s="15">
        <v>-2.8819358319177311</v>
      </c>
      <c r="V1815" s="4" t="s">
        <v>1258</v>
      </c>
      <c r="W1815" s="657">
        <v>17.381250000000001</v>
      </c>
      <c r="X1815" s="4">
        <v>-600</v>
      </c>
      <c r="Y1815" s="20"/>
    </row>
    <row r="1816" spans="1:26" s="4" customFormat="1" ht="15.75" customHeight="1">
      <c r="A1816" s="854" t="s">
        <v>200</v>
      </c>
      <c r="B1816" s="5">
        <v>43572</v>
      </c>
      <c r="C1816" s="650" t="s">
        <v>1265</v>
      </c>
      <c r="D1816" s="291">
        <v>54391</v>
      </c>
      <c r="E1816" s="7" t="s">
        <v>8</v>
      </c>
      <c r="F1816" s="7" t="s">
        <v>1240</v>
      </c>
      <c r="G1816" s="7">
        <v>600</v>
      </c>
      <c r="H1816" s="648">
        <v>30.31</v>
      </c>
      <c r="I1816" s="648">
        <v>30.31</v>
      </c>
      <c r="J1816" s="19">
        <v>18186</v>
      </c>
      <c r="K1816" s="3">
        <v>12</v>
      </c>
      <c r="L1816" s="8">
        <v>4.6862500000000002</v>
      </c>
      <c r="M1816" s="8">
        <v>0.69499999999999995</v>
      </c>
      <c r="N1816" s="823">
        <v>18202.395</v>
      </c>
      <c r="O1816" s="655" t="s">
        <v>143</v>
      </c>
      <c r="P1816" s="655"/>
      <c r="Q1816" s="823">
        <v>-18202.395</v>
      </c>
      <c r="R1816" s="15"/>
      <c r="S1816" s="25">
        <v>1900</v>
      </c>
      <c r="U1816" s="15">
        <v>-0.70595507092756749</v>
      </c>
      <c r="V1816" s="4" t="s">
        <v>1258</v>
      </c>
      <c r="W1816" s="657">
        <v>17.381250000000001</v>
      </c>
      <c r="X1816" s="4">
        <v>-200</v>
      </c>
      <c r="Y1816" s="20"/>
      <c r="Z1816" s="15">
        <v>0</v>
      </c>
    </row>
    <row r="1817" spans="1:26" s="4" customFormat="1" ht="15.75" customHeight="1">
      <c r="A1817" s="854" t="s">
        <v>200</v>
      </c>
      <c r="B1817" s="5">
        <v>43571</v>
      </c>
      <c r="C1817" s="650" t="s">
        <v>271</v>
      </c>
      <c r="D1817" s="291">
        <v>50480</v>
      </c>
      <c r="E1817" s="7" t="s">
        <v>8</v>
      </c>
      <c r="F1817" s="7" t="s">
        <v>1234</v>
      </c>
      <c r="G1817" s="7">
        <v>1000</v>
      </c>
      <c r="H1817" s="648">
        <v>4.01</v>
      </c>
      <c r="I1817" s="648">
        <v>4.9430769230769229</v>
      </c>
      <c r="J1817" s="19">
        <v>4010</v>
      </c>
      <c r="K1817" s="3">
        <v>12</v>
      </c>
      <c r="L1817" s="8">
        <v>1.1000000000000001</v>
      </c>
      <c r="M1817" s="8">
        <v>0.16</v>
      </c>
      <c r="N1817" s="823">
        <v>4025.86</v>
      </c>
      <c r="O1817" s="655" t="s">
        <v>143</v>
      </c>
      <c r="P1817" s="655"/>
      <c r="Q1817" s="823">
        <v>-4025.86</v>
      </c>
      <c r="R1817" s="15"/>
      <c r="S1817" s="25">
        <v>2100</v>
      </c>
      <c r="U1817" s="15">
        <v>-0.364810770047785</v>
      </c>
      <c r="V1817" s="4" t="s">
        <v>1258</v>
      </c>
      <c r="W1817" s="657">
        <v>13.26</v>
      </c>
      <c r="X1817" s="4">
        <v>-200</v>
      </c>
      <c r="Y1817" s="20"/>
    </row>
    <row r="1818" spans="1:26" s="4" customFormat="1" ht="15.75" customHeight="1">
      <c r="A1818" s="854" t="s">
        <v>200</v>
      </c>
      <c r="B1818" s="5">
        <v>43570</v>
      </c>
      <c r="C1818" s="650" t="s">
        <v>1265</v>
      </c>
      <c r="D1818" s="291">
        <v>46219</v>
      </c>
      <c r="E1818" s="7" t="s">
        <v>10</v>
      </c>
      <c r="F1818" s="7" t="s">
        <v>1240</v>
      </c>
      <c r="G1818" s="7">
        <v>600</v>
      </c>
      <c r="H1818" s="648">
        <v>30.91</v>
      </c>
      <c r="I1818" s="648">
        <v>31.78</v>
      </c>
      <c r="J1818" s="19">
        <v>18546</v>
      </c>
      <c r="K1818" s="3">
        <v>12</v>
      </c>
      <c r="L1818" s="8">
        <v>3.1066666666666669</v>
      </c>
      <c r="M1818" s="8">
        <v>0.45999999999999996</v>
      </c>
      <c r="N1818" s="823">
        <v>18529.212</v>
      </c>
      <c r="O1818" s="655" t="s">
        <v>143</v>
      </c>
      <c r="P1818" s="655"/>
      <c r="Q1818" s="823">
        <v>18529.212</v>
      </c>
      <c r="R1818" s="15">
        <v>-534</v>
      </c>
      <c r="S1818" s="25">
        <v>0</v>
      </c>
      <c r="U1818" s="15">
        <v>-0.42982891983005844</v>
      </c>
      <c r="V1818" s="4" t="s">
        <v>1258</v>
      </c>
      <c r="W1818" s="657">
        <v>15.566666666666666</v>
      </c>
      <c r="X1818" s="4">
        <v>-1000</v>
      </c>
      <c r="Y1818" s="20"/>
    </row>
    <row r="1819" spans="1:26" s="4" customFormat="1" ht="15.75" customHeight="1">
      <c r="A1819" s="854" t="s">
        <v>200</v>
      </c>
      <c r="B1819" s="5">
        <v>43570</v>
      </c>
      <c r="C1819" s="650" t="s">
        <v>274</v>
      </c>
      <c r="D1819" s="291">
        <v>46219</v>
      </c>
      <c r="E1819" s="7" t="s">
        <v>10</v>
      </c>
      <c r="F1819" s="7" t="s">
        <v>152</v>
      </c>
      <c r="G1819" s="7">
        <v>200</v>
      </c>
      <c r="H1819" s="648">
        <v>38.33</v>
      </c>
      <c r="I1819" s="648">
        <v>38.54</v>
      </c>
      <c r="J1819" s="19">
        <v>7666</v>
      </c>
      <c r="K1819" s="3">
        <v>12</v>
      </c>
      <c r="L1819" s="8">
        <v>3.1066666666666669</v>
      </c>
      <c r="M1819" s="8">
        <v>0.45999999999999996</v>
      </c>
      <c r="N1819" s="823">
        <v>7649.2119999999995</v>
      </c>
      <c r="O1819" s="655" t="s">
        <v>143</v>
      </c>
      <c r="P1819" s="655"/>
      <c r="Q1819" s="823">
        <v>7649.2119999999995</v>
      </c>
      <c r="R1819" s="15">
        <v>-54</v>
      </c>
      <c r="S1819" s="25">
        <v>600</v>
      </c>
      <c r="U1819" s="15"/>
      <c r="V1819" s="4" t="s">
        <v>1258</v>
      </c>
      <c r="W1819" s="657">
        <v>15.566666666666666</v>
      </c>
      <c r="X1819" s="4">
        <v>300</v>
      </c>
      <c r="Y1819" s="20"/>
    </row>
    <row r="1820" spans="1:26" s="4" customFormat="1" ht="15.75" customHeight="1">
      <c r="A1820" s="854" t="s">
        <v>200</v>
      </c>
      <c r="B1820" s="5">
        <v>43570</v>
      </c>
      <c r="C1820" s="650" t="s">
        <v>274</v>
      </c>
      <c r="D1820" s="291">
        <v>46219</v>
      </c>
      <c r="E1820" s="7" t="s">
        <v>10</v>
      </c>
      <c r="F1820" s="7" t="s">
        <v>152</v>
      </c>
      <c r="G1820" s="7">
        <v>200</v>
      </c>
      <c r="H1820" s="648">
        <v>38.46</v>
      </c>
      <c r="I1820" s="648">
        <v>38.54</v>
      </c>
      <c r="J1820" s="19">
        <v>7692</v>
      </c>
      <c r="K1820" s="3">
        <v>12</v>
      </c>
      <c r="L1820" s="8">
        <v>3.1066666666666669</v>
      </c>
      <c r="M1820" s="8">
        <v>0.45999999999999996</v>
      </c>
      <c r="N1820" s="823">
        <v>7675.2119999999995</v>
      </c>
      <c r="O1820" s="655" t="s">
        <v>143</v>
      </c>
      <c r="P1820" s="655"/>
      <c r="Q1820" s="823">
        <v>7675.2119999999995</v>
      </c>
      <c r="R1820" s="15">
        <v>-28</v>
      </c>
      <c r="S1820" s="25">
        <v>0</v>
      </c>
      <c r="U1820" s="15">
        <v>7.4234625171724149</v>
      </c>
      <c r="V1820" s="4" t="s">
        <v>1258</v>
      </c>
      <c r="W1820" s="657">
        <v>15.566666666666666</v>
      </c>
      <c r="X1820" s="4">
        <v>-4000</v>
      </c>
      <c r="Y1820" s="20"/>
      <c r="Z1820" s="15">
        <v>0</v>
      </c>
    </row>
    <row r="1821" spans="1:26" s="4" customFormat="1" ht="15.75" customHeight="1">
      <c r="A1821" s="854" t="s">
        <v>200</v>
      </c>
      <c r="B1821" s="5">
        <v>43567</v>
      </c>
      <c r="C1821" s="650" t="s">
        <v>274</v>
      </c>
      <c r="D1821" s="663">
        <v>41299</v>
      </c>
      <c r="E1821" s="7" t="s">
        <v>10</v>
      </c>
      <c r="F1821" s="7" t="s">
        <v>172</v>
      </c>
      <c r="G1821" s="7">
        <v>1000</v>
      </c>
      <c r="H1821" s="648">
        <v>9.4600000000000009</v>
      </c>
      <c r="I1821" s="648">
        <v>9.4700000000000006</v>
      </c>
      <c r="J1821" s="19">
        <v>9460</v>
      </c>
      <c r="K1821" s="3">
        <v>12</v>
      </c>
      <c r="L1821" s="8">
        <v>2.6</v>
      </c>
      <c r="M1821" s="8">
        <v>0.38</v>
      </c>
      <c r="N1821" s="823">
        <v>9443.2920000000013</v>
      </c>
      <c r="O1821" s="655" t="s">
        <v>143</v>
      </c>
      <c r="P1821" s="655"/>
      <c r="Q1821" s="823">
        <v>9443.2920000000013</v>
      </c>
      <c r="R1821" s="15">
        <v>-40.589999999998327</v>
      </c>
      <c r="S1821" s="25">
        <v>1000</v>
      </c>
      <c r="U1821" s="15"/>
      <c r="V1821" s="4" t="s">
        <v>1258</v>
      </c>
      <c r="W1821" s="657">
        <v>14.98</v>
      </c>
      <c r="X1821" s="4">
        <v>1000</v>
      </c>
      <c r="Y1821" s="20"/>
      <c r="Z1821" s="15">
        <v>0</v>
      </c>
    </row>
    <row r="1822" spans="1:26" s="4" customFormat="1" ht="15.75" customHeight="1">
      <c r="A1822" s="854" t="s">
        <v>200</v>
      </c>
      <c r="B1822" s="5">
        <v>43566</v>
      </c>
      <c r="C1822" s="650" t="s">
        <v>1265</v>
      </c>
      <c r="D1822" s="663">
        <v>35958</v>
      </c>
      <c r="E1822" s="7" t="s">
        <v>8</v>
      </c>
      <c r="F1822" s="7" t="s">
        <v>1240</v>
      </c>
      <c r="G1822" s="7">
        <v>300</v>
      </c>
      <c r="H1822" s="648">
        <v>31.38</v>
      </c>
      <c r="I1822" s="648">
        <v>31.774999999999999</v>
      </c>
      <c r="J1822" s="19">
        <v>9414</v>
      </c>
      <c r="K1822" s="3">
        <v>12</v>
      </c>
      <c r="L1822" s="8">
        <v>2.2050000000000001</v>
      </c>
      <c r="M1822" s="8">
        <v>0.32500000000000001</v>
      </c>
      <c r="N1822" s="823">
        <v>9431.2829999999994</v>
      </c>
      <c r="O1822" s="655" t="s">
        <v>143</v>
      </c>
      <c r="P1822" s="655"/>
      <c r="Q1822" s="823">
        <v>-9431.2829999999994</v>
      </c>
      <c r="R1822" s="15"/>
      <c r="S1822" s="25">
        <v>300</v>
      </c>
      <c r="U1822" s="15"/>
      <c r="V1822" s="4" t="s">
        <v>1258</v>
      </c>
      <c r="W1822" s="657">
        <v>14.53</v>
      </c>
      <c r="X1822" s="4">
        <v>200</v>
      </c>
      <c r="Y1822" s="20"/>
      <c r="Z1822" s="15">
        <v>0</v>
      </c>
    </row>
    <row r="1823" spans="1:26" s="4" customFormat="1" ht="15.75" customHeight="1">
      <c r="A1823" s="854" t="s">
        <v>200</v>
      </c>
      <c r="B1823" s="5">
        <v>43566</v>
      </c>
      <c r="C1823" s="650" t="s">
        <v>445</v>
      </c>
      <c r="D1823" s="291">
        <v>35958</v>
      </c>
      <c r="E1823" s="7" t="s">
        <v>10</v>
      </c>
      <c r="F1823" s="7" t="s">
        <v>162</v>
      </c>
      <c r="G1823" s="7">
        <v>4000</v>
      </c>
      <c r="H1823" s="648">
        <v>1.66</v>
      </c>
      <c r="I1823" s="648">
        <v>1.53</v>
      </c>
      <c r="J1823" s="19">
        <v>6640</v>
      </c>
      <c r="K1823" s="3">
        <v>12</v>
      </c>
      <c r="L1823" s="8">
        <v>2.2050000000000001</v>
      </c>
      <c r="M1823" s="8">
        <v>0.32500000000000001</v>
      </c>
      <c r="N1823" s="823">
        <v>6627.6350000000002</v>
      </c>
      <c r="O1823" s="655" t="s">
        <v>143</v>
      </c>
      <c r="P1823" s="655"/>
      <c r="Q1823" s="823">
        <v>6627.6350000000002</v>
      </c>
      <c r="R1823" s="15">
        <v>492</v>
      </c>
      <c r="S1823" s="25">
        <v>300</v>
      </c>
      <c r="U1823" s="15"/>
      <c r="V1823" s="4" t="s">
        <v>1258</v>
      </c>
      <c r="W1823" s="657">
        <v>14.53</v>
      </c>
      <c r="X1823" s="4">
        <v>300</v>
      </c>
      <c r="Y1823" s="20"/>
      <c r="Z1823" s="15">
        <v>0</v>
      </c>
    </row>
    <row r="1824" spans="1:26" s="4" customFormat="1" ht="15.75" customHeight="1">
      <c r="A1824" s="854" t="s">
        <v>200</v>
      </c>
      <c r="B1824" s="5">
        <v>43559</v>
      </c>
      <c r="C1824" s="650" t="s">
        <v>274</v>
      </c>
      <c r="D1824" s="663">
        <v>23468</v>
      </c>
      <c r="E1824" s="7" t="s">
        <v>8</v>
      </c>
      <c r="F1824" s="7" t="s">
        <v>172</v>
      </c>
      <c r="G1824" s="7">
        <v>1000</v>
      </c>
      <c r="H1824" s="648">
        <v>9.4700000000000006</v>
      </c>
      <c r="I1824" s="648">
        <v>9.4700000000000006</v>
      </c>
      <c r="J1824" s="19">
        <v>9470</v>
      </c>
      <c r="K1824" s="3">
        <v>12</v>
      </c>
      <c r="L1824" s="8">
        <v>2.6</v>
      </c>
      <c r="M1824" s="8">
        <v>0.38</v>
      </c>
      <c r="N1824" s="823">
        <v>9485.7179999999989</v>
      </c>
      <c r="O1824" s="655" t="s">
        <v>143</v>
      </c>
      <c r="P1824" s="655"/>
      <c r="Q1824" s="823">
        <v>-9485.7179999999989</v>
      </c>
      <c r="R1824" s="15"/>
      <c r="S1824" s="25">
        <v>300</v>
      </c>
      <c r="U1824" s="15">
        <v>-0.12361064213462396</v>
      </c>
      <c r="V1824" s="4" t="s">
        <v>1258</v>
      </c>
      <c r="W1824" s="657">
        <v>14.98</v>
      </c>
      <c r="X1824" s="4">
        <v>-300</v>
      </c>
      <c r="Y1824" s="20"/>
    </row>
    <row r="1825" spans="1:26" s="4" customFormat="1" ht="15.75" customHeight="1">
      <c r="A1825" s="854" t="s">
        <v>200</v>
      </c>
      <c r="B1825" s="5">
        <v>43559</v>
      </c>
      <c r="C1825" s="650" t="s">
        <v>271</v>
      </c>
      <c r="D1825" s="663">
        <v>19392</v>
      </c>
      <c r="E1825" s="7" t="s">
        <v>8</v>
      </c>
      <c r="F1825" s="7" t="s">
        <v>170</v>
      </c>
      <c r="G1825" s="7">
        <v>200</v>
      </c>
      <c r="H1825" s="648">
        <v>41.95</v>
      </c>
      <c r="I1825" s="648">
        <v>41.805999999999997</v>
      </c>
      <c r="J1825" s="19">
        <v>8390</v>
      </c>
      <c r="K1825" s="3">
        <v>12</v>
      </c>
      <c r="L1825" s="8">
        <v>2.87</v>
      </c>
      <c r="M1825" s="8">
        <v>0.42499999999999999</v>
      </c>
      <c r="N1825" s="823">
        <v>8405.762999999999</v>
      </c>
      <c r="O1825" s="655" t="s">
        <v>143</v>
      </c>
      <c r="P1825" s="655"/>
      <c r="Q1825" s="823">
        <v>-8405.762999999999</v>
      </c>
      <c r="R1825" s="15"/>
      <c r="S1825" s="25">
        <v>600</v>
      </c>
      <c r="U1825" s="15"/>
      <c r="V1825" s="4" t="s">
        <v>1258</v>
      </c>
      <c r="W1825" s="657">
        <v>15.295000000000002</v>
      </c>
      <c r="X1825" s="4">
        <v>300</v>
      </c>
      <c r="Y1825" s="20"/>
    </row>
    <row r="1826" spans="1:26" s="4" customFormat="1" ht="15.75" customHeight="1">
      <c r="A1826" s="854" t="s">
        <v>200</v>
      </c>
      <c r="B1826" s="5">
        <v>43559</v>
      </c>
      <c r="C1826" s="650" t="s">
        <v>271</v>
      </c>
      <c r="D1826" s="663">
        <v>19392</v>
      </c>
      <c r="E1826" s="7" t="s">
        <v>8</v>
      </c>
      <c r="F1826" s="7" t="s">
        <v>170</v>
      </c>
      <c r="G1826" s="7">
        <v>300</v>
      </c>
      <c r="H1826" s="648">
        <v>41.71</v>
      </c>
      <c r="I1826" s="648">
        <v>41.71</v>
      </c>
      <c r="J1826" s="19">
        <v>12513</v>
      </c>
      <c r="K1826" s="3">
        <v>12</v>
      </c>
      <c r="L1826" s="8">
        <v>2.87</v>
      </c>
      <c r="M1826" s="8">
        <v>0.42499999999999999</v>
      </c>
      <c r="N1826" s="823">
        <v>12528.762999999999</v>
      </c>
      <c r="O1826" s="655" t="s">
        <v>143</v>
      </c>
      <c r="P1826" s="655"/>
      <c r="Q1826" s="823">
        <v>-12528.762999999999</v>
      </c>
      <c r="R1826" s="15"/>
      <c r="S1826" s="25">
        <v>4000</v>
      </c>
      <c r="U1826" s="15"/>
      <c r="V1826" s="4" t="s">
        <v>1258</v>
      </c>
      <c r="W1826" s="657">
        <v>15.295000000000002</v>
      </c>
      <c r="X1826" s="4">
        <v>4000</v>
      </c>
      <c r="Y1826" s="20"/>
      <c r="Z1826" s="15">
        <v>0</v>
      </c>
    </row>
    <row r="1827" spans="1:26" s="4" customFormat="1" ht="15.75" customHeight="1">
      <c r="A1827" s="854" t="s">
        <v>200</v>
      </c>
      <c r="B1827" s="5">
        <v>43559</v>
      </c>
      <c r="C1827" s="650" t="s">
        <v>1265</v>
      </c>
      <c r="D1827" s="663">
        <v>15410</v>
      </c>
      <c r="E1827" s="7" t="s">
        <v>10</v>
      </c>
      <c r="F1827" s="7" t="s">
        <v>1240</v>
      </c>
      <c r="G1827" s="7">
        <v>300</v>
      </c>
      <c r="H1827" s="648">
        <v>32.409999999999997</v>
      </c>
      <c r="I1827" s="648">
        <v>32.17</v>
      </c>
      <c r="J1827" s="19">
        <v>9722.9999999999982</v>
      </c>
      <c r="K1827" s="3">
        <v>12</v>
      </c>
      <c r="L1827" s="8">
        <v>2.59</v>
      </c>
      <c r="M1827" s="8">
        <v>0.39</v>
      </c>
      <c r="N1827" s="823">
        <v>9707.9019999999982</v>
      </c>
      <c r="O1827" s="655" t="s">
        <v>143</v>
      </c>
      <c r="P1827" s="655"/>
      <c r="Q1827" s="823">
        <v>9707.9019999999982</v>
      </c>
      <c r="R1827" s="15">
        <v>-12</v>
      </c>
      <c r="S1827" s="25">
        <v>300</v>
      </c>
      <c r="U1827" s="15"/>
      <c r="V1827" s="4" t="s">
        <v>1258</v>
      </c>
      <c r="W1827" s="657">
        <v>14.98</v>
      </c>
      <c r="X1827" s="4">
        <v>300</v>
      </c>
      <c r="Y1827" s="20"/>
      <c r="Z1827" s="15">
        <v>0</v>
      </c>
    </row>
    <row r="1828" spans="1:26" s="4" customFormat="1" ht="15.75" customHeight="1">
      <c r="A1828" s="854" t="s">
        <v>200</v>
      </c>
      <c r="B1828" s="5">
        <v>43558</v>
      </c>
      <c r="C1828" s="650" t="s">
        <v>1265</v>
      </c>
      <c r="D1828" s="663">
        <v>11310</v>
      </c>
      <c r="E1828" s="7" t="s">
        <v>8</v>
      </c>
      <c r="F1828" s="7" t="s">
        <v>1240</v>
      </c>
      <c r="G1828" s="7">
        <v>300</v>
      </c>
      <c r="H1828" s="648">
        <v>31.56</v>
      </c>
      <c r="I1828" s="648">
        <v>32.17</v>
      </c>
      <c r="J1828" s="19">
        <v>9468</v>
      </c>
      <c r="K1828" s="3">
        <v>12</v>
      </c>
      <c r="L1828" s="8">
        <v>2.33</v>
      </c>
      <c r="M1828" s="8">
        <v>0.4366666666666667</v>
      </c>
      <c r="N1828" s="823">
        <v>9483.7746666666662</v>
      </c>
      <c r="O1828" s="655" t="s">
        <v>143</v>
      </c>
      <c r="P1828" s="655"/>
      <c r="Q1828" s="823">
        <v>-9483.7746666666662</v>
      </c>
      <c r="R1828" s="15"/>
      <c r="S1828" s="25">
        <v>2300</v>
      </c>
      <c r="U1828" s="15"/>
      <c r="V1828" s="4" t="s">
        <v>1258</v>
      </c>
      <c r="W1828" s="657">
        <v>14.766666666666667</v>
      </c>
      <c r="X1828" s="4">
        <v>100</v>
      </c>
      <c r="Y1828" s="20"/>
      <c r="Z1828" s="15">
        <v>0</v>
      </c>
    </row>
    <row r="1829" spans="1:26" s="4" customFormat="1" ht="15.75" customHeight="1">
      <c r="A1829" s="854" t="s">
        <v>200</v>
      </c>
      <c r="B1829" s="5">
        <v>43558</v>
      </c>
      <c r="C1829" s="650" t="s">
        <v>445</v>
      </c>
      <c r="D1829" s="663">
        <v>11310</v>
      </c>
      <c r="E1829" s="7" t="s">
        <v>8</v>
      </c>
      <c r="F1829" s="7" t="s">
        <v>162</v>
      </c>
      <c r="G1829" s="7">
        <v>4000</v>
      </c>
      <c r="H1829" s="648">
        <v>1.53</v>
      </c>
      <c r="I1829" s="648">
        <v>1.53</v>
      </c>
      <c r="J1829" s="19">
        <v>6120</v>
      </c>
      <c r="K1829" s="3">
        <v>12</v>
      </c>
      <c r="L1829" s="8">
        <v>2.33</v>
      </c>
      <c r="M1829" s="8">
        <v>0.4366666666666667</v>
      </c>
      <c r="N1829" s="823">
        <v>6133.1766666666663</v>
      </c>
      <c r="O1829" s="655" t="s">
        <v>143</v>
      </c>
      <c r="P1829" s="655"/>
      <c r="Q1829" s="823">
        <v>-6133.1766666666663</v>
      </c>
      <c r="R1829" s="15"/>
      <c r="S1829" s="25">
        <v>2200</v>
      </c>
      <c r="U1829" s="15"/>
      <c r="V1829" s="4" t="s">
        <v>1258</v>
      </c>
      <c r="W1829" s="657">
        <v>14.766666666666667</v>
      </c>
      <c r="X1829" s="4">
        <v>100</v>
      </c>
      <c r="Y1829" s="20"/>
      <c r="Z1829" s="15">
        <v>0</v>
      </c>
    </row>
    <row r="1830" spans="1:26" s="4" customFormat="1" ht="15.75" customHeight="1">
      <c r="A1830" s="854" t="s">
        <v>200</v>
      </c>
      <c r="B1830" s="5">
        <v>43558</v>
      </c>
      <c r="C1830" s="650" t="s">
        <v>1265</v>
      </c>
      <c r="D1830" s="663">
        <v>11310</v>
      </c>
      <c r="E1830" s="7" t="s">
        <v>8</v>
      </c>
      <c r="F1830" s="7" t="s">
        <v>1240</v>
      </c>
      <c r="G1830" s="7">
        <v>300</v>
      </c>
      <c r="H1830" s="648">
        <v>32.78</v>
      </c>
      <c r="I1830" s="648">
        <v>32.78</v>
      </c>
      <c r="J1830" s="19">
        <v>9834</v>
      </c>
      <c r="K1830" s="3">
        <v>12</v>
      </c>
      <c r="L1830" s="8">
        <v>2.33</v>
      </c>
      <c r="M1830" s="8">
        <v>0.4366666666666667</v>
      </c>
      <c r="N1830" s="823">
        <v>9849.6066666666666</v>
      </c>
      <c r="O1830" s="655" t="s">
        <v>143</v>
      </c>
      <c r="P1830" s="655"/>
      <c r="Q1830" s="823">
        <v>-9849.6066666666666</v>
      </c>
      <c r="R1830" s="15"/>
      <c r="S1830" s="25">
        <v>0</v>
      </c>
      <c r="U1830" s="15">
        <v>1.2544597306889647</v>
      </c>
      <c r="V1830" s="4" t="s">
        <v>1259</v>
      </c>
      <c r="W1830" s="657">
        <v>14.766666666666667</v>
      </c>
      <c r="X1830" s="4">
        <v>-500</v>
      </c>
      <c r="Y1830" s="20"/>
    </row>
    <row r="1831" spans="1:26" s="4" customFormat="1" ht="15.75" customHeight="1">
      <c r="A1831" s="854" t="s">
        <v>200</v>
      </c>
      <c r="B1831" s="5">
        <v>43552</v>
      </c>
      <c r="C1831" s="650" t="s">
        <v>274</v>
      </c>
      <c r="D1831" s="291">
        <v>81126</v>
      </c>
      <c r="E1831" s="7" t="s">
        <v>8</v>
      </c>
      <c r="F1831" s="7" t="s">
        <v>152</v>
      </c>
      <c r="G1831" s="7">
        <v>100</v>
      </c>
      <c r="H1831" s="648">
        <v>37.619999999999997</v>
      </c>
      <c r="I1831" s="3">
        <v>38.536086956521736</v>
      </c>
      <c r="J1831" s="19">
        <v>3761.9999999999995</v>
      </c>
      <c r="K1831" s="3">
        <v>12</v>
      </c>
      <c r="L1831" s="8">
        <v>2.4071428571428575</v>
      </c>
      <c r="M1831" s="8">
        <v>0.46571428571428569</v>
      </c>
      <c r="N1831" s="823">
        <v>3777.6357142857141</v>
      </c>
      <c r="O1831" s="655" t="s">
        <v>143</v>
      </c>
      <c r="P1831" s="655"/>
      <c r="Q1831" s="823">
        <v>-3777.6357142857141</v>
      </c>
      <c r="R1831" s="15"/>
      <c r="S1831" s="25">
        <v>500</v>
      </c>
      <c r="U1831" s="15"/>
      <c r="V1831" s="4" t="s">
        <v>1259</v>
      </c>
      <c r="W1831" s="657">
        <v>14.872857142857145</v>
      </c>
      <c r="X1831" s="4">
        <v>500</v>
      </c>
      <c r="Y1831" s="20"/>
    </row>
    <row r="1832" spans="1:26" s="4" customFormat="1" ht="15.75" customHeight="1">
      <c r="A1832" s="854" t="s">
        <v>200</v>
      </c>
      <c r="B1832" s="5">
        <v>43552</v>
      </c>
      <c r="C1832" s="650" t="s">
        <v>274</v>
      </c>
      <c r="D1832" s="291">
        <v>81126</v>
      </c>
      <c r="E1832" s="7" t="s">
        <v>8</v>
      </c>
      <c r="F1832" s="7" t="s">
        <v>152</v>
      </c>
      <c r="G1832" s="7">
        <v>100</v>
      </c>
      <c r="H1832" s="648">
        <v>37.479999999999997</v>
      </c>
      <c r="I1832" s="3">
        <v>38.577727272727273</v>
      </c>
      <c r="J1832" s="19">
        <v>3747.9999999999995</v>
      </c>
      <c r="K1832" s="3">
        <v>12</v>
      </c>
      <c r="L1832" s="8">
        <v>2.4071428571428575</v>
      </c>
      <c r="M1832" s="8">
        <v>0.46571428571428569</v>
      </c>
      <c r="N1832" s="823">
        <v>3763.6357142857141</v>
      </c>
      <c r="O1832" s="655" t="s">
        <v>143</v>
      </c>
      <c r="P1832" s="655"/>
      <c r="Q1832" s="823">
        <v>-3763.6357142857141</v>
      </c>
      <c r="R1832" s="15"/>
      <c r="S1832" s="25">
        <v>0</v>
      </c>
      <c r="U1832" s="15">
        <v>-0.15340608429432886</v>
      </c>
      <c r="V1832" s="4" t="s">
        <v>1258</v>
      </c>
      <c r="W1832" s="657">
        <v>14.872857142857145</v>
      </c>
      <c r="X1832" s="4">
        <v>-500</v>
      </c>
      <c r="Y1832" s="20"/>
      <c r="Z1832" s="15">
        <v>0</v>
      </c>
    </row>
    <row r="1833" spans="1:26" s="4" customFormat="1" ht="15.75" customHeight="1">
      <c r="A1833" s="854" t="s">
        <v>200</v>
      </c>
      <c r="B1833" s="5">
        <v>43552</v>
      </c>
      <c r="C1833" s="650" t="s">
        <v>1265</v>
      </c>
      <c r="D1833" s="291">
        <v>81126</v>
      </c>
      <c r="E1833" s="7" t="s">
        <v>10</v>
      </c>
      <c r="F1833" s="7" t="s">
        <v>1240</v>
      </c>
      <c r="G1833" s="7">
        <v>500</v>
      </c>
      <c r="H1833" s="648">
        <v>32.15</v>
      </c>
      <c r="I1833" s="3">
        <v>31.71</v>
      </c>
      <c r="J1833" s="19">
        <v>16075</v>
      </c>
      <c r="K1833" s="3">
        <v>0</v>
      </c>
      <c r="L1833" s="8">
        <v>2.4071428571428575</v>
      </c>
      <c r="M1833" s="8">
        <v>0.46571428571428569</v>
      </c>
      <c r="N1833" s="823">
        <v>16072.599285714286</v>
      </c>
      <c r="O1833" s="655" t="s">
        <v>143</v>
      </c>
      <c r="P1833" s="655"/>
      <c r="Q1833" s="823">
        <v>16072.599285714286</v>
      </c>
      <c r="R1833" s="15">
        <v>201.62428571428791</v>
      </c>
      <c r="S1833" s="25">
        <v>0</v>
      </c>
      <c r="U1833" s="15">
        <v>1.5575609772292904</v>
      </c>
      <c r="V1833" s="4" t="s">
        <v>1259</v>
      </c>
      <c r="W1833" s="657">
        <v>2.8728571428571432</v>
      </c>
      <c r="X1833" s="4">
        <v>-500</v>
      </c>
      <c r="Y1833" s="20"/>
      <c r="Z1833" s="15">
        <v>0</v>
      </c>
    </row>
    <row r="1834" spans="1:26" s="4" customFormat="1" ht="15.75" customHeight="1">
      <c r="A1834" s="854" t="s">
        <v>200</v>
      </c>
      <c r="B1834" s="5">
        <v>43552</v>
      </c>
      <c r="C1834" s="650" t="s">
        <v>1265</v>
      </c>
      <c r="D1834" s="291">
        <v>81126</v>
      </c>
      <c r="E1834" s="7" t="s">
        <v>8</v>
      </c>
      <c r="F1834" s="7" t="s">
        <v>1240</v>
      </c>
      <c r="G1834" s="7">
        <v>500</v>
      </c>
      <c r="H1834" s="648">
        <v>31.71</v>
      </c>
      <c r="I1834" s="3">
        <v>31.71</v>
      </c>
      <c r="J1834" s="19">
        <v>15855</v>
      </c>
      <c r="K1834" s="3">
        <v>12</v>
      </c>
      <c r="L1834" s="8">
        <v>2.4071428571428575</v>
      </c>
      <c r="M1834" s="8">
        <v>0.46571428571428569</v>
      </c>
      <c r="N1834" s="823">
        <v>15870.030714285713</v>
      </c>
      <c r="O1834" s="655" t="s">
        <v>143</v>
      </c>
      <c r="P1834" s="655"/>
      <c r="Q1834" s="823">
        <v>-15870.030714285713</v>
      </c>
      <c r="R1834" s="15"/>
      <c r="S1834" s="25">
        <v>500</v>
      </c>
      <c r="T1834" s="649"/>
      <c r="U1834" s="15"/>
      <c r="V1834" s="649" t="s">
        <v>1259</v>
      </c>
      <c r="W1834" s="657">
        <v>14.872857142857145</v>
      </c>
      <c r="X1834" s="4">
        <v>500</v>
      </c>
      <c r="Y1834" s="20"/>
    </row>
    <row r="1835" spans="1:26" s="4" customFormat="1" ht="15.75" customHeight="1">
      <c r="A1835" s="854" t="s">
        <v>200</v>
      </c>
      <c r="B1835" s="5">
        <v>43552</v>
      </c>
      <c r="C1835" s="650" t="e">
        <v>#N/A</v>
      </c>
      <c r="D1835" s="291">
        <v>81126</v>
      </c>
      <c r="E1835" s="7" t="s">
        <v>10</v>
      </c>
      <c r="F1835" s="7" t="s">
        <v>195</v>
      </c>
      <c r="G1835" s="7">
        <v>500</v>
      </c>
      <c r="H1835" s="3">
        <v>15.83</v>
      </c>
      <c r="I1835" s="3">
        <v>15.8</v>
      </c>
      <c r="J1835" s="19">
        <v>7915</v>
      </c>
      <c r="K1835" s="3">
        <v>12</v>
      </c>
      <c r="L1835" s="8">
        <v>2.4071428571428575</v>
      </c>
      <c r="M1835" s="8">
        <v>0.46571428571428569</v>
      </c>
      <c r="N1835" s="823">
        <v>7900.5992857142855</v>
      </c>
      <c r="O1835" s="655" t="s">
        <v>143</v>
      </c>
      <c r="P1835" s="655"/>
      <c r="Q1835" s="823">
        <v>7900.5992857142855</v>
      </c>
      <c r="R1835" s="15">
        <v>-12.12</v>
      </c>
      <c r="S1835" s="25">
        <v>500</v>
      </c>
      <c r="T1835" s="649"/>
      <c r="U1835" s="15">
        <v>0.3611598972564351</v>
      </c>
      <c r="V1835" s="649" t="s">
        <v>1257</v>
      </c>
      <c r="W1835" s="657">
        <v>14.872857142857145</v>
      </c>
      <c r="X1835" s="4">
        <v>-400</v>
      </c>
      <c r="Y1835" s="20"/>
    </row>
    <row r="1836" spans="1:26" s="4" customFormat="1" ht="15.75" customHeight="1">
      <c r="A1836" s="854" t="s">
        <v>200</v>
      </c>
      <c r="B1836" s="5">
        <v>43552</v>
      </c>
      <c r="C1836" s="650" t="s">
        <v>1265</v>
      </c>
      <c r="D1836" s="291">
        <v>81126</v>
      </c>
      <c r="E1836" s="7" t="s">
        <v>10</v>
      </c>
      <c r="F1836" s="7" t="s">
        <v>1240</v>
      </c>
      <c r="G1836" s="7">
        <v>500</v>
      </c>
      <c r="H1836" s="3">
        <v>31.44</v>
      </c>
      <c r="I1836" s="3">
        <v>30.87</v>
      </c>
      <c r="J1836" s="19">
        <v>15720</v>
      </c>
      <c r="K1836" s="3">
        <v>12</v>
      </c>
      <c r="L1836" s="8">
        <v>2.4071428571428575</v>
      </c>
      <c r="M1836" s="8">
        <v>0.46571428571428569</v>
      </c>
      <c r="N1836" s="823">
        <v>15705.599285714286</v>
      </c>
      <c r="O1836" s="655" t="s">
        <v>143</v>
      </c>
      <c r="P1836" s="655"/>
      <c r="Q1836" s="823">
        <v>15705.599285714286</v>
      </c>
      <c r="R1836" s="15">
        <v>244.62428571428791</v>
      </c>
      <c r="S1836" s="25">
        <v>500</v>
      </c>
      <c r="T1836" s="649"/>
      <c r="U1836" s="15"/>
      <c r="V1836" s="649" t="s">
        <v>1259</v>
      </c>
      <c r="W1836" s="657">
        <v>14.872857142857145</v>
      </c>
      <c r="X1836" s="4">
        <v>500</v>
      </c>
      <c r="Y1836" s="20"/>
    </row>
    <row r="1837" spans="1:26" s="4" customFormat="1" ht="15.75" customHeight="1">
      <c r="A1837" s="854" t="s">
        <v>200</v>
      </c>
      <c r="B1837" s="5">
        <v>43552</v>
      </c>
      <c r="C1837" s="650" t="s">
        <v>1265</v>
      </c>
      <c r="D1837" s="663">
        <v>81126</v>
      </c>
      <c r="E1837" s="7" t="s">
        <v>8</v>
      </c>
      <c r="F1837" s="7" t="s">
        <v>1240</v>
      </c>
      <c r="G1837" s="7">
        <v>500</v>
      </c>
      <c r="H1837" s="648">
        <v>30.89</v>
      </c>
      <c r="I1837" s="3">
        <v>30.87</v>
      </c>
      <c r="J1837" s="19">
        <v>15445</v>
      </c>
      <c r="K1837" s="3">
        <v>12</v>
      </c>
      <c r="L1837" s="8">
        <v>2.4071428571428575</v>
      </c>
      <c r="M1837" s="8">
        <v>0.46571428571428569</v>
      </c>
      <c r="N1837" s="823">
        <v>15458.165714285713</v>
      </c>
      <c r="O1837" s="655" t="s">
        <v>143</v>
      </c>
      <c r="P1837" s="655"/>
      <c r="Q1837" s="823">
        <v>-15458.165714285713</v>
      </c>
      <c r="R1837" s="15"/>
      <c r="S1837" s="25">
        <v>300</v>
      </c>
      <c r="T1837" s="649"/>
      <c r="U1837" s="15">
        <v>-0.77497352450035428</v>
      </c>
      <c r="V1837" s="649" t="s">
        <v>1259</v>
      </c>
      <c r="W1837" s="657">
        <v>14.872857142857145</v>
      </c>
      <c r="X1837" s="4">
        <v>-300</v>
      </c>
      <c r="Y1837" s="20"/>
      <c r="Z1837" s="15">
        <v>0</v>
      </c>
    </row>
    <row r="1838" spans="1:26" s="4" customFormat="1" ht="15.75" customHeight="1">
      <c r="A1838" s="854" t="s">
        <v>200</v>
      </c>
      <c r="B1838" s="5">
        <v>43545</v>
      </c>
      <c r="C1838" s="650" t="s">
        <v>274</v>
      </c>
      <c r="D1838" s="663">
        <v>72212</v>
      </c>
      <c r="E1838" s="7" t="s">
        <v>10</v>
      </c>
      <c r="F1838" s="7" t="s">
        <v>152</v>
      </c>
      <c r="G1838" s="7">
        <v>400</v>
      </c>
      <c r="H1838" s="648">
        <v>38.799999999999997</v>
      </c>
      <c r="I1838" s="3">
        <v>38.630000000000003</v>
      </c>
      <c r="J1838" s="19">
        <v>15519.999999999998</v>
      </c>
      <c r="K1838" s="3">
        <v>12</v>
      </c>
      <c r="L1838" s="8">
        <v>4.26</v>
      </c>
      <c r="M1838" s="8">
        <v>0.64</v>
      </c>
      <c r="N1838" s="823">
        <v>15505.597499999998</v>
      </c>
      <c r="O1838" s="655" t="s">
        <v>143</v>
      </c>
      <c r="P1838" s="655"/>
      <c r="Q1838" s="823">
        <v>15505.597499999998</v>
      </c>
      <c r="R1838" s="15">
        <v>55.999999999996362</v>
      </c>
      <c r="S1838" s="25">
        <v>300</v>
      </c>
      <c r="T1838" s="649"/>
      <c r="U1838" s="15">
        <v>0.45372543636910118</v>
      </c>
      <c r="V1838" s="649" t="s">
        <v>1259</v>
      </c>
      <c r="W1838" s="657">
        <v>16.899999999999999</v>
      </c>
      <c r="X1838" s="4">
        <v>-300</v>
      </c>
      <c r="Y1838" s="20"/>
    </row>
    <row r="1839" spans="1:26" s="4" customFormat="1" ht="15.75" customHeight="1">
      <c r="A1839" s="854" t="s">
        <v>200</v>
      </c>
      <c r="B1839" s="5">
        <v>43545</v>
      </c>
      <c r="C1839" s="650" t="e">
        <v>#N/A</v>
      </c>
      <c r="D1839" s="291">
        <v>56343</v>
      </c>
      <c r="E1839" s="7" t="s">
        <v>8</v>
      </c>
      <c r="F1839" s="7" t="s">
        <v>195</v>
      </c>
      <c r="G1839" s="7">
        <v>500</v>
      </c>
      <c r="H1839" s="3">
        <v>15.8</v>
      </c>
      <c r="I1839" s="3">
        <v>15.8</v>
      </c>
      <c r="J1839" s="19">
        <v>7900</v>
      </c>
      <c r="K1839" s="3">
        <v>12</v>
      </c>
      <c r="L1839" s="8">
        <v>2.0622222222222222</v>
      </c>
      <c r="M1839" s="8">
        <v>0.4244444444444444</v>
      </c>
      <c r="N1839" s="823">
        <v>7914.8169444444447</v>
      </c>
      <c r="O1839" s="655" t="s">
        <v>143</v>
      </c>
      <c r="P1839" s="655"/>
      <c r="Q1839" s="823">
        <v>-7914.8169444444447</v>
      </c>
      <c r="R1839" s="15"/>
      <c r="S1839" s="25">
        <v>300</v>
      </c>
      <c r="U1839" s="15">
        <v>-0.43417157109126941</v>
      </c>
      <c r="V1839" s="4" t="s">
        <v>1259</v>
      </c>
      <c r="W1839" s="657">
        <v>14.486666666666666</v>
      </c>
      <c r="X1839" s="4">
        <v>-300</v>
      </c>
      <c r="Y1839" s="20"/>
      <c r="Z1839" s="15">
        <v>0</v>
      </c>
    </row>
    <row r="1840" spans="1:26" s="4" customFormat="1" ht="15.75" customHeight="1">
      <c r="A1840" s="854" t="s">
        <v>200</v>
      </c>
      <c r="B1840" s="5">
        <v>43545</v>
      </c>
      <c r="C1840" s="650" t="s">
        <v>274</v>
      </c>
      <c r="D1840" s="291">
        <v>56343</v>
      </c>
      <c r="E1840" s="7" t="s">
        <v>10</v>
      </c>
      <c r="F1840" s="7" t="s">
        <v>152</v>
      </c>
      <c r="G1840" s="7">
        <v>300</v>
      </c>
      <c r="H1840" s="3">
        <v>41.61</v>
      </c>
      <c r="I1840" s="3">
        <v>38.630000000000003</v>
      </c>
      <c r="J1840" s="19">
        <v>12483</v>
      </c>
      <c r="K1840" s="3">
        <v>12</v>
      </c>
      <c r="L1840" s="8">
        <v>2.0622222222222222</v>
      </c>
      <c r="M1840" s="8">
        <v>0.4244444444444444</v>
      </c>
      <c r="N1840" s="823">
        <v>12468.813055555554</v>
      </c>
      <c r="O1840" s="655" t="s">
        <v>143</v>
      </c>
      <c r="P1840" s="655"/>
      <c r="Q1840" s="823">
        <v>12468.813055555554</v>
      </c>
      <c r="R1840" s="15">
        <v>-96.6299999999992</v>
      </c>
      <c r="S1840" s="25">
        <v>300</v>
      </c>
      <c r="U1840" s="15"/>
      <c r="V1840" s="4" t="s">
        <v>1259</v>
      </c>
      <c r="W1840" s="657">
        <v>14.486666666666666</v>
      </c>
      <c r="X1840" s="4">
        <v>300</v>
      </c>
      <c r="Y1840" s="20"/>
      <c r="Z1840" s="15">
        <v>0</v>
      </c>
    </row>
    <row r="1841" spans="1:26" s="4" customFormat="1" ht="15.75" customHeight="1">
      <c r="A1841" s="854" t="s">
        <v>200</v>
      </c>
      <c r="B1841" s="5">
        <v>43545</v>
      </c>
      <c r="C1841" s="650" t="s">
        <v>274</v>
      </c>
      <c r="D1841" s="291">
        <v>56343</v>
      </c>
      <c r="E1841" s="7" t="s">
        <v>10</v>
      </c>
      <c r="F1841" s="7" t="s">
        <v>152</v>
      </c>
      <c r="G1841" s="7">
        <v>300</v>
      </c>
      <c r="H1841" s="3">
        <v>41.46</v>
      </c>
      <c r="I1841" s="3">
        <v>38.630000000000003</v>
      </c>
      <c r="J1841" s="19">
        <v>12438</v>
      </c>
      <c r="K1841" s="3">
        <v>12</v>
      </c>
      <c r="L1841" s="8">
        <v>2.0622222222222222</v>
      </c>
      <c r="M1841" s="8">
        <v>0.4244444444444444</v>
      </c>
      <c r="N1841" s="823">
        <v>12423.813055555554</v>
      </c>
      <c r="O1841" s="655" t="s">
        <v>143</v>
      </c>
      <c r="P1841" s="655"/>
      <c r="Q1841" s="823">
        <v>12423.813055555554</v>
      </c>
      <c r="R1841" s="15">
        <v>56.3700000000008</v>
      </c>
      <c r="S1841" s="25">
        <v>3100</v>
      </c>
      <c r="U1841" s="15"/>
      <c r="V1841" s="4" t="s">
        <v>1259</v>
      </c>
      <c r="W1841" s="657">
        <v>14.486666666666666</v>
      </c>
      <c r="X1841" s="4">
        <v>300</v>
      </c>
      <c r="Y1841" s="20"/>
      <c r="Z1841" s="15">
        <v>0</v>
      </c>
    </row>
    <row r="1842" spans="1:26" s="4" customFormat="1" ht="15.75" customHeight="1">
      <c r="A1842" s="854" t="s">
        <v>200</v>
      </c>
      <c r="B1842" s="5">
        <v>43545</v>
      </c>
      <c r="C1842" s="650" t="s">
        <v>271</v>
      </c>
      <c r="D1842" s="291">
        <v>56343</v>
      </c>
      <c r="E1842" s="7" t="s">
        <v>10</v>
      </c>
      <c r="F1842" s="7" t="s">
        <v>170</v>
      </c>
      <c r="G1842" s="7">
        <v>300</v>
      </c>
      <c r="H1842" s="3">
        <v>46.59</v>
      </c>
      <c r="I1842" s="3">
        <v>46.71</v>
      </c>
      <c r="J1842" s="19">
        <v>13977.000000000002</v>
      </c>
      <c r="K1842" s="3">
        <v>12</v>
      </c>
      <c r="L1842" s="8">
        <v>2.0622222222222222</v>
      </c>
      <c r="M1842" s="8">
        <v>0.4244444444444444</v>
      </c>
      <c r="N1842" s="823">
        <v>13964.525555555558</v>
      </c>
      <c r="O1842" s="655" t="s">
        <v>143</v>
      </c>
      <c r="P1842" s="655"/>
      <c r="Q1842" s="823">
        <v>13964.525555555558</v>
      </c>
      <c r="R1842" s="15">
        <v>-60.629999999997381</v>
      </c>
      <c r="S1842" s="25">
        <v>2800</v>
      </c>
      <c r="U1842" s="15"/>
      <c r="V1842" s="4" t="s">
        <v>1259</v>
      </c>
      <c r="W1842" s="657">
        <v>14.486666666666666</v>
      </c>
      <c r="X1842" s="4">
        <v>300</v>
      </c>
      <c r="Y1842" s="20"/>
      <c r="Z1842" s="15">
        <v>0</v>
      </c>
    </row>
    <row r="1843" spans="1:26" s="4" customFormat="1" ht="15.75" customHeight="1">
      <c r="A1843" s="854" t="s">
        <v>200</v>
      </c>
      <c r="B1843" s="5">
        <v>43545</v>
      </c>
      <c r="C1843" s="650" t="s">
        <v>271</v>
      </c>
      <c r="D1843" s="291">
        <v>56343</v>
      </c>
      <c r="E1843" s="7" t="s">
        <v>8</v>
      </c>
      <c r="F1843" s="7" t="s">
        <v>170</v>
      </c>
      <c r="G1843" s="7">
        <v>300</v>
      </c>
      <c r="H1843" s="3">
        <v>46.71</v>
      </c>
      <c r="I1843" s="3">
        <v>46.71</v>
      </c>
      <c r="J1843" s="19">
        <v>14013</v>
      </c>
      <c r="K1843" s="3">
        <v>12</v>
      </c>
      <c r="L1843" s="8">
        <v>2.0622222222222222</v>
      </c>
      <c r="M1843" s="8">
        <v>0.4244444444444444</v>
      </c>
      <c r="N1843" s="823">
        <v>14029.604444444443</v>
      </c>
      <c r="O1843" s="655" t="s">
        <v>143</v>
      </c>
      <c r="P1843" s="655"/>
      <c r="Q1843" s="823">
        <v>-14029.604444444443</v>
      </c>
      <c r="R1843" s="15"/>
      <c r="S1843" s="25">
        <v>0</v>
      </c>
      <c r="U1843" s="15">
        <v>5.3296083641379139</v>
      </c>
      <c r="V1843" s="4" t="s">
        <v>1259</v>
      </c>
      <c r="W1843" s="657">
        <v>14.486666666666666</v>
      </c>
      <c r="X1843" s="4">
        <v>-400</v>
      </c>
      <c r="Y1843" s="20"/>
      <c r="Z1843" s="15"/>
    </row>
    <row r="1844" spans="1:26" s="4" customFormat="1" ht="15.75" customHeight="1">
      <c r="A1844" s="854" t="s">
        <v>200</v>
      </c>
      <c r="B1844" s="650">
        <v>43545</v>
      </c>
      <c r="C1844" s="650" t="s">
        <v>274</v>
      </c>
      <c r="D1844" s="291">
        <v>56343</v>
      </c>
      <c r="E1844" s="7" t="s">
        <v>8</v>
      </c>
      <c r="F1844" s="7" t="s">
        <v>152</v>
      </c>
      <c r="G1844" s="7">
        <v>300</v>
      </c>
      <c r="H1844" s="3">
        <v>41.19</v>
      </c>
      <c r="I1844" s="3">
        <v>38.630000000000003</v>
      </c>
      <c r="J1844" s="19">
        <v>12357</v>
      </c>
      <c r="K1844" s="3">
        <v>12</v>
      </c>
      <c r="L1844" s="8">
        <v>2.0622222222222222</v>
      </c>
      <c r="M1844" s="8">
        <v>0.4244444444444444</v>
      </c>
      <c r="N1844" s="823">
        <v>12373.604444444443</v>
      </c>
      <c r="O1844" s="655" t="s">
        <v>143</v>
      </c>
      <c r="P1844" s="655"/>
      <c r="Q1844" s="823">
        <v>-12373.604444444443</v>
      </c>
      <c r="R1844" s="15"/>
      <c r="S1844" s="25">
        <v>400</v>
      </c>
      <c r="U1844" s="15"/>
      <c r="V1844" s="4" t="s">
        <v>1257</v>
      </c>
      <c r="W1844" s="657">
        <v>14.486666666666666</v>
      </c>
      <c r="X1844" s="4">
        <v>400</v>
      </c>
      <c r="Y1844" s="20"/>
      <c r="Z1844" s="15">
        <v>0</v>
      </c>
    </row>
    <row r="1845" spans="1:26" s="4" customFormat="1" ht="15.75" customHeight="1">
      <c r="A1845" s="854" t="s">
        <v>200</v>
      </c>
      <c r="B1845" s="5">
        <v>43545</v>
      </c>
      <c r="C1845" s="650" t="s">
        <v>274</v>
      </c>
      <c r="D1845" s="291">
        <v>56343</v>
      </c>
      <c r="E1845" s="7" t="s">
        <v>8</v>
      </c>
      <c r="F1845" s="7" t="s">
        <v>152</v>
      </c>
      <c r="G1845" s="7">
        <v>300</v>
      </c>
      <c r="H1845" s="3">
        <v>41.85</v>
      </c>
      <c r="I1845" s="3">
        <v>38.630000000000003</v>
      </c>
      <c r="J1845" s="19">
        <v>12555</v>
      </c>
      <c r="K1845" s="3">
        <v>12</v>
      </c>
      <c r="L1845" s="8">
        <v>2.0622222222222222</v>
      </c>
      <c r="M1845" s="8">
        <v>0.4244444444444444</v>
      </c>
      <c r="N1845" s="823">
        <v>12571.604444444443</v>
      </c>
      <c r="O1845" s="655" t="s">
        <v>143</v>
      </c>
      <c r="P1845" s="655"/>
      <c r="Q1845" s="823">
        <v>-12571.604444444443</v>
      </c>
      <c r="R1845" s="15"/>
      <c r="S1845" s="25">
        <v>400</v>
      </c>
      <c r="U1845" s="15"/>
      <c r="V1845" s="4" t="s">
        <v>1257</v>
      </c>
      <c r="W1845" s="657">
        <v>14.486666666666666</v>
      </c>
      <c r="X1845" s="4">
        <v>3000</v>
      </c>
      <c r="Y1845" s="20"/>
      <c r="Z1845" s="15">
        <v>0</v>
      </c>
    </row>
    <row r="1846" spans="1:26" s="4" customFormat="1" ht="15.75" customHeight="1">
      <c r="A1846" s="854" t="s">
        <v>200</v>
      </c>
      <c r="B1846" s="5">
        <v>43545</v>
      </c>
      <c r="C1846" s="650" t="e">
        <v>#N/A</v>
      </c>
      <c r="D1846" s="291">
        <v>56343</v>
      </c>
      <c r="E1846" s="7" t="s">
        <v>10</v>
      </c>
      <c r="F1846" s="7" t="s">
        <v>195</v>
      </c>
      <c r="G1846" s="7">
        <v>400</v>
      </c>
      <c r="H1846" s="3">
        <v>16.329999999999998</v>
      </c>
      <c r="I1846" s="3">
        <v>15.39</v>
      </c>
      <c r="J1846" s="19">
        <v>6531.9999999999991</v>
      </c>
      <c r="K1846" s="3">
        <v>12</v>
      </c>
      <c r="L1846" s="8">
        <v>2.0622222222222222</v>
      </c>
      <c r="M1846" s="8">
        <v>0.4244444444444444</v>
      </c>
      <c r="N1846" s="823">
        <v>6516.2855555555543</v>
      </c>
      <c r="O1846" s="655" t="s">
        <v>143</v>
      </c>
      <c r="P1846" s="655"/>
      <c r="Q1846" s="823">
        <v>6516.2855555555543</v>
      </c>
      <c r="R1846" s="15">
        <v>347.29249999999956</v>
      </c>
      <c r="S1846" s="25">
        <v>400</v>
      </c>
      <c r="U1846" s="15"/>
      <c r="V1846" s="4" t="s">
        <v>1257</v>
      </c>
      <c r="W1846" s="657">
        <v>14.486666666666666</v>
      </c>
      <c r="X1846" s="4">
        <v>200</v>
      </c>
      <c r="Y1846" s="20"/>
      <c r="Z1846" s="15"/>
    </row>
    <row r="1847" spans="1:26" s="4" customFormat="1" ht="15.75" customHeight="1">
      <c r="A1847" s="854" t="s">
        <v>200</v>
      </c>
      <c r="B1847" s="5">
        <v>43544</v>
      </c>
      <c r="C1847" s="650" t="e">
        <v>#N/A</v>
      </c>
      <c r="D1847" s="291">
        <v>51161</v>
      </c>
      <c r="E1847" s="7" t="s">
        <v>8</v>
      </c>
      <c r="F1847" s="7" t="s">
        <v>195</v>
      </c>
      <c r="G1847" s="7">
        <v>400</v>
      </c>
      <c r="H1847" s="3">
        <v>15.39</v>
      </c>
      <c r="I1847" s="3">
        <v>15.39</v>
      </c>
      <c r="J1847" s="19">
        <v>6156</v>
      </c>
      <c r="K1847" s="3">
        <v>12</v>
      </c>
      <c r="L1847" s="8">
        <v>3.5425</v>
      </c>
      <c r="M1847" s="8">
        <v>0.53500000000000003</v>
      </c>
      <c r="N1847" s="823">
        <v>6172.4549999999999</v>
      </c>
      <c r="O1847" s="655" t="s">
        <v>143</v>
      </c>
      <c r="P1847" s="655"/>
      <c r="Q1847" s="823">
        <v>-6172.4549999999999</v>
      </c>
      <c r="R1847" s="15"/>
      <c r="S1847" s="660">
        <v>400</v>
      </c>
      <c r="T1847" s="649"/>
      <c r="U1847" s="654"/>
      <c r="V1847" s="649" t="s">
        <v>1257</v>
      </c>
      <c r="W1847" s="657">
        <v>16.077500000000001</v>
      </c>
      <c r="X1847" s="4">
        <v>400</v>
      </c>
      <c r="Y1847" s="20"/>
      <c r="Z1847" s="15">
        <v>0</v>
      </c>
    </row>
    <row r="1848" spans="1:26" s="4" customFormat="1" ht="15.75" customHeight="1">
      <c r="A1848" s="854" t="s">
        <v>200</v>
      </c>
      <c r="B1848" s="5">
        <v>43544</v>
      </c>
      <c r="C1848" s="650" t="s">
        <v>271</v>
      </c>
      <c r="D1848" s="663">
        <v>51161</v>
      </c>
      <c r="E1848" s="7" t="s">
        <v>8</v>
      </c>
      <c r="F1848" s="7" t="s">
        <v>1234</v>
      </c>
      <c r="G1848" s="7">
        <v>3000</v>
      </c>
      <c r="H1848" s="3">
        <v>4.6100000000000003</v>
      </c>
      <c r="I1848" s="3">
        <v>5.0149999999999997</v>
      </c>
      <c r="J1848" s="19">
        <v>13830.000000000002</v>
      </c>
      <c r="K1848" s="3">
        <v>12</v>
      </c>
      <c r="L1848" s="8">
        <v>3.5425</v>
      </c>
      <c r="M1848" s="8">
        <v>0.53500000000000003</v>
      </c>
      <c r="N1848" s="823">
        <v>13846.125</v>
      </c>
      <c r="O1848" s="655" t="s">
        <v>143</v>
      </c>
      <c r="P1848" s="655"/>
      <c r="Q1848" s="823">
        <v>-13846.125</v>
      </c>
      <c r="R1848" s="15"/>
      <c r="S1848" s="660">
        <v>300</v>
      </c>
      <c r="T1848" s="649"/>
      <c r="U1848" s="654">
        <v>-10.705625397698947</v>
      </c>
      <c r="V1848" s="649" t="s">
        <v>1257</v>
      </c>
      <c r="W1848" s="657">
        <v>16.077500000000001</v>
      </c>
      <c r="X1848" s="4">
        <v>-1500</v>
      </c>
      <c r="Y1848" s="20"/>
      <c r="Z1848" s="15"/>
    </row>
    <row r="1849" spans="1:26" s="4" customFormat="1" ht="15.75" customHeight="1">
      <c r="A1849" s="854" t="s">
        <v>200</v>
      </c>
      <c r="B1849" s="5">
        <v>43544</v>
      </c>
      <c r="C1849" s="650" t="s">
        <v>1265</v>
      </c>
      <c r="D1849" s="291">
        <v>51161</v>
      </c>
      <c r="E1849" s="7" t="s">
        <v>8</v>
      </c>
      <c r="F1849" s="7" t="s">
        <v>1</v>
      </c>
      <c r="G1849" s="7">
        <v>200</v>
      </c>
      <c r="H1849" s="3">
        <v>52.15</v>
      </c>
      <c r="I1849" s="3">
        <v>52.58</v>
      </c>
      <c r="J1849" s="19">
        <v>10430</v>
      </c>
      <c r="K1849" s="3">
        <v>12</v>
      </c>
      <c r="L1849" s="8">
        <v>3.5425</v>
      </c>
      <c r="M1849" s="8">
        <v>0.53500000000000003</v>
      </c>
      <c r="N1849" s="823">
        <v>10447.115</v>
      </c>
      <c r="O1849" s="655" t="s">
        <v>143</v>
      </c>
      <c r="P1849" s="655"/>
      <c r="Q1849" s="823">
        <v>-10447.115</v>
      </c>
      <c r="R1849" s="15"/>
      <c r="S1849" s="660">
        <v>300</v>
      </c>
      <c r="T1849" s="649"/>
      <c r="U1849" s="654">
        <v>-0.15305342647208101</v>
      </c>
      <c r="V1849" s="649" t="s">
        <v>1257</v>
      </c>
      <c r="W1849" s="657">
        <v>16.077500000000001</v>
      </c>
      <c r="X1849" s="4">
        <v>-300</v>
      </c>
      <c r="Y1849" s="20"/>
      <c r="Z1849" s="15">
        <v>0</v>
      </c>
    </row>
    <row r="1850" spans="1:26" s="4" customFormat="1" ht="15.75" customHeight="1">
      <c r="A1850" s="854" t="s">
        <v>200</v>
      </c>
      <c r="B1850" s="650">
        <v>43544</v>
      </c>
      <c r="C1850" s="650" t="s">
        <v>1265</v>
      </c>
      <c r="D1850" s="291">
        <v>51161</v>
      </c>
      <c r="E1850" s="651" t="s">
        <v>8</v>
      </c>
      <c r="F1850" s="651" t="s">
        <v>1</v>
      </c>
      <c r="G1850" s="651">
        <v>400</v>
      </c>
      <c r="H1850" s="648">
        <v>52.79</v>
      </c>
      <c r="I1850" s="648">
        <v>52.79</v>
      </c>
      <c r="J1850" s="656">
        <v>21116</v>
      </c>
      <c r="K1850" s="648">
        <v>12</v>
      </c>
      <c r="L1850" s="8">
        <v>3.5425</v>
      </c>
      <c r="M1850" s="8">
        <v>0.53500000000000003</v>
      </c>
      <c r="N1850" s="823">
        <v>21133.115000000002</v>
      </c>
      <c r="O1850" s="655" t="s">
        <v>143</v>
      </c>
      <c r="P1850" s="655"/>
      <c r="Q1850" s="823">
        <v>-21133.115000000002</v>
      </c>
      <c r="R1850" s="15"/>
      <c r="S1850" s="25">
        <v>2200</v>
      </c>
      <c r="U1850" s="15">
        <v>2.7423981481118291</v>
      </c>
      <c r="V1850" s="4" t="s">
        <v>1259</v>
      </c>
      <c r="W1850" s="657">
        <v>16.077500000000001</v>
      </c>
      <c r="X1850" s="4">
        <v>-300</v>
      </c>
      <c r="Y1850" s="20"/>
      <c r="Z1850" s="15"/>
    </row>
    <row r="1851" spans="1:26" s="4" customFormat="1" ht="15.75" customHeight="1">
      <c r="A1851" s="854" t="s">
        <v>200</v>
      </c>
      <c r="B1851" s="650">
        <v>43543</v>
      </c>
      <c r="C1851" s="650" t="s">
        <v>271</v>
      </c>
      <c r="D1851" s="291">
        <v>46031</v>
      </c>
      <c r="E1851" s="651" t="s">
        <v>10</v>
      </c>
      <c r="F1851" s="651" t="s">
        <v>1234</v>
      </c>
      <c r="G1851" s="651">
        <v>1500</v>
      </c>
      <c r="H1851" s="648">
        <v>4.66</v>
      </c>
      <c r="I1851" s="648">
        <v>5.15</v>
      </c>
      <c r="J1851" s="656">
        <v>6990</v>
      </c>
      <c r="K1851" s="648">
        <v>12</v>
      </c>
      <c r="L1851" s="8">
        <v>1.92</v>
      </c>
      <c r="M1851" s="8">
        <v>0.28999999999999998</v>
      </c>
      <c r="N1851" s="823">
        <v>6977.64</v>
      </c>
      <c r="O1851" s="655" t="s">
        <v>143</v>
      </c>
      <c r="P1851" s="655"/>
      <c r="Q1851" s="823">
        <v>6977.64</v>
      </c>
      <c r="R1851" s="15">
        <v>-747.00000000000091</v>
      </c>
      <c r="S1851" s="25">
        <v>300</v>
      </c>
      <c r="U1851" s="15"/>
      <c r="V1851" s="4" t="s">
        <v>1259</v>
      </c>
      <c r="W1851" s="657">
        <v>14.209999999999999</v>
      </c>
      <c r="X1851" s="4">
        <v>300</v>
      </c>
      <c r="Y1851" s="20"/>
      <c r="Z1851" s="15">
        <v>0</v>
      </c>
    </row>
    <row r="1852" spans="1:26" s="4" customFormat="1" ht="15.75" customHeight="1">
      <c r="A1852" s="854" t="s">
        <v>200</v>
      </c>
      <c r="B1852" s="650">
        <v>43542</v>
      </c>
      <c r="C1852" s="650" t="s">
        <v>271</v>
      </c>
      <c r="D1852" s="291">
        <v>40956</v>
      </c>
      <c r="E1852" s="651" t="s">
        <v>10</v>
      </c>
      <c r="F1852" s="651" t="s">
        <v>170</v>
      </c>
      <c r="G1852" s="651">
        <v>300</v>
      </c>
      <c r="H1852" s="648">
        <v>47.15</v>
      </c>
      <c r="I1852" s="648">
        <v>5.1515584415584419</v>
      </c>
      <c r="J1852" s="656">
        <v>14145</v>
      </c>
      <c r="K1852" s="648">
        <v>12</v>
      </c>
      <c r="L1852" s="8">
        <v>3.88</v>
      </c>
      <c r="M1852" s="8">
        <v>0.57999999999999996</v>
      </c>
      <c r="N1852" s="823">
        <v>14132.32</v>
      </c>
      <c r="O1852" s="655" t="s">
        <v>143</v>
      </c>
      <c r="P1852" s="655"/>
      <c r="Q1852" s="823">
        <v>14132.32</v>
      </c>
      <c r="R1852" s="15">
        <v>-21.6299999999992</v>
      </c>
      <c r="S1852" s="25">
        <v>300</v>
      </c>
      <c r="U1852" s="15"/>
      <c r="V1852" s="4" t="s">
        <v>1257</v>
      </c>
      <c r="W1852" s="657">
        <v>16.459999999999997</v>
      </c>
      <c r="X1852" s="4">
        <v>1500</v>
      </c>
      <c r="Y1852" s="20"/>
      <c r="Z1852" s="15"/>
    </row>
    <row r="1853" spans="1:26" s="4" customFormat="1" ht="15.75" customHeight="1">
      <c r="A1853" s="854" t="s">
        <v>200</v>
      </c>
      <c r="B1853" s="5">
        <v>43539</v>
      </c>
      <c r="C1853" s="650" t="s">
        <v>274</v>
      </c>
      <c r="D1853" s="291">
        <v>36560</v>
      </c>
      <c r="E1853" s="7" t="s">
        <v>10</v>
      </c>
      <c r="F1853" s="7" t="s">
        <v>152</v>
      </c>
      <c r="G1853" s="7">
        <v>300</v>
      </c>
      <c r="H1853" s="648">
        <v>43.95</v>
      </c>
      <c r="I1853" s="648">
        <v>38.630000000000003</v>
      </c>
      <c r="J1853" s="19">
        <v>13185</v>
      </c>
      <c r="K1853" s="3">
        <v>12</v>
      </c>
      <c r="L1853" s="8">
        <v>3.0850000000000004</v>
      </c>
      <c r="M1853" s="8">
        <v>0.51333333333333331</v>
      </c>
      <c r="N1853" s="823">
        <v>13169.981666666667</v>
      </c>
      <c r="O1853" s="655" t="s">
        <v>143</v>
      </c>
      <c r="P1853" s="655"/>
      <c r="Q1853" s="823">
        <v>13169.981666666667</v>
      </c>
      <c r="R1853" s="15">
        <v>361.17333333333409</v>
      </c>
      <c r="S1853" s="25">
        <v>300</v>
      </c>
      <c r="U1853" s="15"/>
      <c r="V1853" s="4" t="s">
        <v>1257</v>
      </c>
      <c r="W1853" s="657">
        <v>15.598333333333334</v>
      </c>
      <c r="X1853" s="4">
        <v>300</v>
      </c>
      <c r="Y1853" s="20"/>
      <c r="Z1853" s="15">
        <v>0</v>
      </c>
    </row>
    <row r="1854" spans="1:26" s="4" customFormat="1" ht="15.75" customHeight="1">
      <c r="A1854" s="854" t="s">
        <v>200</v>
      </c>
      <c r="B1854" s="5">
        <v>43539</v>
      </c>
      <c r="C1854" s="650" t="s">
        <v>274</v>
      </c>
      <c r="D1854" s="291">
        <v>36560</v>
      </c>
      <c r="E1854" s="7" t="s">
        <v>8</v>
      </c>
      <c r="F1854" s="7" t="s">
        <v>152</v>
      </c>
      <c r="G1854" s="7">
        <v>300</v>
      </c>
      <c r="H1854" s="648">
        <v>42.64</v>
      </c>
      <c r="I1854" s="648"/>
      <c r="J1854" s="19">
        <v>12792</v>
      </c>
      <c r="K1854" s="3">
        <v>12</v>
      </c>
      <c r="L1854" s="8">
        <v>3.0850000000000004</v>
      </c>
      <c r="M1854" s="8">
        <v>0.51333333333333331</v>
      </c>
      <c r="N1854" s="823">
        <v>12807.648333333333</v>
      </c>
      <c r="O1854" s="655" t="s">
        <v>143</v>
      </c>
      <c r="P1854" s="655"/>
      <c r="Q1854" s="823">
        <v>-12807.648333333333</v>
      </c>
      <c r="R1854" s="15"/>
      <c r="S1854" s="25">
        <v>2200</v>
      </c>
      <c r="U1854" s="15">
        <v>0.79848617801895583</v>
      </c>
      <c r="V1854" s="4" t="s">
        <v>1257</v>
      </c>
      <c r="W1854" s="657">
        <v>15.598333333333334</v>
      </c>
      <c r="X1854" s="4">
        <v>-400</v>
      </c>
      <c r="Y1854" s="20"/>
      <c r="Z1854" s="15">
        <v>0</v>
      </c>
    </row>
    <row r="1855" spans="1:26" s="4" customFormat="1" ht="15.75" customHeight="1">
      <c r="A1855" s="854" t="s">
        <v>200</v>
      </c>
      <c r="B1855" s="5">
        <v>43539</v>
      </c>
      <c r="C1855" s="650" t="s">
        <v>271</v>
      </c>
      <c r="D1855" s="291">
        <v>36560</v>
      </c>
      <c r="E1855" s="7" t="s">
        <v>8</v>
      </c>
      <c r="F1855" s="7" t="s">
        <v>1234</v>
      </c>
      <c r="G1855" s="7">
        <v>1500</v>
      </c>
      <c r="H1855" s="648">
        <v>4.55</v>
      </c>
      <c r="I1855" s="648">
        <v>5.1515584415584419</v>
      </c>
      <c r="J1855" s="19">
        <v>6825</v>
      </c>
      <c r="K1855" s="3">
        <v>12</v>
      </c>
      <c r="L1855" s="8">
        <v>3.0850000000000004</v>
      </c>
      <c r="M1855" s="8">
        <v>0.51333333333333331</v>
      </c>
      <c r="N1855" s="823">
        <v>6842.8933333333334</v>
      </c>
      <c r="O1855" s="655" t="s">
        <v>143</v>
      </c>
      <c r="P1855" s="655"/>
      <c r="Q1855" s="823">
        <v>-6842.8933333333334</v>
      </c>
      <c r="R1855" s="15"/>
      <c r="S1855" s="25">
        <v>2200</v>
      </c>
      <c r="U1855" s="15">
        <v>12.085762347092194</v>
      </c>
      <c r="V1855" s="4" t="s">
        <v>1257</v>
      </c>
      <c r="W1855" s="657">
        <v>15.598333333333334</v>
      </c>
      <c r="X1855" s="4">
        <v>-400</v>
      </c>
      <c r="Y1855" s="20"/>
      <c r="Z1855" s="15"/>
    </row>
    <row r="1856" spans="1:26" s="4" customFormat="1" ht="15.75" customHeight="1">
      <c r="A1856" s="854" t="s">
        <v>200</v>
      </c>
      <c r="B1856" s="5">
        <v>43539</v>
      </c>
      <c r="C1856" s="650" t="s">
        <v>271</v>
      </c>
      <c r="D1856" s="291">
        <v>36560</v>
      </c>
      <c r="E1856" s="7" t="s">
        <v>8</v>
      </c>
      <c r="F1856" s="7" t="s">
        <v>170</v>
      </c>
      <c r="G1856" s="7">
        <v>300</v>
      </c>
      <c r="H1856" s="648">
        <v>47.14</v>
      </c>
      <c r="I1856" s="648"/>
      <c r="J1856" s="19">
        <v>14142</v>
      </c>
      <c r="K1856" s="3">
        <v>12</v>
      </c>
      <c r="L1856" s="8">
        <v>3.0850000000000004</v>
      </c>
      <c r="M1856" s="8">
        <v>0.51333333333333331</v>
      </c>
      <c r="N1856" s="823">
        <v>14156.908333333333</v>
      </c>
      <c r="O1856" s="655" t="s">
        <v>143</v>
      </c>
      <c r="P1856" s="655"/>
      <c r="Q1856" s="823">
        <v>-14156.908333333333</v>
      </c>
      <c r="R1856" s="15"/>
      <c r="S1856" s="25">
        <v>400</v>
      </c>
      <c r="U1856" s="15"/>
      <c r="V1856" s="4" t="s">
        <v>1257</v>
      </c>
      <c r="W1856" s="657">
        <v>15.598333333333334</v>
      </c>
      <c r="X1856" s="4">
        <v>400</v>
      </c>
      <c r="Y1856" s="20"/>
      <c r="Z1856" s="15">
        <v>0</v>
      </c>
    </row>
    <row r="1857" spans="1:26" s="4" customFormat="1" ht="15.75" customHeight="1">
      <c r="A1857" s="854" t="s">
        <v>200</v>
      </c>
      <c r="B1857" s="5">
        <v>43539</v>
      </c>
      <c r="C1857" s="650" t="e">
        <v>#N/A</v>
      </c>
      <c r="D1857" s="291">
        <v>36560</v>
      </c>
      <c r="E1857" s="7" t="s">
        <v>10</v>
      </c>
      <c r="F1857" s="7" t="s">
        <v>1248</v>
      </c>
      <c r="G1857" s="7">
        <v>400</v>
      </c>
      <c r="H1857" s="648">
        <v>24.77</v>
      </c>
      <c r="I1857" s="648"/>
      <c r="J1857" s="19">
        <v>9908</v>
      </c>
      <c r="K1857" s="3">
        <v>12</v>
      </c>
      <c r="L1857" s="8">
        <v>3.0850000000000004</v>
      </c>
      <c r="M1857" s="8">
        <v>0.51333333333333331</v>
      </c>
      <c r="N1857" s="823">
        <v>9893.7216666666664</v>
      </c>
      <c r="O1857" s="655" t="s">
        <v>143</v>
      </c>
      <c r="P1857" s="655"/>
      <c r="Q1857" s="823">
        <v>9893.7216666666664</v>
      </c>
      <c r="R1857" s="15">
        <v>79</v>
      </c>
      <c r="S1857" s="25">
        <v>2900</v>
      </c>
      <c r="U1857" s="15">
        <v>3.7368896568219165E-2</v>
      </c>
      <c r="V1857" s="4" t="s">
        <v>1257</v>
      </c>
      <c r="W1857" s="657">
        <v>15.598333333333334</v>
      </c>
      <c r="X1857" s="4">
        <v>-300</v>
      </c>
      <c r="Y1857" s="20"/>
      <c r="Z1857" s="15"/>
    </row>
    <row r="1858" spans="1:26" s="4" customFormat="1" ht="15.75" customHeight="1">
      <c r="A1858" s="854" t="s">
        <v>200</v>
      </c>
      <c r="B1858" s="5">
        <v>43539</v>
      </c>
      <c r="C1858" s="650" t="s">
        <v>274</v>
      </c>
      <c r="D1858" s="291">
        <v>36560</v>
      </c>
      <c r="E1858" s="7" t="s">
        <v>10</v>
      </c>
      <c r="F1858" s="7" t="s">
        <v>152</v>
      </c>
      <c r="G1858" s="7">
        <v>400</v>
      </c>
      <c r="H1858" s="648">
        <v>43.95</v>
      </c>
      <c r="I1858" s="648">
        <v>38.630000000000003</v>
      </c>
      <c r="J1858" s="19">
        <v>17580</v>
      </c>
      <c r="K1858" s="3">
        <v>0</v>
      </c>
      <c r="L1858" s="8">
        <v>3.0850000000000004</v>
      </c>
      <c r="M1858" s="8">
        <v>0.51333333333333331</v>
      </c>
      <c r="N1858" s="823">
        <v>17577.721666666668</v>
      </c>
      <c r="O1858" s="655" t="s">
        <v>143</v>
      </c>
      <c r="P1858" s="655"/>
      <c r="Q1858" s="823">
        <v>17577.721666666668</v>
      </c>
      <c r="R1858" s="15">
        <v>2124.4016666666666</v>
      </c>
      <c r="S1858" s="25">
        <v>3200</v>
      </c>
      <c r="U1858" s="15"/>
      <c r="V1858" s="4" t="s">
        <v>1257</v>
      </c>
      <c r="W1858" s="657">
        <v>3.5983333333333336</v>
      </c>
      <c r="X1858" s="4">
        <v>300</v>
      </c>
      <c r="Y1858" s="20"/>
      <c r="Z1858" s="15"/>
    </row>
    <row r="1859" spans="1:26" s="4" customFormat="1" ht="15.75" customHeight="1">
      <c r="A1859" s="854" t="s">
        <v>200</v>
      </c>
      <c r="B1859" s="5">
        <v>43538</v>
      </c>
      <c r="C1859" s="650" t="e">
        <v>#N/A</v>
      </c>
      <c r="D1859" s="291">
        <v>32520</v>
      </c>
      <c r="E1859" s="7" t="s">
        <v>8</v>
      </c>
      <c r="F1859" s="7" t="s">
        <v>1248</v>
      </c>
      <c r="G1859" s="7">
        <v>400</v>
      </c>
      <c r="H1859" s="648">
        <v>24.51</v>
      </c>
      <c r="I1859" s="648">
        <v>24.51</v>
      </c>
      <c r="J1859" s="19">
        <v>9804</v>
      </c>
      <c r="K1859" s="3">
        <v>12</v>
      </c>
      <c r="L1859" s="8">
        <v>2.802</v>
      </c>
      <c r="M1859" s="8">
        <v>0.52400000000000002</v>
      </c>
      <c r="N1859" s="823">
        <v>9818.9189999999981</v>
      </c>
      <c r="O1859" s="655" t="s">
        <v>143</v>
      </c>
      <c r="P1859" s="655"/>
      <c r="Q1859" s="823">
        <v>-9818.9189999999981</v>
      </c>
      <c r="R1859" s="15"/>
      <c r="S1859" s="25">
        <v>0</v>
      </c>
      <c r="U1859" s="15">
        <v>1.0241564478170351</v>
      </c>
      <c r="V1859" s="4" t="s">
        <v>1257</v>
      </c>
      <c r="W1859" s="657">
        <v>15.326000000000001</v>
      </c>
      <c r="X1859" s="4">
        <v>-600</v>
      </c>
      <c r="Y1859" s="20"/>
      <c r="Z1859" s="15">
        <v>0</v>
      </c>
    </row>
    <row r="1860" spans="1:26" s="4" customFormat="1" ht="15.75" customHeight="1">
      <c r="A1860" s="854" t="s">
        <v>200</v>
      </c>
      <c r="B1860" s="5">
        <v>43538</v>
      </c>
      <c r="C1860" s="650" t="s">
        <v>274</v>
      </c>
      <c r="D1860" s="291">
        <v>32520</v>
      </c>
      <c r="E1860" s="7" t="s">
        <v>10</v>
      </c>
      <c r="F1860" s="7" t="s">
        <v>152</v>
      </c>
      <c r="G1860" s="7">
        <v>300</v>
      </c>
      <c r="H1860" s="648">
        <v>42.13</v>
      </c>
      <c r="I1860" s="648">
        <v>38.630000000000003</v>
      </c>
      <c r="J1860" s="19">
        <v>12639</v>
      </c>
      <c r="K1860" s="3">
        <v>12</v>
      </c>
      <c r="L1860" s="8">
        <v>2.802</v>
      </c>
      <c r="M1860" s="8">
        <v>0.52400000000000002</v>
      </c>
      <c r="N1860" s="823">
        <v>12625.473142857143</v>
      </c>
      <c r="O1860" s="655" t="s">
        <v>143</v>
      </c>
      <c r="P1860" s="655"/>
      <c r="Q1860" s="823">
        <v>12625.473142857143</v>
      </c>
      <c r="R1860" s="15">
        <v>4.7180000000025757</v>
      </c>
      <c r="S1860" s="25">
        <v>0</v>
      </c>
      <c r="U1860" s="15">
        <v>2.2979740261782808</v>
      </c>
      <c r="V1860" s="4" t="s">
        <v>1257</v>
      </c>
      <c r="W1860" s="657">
        <v>15.326000000000001</v>
      </c>
      <c r="X1860" s="4">
        <v>-400</v>
      </c>
      <c r="Y1860" s="20"/>
      <c r="Z1860" s="15"/>
    </row>
    <row r="1861" spans="1:26" s="4" customFormat="1" ht="15.75" customHeight="1">
      <c r="A1861" s="854" t="s">
        <v>200</v>
      </c>
      <c r="B1861" s="5">
        <v>43538</v>
      </c>
      <c r="C1861" s="650" t="s">
        <v>274</v>
      </c>
      <c r="D1861" s="291">
        <v>32520</v>
      </c>
      <c r="E1861" s="7" t="s">
        <v>8</v>
      </c>
      <c r="F1861" s="7" t="s">
        <v>152</v>
      </c>
      <c r="G1861" s="7">
        <v>300</v>
      </c>
      <c r="H1861" s="648">
        <v>42.01</v>
      </c>
      <c r="I1861" s="648">
        <v>38.630000000000003</v>
      </c>
      <c r="J1861" s="19">
        <v>12603</v>
      </c>
      <c r="K1861" s="3">
        <v>12</v>
      </c>
      <c r="L1861" s="8">
        <v>2.802</v>
      </c>
      <c r="M1861" s="8">
        <v>0.52400000000000002</v>
      </c>
      <c r="N1861" s="823">
        <v>12617.156857142856</v>
      </c>
      <c r="O1861" s="655" t="s">
        <v>143</v>
      </c>
      <c r="P1861" s="655"/>
      <c r="Q1861" s="823">
        <v>-12617.156857142856</v>
      </c>
      <c r="R1861" s="15"/>
      <c r="S1861" s="25">
        <v>400</v>
      </c>
      <c r="U1861" s="15"/>
      <c r="V1861" s="4" t="s">
        <v>1257</v>
      </c>
      <c r="W1861" s="657">
        <v>15.326000000000001</v>
      </c>
      <c r="X1861" s="4">
        <v>-300</v>
      </c>
      <c r="Y1861" s="20"/>
      <c r="Z1861" s="15"/>
    </row>
    <row r="1862" spans="1:26" s="4" customFormat="1" ht="15.75" customHeight="1">
      <c r="A1862" s="854" t="s">
        <v>200</v>
      </c>
      <c r="B1862" s="5">
        <v>43538</v>
      </c>
      <c r="C1862" s="650" t="e">
        <v>#N/A</v>
      </c>
      <c r="D1862" s="291">
        <v>32520</v>
      </c>
      <c r="E1862" s="7" t="s">
        <v>10</v>
      </c>
      <c r="F1862" s="7" t="s">
        <v>1248</v>
      </c>
      <c r="G1862" s="7">
        <v>600</v>
      </c>
      <c r="H1862" s="648">
        <v>24.69</v>
      </c>
      <c r="I1862" s="648"/>
      <c r="J1862" s="19">
        <v>14814</v>
      </c>
      <c r="K1862" s="3">
        <v>12</v>
      </c>
      <c r="L1862" s="8">
        <v>2.802</v>
      </c>
      <c r="M1862" s="8">
        <v>0.52400000000000002</v>
      </c>
      <c r="N1862" s="823">
        <v>14800.473142857143</v>
      </c>
      <c r="O1862" s="655" t="s">
        <v>143</v>
      </c>
      <c r="P1862" s="655"/>
      <c r="Q1862" s="823">
        <v>14800.473142857143</v>
      </c>
      <c r="R1862" s="15">
        <v>151.58000000000001</v>
      </c>
      <c r="S1862" s="25">
        <v>400</v>
      </c>
      <c r="U1862" s="15"/>
      <c r="V1862" s="4" t="s">
        <v>1257</v>
      </c>
      <c r="W1862" s="657">
        <v>15.326000000000001</v>
      </c>
      <c r="X1862" s="4">
        <v>400</v>
      </c>
      <c r="Y1862" s="20"/>
      <c r="Z1862" s="15"/>
    </row>
    <row r="1863" spans="1:26" s="4" customFormat="1" ht="15.75" customHeight="1">
      <c r="A1863" s="854" t="s">
        <v>200</v>
      </c>
      <c r="B1863" s="5">
        <v>43538</v>
      </c>
      <c r="C1863" s="650" t="s">
        <v>1265</v>
      </c>
      <c r="D1863" s="291">
        <v>32520</v>
      </c>
      <c r="E1863" s="7" t="s">
        <v>10</v>
      </c>
      <c r="F1863" s="7" t="s">
        <v>1240</v>
      </c>
      <c r="G1863" s="7">
        <v>400</v>
      </c>
      <c r="H1863" s="648">
        <v>33.46</v>
      </c>
      <c r="I1863" s="648"/>
      <c r="J1863" s="19">
        <v>13384</v>
      </c>
      <c r="K1863" s="3">
        <v>12</v>
      </c>
      <c r="L1863" s="8">
        <v>2.802</v>
      </c>
      <c r="M1863" s="8">
        <v>0.52400000000000002</v>
      </c>
      <c r="N1863" s="823">
        <v>13370.473142857143</v>
      </c>
      <c r="O1863" s="655" t="s">
        <v>143</v>
      </c>
      <c r="P1863" s="655"/>
      <c r="Q1863" s="823">
        <v>13370.473142857143</v>
      </c>
      <c r="R1863" s="15">
        <v>307.25</v>
      </c>
      <c r="S1863" s="25">
        <v>0</v>
      </c>
      <c r="U1863" s="15">
        <v>4.9107807345029517</v>
      </c>
      <c r="V1863" s="4" t="s">
        <v>1257</v>
      </c>
      <c r="W1863" s="657">
        <v>15.326000000000001</v>
      </c>
      <c r="X1863" s="4">
        <v>-600</v>
      </c>
      <c r="Y1863" s="20"/>
      <c r="Z1863" s="15">
        <v>0</v>
      </c>
    </row>
    <row r="1864" spans="1:26" s="4" customFormat="1" ht="15.75" customHeight="1">
      <c r="A1864" s="854" t="s">
        <v>200</v>
      </c>
      <c r="B1864" s="5">
        <v>43536</v>
      </c>
      <c r="C1864" s="650" t="e">
        <v>#N/A</v>
      </c>
      <c r="D1864" s="291"/>
      <c r="E1864" s="7" t="s">
        <v>10</v>
      </c>
      <c r="F1864" s="7" t="s">
        <v>1249</v>
      </c>
      <c r="G1864" s="7">
        <v>300</v>
      </c>
      <c r="H1864" s="648">
        <v>0</v>
      </c>
      <c r="I1864" s="648"/>
      <c r="J1864" s="19">
        <v>0</v>
      </c>
      <c r="K1864" s="3">
        <v>12</v>
      </c>
      <c r="L1864" s="3">
        <v>0</v>
      </c>
      <c r="M1864" s="3">
        <v>0</v>
      </c>
      <c r="N1864" s="823">
        <v>-13.002857142857144</v>
      </c>
      <c r="O1864" s="655" t="s">
        <v>143</v>
      </c>
      <c r="P1864" s="655"/>
      <c r="Q1864" s="823">
        <v>-13.002857142857144</v>
      </c>
      <c r="R1864" s="15">
        <v>-165.71</v>
      </c>
      <c r="S1864" s="25">
        <v>600</v>
      </c>
      <c r="U1864" s="15"/>
      <c r="V1864" s="4" t="s">
        <v>1257</v>
      </c>
      <c r="W1864" s="657">
        <v>12</v>
      </c>
      <c r="X1864" s="4">
        <v>300</v>
      </c>
      <c r="Y1864" s="20"/>
      <c r="Z1864" s="15">
        <v>0</v>
      </c>
    </row>
    <row r="1865" spans="1:26" s="4" customFormat="1" ht="15.75" customHeight="1">
      <c r="A1865" s="854" t="s">
        <v>200</v>
      </c>
      <c r="B1865" s="5">
        <v>43536</v>
      </c>
      <c r="C1865" s="650" t="s">
        <v>1265</v>
      </c>
      <c r="D1865" s="291">
        <v>23877</v>
      </c>
      <c r="E1865" s="7" t="s">
        <v>8</v>
      </c>
      <c r="F1865" s="7" t="s">
        <v>1240</v>
      </c>
      <c r="G1865" s="7">
        <v>400</v>
      </c>
      <c r="H1865" s="648">
        <v>32.619999999999997</v>
      </c>
      <c r="I1865" s="648">
        <v>32.619999999999997</v>
      </c>
      <c r="J1865" s="19">
        <v>13047.999999999998</v>
      </c>
      <c r="K1865" s="3">
        <v>12</v>
      </c>
      <c r="L1865" s="8">
        <v>3.58</v>
      </c>
      <c r="M1865" s="8">
        <v>0.54</v>
      </c>
      <c r="N1865" s="823">
        <v>13062.172857142856</v>
      </c>
      <c r="O1865" s="655" t="s">
        <v>143</v>
      </c>
      <c r="P1865" s="655"/>
      <c r="Q1865" s="823">
        <v>-13062.172857142856</v>
      </c>
      <c r="R1865" s="15"/>
      <c r="S1865" s="25">
        <v>9000</v>
      </c>
      <c r="U1865" s="15">
        <v>-9.9732527557832906</v>
      </c>
      <c r="V1865" s="4" t="s">
        <v>1257</v>
      </c>
      <c r="W1865" s="657">
        <v>16.12</v>
      </c>
      <c r="X1865" s="4">
        <v>-2000</v>
      </c>
      <c r="Y1865" s="20"/>
      <c r="Z1865" s="15">
        <v>0</v>
      </c>
    </row>
    <row r="1866" spans="1:26" s="4" customFormat="1" ht="15.75" customHeight="1">
      <c r="A1866" s="854" t="s">
        <v>200</v>
      </c>
      <c r="B1866" s="5">
        <v>43535</v>
      </c>
      <c r="C1866" s="650" t="s">
        <v>1265</v>
      </c>
      <c r="D1866" s="291">
        <v>18297</v>
      </c>
      <c r="E1866" s="7" t="s">
        <v>10</v>
      </c>
      <c r="F1866" s="7" t="s">
        <v>1240</v>
      </c>
      <c r="G1866" s="7">
        <v>600</v>
      </c>
      <c r="H1866" s="648">
        <v>32.659999999999997</v>
      </c>
      <c r="I1866" s="648"/>
      <c r="J1866" s="19">
        <v>19595.999999999996</v>
      </c>
      <c r="K1866" s="3">
        <v>12</v>
      </c>
      <c r="L1866" s="8">
        <v>3.3333333333333335</v>
      </c>
      <c r="M1866" s="8">
        <v>0.5033333333333333</v>
      </c>
      <c r="N1866" s="823">
        <v>19582.493809523807</v>
      </c>
      <c r="O1866" s="655" t="s">
        <v>143</v>
      </c>
      <c r="P1866" s="655"/>
      <c r="Q1866" s="823">
        <v>19582.493809523807</v>
      </c>
      <c r="R1866" s="15">
        <v>961.65333333332819</v>
      </c>
      <c r="S1866" s="25">
        <v>600</v>
      </c>
      <c r="U1866" s="15"/>
      <c r="V1866" s="4" t="s">
        <v>1257</v>
      </c>
      <c r="W1866" s="657">
        <v>15.836666666666668</v>
      </c>
      <c r="X1866" s="4">
        <v>600</v>
      </c>
      <c r="Y1866" s="20"/>
      <c r="Z1866" s="15"/>
    </row>
    <row r="1867" spans="1:26" s="4" customFormat="1" ht="15.75" customHeight="1">
      <c r="A1867" s="854" t="s">
        <v>200</v>
      </c>
      <c r="B1867" s="5">
        <v>43535</v>
      </c>
      <c r="C1867" s="650" t="e">
        <v>#N/A</v>
      </c>
      <c r="D1867" s="291">
        <v>18297</v>
      </c>
      <c r="E1867" s="7" t="s">
        <v>8</v>
      </c>
      <c r="F1867" s="7" t="s">
        <v>1248</v>
      </c>
      <c r="G1867" s="7">
        <v>300</v>
      </c>
      <c r="H1867" s="648">
        <v>24.12</v>
      </c>
      <c r="I1867" s="648">
        <v>24.37</v>
      </c>
      <c r="J1867" s="19">
        <v>7236</v>
      </c>
      <c r="K1867" s="3">
        <v>12</v>
      </c>
      <c r="L1867" s="8">
        <v>3.3333333333333335</v>
      </c>
      <c r="M1867" s="8">
        <v>0.5033333333333333</v>
      </c>
      <c r="N1867" s="823">
        <v>7251.0983333333334</v>
      </c>
      <c r="O1867" s="655" t="s">
        <v>143</v>
      </c>
      <c r="P1867" s="655"/>
      <c r="Q1867" s="823">
        <v>-7251.0983333333334</v>
      </c>
      <c r="R1867" s="15"/>
      <c r="S1867" s="25">
        <v>300</v>
      </c>
      <c r="U1867" s="15"/>
      <c r="V1867" s="4" t="s">
        <v>1257</v>
      </c>
      <c r="W1867" s="657">
        <v>15.836666666666668</v>
      </c>
      <c r="X1867" s="4">
        <v>300</v>
      </c>
      <c r="Y1867" s="20"/>
      <c r="Z1867" s="15"/>
    </row>
    <row r="1868" spans="1:26" s="4" customFormat="1" ht="15.75" customHeight="1">
      <c r="A1868" s="854" t="s">
        <v>200</v>
      </c>
      <c r="B1868" s="5">
        <v>43535</v>
      </c>
      <c r="C1868" s="650" t="s">
        <v>271</v>
      </c>
      <c r="D1868" s="291">
        <v>18297</v>
      </c>
      <c r="E1868" s="7" t="s">
        <v>10</v>
      </c>
      <c r="F1868" s="7" t="s">
        <v>1234</v>
      </c>
      <c r="G1868" s="7">
        <v>2000</v>
      </c>
      <c r="H1868" s="648">
        <v>4.78</v>
      </c>
      <c r="I1868" s="648">
        <v>5.25</v>
      </c>
      <c r="J1868" s="19">
        <v>9560</v>
      </c>
      <c r="K1868" s="648">
        <v>12</v>
      </c>
      <c r="L1868" s="8">
        <v>3.3333333333333335</v>
      </c>
      <c r="M1868" s="8">
        <v>0.5033333333333333</v>
      </c>
      <c r="N1868" s="823">
        <v>9545.5316666666658</v>
      </c>
      <c r="O1868" s="655" t="s">
        <v>143</v>
      </c>
      <c r="P1868" s="655"/>
      <c r="Q1868" s="823">
        <v>9545.5316666666658</v>
      </c>
      <c r="R1868" s="15">
        <v>-952</v>
      </c>
      <c r="S1868" s="25">
        <v>300</v>
      </c>
      <c r="U1868" s="15"/>
      <c r="V1868" s="4" t="s">
        <v>1257</v>
      </c>
      <c r="W1868" s="657">
        <v>15.836666666666668</v>
      </c>
      <c r="X1868" s="4">
        <v>300</v>
      </c>
      <c r="Y1868" s="20"/>
      <c r="Z1868" s="15">
        <v>0</v>
      </c>
    </row>
    <row r="1869" spans="1:26" s="4" customFormat="1" ht="15.75" customHeight="1">
      <c r="A1869" s="854" t="s">
        <v>200</v>
      </c>
      <c r="B1869" s="5">
        <v>43532</v>
      </c>
      <c r="C1869" s="650" t="s">
        <v>1265</v>
      </c>
      <c r="D1869" s="291">
        <v>13802</v>
      </c>
      <c r="E1869" s="7" t="s">
        <v>8</v>
      </c>
      <c r="F1869" s="7" t="s">
        <v>1240</v>
      </c>
      <c r="G1869" s="7">
        <v>600</v>
      </c>
      <c r="H1869" s="648">
        <v>31</v>
      </c>
      <c r="I1869" s="648">
        <v>31</v>
      </c>
      <c r="J1869" s="19">
        <v>18600</v>
      </c>
      <c r="K1869" s="648">
        <v>12</v>
      </c>
      <c r="L1869" s="8">
        <v>5.1100000000000003</v>
      </c>
      <c r="M1869" s="8">
        <v>0.77</v>
      </c>
      <c r="N1869" s="823">
        <v>18616.18</v>
      </c>
      <c r="O1869" s="655" t="s">
        <v>143</v>
      </c>
      <c r="P1869" s="655"/>
      <c r="Q1869" s="823">
        <v>-18616.18</v>
      </c>
      <c r="R1869" s="15"/>
      <c r="S1869" s="25">
        <v>0</v>
      </c>
      <c r="U1869" s="15"/>
      <c r="V1869" s="4" t="s">
        <v>1257</v>
      </c>
      <c r="W1869" s="657">
        <v>17.88</v>
      </c>
      <c r="X1869" s="4">
        <v>2000</v>
      </c>
      <c r="Y1869" s="20"/>
      <c r="Z1869" s="15">
        <v>0</v>
      </c>
    </row>
    <row r="1870" spans="1:26" s="4" customFormat="1" ht="15.75" customHeight="1">
      <c r="A1870" s="854" t="s">
        <v>200</v>
      </c>
      <c r="B1870" s="5">
        <v>43523</v>
      </c>
      <c r="C1870" s="650" t="e">
        <v>#N/A</v>
      </c>
      <c r="D1870" s="291">
        <v>81077</v>
      </c>
      <c r="E1870" s="7" t="s">
        <v>8</v>
      </c>
      <c r="F1870" s="7" t="s">
        <v>1249</v>
      </c>
      <c r="G1870" s="7">
        <v>300</v>
      </c>
      <c r="H1870" s="648">
        <v>0.47</v>
      </c>
      <c r="I1870" s="648">
        <v>0.47</v>
      </c>
      <c r="J1870" s="19">
        <v>141</v>
      </c>
      <c r="K1870" s="648">
        <v>12</v>
      </c>
      <c r="L1870" s="8">
        <v>0.03</v>
      </c>
      <c r="M1870" s="8">
        <v>0.05</v>
      </c>
      <c r="N1870" s="823">
        <v>156.46</v>
      </c>
      <c r="O1870" s="655" t="s">
        <v>143</v>
      </c>
      <c r="P1870" s="655"/>
      <c r="Q1870" s="823">
        <v>-156.46</v>
      </c>
      <c r="R1870" s="15"/>
      <c r="S1870" s="25">
        <v>0</v>
      </c>
      <c r="U1870" s="15">
        <v>1.0356885191916603</v>
      </c>
      <c r="V1870" s="4" t="s">
        <v>1257</v>
      </c>
      <c r="W1870" s="657">
        <v>12.08</v>
      </c>
      <c r="X1870" s="4">
        <v>-500</v>
      </c>
      <c r="Y1870" s="20"/>
      <c r="Z1870" s="15">
        <v>0</v>
      </c>
    </row>
    <row r="1871" spans="1:26" s="4" customFormat="1" ht="15.75" customHeight="1">
      <c r="A1871" s="854" t="s">
        <v>200</v>
      </c>
      <c r="B1871" s="5">
        <v>43523</v>
      </c>
      <c r="C1871" s="650" t="e">
        <v>#N/A</v>
      </c>
      <c r="D1871" s="291">
        <v>81078</v>
      </c>
      <c r="E1871" s="7" t="s">
        <v>8</v>
      </c>
      <c r="F1871" s="7" t="s">
        <v>1248</v>
      </c>
      <c r="G1871" s="7">
        <v>300</v>
      </c>
      <c r="H1871" s="648">
        <v>24.61</v>
      </c>
      <c r="I1871" s="648">
        <v>24.61</v>
      </c>
      <c r="J1871" s="19">
        <v>7383</v>
      </c>
      <c r="K1871" s="648">
        <v>12</v>
      </c>
      <c r="L1871" s="8">
        <v>2.0299999999999998</v>
      </c>
      <c r="M1871" s="8">
        <v>0.28999999999999998</v>
      </c>
      <c r="N1871" s="823">
        <v>7398.15</v>
      </c>
      <c r="O1871" s="655" t="s">
        <v>143</v>
      </c>
      <c r="P1871" s="655"/>
      <c r="Q1871" s="823">
        <v>-7398.15</v>
      </c>
      <c r="R1871" s="15"/>
      <c r="S1871" s="25">
        <v>2900</v>
      </c>
      <c r="U1871" s="15"/>
      <c r="V1871" s="4" t="s">
        <v>1257</v>
      </c>
      <c r="W1871" s="657">
        <v>14.319999999999999</v>
      </c>
      <c r="X1871" s="4">
        <v>100</v>
      </c>
      <c r="Y1871" s="20"/>
      <c r="Z1871" s="15"/>
    </row>
    <row r="1872" spans="1:26" s="4" customFormat="1" ht="15.75" customHeight="1">
      <c r="A1872" s="854" t="s">
        <v>200</v>
      </c>
      <c r="B1872" s="5">
        <v>43522</v>
      </c>
      <c r="C1872" s="650" t="s">
        <v>271</v>
      </c>
      <c r="D1872" s="291">
        <v>76973</v>
      </c>
      <c r="E1872" s="7" t="s">
        <v>8</v>
      </c>
      <c r="F1872" s="7" t="s">
        <v>1234</v>
      </c>
      <c r="G1872" s="7">
        <v>2000</v>
      </c>
      <c r="H1872" s="648">
        <v>4.9000000000000004</v>
      </c>
      <c r="I1872" s="648">
        <v>5.2518181818181819</v>
      </c>
      <c r="J1872" s="19">
        <v>9800</v>
      </c>
      <c r="K1872" s="3">
        <v>12</v>
      </c>
      <c r="L1872" s="8">
        <v>2.7149999999999999</v>
      </c>
      <c r="M1872" s="8">
        <v>0.39500000000000002</v>
      </c>
      <c r="N1872" s="823">
        <v>9815.2549999999992</v>
      </c>
      <c r="O1872" s="655" t="s">
        <v>143</v>
      </c>
      <c r="P1872" s="655"/>
      <c r="Q1872" s="823">
        <v>-9815.2549999999992</v>
      </c>
      <c r="R1872" s="15"/>
      <c r="S1872" s="25">
        <v>9000</v>
      </c>
      <c r="U1872" s="15">
        <v>-14.793684518428497</v>
      </c>
      <c r="V1872" s="4" t="s">
        <v>1257</v>
      </c>
      <c r="W1872" s="657">
        <v>15.11</v>
      </c>
      <c r="X1872" s="4">
        <v>-2000</v>
      </c>
      <c r="Y1872" s="20"/>
      <c r="Z1872" s="15"/>
    </row>
    <row r="1873" spans="1:26" s="4" customFormat="1" ht="15.75" customHeight="1">
      <c r="A1873" s="854" t="s">
        <v>200</v>
      </c>
      <c r="B1873" s="5">
        <v>43522</v>
      </c>
      <c r="C1873" s="650" t="s">
        <v>281</v>
      </c>
      <c r="D1873" s="291">
        <v>76973</v>
      </c>
      <c r="E1873" s="7" t="s">
        <v>10</v>
      </c>
      <c r="F1873" s="7" t="s">
        <v>129</v>
      </c>
      <c r="G1873" s="7">
        <v>500</v>
      </c>
      <c r="H1873" s="648">
        <v>19.920000000000002</v>
      </c>
      <c r="I1873" s="648">
        <v>19.690000000000001</v>
      </c>
      <c r="J1873" s="19">
        <v>9960</v>
      </c>
      <c r="K1873" s="3">
        <v>12</v>
      </c>
      <c r="L1873" s="8">
        <v>2.7149999999999999</v>
      </c>
      <c r="M1873" s="8">
        <v>0.39500000000000002</v>
      </c>
      <c r="N1873" s="823">
        <v>9945.0749999999989</v>
      </c>
      <c r="O1873" s="655" t="s">
        <v>143</v>
      </c>
      <c r="P1873" s="655"/>
      <c r="Q1873" s="823">
        <v>9945.0749999999989</v>
      </c>
      <c r="R1873" s="15">
        <v>103</v>
      </c>
      <c r="S1873" s="25">
        <v>11000</v>
      </c>
      <c r="U1873" s="15">
        <v>1.4574451434770777</v>
      </c>
      <c r="V1873" s="4" t="s">
        <v>1269</v>
      </c>
      <c r="W1873" s="657">
        <v>15.11</v>
      </c>
      <c r="X1873" s="4">
        <v>-1000</v>
      </c>
      <c r="Y1873" s="20"/>
      <c r="Z1873" s="15"/>
    </row>
    <row r="1874" spans="1:26" s="4" customFormat="1" ht="15.75" customHeight="1">
      <c r="A1874" s="854" t="s">
        <v>200</v>
      </c>
      <c r="B1874" s="5">
        <v>43518</v>
      </c>
      <c r="C1874" s="650" t="s">
        <v>274</v>
      </c>
      <c r="D1874" s="291">
        <v>69314</v>
      </c>
      <c r="E1874" s="7" t="s">
        <v>8</v>
      </c>
      <c r="F1874" s="7" t="s">
        <v>152</v>
      </c>
      <c r="G1874" s="7">
        <v>100</v>
      </c>
      <c r="H1874" s="648">
        <v>39.42</v>
      </c>
      <c r="I1874" s="648">
        <v>38.654577883472058</v>
      </c>
      <c r="J1874" s="19">
        <v>3942</v>
      </c>
      <c r="K1874" s="3">
        <v>12</v>
      </c>
      <c r="L1874" s="8">
        <v>1.4060000000000001</v>
      </c>
      <c r="M1874" s="8">
        <v>0.22400000000000003</v>
      </c>
      <c r="N1874" s="823">
        <v>3957.3840000000005</v>
      </c>
      <c r="O1874" s="655" t="s">
        <v>143</v>
      </c>
      <c r="P1874" s="655"/>
      <c r="Q1874" s="823">
        <v>-3957.3840000000005</v>
      </c>
      <c r="R1874" s="15"/>
      <c r="S1874" s="25">
        <v>9000</v>
      </c>
      <c r="U1874" s="15">
        <v>-0.87131140567131471</v>
      </c>
      <c r="V1874" s="4" t="s">
        <v>1257</v>
      </c>
      <c r="W1874" s="657">
        <v>13.63</v>
      </c>
      <c r="X1874" s="4">
        <v>-300</v>
      </c>
      <c r="Y1874" s="20"/>
      <c r="Z1874" s="15">
        <v>0</v>
      </c>
    </row>
    <row r="1875" spans="1:26" s="4" customFormat="1" ht="15.75" customHeight="1">
      <c r="A1875" s="854" t="s">
        <v>200</v>
      </c>
      <c r="B1875" s="5">
        <v>43518</v>
      </c>
      <c r="C1875" s="650" t="s">
        <v>271</v>
      </c>
      <c r="D1875" s="291">
        <v>69314</v>
      </c>
      <c r="E1875" s="7" t="s">
        <v>10</v>
      </c>
      <c r="F1875" s="7" t="s">
        <v>1234</v>
      </c>
      <c r="G1875" s="7">
        <v>2000</v>
      </c>
      <c r="H1875" s="648">
        <v>4.6500000000000004</v>
      </c>
      <c r="I1875" s="648">
        <v>5.33</v>
      </c>
      <c r="J1875" s="19">
        <v>9300</v>
      </c>
      <c r="K1875" s="3">
        <v>12</v>
      </c>
      <c r="L1875" s="8">
        <v>1.4060000000000001</v>
      </c>
      <c r="M1875" s="8">
        <v>0.22400000000000003</v>
      </c>
      <c r="N1875" s="823">
        <v>9285.2459999999992</v>
      </c>
      <c r="O1875" s="655" t="s">
        <v>143</v>
      </c>
      <c r="P1875" s="655"/>
      <c r="Q1875" s="823">
        <v>9285.2459999999992</v>
      </c>
      <c r="R1875" s="15">
        <v>-1373.630000000001</v>
      </c>
      <c r="S1875" s="25">
        <v>9000</v>
      </c>
      <c r="U1875" s="15"/>
      <c r="V1875" s="4" t="s">
        <v>1269</v>
      </c>
      <c r="W1875" s="657">
        <v>13.63</v>
      </c>
      <c r="X1875" s="4">
        <v>1000</v>
      </c>
      <c r="Y1875" s="20"/>
      <c r="Z1875" s="15">
        <v>0</v>
      </c>
    </row>
    <row r="1876" spans="1:26" s="4" customFormat="1" ht="15.75" customHeight="1">
      <c r="A1876" s="854" t="s">
        <v>200</v>
      </c>
      <c r="B1876" s="5">
        <v>43518</v>
      </c>
      <c r="C1876" s="650" t="s">
        <v>271</v>
      </c>
      <c r="D1876" s="291">
        <v>69314</v>
      </c>
      <c r="E1876" s="7" t="s">
        <v>10</v>
      </c>
      <c r="F1876" s="7" t="s">
        <v>1234</v>
      </c>
      <c r="G1876" s="7">
        <v>1000</v>
      </c>
      <c r="H1876" s="648">
        <v>4.5</v>
      </c>
      <c r="I1876" s="648">
        <v>5.33</v>
      </c>
      <c r="J1876" s="19">
        <v>4500</v>
      </c>
      <c r="K1876" s="3">
        <v>12</v>
      </c>
      <c r="L1876" s="8">
        <v>1.4060000000000001</v>
      </c>
      <c r="M1876" s="8">
        <v>0.22400000000000003</v>
      </c>
      <c r="N1876" s="823">
        <v>4485.2460000000001</v>
      </c>
      <c r="O1876" s="655" t="s">
        <v>143</v>
      </c>
      <c r="P1876" s="655"/>
      <c r="Q1876" s="823">
        <v>4485.2460000000001</v>
      </c>
      <c r="R1876" s="15">
        <v>65.369999999999891</v>
      </c>
      <c r="S1876" s="25">
        <v>9000</v>
      </c>
      <c r="U1876" s="15"/>
      <c r="V1876" s="4" t="s">
        <v>1257</v>
      </c>
      <c r="W1876" s="657">
        <v>13.63</v>
      </c>
      <c r="X1876" s="4">
        <v>1000</v>
      </c>
      <c r="Y1876" s="20"/>
      <c r="Z1876" s="15"/>
    </row>
    <row r="1877" spans="1:26" s="4" customFormat="1" ht="15.75" customHeight="1">
      <c r="A1877" s="854" t="s">
        <v>200</v>
      </c>
      <c r="B1877" s="5">
        <v>43518</v>
      </c>
      <c r="C1877" s="650" t="s">
        <v>281</v>
      </c>
      <c r="D1877" s="291">
        <v>69314</v>
      </c>
      <c r="E1877" s="7" t="s">
        <v>10</v>
      </c>
      <c r="F1877" s="7" t="s">
        <v>129</v>
      </c>
      <c r="G1877" s="7">
        <v>300</v>
      </c>
      <c r="H1877" s="648">
        <v>19.559999999999999</v>
      </c>
      <c r="I1877" s="648">
        <v>19.690000000000001</v>
      </c>
      <c r="J1877" s="19">
        <v>5868</v>
      </c>
      <c r="K1877" s="3">
        <v>12</v>
      </c>
      <c r="L1877" s="8">
        <v>1.4060000000000001</v>
      </c>
      <c r="M1877" s="8">
        <v>0.22400000000000003</v>
      </c>
      <c r="N1877" s="823">
        <v>5853.2460000000001</v>
      </c>
      <c r="O1877" s="655" t="s">
        <v>143</v>
      </c>
      <c r="P1877" s="655"/>
      <c r="Q1877" s="823">
        <v>5853.2460000000001</v>
      </c>
      <c r="R1877" s="15">
        <v>-51</v>
      </c>
      <c r="S1877" s="25">
        <v>10000</v>
      </c>
      <c r="U1877" s="15"/>
      <c r="V1877" s="4" t="s">
        <v>1257</v>
      </c>
      <c r="W1877" s="657">
        <v>13.63</v>
      </c>
      <c r="X1877" s="4">
        <v>1000</v>
      </c>
      <c r="Y1877" s="20"/>
      <c r="Z1877" s="15">
        <v>0</v>
      </c>
    </row>
    <row r="1878" spans="1:26" s="4" customFormat="1" ht="15.75" customHeight="1">
      <c r="A1878" s="854" t="s">
        <v>200</v>
      </c>
      <c r="B1878" s="5">
        <v>43518</v>
      </c>
      <c r="C1878" s="650" t="s">
        <v>271</v>
      </c>
      <c r="D1878" s="291">
        <v>69314</v>
      </c>
      <c r="E1878" s="7" t="s">
        <v>8</v>
      </c>
      <c r="F1878" s="7" t="s">
        <v>1234</v>
      </c>
      <c r="G1878" s="7">
        <v>1000</v>
      </c>
      <c r="H1878" s="648">
        <v>4.41</v>
      </c>
      <c r="I1878" s="648">
        <v>5.33</v>
      </c>
      <c r="J1878" s="19">
        <v>4410</v>
      </c>
      <c r="K1878" s="3">
        <v>12</v>
      </c>
      <c r="L1878" s="8">
        <v>1.4060000000000001</v>
      </c>
      <c r="M1878" s="8">
        <v>0.22400000000000003</v>
      </c>
      <c r="N1878" s="823">
        <v>4425.384</v>
      </c>
      <c r="O1878" s="655" t="s">
        <v>143</v>
      </c>
      <c r="P1878" s="655"/>
      <c r="Q1878" s="823">
        <v>-4425.384</v>
      </c>
      <c r="R1878" s="15"/>
      <c r="S1878" s="25">
        <v>9000</v>
      </c>
      <c r="U1878" s="15"/>
      <c r="V1878" s="4" t="s">
        <v>1257</v>
      </c>
      <c r="W1878" s="657">
        <v>13.63</v>
      </c>
      <c r="X1878" s="4">
        <v>1000</v>
      </c>
      <c r="Y1878" s="20"/>
      <c r="Z1878" s="15">
        <v>0</v>
      </c>
    </row>
    <row r="1879" spans="1:26" s="4" customFormat="1" ht="15.75" customHeight="1">
      <c r="A1879" s="854" t="s">
        <v>200</v>
      </c>
      <c r="B1879" s="5">
        <v>43517</v>
      </c>
      <c r="C1879" s="650" t="s">
        <v>271</v>
      </c>
      <c r="D1879" s="291">
        <v>64518</v>
      </c>
      <c r="E1879" s="7" t="s">
        <v>8</v>
      </c>
      <c r="F1879" s="7" t="s">
        <v>1234</v>
      </c>
      <c r="G1879" s="7">
        <v>1000</v>
      </c>
      <c r="H1879" s="648">
        <v>4.8099999999999996</v>
      </c>
      <c r="I1879" s="648">
        <v>5.3281818181818181</v>
      </c>
      <c r="J1879" s="19">
        <v>4810</v>
      </c>
      <c r="K1879" s="3">
        <v>12</v>
      </c>
      <c r="L1879" s="8">
        <v>1.2949999999999999</v>
      </c>
      <c r="M1879" s="8">
        <v>0.19</v>
      </c>
      <c r="N1879" s="823">
        <v>4825.3499999999995</v>
      </c>
      <c r="O1879" s="655" t="s">
        <v>143</v>
      </c>
      <c r="P1879" s="655"/>
      <c r="Q1879" s="823">
        <v>-4825.3499999999995</v>
      </c>
      <c r="R1879" s="15"/>
      <c r="S1879" s="25">
        <v>2800</v>
      </c>
      <c r="U1879" s="15">
        <v>4.4383851205934608</v>
      </c>
      <c r="V1879" s="4" t="s">
        <v>1257</v>
      </c>
      <c r="W1879" s="657">
        <v>13.484999999999999</v>
      </c>
      <c r="X1879" s="4">
        <v>-100</v>
      </c>
      <c r="Y1879" s="20"/>
      <c r="Z1879" s="15">
        <v>0</v>
      </c>
    </row>
    <row r="1880" spans="1:26" s="4" customFormat="1" ht="15.75" customHeight="1">
      <c r="A1880" s="854" t="s">
        <v>200</v>
      </c>
      <c r="B1880" s="5">
        <v>43517</v>
      </c>
      <c r="C1880" s="650" t="s">
        <v>271</v>
      </c>
      <c r="D1880" s="291">
        <v>64518</v>
      </c>
      <c r="E1880" s="7" t="s">
        <v>8</v>
      </c>
      <c r="F1880" s="7" t="s">
        <v>1234</v>
      </c>
      <c r="G1880" s="7">
        <v>1000</v>
      </c>
      <c r="H1880" s="648">
        <v>4.99</v>
      </c>
      <c r="I1880" s="648">
        <v>5.3769999999999998</v>
      </c>
      <c r="J1880" s="19">
        <v>4990</v>
      </c>
      <c r="K1880" s="3">
        <v>12</v>
      </c>
      <c r="L1880" s="8">
        <v>1.2949999999999999</v>
      </c>
      <c r="M1880" s="8">
        <v>0.19</v>
      </c>
      <c r="N1880" s="823">
        <v>5005.4162499999993</v>
      </c>
      <c r="O1880" s="655" t="s">
        <v>143</v>
      </c>
      <c r="P1880" s="655"/>
      <c r="Q1880" s="823">
        <v>-5005.4162499999993</v>
      </c>
      <c r="R1880" s="15"/>
      <c r="S1880" s="25">
        <v>8000</v>
      </c>
      <c r="U1880" s="15">
        <v>-0.14720728544460474</v>
      </c>
      <c r="V1880" s="4" t="s">
        <v>1257</v>
      </c>
      <c r="W1880" s="657">
        <v>13.484999999999999</v>
      </c>
      <c r="X1880" s="4">
        <v>-600</v>
      </c>
      <c r="Y1880" s="20"/>
      <c r="Z1880" s="15">
        <v>0</v>
      </c>
    </row>
    <row r="1881" spans="1:26" s="4" customFormat="1" ht="15.75" customHeight="1">
      <c r="A1881" s="854" t="s">
        <v>200</v>
      </c>
      <c r="B1881" s="5">
        <v>43517</v>
      </c>
      <c r="C1881" s="650" t="s">
        <v>271</v>
      </c>
      <c r="D1881" s="291">
        <v>64518</v>
      </c>
      <c r="E1881" s="7" t="s">
        <v>8</v>
      </c>
      <c r="F1881" s="7" t="s">
        <v>1234</v>
      </c>
      <c r="G1881" s="7">
        <v>1000</v>
      </c>
      <c r="H1881" s="648">
        <v>5.01</v>
      </c>
      <c r="I1881" s="648">
        <v>5.4188888888888886</v>
      </c>
      <c r="J1881" s="19">
        <v>5010</v>
      </c>
      <c r="K1881" s="3">
        <v>12</v>
      </c>
      <c r="L1881" s="8">
        <v>1.2949999999999999</v>
      </c>
      <c r="M1881" s="8">
        <v>0.19</v>
      </c>
      <c r="N1881" s="823">
        <v>5025.4162499999993</v>
      </c>
      <c r="O1881" s="655" t="s">
        <v>143</v>
      </c>
      <c r="P1881" s="655"/>
      <c r="Q1881" s="823">
        <v>-5025.4162499999993</v>
      </c>
      <c r="R1881" s="15"/>
      <c r="S1881" s="25">
        <v>8000</v>
      </c>
      <c r="U1881" s="15"/>
      <c r="V1881" s="4" t="s">
        <v>1257</v>
      </c>
      <c r="W1881" s="657">
        <v>13.484999999999999</v>
      </c>
      <c r="X1881" s="4">
        <v>2000</v>
      </c>
      <c r="Y1881" s="20"/>
      <c r="Z1881" s="15"/>
    </row>
    <row r="1882" spans="1:26" s="4" customFormat="1" ht="15.75" customHeight="1">
      <c r="A1882" s="854" t="s">
        <v>200</v>
      </c>
      <c r="B1882" s="5">
        <v>43517</v>
      </c>
      <c r="C1882" s="650" t="s">
        <v>274</v>
      </c>
      <c r="D1882" s="291">
        <v>64518</v>
      </c>
      <c r="E1882" s="7" t="s">
        <v>10</v>
      </c>
      <c r="F1882" s="7" t="s">
        <v>152</v>
      </c>
      <c r="G1882" s="7">
        <v>100</v>
      </c>
      <c r="H1882" s="648">
        <v>40.54</v>
      </c>
      <c r="I1882" s="648"/>
      <c r="J1882" s="19">
        <v>4054</v>
      </c>
      <c r="K1882" s="3">
        <v>12</v>
      </c>
      <c r="L1882" s="8">
        <v>1.2949999999999999</v>
      </c>
      <c r="M1882" s="8">
        <v>0.19</v>
      </c>
      <c r="N1882" s="823">
        <v>4039.2137499999999</v>
      </c>
      <c r="O1882" s="655" t="s">
        <v>143</v>
      </c>
      <c r="P1882" s="655"/>
      <c r="Q1882" s="823">
        <v>4039.2137499999999</v>
      </c>
      <c r="R1882" s="15">
        <v>179.27586206896513</v>
      </c>
      <c r="S1882" s="25">
        <v>6000</v>
      </c>
      <c r="U1882" s="15"/>
      <c r="V1882" s="4" t="s">
        <v>1257</v>
      </c>
      <c r="W1882" s="657">
        <v>13.484999999999999</v>
      </c>
      <c r="X1882" s="4">
        <v>1600</v>
      </c>
      <c r="Y1882" s="20"/>
      <c r="Z1882" s="15">
        <v>0</v>
      </c>
    </row>
    <row r="1883" spans="1:26" s="4" customFormat="1" ht="15.75" customHeight="1">
      <c r="A1883" s="854" t="s">
        <v>200</v>
      </c>
      <c r="B1883" s="5">
        <v>43510</v>
      </c>
      <c r="C1883" s="650" t="s">
        <v>1265</v>
      </c>
      <c r="D1883" s="291">
        <v>44718</v>
      </c>
      <c r="E1883" s="7" t="s">
        <v>10</v>
      </c>
      <c r="F1883" s="7" t="s">
        <v>1240</v>
      </c>
      <c r="G1883" s="7">
        <v>600</v>
      </c>
      <c r="H1883" s="648">
        <v>31.37</v>
      </c>
      <c r="I1883" s="648"/>
      <c r="J1883" s="19">
        <v>18822</v>
      </c>
      <c r="K1883" s="3">
        <v>12</v>
      </c>
      <c r="L1883" s="8">
        <v>4.0250000000000004</v>
      </c>
      <c r="M1883" s="8">
        <v>0.59</v>
      </c>
      <c r="N1883" s="823">
        <v>18806.813750000001</v>
      </c>
      <c r="O1883" s="655" t="s">
        <v>143</v>
      </c>
      <c r="P1883" s="655"/>
      <c r="Q1883" s="823">
        <v>18806.813750000001</v>
      </c>
      <c r="R1883" s="15">
        <v>-27.684999999997672</v>
      </c>
      <c r="S1883" s="25">
        <v>4400</v>
      </c>
      <c r="U1883" s="15"/>
      <c r="V1883" s="4" t="s">
        <v>1257</v>
      </c>
      <c r="W1883" s="657">
        <v>16.614999999999998</v>
      </c>
      <c r="X1883" s="4">
        <v>400</v>
      </c>
      <c r="Y1883" s="20"/>
      <c r="Z1883" s="15">
        <v>0</v>
      </c>
    </row>
    <row r="1884" spans="1:26" s="4" customFormat="1" ht="15.75" customHeight="1">
      <c r="A1884" s="854" t="s">
        <v>200</v>
      </c>
      <c r="B1884" s="5">
        <v>43510</v>
      </c>
      <c r="C1884" s="650" t="s">
        <v>271</v>
      </c>
      <c r="D1884" s="291">
        <v>44718</v>
      </c>
      <c r="E1884" s="7" t="s">
        <v>8</v>
      </c>
      <c r="F1884" s="7" t="s">
        <v>1234</v>
      </c>
      <c r="G1884" s="7">
        <v>2000</v>
      </c>
      <c r="H1884" s="648">
        <v>5.24</v>
      </c>
      <c r="I1884" s="648">
        <v>5.4725000000000001</v>
      </c>
      <c r="J1884" s="19">
        <v>10480</v>
      </c>
      <c r="K1884" s="3">
        <v>12</v>
      </c>
      <c r="L1884" s="8">
        <v>4.0250000000000004</v>
      </c>
      <c r="M1884" s="8">
        <v>0.59</v>
      </c>
      <c r="N1884" s="823">
        <v>10495.81625</v>
      </c>
      <c r="O1884" s="655" t="s">
        <v>143</v>
      </c>
      <c r="P1884" s="655"/>
      <c r="Q1884" s="823">
        <v>-10495.81625</v>
      </c>
      <c r="R1884" s="15"/>
      <c r="S1884" s="25">
        <v>600</v>
      </c>
      <c r="U1884" s="15"/>
      <c r="V1884" s="4" t="s">
        <v>1257</v>
      </c>
      <c r="W1884" s="657">
        <v>16.614999999999998</v>
      </c>
      <c r="X1884" s="4">
        <v>300</v>
      </c>
      <c r="Y1884" s="20"/>
      <c r="Z1884" s="15"/>
    </row>
    <row r="1885" spans="1:26" s="4" customFormat="1" ht="15.75" customHeight="1">
      <c r="A1885" s="854" t="s">
        <v>200</v>
      </c>
      <c r="B1885" s="5">
        <v>43509</v>
      </c>
      <c r="C1885" s="650" t="s">
        <v>271</v>
      </c>
      <c r="D1885" s="291">
        <v>40427</v>
      </c>
      <c r="E1885" s="7" t="s">
        <v>8</v>
      </c>
      <c r="F1885" s="7" t="s">
        <v>1234</v>
      </c>
      <c r="G1885" s="7">
        <v>1600</v>
      </c>
      <c r="H1885" s="648">
        <v>5.45</v>
      </c>
      <c r="I1885" s="648">
        <v>5.5526666666666671</v>
      </c>
      <c r="J1885" s="19">
        <v>8720</v>
      </c>
      <c r="K1885" s="3">
        <v>12</v>
      </c>
      <c r="L1885" s="8">
        <v>1.8533333333333333</v>
      </c>
      <c r="M1885" s="8">
        <v>0.35666666666666669</v>
      </c>
      <c r="N1885" s="823">
        <v>8735.5829166666663</v>
      </c>
      <c r="O1885" s="655" t="s">
        <v>143</v>
      </c>
      <c r="P1885" s="655"/>
      <c r="Q1885" s="823">
        <v>-8735.5829166666663</v>
      </c>
      <c r="R1885" s="15"/>
      <c r="S1885" s="25">
        <v>0</v>
      </c>
      <c r="T1885" s="649"/>
      <c r="U1885" s="15">
        <v>4.4486986189464659</v>
      </c>
      <c r="V1885" s="649" t="s">
        <v>1257</v>
      </c>
      <c r="W1885" s="657">
        <v>14.21</v>
      </c>
      <c r="X1885" s="4">
        <v>-1000</v>
      </c>
      <c r="Y1885" s="20"/>
      <c r="Z1885" s="15">
        <v>0</v>
      </c>
    </row>
    <row r="1886" spans="1:26" s="4" customFormat="1" ht="15.75" customHeight="1">
      <c r="A1886" s="854" t="s">
        <v>200</v>
      </c>
      <c r="B1886" s="5">
        <v>43509</v>
      </c>
      <c r="C1886" s="650" t="s">
        <v>271</v>
      </c>
      <c r="D1886" s="291">
        <v>40427</v>
      </c>
      <c r="E1886" s="7" t="s">
        <v>8</v>
      </c>
      <c r="F1886" s="7" t="s">
        <v>1234</v>
      </c>
      <c r="G1886" s="7">
        <v>400</v>
      </c>
      <c r="H1886" s="648">
        <v>5.51</v>
      </c>
      <c r="I1886" s="648">
        <v>5.5918181818181818</v>
      </c>
      <c r="J1886" s="19">
        <v>2204</v>
      </c>
      <c r="K1886" s="3">
        <v>12</v>
      </c>
      <c r="L1886" s="8">
        <v>1.8533333333333333</v>
      </c>
      <c r="M1886" s="8">
        <v>0.35666666666666669</v>
      </c>
      <c r="N1886" s="823">
        <v>2219.5829166666667</v>
      </c>
      <c r="O1886" s="655" t="s">
        <v>143</v>
      </c>
      <c r="P1886" s="655"/>
      <c r="Q1886" s="823">
        <v>-2219.5829166666667</v>
      </c>
      <c r="R1886" s="15"/>
      <c r="S1886" s="25">
        <v>1000</v>
      </c>
      <c r="T1886" s="649"/>
      <c r="U1886" s="15">
        <v>2.7797904089509249</v>
      </c>
      <c r="V1886" s="649" t="s">
        <v>1257</v>
      </c>
      <c r="W1886" s="657">
        <v>14.21</v>
      </c>
      <c r="X1886" s="4">
        <v>-800</v>
      </c>
      <c r="Y1886" s="20"/>
      <c r="Z1886" s="15">
        <v>0</v>
      </c>
    </row>
    <row r="1887" spans="1:26" s="4" customFormat="1" ht="15.75" customHeight="1">
      <c r="A1887" s="854" t="s">
        <v>200</v>
      </c>
      <c r="B1887" s="5">
        <v>43509</v>
      </c>
      <c r="C1887" s="650" t="s">
        <v>1265</v>
      </c>
      <c r="D1887" s="291">
        <v>40427</v>
      </c>
      <c r="E1887" s="7" t="s">
        <v>8</v>
      </c>
      <c r="F1887" s="7" t="s">
        <v>1240</v>
      </c>
      <c r="G1887" s="7">
        <v>300</v>
      </c>
      <c r="H1887" s="648">
        <v>31.1</v>
      </c>
      <c r="I1887" s="648">
        <v>31.35</v>
      </c>
      <c r="J1887" s="19">
        <v>9330</v>
      </c>
      <c r="K1887" s="3">
        <v>12</v>
      </c>
      <c r="L1887" s="8">
        <v>1.8533333333333333</v>
      </c>
      <c r="M1887" s="8">
        <v>0.35666666666666669</v>
      </c>
      <c r="N1887" s="823">
        <v>9345.5829166666663</v>
      </c>
      <c r="O1887" s="655" t="s">
        <v>143</v>
      </c>
      <c r="P1887" s="655"/>
      <c r="Q1887" s="823">
        <v>-9345.5829166666663</v>
      </c>
      <c r="R1887" s="15"/>
      <c r="S1887" s="25">
        <v>2000</v>
      </c>
      <c r="U1887" s="15"/>
      <c r="V1887" s="4" t="s">
        <v>1257</v>
      </c>
      <c r="W1887" s="657">
        <v>14.21</v>
      </c>
      <c r="X1887" s="4">
        <v>2000</v>
      </c>
      <c r="Y1887" s="20"/>
      <c r="Z1887" s="15"/>
    </row>
    <row r="1888" spans="1:26" s="4" customFormat="1" ht="15.75" customHeight="1">
      <c r="A1888" s="854" t="s">
        <v>200</v>
      </c>
      <c r="B1888" s="5">
        <v>43508</v>
      </c>
      <c r="C1888" s="650" t="s">
        <v>280</v>
      </c>
      <c r="D1888" s="663">
        <v>36118</v>
      </c>
      <c r="E1888" s="7" t="s">
        <v>10</v>
      </c>
      <c r="F1888" s="7" t="s">
        <v>146</v>
      </c>
      <c r="G1888" s="7">
        <v>1000</v>
      </c>
      <c r="H1888" s="648">
        <v>25.82</v>
      </c>
      <c r="I1888" s="3">
        <v>24.66</v>
      </c>
      <c r="J1888" s="19">
        <v>25820</v>
      </c>
      <c r="K1888" s="3">
        <v>12</v>
      </c>
      <c r="L1888" s="8">
        <v>6.34</v>
      </c>
      <c r="M1888" s="8">
        <v>0.92500000000000004</v>
      </c>
      <c r="N1888" s="823">
        <v>25805.299444444445</v>
      </c>
      <c r="O1888" s="655" t="s">
        <v>143</v>
      </c>
      <c r="P1888" s="655"/>
      <c r="Q1888" s="823">
        <v>25805.299444444445</v>
      </c>
      <c r="R1888" s="15">
        <v>1148</v>
      </c>
      <c r="S1888" s="25">
        <v>2000</v>
      </c>
      <c r="U1888" s="15"/>
      <c r="V1888" s="4" t="s">
        <v>1269</v>
      </c>
      <c r="W1888" s="657">
        <v>19.265000000000001</v>
      </c>
      <c r="X1888" s="4">
        <v>2000</v>
      </c>
      <c r="Y1888" s="20"/>
      <c r="Z1888" s="15"/>
    </row>
    <row r="1889" spans="1:26" s="4" customFormat="1" ht="15.75" customHeight="1">
      <c r="A1889" s="854" t="s">
        <v>200</v>
      </c>
      <c r="B1889" s="5">
        <v>43508</v>
      </c>
      <c r="C1889" s="650" t="s">
        <v>280</v>
      </c>
      <c r="D1889" s="663">
        <v>36118</v>
      </c>
      <c r="E1889" s="7" t="s">
        <v>10</v>
      </c>
      <c r="F1889" s="7" t="s">
        <v>146</v>
      </c>
      <c r="G1889" s="7">
        <v>800</v>
      </c>
      <c r="H1889" s="648">
        <v>25.38</v>
      </c>
      <c r="I1889" s="3">
        <v>24.66</v>
      </c>
      <c r="J1889" s="19">
        <v>20304</v>
      </c>
      <c r="K1889" s="3">
        <v>12</v>
      </c>
      <c r="L1889" s="8">
        <v>6.34</v>
      </c>
      <c r="M1889" s="8">
        <v>0.92500000000000004</v>
      </c>
      <c r="N1889" s="823">
        <v>20289.299444444445</v>
      </c>
      <c r="O1889" s="655" t="s">
        <v>143</v>
      </c>
      <c r="P1889" s="655"/>
      <c r="Q1889" s="823">
        <v>20289.299444444445</v>
      </c>
      <c r="R1889" s="15">
        <v>564</v>
      </c>
      <c r="S1889" s="25">
        <v>0</v>
      </c>
      <c r="T1889" s="649"/>
      <c r="U1889" s="15">
        <v>0.65870898325218852</v>
      </c>
      <c r="V1889" s="649" t="s">
        <v>1269</v>
      </c>
      <c r="W1889" s="657">
        <v>19.265000000000001</v>
      </c>
      <c r="X1889" s="4">
        <v>-3000</v>
      </c>
      <c r="Y1889" s="20"/>
      <c r="Z1889" s="15"/>
    </row>
    <row r="1890" spans="1:26" s="4" customFormat="1" ht="15.75" customHeight="1">
      <c r="A1890" s="854" t="s">
        <v>200</v>
      </c>
      <c r="B1890" s="5">
        <v>43504</v>
      </c>
      <c r="C1890" s="650" t="s">
        <v>271</v>
      </c>
      <c r="D1890" s="291">
        <v>27543</v>
      </c>
      <c r="E1890" s="7" t="s">
        <v>8</v>
      </c>
      <c r="F1890" s="7" t="s">
        <v>1234</v>
      </c>
      <c r="G1890" s="7">
        <v>2000</v>
      </c>
      <c r="H1890" s="3">
        <v>5.63</v>
      </c>
      <c r="I1890" s="3">
        <v>5.5949999999999998</v>
      </c>
      <c r="J1890" s="19">
        <v>11260</v>
      </c>
      <c r="K1890" s="3">
        <v>12</v>
      </c>
      <c r="L1890" s="8">
        <v>2.7233333333333332</v>
      </c>
      <c r="M1890" s="8">
        <v>0.51666666666666672</v>
      </c>
      <c r="N1890" s="823">
        <v>11274.922222222222</v>
      </c>
      <c r="O1890" s="655" t="s">
        <v>143</v>
      </c>
      <c r="P1890" s="655"/>
      <c r="Q1890" s="823">
        <v>-11274.922222222222</v>
      </c>
      <c r="R1890" s="15"/>
      <c r="S1890" s="25">
        <v>0</v>
      </c>
      <c r="T1890" s="649"/>
      <c r="U1890" s="15">
        <v>-0.11104846465963444</v>
      </c>
      <c r="V1890" s="712" t="s">
        <v>1257</v>
      </c>
      <c r="W1890" s="657">
        <v>15.24</v>
      </c>
      <c r="X1890" s="4">
        <v>-1000</v>
      </c>
      <c r="Y1890" s="20"/>
      <c r="Z1890" s="15"/>
    </row>
    <row r="1891" spans="1:26" s="4" customFormat="1" ht="15.75" customHeight="1">
      <c r="A1891" s="854" t="s">
        <v>200</v>
      </c>
      <c r="B1891" s="5">
        <v>43504</v>
      </c>
      <c r="C1891" s="650" t="s">
        <v>271</v>
      </c>
      <c r="D1891" s="291">
        <v>27543</v>
      </c>
      <c r="E1891" s="7" t="s">
        <v>8</v>
      </c>
      <c r="F1891" s="7" t="s">
        <v>1234</v>
      </c>
      <c r="G1891" s="7">
        <v>2000</v>
      </c>
      <c r="H1891" s="3">
        <v>5.56</v>
      </c>
      <c r="I1891" s="3"/>
      <c r="J1891" s="19">
        <v>11120</v>
      </c>
      <c r="K1891" s="3">
        <v>12</v>
      </c>
      <c r="L1891" s="8">
        <v>2.7233333333333332</v>
      </c>
      <c r="M1891" s="8">
        <v>0.51666666666666672</v>
      </c>
      <c r="N1891" s="823">
        <v>11134.922222222222</v>
      </c>
      <c r="O1891" s="655" t="s">
        <v>143</v>
      </c>
      <c r="P1891" s="655"/>
      <c r="Q1891" s="823">
        <v>-11134.922222222222</v>
      </c>
      <c r="R1891" s="15"/>
      <c r="S1891" s="25">
        <v>300</v>
      </c>
      <c r="T1891" s="649"/>
      <c r="U1891" s="15">
        <v>2.0725465600221415</v>
      </c>
      <c r="V1891" s="712" t="s">
        <v>1257</v>
      </c>
      <c r="W1891" s="657">
        <v>15.24</v>
      </c>
      <c r="X1891" s="4">
        <v>-3000</v>
      </c>
      <c r="Y1891" s="20"/>
      <c r="Z1891" s="15"/>
    </row>
    <row r="1892" spans="1:26" s="4" customFormat="1" ht="15.75" customHeight="1">
      <c r="A1892" s="854" t="s">
        <v>200</v>
      </c>
      <c r="B1892" s="5">
        <v>43504</v>
      </c>
      <c r="C1892" s="650" t="s">
        <v>271</v>
      </c>
      <c r="D1892" s="291">
        <v>27543</v>
      </c>
      <c r="E1892" s="7" t="s">
        <v>10</v>
      </c>
      <c r="F1892" s="7" t="s">
        <v>1234</v>
      </c>
      <c r="G1892" s="7">
        <v>3000</v>
      </c>
      <c r="H1892" s="3">
        <v>5.47</v>
      </c>
      <c r="I1892" s="3"/>
      <c r="J1892" s="19">
        <v>16410</v>
      </c>
      <c r="K1892" s="3">
        <v>12</v>
      </c>
      <c r="L1892" s="8">
        <v>2.7233333333333332</v>
      </c>
      <c r="M1892" s="8">
        <v>0.51666666666666672</v>
      </c>
      <c r="N1892" s="823">
        <v>16395.707777777778</v>
      </c>
      <c r="O1892" s="655" t="s">
        <v>143</v>
      </c>
      <c r="P1892" s="655"/>
      <c r="Q1892" s="823">
        <v>16395.707777777778</v>
      </c>
      <c r="R1892" s="15">
        <v>108</v>
      </c>
      <c r="S1892" s="25">
        <v>300</v>
      </c>
      <c r="T1892" s="649"/>
      <c r="U1892" s="15"/>
      <c r="V1892" s="712" t="s">
        <v>1257</v>
      </c>
      <c r="W1892" s="657">
        <v>15.24</v>
      </c>
      <c r="X1892" s="4">
        <v>300</v>
      </c>
      <c r="Y1892" s="20"/>
      <c r="Z1892" s="15">
        <v>0</v>
      </c>
    </row>
    <row r="1893" spans="1:26" s="4" customFormat="1" ht="15.75" customHeight="1">
      <c r="A1893" s="854" t="s">
        <v>200</v>
      </c>
      <c r="B1893" s="5">
        <v>43503</v>
      </c>
      <c r="C1893" s="650" t="s">
        <v>274</v>
      </c>
      <c r="D1893" s="291">
        <v>23457</v>
      </c>
      <c r="E1893" s="7" t="s">
        <v>10</v>
      </c>
      <c r="F1893" s="7" t="s">
        <v>172</v>
      </c>
      <c r="G1893" s="7">
        <v>1000</v>
      </c>
      <c r="H1893" s="3">
        <v>9.44</v>
      </c>
      <c r="I1893" s="3"/>
      <c r="J1893" s="19">
        <v>9440</v>
      </c>
      <c r="K1893" s="3">
        <v>12</v>
      </c>
      <c r="L1893" s="8">
        <v>2.8050000000000002</v>
      </c>
      <c r="M1893" s="8">
        <v>0.41</v>
      </c>
      <c r="N1893" s="823">
        <v>9425.8144444444442</v>
      </c>
      <c r="O1893" s="655" t="s">
        <v>143</v>
      </c>
      <c r="P1893" s="655"/>
      <c r="Q1893" s="823">
        <v>9425.8144444444442</v>
      </c>
      <c r="R1893" s="15">
        <v>-10.467222222221608</v>
      </c>
      <c r="S1893" s="25">
        <v>0</v>
      </c>
      <c r="T1893" s="649"/>
      <c r="U1893" s="15">
        <v>-0.27953670474881664</v>
      </c>
      <c r="V1893" s="712" t="s">
        <v>1257</v>
      </c>
      <c r="W1893" s="657">
        <v>15.215</v>
      </c>
      <c r="X1893" s="4">
        <v>-500</v>
      </c>
      <c r="Y1893" s="20"/>
      <c r="Z1893" s="15"/>
    </row>
    <row r="1894" spans="1:26" s="4" customFormat="1" ht="15.75" customHeight="1">
      <c r="A1894" s="854" t="s">
        <v>200</v>
      </c>
      <c r="B1894" s="5">
        <v>43503</v>
      </c>
      <c r="C1894" s="650" t="s">
        <v>271</v>
      </c>
      <c r="D1894" s="663">
        <v>23457</v>
      </c>
      <c r="E1894" s="7" t="s">
        <v>10</v>
      </c>
      <c r="F1894" s="7" t="s">
        <v>1234</v>
      </c>
      <c r="G1894" s="7">
        <v>3000</v>
      </c>
      <c r="H1894" s="3">
        <v>5.55</v>
      </c>
      <c r="I1894" s="3">
        <v>5.43</v>
      </c>
      <c r="J1894" s="19">
        <v>16650</v>
      </c>
      <c r="K1894" s="3">
        <v>12</v>
      </c>
      <c r="L1894" s="8">
        <v>2.8050000000000002</v>
      </c>
      <c r="M1894" s="8">
        <v>0.41</v>
      </c>
      <c r="N1894" s="823">
        <v>16635.814444444444</v>
      </c>
      <c r="O1894" s="655" t="s">
        <v>143</v>
      </c>
      <c r="P1894" s="655"/>
      <c r="Q1894" s="823">
        <v>16635.814444444444</v>
      </c>
      <c r="R1894" s="15">
        <v>344.78499999999985</v>
      </c>
      <c r="S1894" s="25">
        <v>500</v>
      </c>
      <c r="T1894" s="649"/>
      <c r="U1894" s="15"/>
      <c r="V1894" s="712" t="s">
        <v>1257</v>
      </c>
      <c r="W1894" s="657">
        <v>15.215</v>
      </c>
      <c r="X1894" s="4">
        <v>500</v>
      </c>
      <c r="Y1894" s="20"/>
      <c r="Z1894" s="15">
        <v>0</v>
      </c>
    </row>
    <row r="1895" spans="1:26" s="4" customFormat="1" ht="15.75" customHeight="1">
      <c r="A1895" s="854" t="s">
        <v>200</v>
      </c>
      <c r="B1895" s="5">
        <v>43503</v>
      </c>
      <c r="C1895" s="650" t="s">
        <v>1265</v>
      </c>
      <c r="D1895" s="663">
        <v>23457</v>
      </c>
      <c r="E1895" s="7" t="s">
        <v>8</v>
      </c>
      <c r="F1895" s="7" t="s">
        <v>1240</v>
      </c>
      <c r="G1895" s="7">
        <v>300</v>
      </c>
      <c r="H1895" s="3">
        <v>31.59</v>
      </c>
      <c r="I1895" s="3"/>
      <c r="J1895" s="19">
        <v>9477</v>
      </c>
      <c r="K1895" s="3">
        <v>12</v>
      </c>
      <c r="L1895" s="8">
        <v>2.8050000000000002</v>
      </c>
      <c r="M1895" s="8">
        <v>0.41</v>
      </c>
      <c r="N1895" s="823">
        <v>9491.815555555555</v>
      </c>
      <c r="O1895" s="655" t="s">
        <v>143</v>
      </c>
      <c r="P1895" s="655"/>
      <c r="Q1895" s="823">
        <v>-9491.815555555555</v>
      </c>
      <c r="R1895" s="15"/>
      <c r="S1895" s="25">
        <v>6000</v>
      </c>
      <c r="T1895" s="649"/>
      <c r="U1895" s="15"/>
      <c r="V1895" s="712" t="s">
        <v>1257</v>
      </c>
      <c r="W1895" s="657">
        <v>15.215</v>
      </c>
      <c r="X1895" s="4">
        <v>1000</v>
      </c>
      <c r="Y1895" s="20"/>
      <c r="Z1895" s="15">
        <v>0</v>
      </c>
    </row>
    <row r="1896" spans="1:26" s="4" customFormat="1" ht="15.75" customHeight="1">
      <c r="A1896" s="854" t="s">
        <v>200</v>
      </c>
      <c r="B1896" s="5">
        <v>43503</v>
      </c>
      <c r="C1896" s="650" t="e">
        <v>#N/A</v>
      </c>
      <c r="D1896" s="663">
        <v>23457</v>
      </c>
      <c r="E1896" s="7" t="s">
        <v>10</v>
      </c>
      <c r="F1896" s="7" t="s">
        <v>120</v>
      </c>
      <c r="G1896" s="7">
        <v>500</v>
      </c>
      <c r="H1896" s="3">
        <v>10.51</v>
      </c>
      <c r="I1896" s="3"/>
      <c r="J1896" s="19">
        <v>5255</v>
      </c>
      <c r="K1896" s="3">
        <v>12</v>
      </c>
      <c r="L1896" s="8">
        <v>2.8050000000000002</v>
      </c>
      <c r="M1896" s="8">
        <v>0.41</v>
      </c>
      <c r="N1896" s="823">
        <v>5240.8144444444442</v>
      </c>
      <c r="O1896" s="655" t="s">
        <v>143</v>
      </c>
      <c r="P1896" s="655"/>
      <c r="Q1896" s="823">
        <v>5240.8144444444442</v>
      </c>
      <c r="R1896" s="15">
        <v>-14.65</v>
      </c>
      <c r="S1896" s="25">
        <v>5000</v>
      </c>
      <c r="T1896" s="649"/>
      <c r="U1896" s="15"/>
      <c r="V1896" s="712" t="s">
        <v>1257</v>
      </c>
      <c r="W1896" s="657">
        <v>15.215</v>
      </c>
      <c r="X1896" s="4">
        <v>2000</v>
      </c>
      <c r="Y1896" s="20"/>
      <c r="Z1896" s="15"/>
    </row>
    <row r="1897" spans="1:26" s="4" customFormat="1" ht="15.75" customHeight="1">
      <c r="A1897" s="854" t="s">
        <v>200</v>
      </c>
      <c r="B1897" s="5">
        <v>43502</v>
      </c>
      <c r="C1897" s="650" t="e">
        <v>#N/A</v>
      </c>
      <c r="D1897" s="663">
        <v>18495</v>
      </c>
      <c r="E1897" s="7" t="s">
        <v>8</v>
      </c>
      <c r="F1897" s="7" t="s">
        <v>120</v>
      </c>
      <c r="G1897" s="7">
        <v>500</v>
      </c>
      <c r="H1897" s="3">
        <v>10.49</v>
      </c>
      <c r="I1897" s="3"/>
      <c r="J1897" s="19">
        <v>5245</v>
      </c>
      <c r="K1897" s="3">
        <v>12</v>
      </c>
      <c r="L1897" s="8">
        <v>2.2444444444444445</v>
      </c>
      <c r="M1897" s="8">
        <v>0.37777777777777777</v>
      </c>
      <c r="N1897" s="823">
        <v>5260.7917777777775</v>
      </c>
      <c r="O1897" s="655" t="s">
        <v>143</v>
      </c>
      <c r="P1897" s="655"/>
      <c r="Q1897" s="823">
        <v>-5260.7917777777775</v>
      </c>
      <c r="R1897" s="15"/>
      <c r="S1897" s="25">
        <v>1000</v>
      </c>
      <c r="T1897" s="649"/>
      <c r="U1897" s="15"/>
      <c r="V1897" s="712" t="s">
        <v>1257</v>
      </c>
      <c r="W1897" s="657">
        <v>14.622222222222222</v>
      </c>
      <c r="X1897" s="4">
        <v>1000</v>
      </c>
      <c r="Y1897" s="20"/>
      <c r="Z1897" s="15"/>
    </row>
    <row r="1898" spans="1:26" s="4" customFormat="1" ht="15.75" customHeight="1">
      <c r="A1898" s="854" t="s">
        <v>200</v>
      </c>
      <c r="B1898" s="5">
        <v>43502</v>
      </c>
      <c r="C1898" s="650" t="s">
        <v>271</v>
      </c>
      <c r="D1898" s="663">
        <v>18495</v>
      </c>
      <c r="E1898" s="7" t="s">
        <v>8</v>
      </c>
      <c r="F1898" s="7" t="s">
        <v>1234</v>
      </c>
      <c r="G1898" s="7">
        <v>1000</v>
      </c>
      <c r="H1898" s="3">
        <v>5.31</v>
      </c>
      <c r="I1898" s="3">
        <v>5.4266666666666667</v>
      </c>
      <c r="J1898" s="19">
        <v>5310</v>
      </c>
      <c r="K1898" s="3">
        <v>12</v>
      </c>
      <c r="L1898" s="8">
        <v>2.2444444444444445</v>
      </c>
      <c r="M1898" s="8">
        <v>0.37777777777777777</v>
      </c>
      <c r="N1898" s="823">
        <v>5325.7917777777775</v>
      </c>
      <c r="O1898" s="655" t="s">
        <v>143</v>
      </c>
      <c r="P1898" s="655"/>
      <c r="Q1898" s="823">
        <v>-5325.7917777777775</v>
      </c>
      <c r="R1898" s="15"/>
      <c r="S1898" s="25">
        <v>800</v>
      </c>
      <c r="T1898" s="9"/>
      <c r="U1898" s="15">
        <v>2.3669646431306226E-2</v>
      </c>
      <c r="V1898" s="712" t="s">
        <v>1257</v>
      </c>
      <c r="W1898" s="657">
        <v>14.622222222222222</v>
      </c>
      <c r="X1898" s="4">
        <v>-1000</v>
      </c>
      <c r="Y1898" s="127"/>
      <c r="Z1898" s="15">
        <v>0</v>
      </c>
    </row>
    <row r="1899" spans="1:26" s="4" customFormat="1" ht="15.75" customHeight="1">
      <c r="A1899" s="854" t="s">
        <v>200</v>
      </c>
      <c r="B1899" s="5">
        <v>43502</v>
      </c>
      <c r="C1899" s="650" t="s">
        <v>271</v>
      </c>
      <c r="D1899" s="663">
        <v>18495</v>
      </c>
      <c r="E1899" s="7" t="s">
        <v>8</v>
      </c>
      <c r="F1899" s="7" t="s">
        <v>1234</v>
      </c>
      <c r="G1899" s="7">
        <v>2000</v>
      </c>
      <c r="H1899" s="648">
        <v>5.36</v>
      </c>
      <c r="I1899" s="3">
        <v>5.45</v>
      </c>
      <c r="J1899" s="19">
        <v>10720</v>
      </c>
      <c r="K1899" s="3">
        <v>12</v>
      </c>
      <c r="L1899" s="8">
        <v>2.2444444444444445</v>
      </c>
      <c r="M1899" s="8">
        <v>0.37777777777777777</v>
      </c>
      <c r="N1899" s="823">
        <v>10735.791777777777</v>
      </c>
      <c r="O1899" s="655" t="s">
        <v>143</v>
      </c>
      <c r="P1899" s="655"/>
      <c r="Q1899" s="823">
        <v>-10735.791777777777</v>
      </c>
      <c r="R1899" s="15"/>
      <c r="S1899" s="25">
        <v>800</v>
      </c>
      <c r="T1899" s="9"/>
      <c r="U1899" s="15"/>
      <c r="V1899" s="712" t="s">
        <v>1257</v>
      </c>
      <c r="W1899" s="657">
        <v>14.622222222222222</v>
      </c>
      <c r="X1899" s="4">
        <v>300</v>
      </c>
      <c r="Y1899" s="127"/>
      <c r="Z1899" s="15">
        <v>0</v>
      </c>
    </row>
    <row r="1900" spans="1:26" s="4" customFormat="1" ht="15.75" customHeight="1">
      <c r="A1900" s="854" t="s">
        <v>200</v>
      </c>
      <c r="B1900" s="5">
        <v>43502</v>
      </c>
      <c r="C1900" s="650" t="s">
        <v>274</v>
      </c>
      <c r="D1900" s="663">
        <v>18495</v>
      </c>
      <c r="E1900" s="7" t="s">
        <v>8</v>
      </c>
      <c r="F1900" s="7" t="s">
        <v>172</v>
      </c>
      <c r="G1900" s="7">
        <v>1000</v>
      </c>
      <c r="H1900" s="648">
        <v>9.42</v>
      </c>
      <c r="I1900" s="3">
        <v>9.42</v>
      </c>
      <c r="J1900" s="19">
        <v>9420</v>
      </c>
      <c r="K1900" s="3">
        <v>12</v>
      </c>
      <c r="L1900" s="8">
        <v>2.2444444444444445</v>
      </c>
      <c r="M1900" s="8">
        <v>0.37777777777777777</v>
      </c>
      <c r="N1900" s="823">
        <v>9435.7917777777766</v>
      </c>
      <c r="O1900" s="655" t="s">
        <v>143</v>
      </c>
      <c r="P1900" s="655"/>
      <c r="Q1900" s="823">
        <v>-9435.7917777777766</v>
      </c>
      <c r="R1900" s="15"/>
      <c r="S1900" s="25">
        <v>3000</v>
      </c>
      <c r="T1900" s="9"/>
      <c r="U1900" s="15"/>
      <c r="V1900" s="712" t="s">
        <v>1257</v>
      </c>
      <c r="W1900" s="657">
        <v>14.622222222222222</v>
      </c>
      <c r="X1900" s="4">
        <v>3000</v>
      </c>
      <c r="Y1900" s="127"/>
      <c r="Z1900" s="15">
        <v>0</v>
      </c>
    </row>
    <row r="1901" spans="1:26" s="4" customFormat="1" ht="15.75" customHeight="1">
      <c r="A1901" s="854" t="s">
        <v>200</v>
      </c>
      <c r="B1901" s="5">
        <v>43502</v>
      </c>
      <c r="C1901" s="650" t="s">
        <v>274</v>
      </c>
      <c r="D1901" s="663">
        <v>18495</v>
      </c>
      <c r="E1901" s="7" t="s">
        <v>10</v>
      </c>
      <c r="F1901" s="7" t="s">
        <v>172</v>
      </c>
      <c r="G1901" s="7">
        <v>1000</v>
      </c>
      <c r="H1901" s="648">
        <v>9.69</v>
      </c>
      <c r="I1901" s="3"/>
      <c r="J1901" s="19">
        <v>9690</v>
      </c>
      <c r="K1901" s="3">
        <v>12</v>
      </c>
      <c r="L1901" s="8">
        <v>2.2444444444444445</v>
      </c>
      <c r="M1901" s="8">
        <v>0.37777777777777777</v>
      </c>
      <c r="N1901" s="823">
        <v>9674.8382222222226</v>
      </c>
      <c r="O1901" s="655" t="s">
        <v>143</v>
      </c>
      <c r="P1901" s="655"/>
      <c r="Q1901" s="823">
        <v>9674.8382222222226</v>
      </c>
      <c r="R1901" s="15">
        <v>2.2900000000008731</v>
      </c>
      <c r="S1901" s="25">
        <v>0</v>
      </c>
      <c r="T1901" s="9"/>
      <c r="U1901" s="15">
        <v>-0.40702834912373309</v>
      </c>
      <c r="V1901" s="712" t="s">
        <v>1257</v>
      </c>
      <c r="W1901" s="657">
        <v>14.622222222222222</v>
      </c>
      <c r="X1901" s="4">
        <v>-2000</v>
      </c>
      <c r="Y1901" s="127"/>
      <c r="Z1901" s="15"/>
    </row>
    <row r="1902" spans="1:26" s="4" customFormat="1" ht="15.75" customHeight="1">
      <c r="A1902" s="854" t="s">
        <v>200</v>
      </c>
      <c r="B1902" s="5">
        <v>43502</v>
      </c>
      <c r="C1902" s="650" t="s">
        <v>281</v>
      </c>
      <c r="D1902" s="663">
        <v>18495</v>
      </c>
      <c r="E1902" s="7" t="s">
        <v>8</v>
      </c>
      <c r="F1902" s="7" t="s">
        <v>129</v>
      </c>
      <c r="G1902" s="7">
        <v>300</v>
      </c>
      <c r="H1902" s="648">
        <v>19.34</v>
      </c>
      <c r="I1902" s="3">
        <v>19.690000000000001</v>
      </c>
      <c r="J1902" s="19">
        <v>5802</v>
      </c>
      <c r="K1902" s="3">
        <v>12</v>
      </c>
      <c r="L1902" s="8">
        <v>2.2444444444444445</v>
      </c>
      <c r="M1902" s="8">
        <v>0.37777777777777777</v>
      </c>
      <c r="N1902" s="823">
        <v>5817.7917777777775</v>
      </c>
      <c r="O1902" s="655" t="s">
        <v>143</v>
      </c>
      <c r="P1902" s="655"/>
      <c r="Q1902" s="823">
        <v>-5817.7917777777775</v>
      </c>
      <c r="R1902" s="15"/>
      <c r="S1902" s="25">
        <v>2000</v>
      </c>
      <c r="T1902" s="9"/>
      <c r="U1902" s="15"/>
      <c r="V1902" s="712" t="s">
        <v>1257</v>
      </c>
      <c r="W1902" s="657">
        <v>14.622222222222222</v>
      </c>
      <c r="X1902" s="4">
        <v>2000</v>
      </c>
      <c r="Y1902" s="127"/>
      <c r="Z1902" s="15">
        <v>0</v>
      </c>
    </row>
    <row r="1903" spans="1:26" s="4" customFormat="1" ht="15.75" customHeight="1">
      <c r="A1903" s="854" t="s">
        <v>200</v>
      </c>
      <c r="B1903" s="5">
        <v>43502</v>
      </c>
      <c r="C1903" s="650" t="s">
        <v>271</v>
      </c>
      <c r="D1903" s="663">
        <v>18495</v>
      </c>
      <c r="E1903" s="7" t="s">
        <v>8</v>
      </c>
      <c r="F1903" s="7" t="s">
        <v>1234</v>
      </c>
      <c r="G1903" s="7">
        <v>3000</v>
      </c>
      <c r="H1903" s="648">
        <v>5.51</v>
      </c>
      <c r="I1903" s="3"/>
      <c r="J1903" s="19">
        <v>16530</v>
      </c>
      <c r="K1903" s="3">
        <v>12</v>
      </c>
      <c r="L1903" s="8">
        <v>2.2444444444444445</v>
      </c>
      <c r="M1903" s="8">
        <v>0.37777777777777777</v>
      </c>
      <c r="N1903" s="823">
        <v>16545.79177777778</v>
      </c>
      <c r="O1903" s="655" t="s">
        <v>143</v>
      </c>
      <c r="P1903" s="655"/>
      <c r="Q1903" s="823">
        <v>-16545.79177777778</v>
      </c>
      <c r="R1903" s="15"/>
      <c r="S1903" s="25">
        <v>0</v>
      </c>
      <c r="T1903" s="9"/>
      <c r="U1903" s="15">
        <v>7.283996292991593E-2</v>
      </c>
      <c r="V1903" s="712" t="s">
        <v>1257</v>
      </c>
      <c r="W1903" s="657">
        <v>14.622222222222222</v>
      </c>
      <c r="X1903" s="4">
        <v>-3000</v>
      </c>
      <c r="Y1903" s="127"/>
      <c r="Z1903" s="15">
        <v>0</v>
      </c>
    </row>
    <row r="1904" spans="1:26" s="4" customFormat="1" ht="15.75" customHeight="1">
      <c r="A1904" s="854" t="s">
        <v>200</v>
      </c>
      <c r="B1904" s="5">
        <v>43502</v>
      </c>
      <c r="C1904" s="650" t="s">
        <v>271</v>
      </c>
      <c r="D1904" s="663">
        <v>18495</v>
      </c>
      <c r="E1904" s="7" t="s">
        <v>10</v>
      </c>
      <c r="F1904" s="7" t="s">
        <v>1234</v>
      </c>
      <c r="G1904" s="7">
        <v>2000</v>
      </c>
      <c r="H1904" s="648">
        <v>5.49</v>
      </c>
      <c r="I1904" s="3"/>
      <c r="J1904" s="19">
        <v>10980</v>
      </c>
      <c r="K1904" s="3">
        <v>12</v>
      </c>
      <c r="L1904" s="8">
        <v>2.2444444444444445</v>
      </c>
      <c r="M1904" s="8">
        <v>0.37777777777777777</v>
      </c>
      <c r="N1904" s="823">
        <v>10964.838222222223</v>
      </c>
      <c r="O1904" s="655" t="s">
        <v>143</v>
      </c>
      <c r="P1904" s="655"/>
      <c r="Q1904" s="823">
        <v>10964.838222222223</v>
      </c>
      <c r="R1904" s="15">
        <v>-44.6299999999992</v>
      </c>
      <c r="S1904" s="25">
        <v>2900</v>
      </c>
      <c r="T1904" s="9"/>
      <c r="U1904" s="15"/>
      <c r="V1904" s="712" t="s">
        <v>1257</v>
      </c>
      <c r="W1904" s="657">
        <v>14.622222222222222</v>
      </c>
      <c r="X1904" s="4">
        <v>400</v>
      </c>
      <c r="Y1904" s="127"/>
      <c r="Z1904" s="15">
        <v>0</v>
      </c>
    </row>
    <row r="1905" spans="1:26" s="4" customFormat="1" ht="15.75" customHeight="1">
      <c r="A1905" s="854" t="s">
        <v>200</v>
      </c>
      <c r="B1905" s="5">
        <v>43502</v>
      </c>
      <c r="C1905" s="650" t="s">
        <v>271</v>
      </c>
      <c r="D1905" s="663">
        <v>18495</v>
      </c>
      <c r="E1905" s="7" t="s">
        <v>8</v>
      </c>
      <c r="F1905" s="7" t="s">
        <v>1234</v>
      </c>
      <c r="G1905" s="7">
        <v>2000</v>
      </c>
      <c r="H1905" s="648">
        <v>5.5</v>
      </c>
      <c r="I1905" s="3"/>
      <c r="J1905" s="19">
        <v>11000</v>
      </c>
      <c r="K1905" s="3">
        <v>12</v>
      </c>
      <c r="L1905" s="8">
        <v>2.2444444444444445</v>
      </c>
      <c r="M1905" s="8">
        <v>0.37777777777777777</v>
      </c>
      <c r="N1905" s="823">
        <v>11015.791777777777</v>
      </c>
      <c r="O1905" s="655" t="s">
        <v>143</v>
      </c>
      <c r="P1905" s="655"/>
      <c r="Q1905" s="823">
        <v>-11015.791777777777</v>
      </c>
      <c r="R1905" s="15"/>
      <c r="S1905" s="25">
        <v>2500</v>
      </c>
      <c r="T1905" s="9"/>
      <c r="U1905" s="15">
        <v>12.42018575463287</v>
      </c>
      <c r="V1905" s="712" t="s">
        <v>1257</v>
      </c>
      <c r="W1905" s="657">
        <v>14.622222222222222</v>
      </c>
      <c r="X1905" s="4">
        <v>-3000</v>
      </c>
      <c r="Y1905" s="127"/>
      <c r="Z1905" s="15"/>
    </row>
    <row r="1906" spans="1:26" s="4" customFormat="1" ht="15.75" customHeight="1">
      <c r="A1906" s="854" t="s">
        <v>200</v>
      </c>
      <c r="B1906" s="5">
        <v>43501</v>
      </c>
      <c r="C1906" s="650" t="s">
        <v>445</v>
      </c>
      <c r="D1906" s="291">
        <v>13145</v>
      </c>
      <c r="E1906" s="7" t="s">
        <v>10</v>
      </c>
      <c r="F1906" s="7" t="s">
        <v>162</v>
      </c>
      <c r="G1906" s="7">
        <v>3000</v>
      </c>
      <c r="H1906" s="648">
        <v>1.41</v>
      </c>
      <c r="I1906" s="648"/>
      <c r="J1906" s="19">
        <v>4230</v>
      </c>
      <c r="K1906" s="3">
        <v>12</v>
      </c>
      <c r="L1906" s="8">
        <v>3.4066666666666667</v>
      </c>
      <c r="M1906" s="8">
        <v>0.49666666666666665</v>
      </c>
      <c r="N1906" s="823">
        <v>4214.7193333333335</v>
      </c>
      <c r="O1906" s="655" t="s">
        <v>143</v>
      </c>
      <c r="P1906" s="655"/>
      <c r="Q1906" s="823">
        <v>4214.7193333333335</v>
      </c>
      <c r="R1906" s="15">
        <v>3.07</v>
      </c>
      <c r="S1906" s="25">
        <v>2500</v>
      </c>
      <c r="T1906" s="9"/>
      <c r="U1906" s="15"/>
      <c r="V1906" s="712" t="s">
        <v>1257</v>
      </c>
      <c r="W1906" s="657">
        <v>15.903333333333332</v>
      </c>
      <c r="X1906" s="4">
        <v>500</v>
      </c>
      <c r="Y1906" s="127"/>
      <c r="Z1906" s="15"/>
    </row>
    <row r="1907" spans="1:26" s="4" customFormat="1" ht="15.75" customHeight="1">
      <c r="A1907" s="854" t="s">
        <v>200</v>
      </c>
      <c r="B1907" s="5">
        <v>43501</v>
      </c>
      <c r="C1907" s="650" t="s">
        <v>274</v>
      </c>
      <c r="D1907" s="291">
        <v>13145</v>
      </c>
      <c r="E1907" s="7" t="s">
        <v>8</v>
      </c>
      <c r="F1907" s="7" t="s">
        <v>152</v>
      </c>
      <c r="G1907" s="7">
        <v>400</v>
      </c>
      <c r="H1907" s="648">
        <v>39.11</v>
      </c>
      <c r="I1907" s="648">
        <v>38.627241379310348</v>
      </c>
      <c r="J1907" s="19">
        <v>15644</v>
      </c>
      <c r="K1907" s="3">
        <v>12</v>
      </c>
      <c r="L1907" s="8">
        <v>3.4066666666666667</v>
      </c>
      <c r="M1907" s="8">
        <v>0.49666666666666665</v>
      </c>
      <c r="N1907" s="823">
        <v>15660.202666666664</v>
      </c>
      <c r="O1907" s="655" t="s">
        <v>143</v>
      </c>
      <c r="P1907" s="655"/>
      <c r="Q1907" s="823">
        <v>-15660.202666666664</v>
      </c>
      <c r="R1907" s="15"/>
      <c r="S1907" s="25">
        <v>1800</v>
      </c>
      <c r="T1907" s="9"/>
      <c r="U1907" s="15">
        <v>15.639817236927748</v>
      </c>
      <c r="V1907" s="712" t="s">
        <v>1257</v>
      </c>
      <c r="W1907" s="657">
        <v>15.903333333333332</v>
      </c>
      <c r="X1907" s="4">
        <v>-3000</v>
      </c>
      <c r="Y1907" s="127"/>
      <c r="Z1907" s="15">
        <v>0</v>
      </c>
    </row>
    <row r="1908" spans="1:26" s="4" customFormat="1" ht="15.75" customHeight="1">
      <c r="A1908" s="854" t="s">
        <v>200</v>
      </c>
      <c r="B1908" s="5">
        <v>43501</v>
      </c>
      <c r="C1908" s="650" t="s">
        <v>271</v>
      </c>
      <c r="D1908" s="291">
        <v>13145</v>
      </c>
      <c r="E1908" s="7" t="s">
        <v>10</v>
      </c>
      <c r="F1908" s="7" t="s">
        <v>1234</v>
      </c>
      <c r="G1908" s="7">
        <v>3000</v>
      </c>
      <c r="H1908" s="648">
        <v>5.77</v>
      </c>
      <c r="I1908" s="648">
        <v>5.05</v>
      </c>
      <c r="J1908" s="19">
        <v>17310</v>
      </c>
      <c r="K1908" s="3">
        <v>12</v>
      </c>
      <c r="L1908" s="8">
        <v>3.4066666666666667</v>
      </c>
      <c r="M1908" s="8">
        <v>0.49666666666666665</v>
      </c>
      <c r="N1908" s="823">
        <v>17294.427333333333</v>
      </c>
      <c r="O1908" s="655" t="s">
        <v>143</v>
      </c>
      <c r="P1908" s="655"/>
      <c r="Q1908" s="823">
        <v>17294.427333333333</v>
      </c>
      <c r="R1908" s="15">
        <v>2148</v>
      </c>
      <c r="S1908" s="25">
        <v>1800</v>
      </c>
      <c r="T1908" s="9"/>
      <c r="U1908" s="15"/>
      <c r="V1908" s="712" t="s">
        <v>1257</v>
      </c>
      <c r="W1908" s="657">
        <v>15.903333333333332</v>
      </c>
      <c r="X1908" s="4">
        <v>1000</v>
      </c>
      <c r="Y1908" s="127"/>
      <c r="Z1908" s="15">
        <v>0</v>
      </c>
    </row>
    <row r="1909" spans="1:26" s="4" customFormat="1" ht="15.75" customHeight="1">
      <c r="A1909" s="854" t="s">
        <v>200</v>
      </c>
      <c r="B1909" s="5">
        <v>43500</v>
      </c>
      <c r="C1909" s="650" t="s">
        <v>274</v>
      </c>
      <c r="D1909" s="291">
        <v>7754</v>
      </c>
      <c r="E1909" s="7" t="s">
        <v>8</v>
      </c>
      <c r="F1909" s="7" t="s">
        <v>152</v>
      </c>
      <c r="G1909" s="7">
        <v>500</v>
      </c>
      <c r="H1909" s="648">
        <v>38.85</v>
      </c>
      <c r="I1909" s="648">
        <v>38.545999999999999</v>
      </c>
      <c r="J1909" s="19">
        <v>19425</v>
      </c>
      <c r="K1909" s="3">
        <v>12</v>
      </c>
      <c r="L1909" s="8">
        <v>5.14</v>
      </c>
      <c r="M1909" s="8">
        <v>0.75</v>
      </c>
      <c r="N1909" s="823">
        <v>19441.456000000002</v>
      </c>
      <c r="O1909" s="655" t="s">
        <v>143</v>
      </c>
      <c r="P1909" s="655"/>
      <c r="Q1909" s="823">
        <v>-19441.456000000002</v>
      </c>
      <c r="R1909" s="15"/>
      <c r="S1909" s="25">
        <v>1800</v>
      </c>
      <c r="T1909" s="9"/>
      <c r="U1909" s="15"/>
      <c r="V1909" s="712" t="s">
        <v>1257</v>
      </c>
      <c r="W1909" s="657">
        <v>17.89</v>
      </c>
      <c r="X1909" s="4">
        <v>300</v>
      </c>
      <c r="Y1909" s="127"/>
      <c r="Z1909" s="15">
        <v>0</v>
      </c>
    </row>
    <row r="1910" spans="1:26" s="4" customFormat="1" ht="15.75" customHeight="1">
      <c r="A1910" s="854" t="s">
        <v>200</v>
      </c>
      <c r="B1910" s="5">
        <v>43500</v>
      </c>
      <c r="C1910" s="650" t="s">
        <v>271</v>
      </c>
      <c r="D1910" s="291">
        <v>7754</v>
      </c>
      <c r="E1910" s="7" t="s">
        <v>10</v>
      </c>
      <c r="F1910" s="7" t="s">
        <v>1234</v>
      </c>
      <c r="G1910" s="7">
        <v>3000</v>
      </c>
      <c r="H1910" s="648">
        <v>5.99</v>
      </c>
      <c r="I1910" s="648">
        <v>5.05</v>
      </c>
      <c r="J1910" s="19">
        <v>17970</v>
      </c>
      <c r="K1910" s="3">
        <v>12</v>
      </c>
      <c r="L1910" s="8">
        <v>5.14</v>
      </c>
      <c r="M1910" s="8">
        <v>0.75</v>
      </c>
      <c r="N1910" s="823">
        <v>17954.173999999999</v>
      </c>
      <c r="O1910" s="655" t="s">
        <v>143</v>
      </c>
      <c r="P1910" s="655"/>
      <c r="Q1910" s="823">
        <v>17954.173999999999</v>
      </c>
      <c r="R1910" s="15">
        <v>2808</v>
      </c>
      <c r="S1910" s="25">
        <v>6000</v>
      </c>
      <c r="T1910" s="9"/>
      <c r="U1910" s="15">
        <v>6.4141387869149717</v>
      </c>
      <c r="V1910" s="712" t="s">
        <v>1257</v>
      </c>
      <c r="W1910" s="657">
        <v>17.89</v>
      </c>
      <c r="X1910" s="4">
        <v>-2000</v>
      </c>
      <c r="Y1910" s="127"/>
      <c r="Z1910" s="15"/>
    </row>
    <row r="1911" spans="1:26" s="4" customFormat="1" ht="15.75" customHeight="1">
      <c r="A1911" s="854" t="s">
        <v>200</v>
      </c>
      <c r="B1911" s="5">
        <v>43497</v>
      </c>
      <c r="C1911" s="650" t="s">
        <v>274</v>
      </c>
      <c r="D1911" s="291">
        <v>2766</v>
      </c>
      <c r="E1911" s="7" t="s">
        <v>8</v>
      </c>
      <c r="F1911" s="7" t="s">
        <v>172</v>
      </c>
      <c r="G1911" s="7">
        <v>1000</v>
      </c>
      <c r="H1911" s="648">
        <v>9.66</v>
      </c>
      <c r="I1911" s="648">
        <v>9.66</v>
      </c>
      <c r="J1911" s="19">
        <v>9660</v>
      </c>
      <c r="K1911" s="3">
        <v>12</v>
      </c>
      <c r="L1911" s="8">
        <v>2.65</v>
      </c>
      <c r="M1911" s="8">
        <v>0.43</v>
      </c>
      <c r="N1911" s="823">
        <v>9676.1359999999986</v>
      </c>
      <c r="O1911" s="655" t="s">
        <v>143</v>
      </c>
      <c r="P1911" s="655"/>
      <c r="Q1911" s="823">
        <v>-9676.1359999999986</v>
      </c>
      <c r="R1911" s="15"/>
      <c r="S1911" s="25">
        <v>8000</v>
      </c>
      <c r="T1911" s="9"/>
      <c r="U1911" s="15"/>
      <c r="V1911" s="712" t="s">
        <v>1257</v>
      </c>
      <c r="W1911" s="657">
        <v>15.08</v>
      </c>
      <c r="X1911" s="4">
        <v>1000</v>
      </c>
      <c r="Y1911" s="127"/>
      <c r="Z1911" s="15"/>
    </row>
    <row r="1912" spans="1:26" s="4" customFormat="1" ht="15.75" customHeight="1">
      <c r="A1912" s="854" t="s">
        <v>200</v>
      </c>
      <c r="B1912" s="5">
        <v>43493</v>
      </c>
      <c r="C1912" s="650" t="s">
        <v>280</v>
      </c>
      <c r="D1912" s="291">
        <v>84272</v>
      </c>
      <c r="E1912" s="7" t="s">
        <v>8</v>
      </c>
      <c r="F1912" s="7" t="s">
        <v>146</v>
      </c>
      <c r="G1912" s="7">
        <v>300</v>
      </c>
      <c r="H1912" s="648">
        <v>24.79</v>
      </c>
      <c r="I1912" s="648">
        <v>24.663333333333334</v>
      </c>
      <c r="J1912" s="19">
        <v>7437</v>
      </c>
      <c r="K1912" s="3">
        <v>12</v>
      </c>
      <c r="L1912" s="8">
        <v>1.9000000000000001</v>
      </c>
      <c r="M1912" s="8">
        <v>0.35000000000000003</v>
      </c>
      <c r="N1912" s="823">
        <v>7452.35</v>
      </c>
      <c r="O1912" s="655" t="s">
        <v>143</v>
      </c>
      <c r="P1912" s="655"/>
      <c r="Q1912" s="823">
        <v>-7452.35</v>
      </c>
      <c r="R1912" s="15"/>
      <c r="S1912" s="25">
        <v>7000</v>
      </c>
      <c r="T1912" s="9"/>
      <c r="U1912" s="15">
        <v>8.6273621993042902</v>
      </c>
      <c r="V1912" s="712" t="s">
        <v>1257</v>
      </c>
      <c r="W1912" s="657">
        <v>14.25</v>
      </c>
      <c r="X1912" s="4">
        <v>-1200</v>
      </c>
      <c r="Y1912" s="127"/>
      <c r="Z1912" s="15">
        <v>0</v>
      </c>
    </row>
    <row r="1913" spans="1:26" s="4" customFormat="1" ht="15.75" customHeight="1">
      <c r="A1913" s="854" t="s">
        <v>200</v>
      </c>
      <c r="B1913" s="5">
        <v>43493</v>
      </c>
      <c r="C1913" s="650" t="s">
        <v>271</v>
      </c>
      <c r="D1913" s="291">
        <v>84272</v>
      </c>
      <c r="E1913" s="7" t="s">
        <v>10</v>
      </c>
      <c r="F1913" s="7" t="s">
        <v>1234</v>
      </c>
      <c r="G1913" s="7">
        <v>2000</v>
      </c>
      <c r="H1913" s="648">
        <v>5.39</v>
      </c>
      <c r="I1913" s="648">
        <v>5.0487500000000001</v>
      </c>
      <c r="J1913" s="19">
        <v>10780</v>
      </c>
      <c r="K1913" s="3">
        <v>12</v>
      </c>
      <c r="L1913" s="8">
        <v>1.9000000000000001</v>
      </c>
      <c r="M1913" s="8">
        <v>0.35000000000000003</v>
      </c>
      <c r="N1913" s="823">
        <v>10765.279999999999</v>
      </c>
      <c r="O1913" s="655" t="s">
        <v>143</v>
      </c>
      <c r="P1913" s="655"/>
      <c r="Q1913" s="823">
        <v>10765.279999999999</v>
      </c>
      <c r="R1913" s="15">
        <v>690.5</v>
      </c>
      <c r="S1913" s="25">
        <v>500</v>
      </c>
      <c r="T1913" s="9"/>
      <c r="U1913" s="15">
        <v>0</v>
      </c>
      <c r="V1913" s="712" t="s">
        <v>1257</v>
      </c>
      <c r="W1913" s="657">
        <v>14.25</v>
      </c>
      <c r="X1913" s="4">
        <v>-300</v>
      </c>
      <c r="Y1913" s="127"/>
      <c r="Z1913" s="15">
        <v>0</v>
      </c>
    </row>
    <row r="1914" spans="1:26" s="4" customFormat="1" ht="15.75" customHeight="1">
      <c r="A1914" s="854" t="s">
        <v>200</v>
      </c>
      <c r="B1914" s="5">
        <v>43493</v>
      </c>
      <c r="C1914" s="650" t="s">
        <v>271</v>
      </c>
      <c r="D1914" s="291">
        <v>84272</v>
      </c>
      <c r="E1914" s="7" t="s">
        <v>8</v>
      </c>
      <c r="F1914" s="7" t="s">
        <v>1234</v>
      </c>
      <c r="G1914" s="7">
        <v>1000</v>
      </c>
      <c r="H1914" s="648">
        <v>5.53</v>
      </c>
      <c r="I1914" s="648">
        <v>5.0487500000000001</v>
      </c>
      <c r="J1914" s="19">
        <v>5530</v>
      </c>
      <c r="K1914" s="3">
        <v>12</v>
      </c>
      <c r="L1914" s="8">
        <v>1.9000000000000001</v>
      </c>
      <c r="M1914" s="8">
        <v>0.35000000000000003</v>
      </c>
      <c r="N1914" s="823">
        <v>5545.35</v>
      </c>
      <c r="O1914" s="655" t="s">
        <v>143</v>
      </c>
      <c r="P1914" s="655"/>
      <c r="Q1914" s="823">
        <v>-5545.35</v>
      </c>
      <c r="R1914" s="15"/>
      <c r="S1914" s="25">
        <v>500</v>
      </c>
      <c r="T1914" s="9"/>
      <c r="U1914" s="15"/>
      <c r="V1914" s="712" t="s">
        <v>1257</v>
      </c>
      <c r="W1914" s="657">
        <v>14.25</v>
      </c>
      <c r="X1914" s="4">
        <v>500</v>
      </c>
      <c r="Y1914" s="127"/>
      <c r="Z1914" s="15">
        <v>0</v>
      </c>
    </row>
    <row r="1915" spans="1:26" s="4" customFormat="1" ht="15.75" customHeight="1">
      <c r="A1915" s="854" t="s">
        <v>200</v>
      </c>
      <c r="B1915" s="5">
        <v>43489</v>
      </c>
      <c r="C1915" s="650" t="s">
        <v>271</v>
      </c>
      <c r="D1915" s="291">
        <v>78212</v>
      </c>
      <c r="E1915" s="7" t="s">
        <v>10</v>
      </c>
      <c r="F1915" s="7" t="s">
        <v>1234</v>
      </c>
      <c r="G1915" s="7">
        <v>1200</v>
      </c>
      <c r="H1915" s="648">
        <v>5.46</v>
      </c>
      <c r="I1915" s="648"/>
      <c r="J1915" s="19">
        <v>6552</v>
      </c>
      <c r="K1915" s="3">
        <v>12</v>
      </c>
      <c r="L1915" s="8">
        <v>1.8</v>
      </c>
      <c r="M1915" s="8">
        <v>0.28999999999999998</v>
      </c>
      <c r="N1915" s="823">
        <v>6537.34</v>
      </c>
      <c r="O1915" s="655" t="s">
        <v>143</v>
      </c>
      <c r="P1915" s="655"/>
      <c r="Q1915" s="823">
        <v>6537.34</v>
      </c>
      <c r="R1915" s="15">
        <v>563.99999999999909</v>
      </c>
      <c r="S1915" s="25">
        <v>2000</v>
      </c>
      <c r="T1915" s="9"/>
      <c r="U1915" s="15">
        <v>-1.8809703422637478</v>
      </c>
      <c r="V1915" s="712" t="s">
        <v>1257</v>
      </c>
      <c r="W1915" s="657">
        <v>14.09</v>
      </c>
      <c r="X1915" s="4">
        <v>-200</v>
      </c>
      <c r="Y1915" s="127"/>
      <c r="Z1915" s="15"/>
    </row>
    <row r="1916" spans="1:26" s="4" customFormat="1" ht="15.75" customHeight="1">
      <c r="A1916" s="854" t="s">
        <v>200</v>
      </c>
      <c r="B1916" s="5">
        <v>43487</v>
      </c>
      <c r="C1916" s="650" t="s">
        <v>280</v>
      </c>
      <c r="D1916" s="291">
        <v>69839</v>
      </c>
      <c r="E1916" s="7" t="s">
        <v>10</v>
      </c>
      <c r="F1916" s="7" t="s">
        <v>146</v>
      </c>
      <c r="G1916" s="7">
        <v>300</v>
      </c>
      <c r="H1916" s="648">
        <v>25.27</v>
      </c>
      <c r="I1916" s="648"/>
      <c r="J1916" s="19">
        <v>7581</v>
      </c>
      <c r="K1916" s="3">
        <v>12</v>
      </c>
      <c r="L1916" s="8">
        <v>2.41</v>
      </c>
      <c r="M1916" s="8">
        <v>0.39</v>
      </c>
      <c r="N1916" s="823">
        <v>7566.24</v>
      </c>
      <c r="O1916" s="655" t="s">
        <v>143</v>
      </c>
      <c r="P1916" s="655"/>
      <c r="Q1916" s="823">
        <v>7566.24</v>
      </c>
      <c r="R1916" s="15">
        <v>0</v>
      </c>
      <c r="S1916" s="25">
        <v>2000</v>
      </c>
      <c r="T1916" s="9"/>
      <c r="U1916" s="15">
        <v>-2.7795242603692625</v>
      </c>
      <c r="V1916" s="712" t="s">
        <v>1257</v>
      </c>
      <c r="W1916" s="657">
        <v>14.8</v>
      </c>
      <c r="X1916" s="4">
        <v>-200</v>
      </c>
      <c r="Y1916" s="127"/>
      <c r="Z1916" s="15">
        <v>0</v>
      </c>
    </row>
    <row r="1917" spans="1:26" s="4" customFormat="1" ht="15.75" customHeight="1">
      <c r="A1917" s="854" t="s">
        <v>200</v>
      </c>
      <c r="B1917" s="5">
        <v>43487</v>
      </c>
      <c r="C1917" s="650" t="s">
        <v>281</v>
      </c>
      <c r="D1917" s="291">
        <v>69839</v>
      </c>
      <c r="E1917" s="7" t="s">
        <v>8</v>
      </c>
      <c r="F1917" s="7" t="s">
        <v>129</v>
      </c>
      <c r="G1917" s="7">
        <v>500</v>
      </c>
      <c r="H1917" s="648">
        <v>19.899999999999999</v>
      </c>
      <c r="I1917" s="648"/>
      <c r="J1917" s="19">
        <v>9950</v>
      </c>
      <c r="K1917" s="3">
        <v>12</v>
      </c>
      <c r="L1917" s="8">
        <v>2.41</v>
      </c>
      <c r="M1917" s="8">
        <v>0.39</v>
      </c>
      <c r="N1917" s="823">
        <v>9965.39</v>
      </c>
      <c r="O1917" s="655" t="s">
        <v>143</v>
      </c>
      <c r="P1917" s="655"/>
      <c r="Q1917" s="823">
        <v>-9965.39</v>
      </c>
      <c r="R1917" s="15"/>
      <c r="S1917" s="25">
        <v>2000</v>
      </c>
      <c r="T1917" s="9"/>
      <c r="U1917" s="15">
        <v>3.6920202483070081</v>
      </c>
      <c r="V1917" s="712" t="s">
        <v>1257</v>
      </c>
      <c r="W1917" s="657">
        <v>14.8</v>
      </c>
      <c r="X1917" s="4">
        <v>-2000</v>
      </c>
      <c r="Y1917" s="127"/>
      <c r="Z1917" s="15">
        <v>0</v>
      </c>
    </row>
    <row r="1918" spans="1:26" s="4" customFormat="1" ht="15.75" customHeight="1">
      <c r="A1918" s="854" t="s">
        <v>200</v>
      </c>
      <c r="B1918" s="5">
        <v>43486</v>
      </c>
      <c r="C1918" s="650" t="s">
        <v>274</v>
      </c>
      <c r="D1918" s="291">
        <v>65155</v>
      </c>
      <c r="E1918" s="7" t="s">
        <v>10</v>
      </c>
      <c r="F1918" s="7" t="s">
        <v>152</v>
      </c>
      <c r="G1918" s="7">
        <v>200</v>
      </c>
      <c r="H1918" s="648">
        <v>37.82</v>
      </c>
      <c r="I1918" s="648"/>
      <c r="J1918" s="19">
        <v>7564</v>
      </c>
      <c r="K1918" s="3">
        <v>12</v>
      </c>
      <c r="L1918" s="8">
        <v>2.0699999999999998</v>
      </c>
      <c r="M1918" s="8">
        <v>0.33500000000000002</v>
      </c>
      <c r="N1918" s="823">
        <v>7549.2950000000001</v>
      </c>
      <c r="O1918" s="655" t="s">
        <v>143</v>
      </c>
      <c r="P1918" s="655"/>
      <c r="Q1918" s="823">
        <v>7549.2950000000001</v>
      </c>
      <c r="R1918" s="15">
        <v>-142</v>
      </c>
      <c r="S1918" s="25">
        <v>2000</v>
      </c>
      <c r="T1918" s="9"/>
      <c r="U1918" s="15"/>
      <c r="V1918" s="712" t="s">
        <v>1257</v>
      </c>
      <c r="W1918" s="657">
        <v>14.405000000000001</v>
      </c>
      <c r="X1918" s="4">
        <v>1000</v>
      </c>
      <c r="Y1918" s="127"/>
      <c r="Z1918" s="15">
        <v>0</v>
      </c>
    </row>
    <row r="1919" spans="1:26" s="4" customFormat="1" ht="15.75" customHeight="1">
      <c r="A1919" s="854" t="s">
        <v>200</v>
      </c>
      <c r="B1919" s="5">
        <v>43486</v>
      </c>
      <c r="C1919" s="650" t="s">
        <v>274</v>
      </c>
      <c r="D1919" s="291">
        <v>65155</v>
      </c>
      <c r="E1919" s="7" t="s">
        <v>10</v>
      </c>
      <c r="F1919" s="7" t="s">
        <v>152</v>
      </c>
      <c r="G1919" s="7">
        <v>200</v>
      </c>
      <c r="H1919" s="648">
        <v>37.49</v>
      </c>
      <c r="I1919" s="648"/>
      <c r="J1919" s="19">
        <v>7498</v>
      </c>
      <c r="K1919" s="3">
        <v>12</v>
      </c>
      <c r="L1919" s="8">
        <v>2.0699999999999998</v>
      </c>
      <c r="M1919" s="8">
        <v>0.33500000000000002</v>
      </c>
      <c r="N1919" s="823">
        <v>7483.2950000000001</v>
      </c>
      <c r="O1919" s="655" t="s">
        <v>143</v>
      </c>
      <c r="P1919" s="655"/>
      <c r="Q1919" s="823">
        <v>7483.2950000000001</v>
      </c>
      <c r="R1919" s="15">
        <v>-208</v>
      </c>
      <c r="S1919" s="25">
        <v>1000</v>
      </c>
      <c r="T1919" s="9"/>
      <c r="U1919" s="15"/>
      <c r="V1919" s="712" t="s">
        <v>1257</v>
      </c>
      <c r="W1919" s="657">
        <v>14.405000000000001</v>
      </c>
      <c r="X1919" s="4">
        <v>1000</v>
      </c>
      <c r="Y1919" s="127"/>
      <c r="Z1919" s="15"/>
    </row>
    <row r="1920" spans="1:26" s="4" customFormat="1" ht="15.75" customHeight="1">
      <c r="A1920" s="854" t="s">
        <v>200</v>
      </c>
      <c r="B1920" s="5">
        <v>43482</v>
      </c>
      <c r="C1920" s="650" t="e">
        <v>#N/A</v>
      </c>
      <c r="D1920" s="291">
        <v>56018</v>
      </c>
      <c r="E1920" s="7" t="s">
        <v>10</v>
      </c>
      <c r="F1920" s="7" t="s">
        <v>913</v>
      </c>
      <c r="G1920" s="7">
        <v>2000</v>
      </c>
      <c r="H1920" s="648">
        <v>5.37</v>
      </c>
      <c r="I1920" s="648"/>
      <c r="J1920" s="19">
        <v>10740</v>
      </c>
      <c r="K1920" s="3">
        <v>12</v>
      </c>
      <c r="L1920" s="8">
        <v>2.95</v>
      </c>
      <c r="M1920" s="8">
        <v>0.48</v>
      </c>
      <c r="N1920" s="823">
        <v>10725.835000000001</v>
      </c>
      <c r="O1920" s="655" t="s">
        <v>143</v>
      </c>
      <c r="P1920" s="655"/>
      <c r="Q1920" s="823">
        <v>10725.835000000001</v>
      </c>
      <c r="R1920" s="15">
        <v>396</v>
      </c>
      <c r="S1920" s="25">
        <v>8200</v>
      </c>
      <c r="T1920" s="9"/>
      <c r="U1920" s="15"/>
      <c r="V1920" s="712" t="s">
        <v>1257</v>
      </c>
      <c r="W1920" s="657">
        <v>15.43</v>
      </c>
      <c r="X1920" s="4">
        <v>2000</v>
      </c>
      <c r="Y1920" s="127"/>
      <c r="Z1920" s="15"/>
    </row>
    <row r="1921" spans="1:26" s="4" customFormat="1" ht="15.75" customHeight="1">
      <c r="A1921" s="854" t="s">
        <v>200</v>
      </c>
      <c r="B1921" s="5">
        <v>43481</v>
      </c>
      <c r="C1921" s="650" t="e">
        <v>#N/A</v>
      </c>
      <c r="D1921" s="291">
        <v>51560</v>
      </c>
      <c r="E1921" s="7" t="s">
        <v>8</v>
      </c>
      <c r="F1921" s="7" t="s">
        <v>913</v>
      </c>
      <c r="G1921" s="7">
        <v>1000</v>
      </c>
      <c r="H1921" s="648">
        <v>5.04</v>
      </c>
      <c r="I1921" s="648"/>
      <c r="J1921" s="19">
        <v>5040</v>
      </c>
      <c r="K1921" s="3">
        <v>12</v>
      </c>
      <c r="L1921" s="8">
        <v>1.6444444444444446</v>
      </c>
      <c r="M1921" s="8">
        <v>0.63111111111111107</v>
      </c>
      <c r="N1921" s="823">
        <v>5054.9461111111113</v>
      </c>
      <c r="O1921" s="655" t="s">
        <v>143</v>
      </c>
      <c r="P1921" s="655"/>
      <c r="Q1921" s="823">
        <v>-5054.9461111111113</v>
      </c>
      <c r="R1921" s="15"/>
      <c r="S1921" s="25">
        <v>1000</v>
      </c>
      <c r="T1921" s="9"/>
      <c r="U1921" s="15">
        <v>1.6592512475111232</v>
      </c>
      <c r="V1921" s="712" t="s">
        <v>1257</v>
      </c>
      <c r="W1921" s="657">
        <v>14.275555555555554</v>
      </c>
      <c r="X1921" s="4">
        <v>-2000</v>
      </c>
      <c r="Y1921" s="127"/>
      <c r="Z1921" s="15">
        <v>0</v>
      </c>
    </row>
    <row r="1922" spans="1:26" s="4" customFormat="1" ht="15.75" customHeight="1">
      <c r="A1922" s="854" t="s">
        <v>200</v>
      </c>
      <c r="B1922" s="5">
        <v>43481</v>
      </c>
      <c r="C1922" s="650" t="e">
        <v>#N/A</v>
      </c>
      <c r="D1922" s="291">
        <v>51560</v>
      </c>
      <c r="E1922" s="7" t="s">
        <v>8</v>
      </c>
      <c r="F1922" s="7" t="s">
        <v>913</v>
      </c>
      <c r="G1922" s="7">
        <v>1000</v>
      </c>
      <c r="H1922" s="648">
        <v>5.26</v>
      </c>
      <c r="I1922" s="648"/>
      <c r="J1922" s="19">
        <v>5260</v>
      </c>
      <c r="K1922" s="3">
        <v>12</v>
      </c>
      <c r="L1922" s="8">
        <v>1.6444444444444446</v>
      </c>
      <c r="M1922" s="8">
        <v>0.63111111111111107</v>
      </c>
      <c r="N1922" s="823">
        <v>5274.9461111111113</v>
      </c>
      <c r="O1922" s="655" t="s">
        <v>143</v>
      </c>
      <c r="P1922" s="655"/>
      <c r="Q1922" s="823">
        <v>-5274.9461111111113</v>
      </c>
      <c r="R1922" s="15"/>
      <c r="S1922" s="25">
        <v>1000</v>
      </c>
      <c r="T1922" s="9"/>
      <c r="U1922" s="15">
        <v>0.39692459174198774</v>
      </c>
      <c r="V1922" s="712" t="s">
        <v>1257</v>
      </c>
      <c r="W1922" s="657">
        <v>14.275555555555554</v>
      </c>
      <c r="X1922" s="4">
        <v>-1000</v>
      </c>
      <c r="Y1922" s="127"/>
      <c r="Z1922" s="15">
        <v>0</v>
      </c>
    </row>
    <row r="1923" spans="1:26" s="4" customFormat="1" ht="15.75" customHeight="1">
      <c r="A1923" s="854" t="s">
        <v>200</v>
      </c>
      <c r="B1923" s="5">
        <v>43481</v>
      </c>
      <c r="C1923" s="650" t="s">
        <v>271</v>
      </c>
      <c r="D1923" s="291">
        <v>51560</v>
      </c>
      <c r="E1923" s="7" t="s">
        <v>8</v>
      </c>
      <c r="F1923" s="7" t="s">
        <v>1234</v>
      </c>
      <c r="G1923" s="7">
        <v>2000</v>
      </c>
      <c r="H1923" s="648">
        <v>5.07</v>
      </c>
      <c r="I1923" s="648"/>
      <c r="J1923" s="19">
        <v>10140</v>
      </c>
      <c r="K1923" s="3">
        <v>12</v>
      </c>
      <c r="L1923" s="8">
        <v>1.6444444444444446</v>
      </c>
      <c r="M1923" s="8">
        <v>0.63111111111111107</v>
      </c>
      <c r="N1923" s="823">
        <v>10154.94611111111</v>
      </c>
      <c r="O1923" s="655" t="s">
        <v>143</v>
      </c>
      <c r="P1923" s="655"/>
      <c r="Q1923" s="823">
        <v>-10154.94611111111</v>
      </c>
      <c r="R1923" s="15"/>
      <c r="S1923" s="25">
        <v>1000</v>
      </c>
      <c r="T1923" s="9"/>
      <c r="U1923" s="15"/>
      <c r="V1923" s="712" t="s">
        <v>1257</v>
      </c>
      <c r="W1923" s="657">
        <v>14.275555555555554</v>
      </c>
      <c r="X1923" s="4">
        <v>1000</v>
      </c>
      <c r="Y1923" s="127"/>
      <c r="Z1923" s="15"/>
    </row>
    <row r="1924" spans="1:26" s="4" customFormat="1" ht="15.75" customHeight="1">
      <c r="A1924" s="854" t="s">
        <v>200</v>
      </c>
      <c r="B1924" s="5">
        <v>43481</v>
      </c>
      <c r="C1924" s="650" t="s">
        <v>271</v>
      </c>
      <c r="D1924" s="291">
        <v>51560</v>
      </c>
      <c r="E1924" s="7" t="s">
        <v>10</v>
      </c>
      <c r="F1924" s="7" t="s">
        <v>1234</v>
      </c>
      <c r="G1924" s="7">
        <v>2000</v>
      </c>
      <c r="H1924" s="648">
        <v>5.07</v>
      </c>
      <c r="I1924" s="648"/>
      <c r="J1924" s="19">
        <v>10140</v>
      </c>
      <c r="K1924" s="3">
        <v>12</v>
      </c>
      <c r="L1924" s="8">
        <v>1.6444444444444446</v>
      </c>
      <c r="M1924" s="8">
        <v>0.63111111111111107</v>
      </c>
      <c r="N1924" s="823">
        <v>10125.048888888889</v>
      </c>
      <c r="O1924" s="655" t="s">
        <v>143</v>
      </c>
      <c r="P1924" s="655"/>
      <c r="Q1924" s="823">
        <v>10125.048888888889</v>
      </c>
      <c r="R1924" s="15">
        <v>168</v>
      </c>
      <c r="S1924" s="25">
        <v>7200</v>
      </c>
      <c r="T1924" s="9"/>
      <c r="U1924" s="15"/>
      <c r="V1924" s="712" t="s">
        <v>1257</v>
      </c>
      <c r="W1924" s="657">
        <v>14.275555555555554</v>
      </c>
      <c r="X1924" s="4">
        <v>1000</v>
      </c>
      <c r="Y1924" s="127"/>
      <c r="Z1924" s="15"/>
    </row>
    <row r="1925" spans="1:26" s="4" customFormat="1" ht="15.75" customHeight="1">
      <c r="A1925" s="854" t="s">
        <v>200</v>
      </c>
      <c r="B1925" s="5">
        <v>43481</v>
      </c>
      <c r="C1925" s="650" t="e">
        <v>#N/A</v>
      </c>
      <c r="D1925" s="291">
        <v>51560</v>
      </c>
      <c r="E1925" s="7" t="s">
        <v>10</v>
      </c>
      <c r="F1925" s="7" t="s">
        <v>913</v>
      </c>
      <c r="G1925" s="7">
        <v>1000</v>
      </c>
      <c r="H1925" s="648">
        <v>5.26</v>
      </c>
      <c r="I1925" s="648"/>
      <c r="J1925" s="19">
        <v>5260</v>
      </c>
      <c r="K1925" s="3">
        <v>12</v>
      </c>
      <c r="L1925" s="8">
        <v>1.6444444444444446</v>
      </c>
      <c r="M1925" s="8">
        <v>0.63111111111111107</v>
      </c>
      <c r="N1925" s="823">
        <v>5245.0488888888895</v>
      </c>
      <c r="O1925" s="655" t="s">
        <v>143</v>
      </c>
      <c r="P1925" s="655"/>
      <c r="Q1925" s="823">
        <v>5245.0488888888895</v>
      </c>
      <c r="R1925" s="15">
        <v>20.818888888889887</v>
      </c>
      <c r="S1925" s="25">
        <v>7200</v>
      </c>
      <c r="T1925" s="9"/>
      <c r="U1925" s="15"/>
      <c r="V1925" s="712" t="s">
        <v>1257</v>
      </c>
      <c r="W1925" s="657">
        <v>14.275555555555554</v>
      </c>
      <c r="X1925" s="4">
        <v>2000</v>
      </c>
      <c r="Y1925" s="127"/>
      <c r="Z1925" s="15"/>
    </row>
    <row r="1926" spans="1:26" s="4" customFormat="1" ht="15.75" customHeight="1">
      <c r="A1926" s="854" t="s">
        <v>200</v>
      </c>
      <c r="B1926" s="5">
        <v>43481</v>
      </c>
      <c r="C1926" s="650" t="e">
        <v>#N/A</v>
      </c>
      <c r="D1926" s="291">
        <v>51560</v>
      </c>
      <c r="E1926" s="7" t="s">
        <v>8</v>
      </c>
      <c r="F1926" s="7" t="s">
        <v>913</v>
      </c>
      <c r="G1926" s="7">
        <v>1000</v>
      </c>
      <c r="H1926" s="648">
        <v>5.21</v>
      </c>
      <c r="I1926" s="648"/>
      <c r="J1926" s="19">
        <v>5210</v>
      </c>
      <c r="K1926" s="3">
        <v>12</v>
      </c>
      <c r="L1926" s="8">
        <v>1.6444444444444446</v>
      </c>
      <c r="M1926" s="8">
        <v>0.63111111111111107</v>
      </c>
      <c r="N1926" s="823">
        <v>5225.5811111111107</v>
      </c>
      <c r="O1926" s="655" t="s">
        <v>143</v>
      </c>
      <c r="P1926" s="655"/>
      <c r="Q1926" s="823">
        <v>-5225.5811111111107</v>
      </c>
      <c r="R1926" s="15"/>
      <c r="S1926" s="25">
        <v>2400</v>
      </c>
      <c r="T1926" s="9"/>
      <c r="U1926" s="15">
        <v>4.7483318697879167</v>
      </c>
      <c r="V1926" s="712" t="s">
        <v>1257</v>
      </c>
      <c r="W1926" s="657">
        <v>14.275555555555554</v>
      </c>
      <c r="X1926" s="4">
        <v>-2500</v>
      </c>
      <c r="Y1926" s="127"/>
      <c r="Z1926" s="15"/>
    </row>
    <row r="1927" spans="1:26" s="4" customFormat="1" ht="15.75" customHeight="1">
      <c r="A1927" s="854" t="s">
        <v>200</v>
      </c>
      <c r="B1927" s="5">
        <v>43481</v>
      </c>
      <c r="C1927" s="650" t="s">
        <v>271</v>
      </c>
      <c r="D1927" s="291">
        <v>51560</v>
      </c>
      <c r="E1927" s="7" t="s">
        <v>8</v>
      </c>
      <c r="F1927" s="7" t="s">
        <v>1234</v>
      </c>
      <c r="G1927" s="7">
        <v>1000</v>
      </c>
      <c r="H1927" s="648">
        <v>5.04</v>
      </c>
      <c r="I1927" s="648">
        <v>4.980975609756098</v>
      </c>
      <c r="J1927" s="19">
        <v>5040</v>
      </c>
      <c r="K1927" s="3">
        <v>12</v>
      </c>
      <c r="L1927" s="8">
        <v>1.6444444444444446</v>
      </c>
      <c r="M1927" s="8">
        <v>0.63111111111111107</v>
      </c>
      <c r="N1927" s="823">
        <v>5055.5811111111107</v>
      </c>
      <c r="O1927" s="655" t="s">
        <v>143</v>
      </c>
      <c r="P1927" s="655"/>
      <c r="Q1927" s="823">
        <v>-5055.5811111111107</v>
      </c>
      <c r="R1927" s="15"/>
      <c r="S1927" s="25">
        <v>2400</v>
      </c>
      <c r="T1927" s="9"/>
      <c r="U1927" s="15">
        <v>-0.52606098952192248</v>
      </c>
      <c r="V1927" s="712" t="s">
        <v>1257</v>
      </c>
      <c r="W1927" s="657">
        <v>14.275555555555554</v>
      </c>
      <c r="X1927" s="4">
        <v>-100</v>
      </c>
      <c r="Y1927" s="127"/>
      <c r="Z1927" s="15">
        <v>0</v>
      </c>
    </row>
    <row r="1928" spans="1:26" s="4" customFormat="1" ht="15.75" customHeight="1">
      <c r="A1928" s="854" t="s">
        <v>200</v>
      </c>
      <c r="B1928" s="5">
        <v>43481</v>
      </c>
      <c r="C1928" s="650" t="s">
        <v>271</v>
      </c>
      <c r="D1928" s="291">
        <v>51560</v>
      </c>
      <c r="E1928" s="7" t="s">
        <v>8</v>
      </c>
      <c r="F1928" s="7" t="s">
        <v>1234</v>
      </c>
      <c r="G1928" s="7">
        <v>2000</v>
      </c>
      <c r="H1928" s="648">
        <v>5.1100000000000003</v>
      </c>
      <c r="I1928" s="648">
        <v>4.972777777777778</v>
      </c>
      <c r="J1928" s="19">
        <v>10220</v>
      </c>
      <c r="K1928" s="3">
        <v>12</v>
      </c>
      <c r="L1928" s="8">
        <v>1.6444444444444446</v>
      </c>
      <c r="M1928" s="8">
        <v>0.63111111111111107</v>
      </c>
      <c r="N1928" s="823">
        <v>10235.833111111111</v>
      </c>
      <c r="O1928" s="655" t="s">
        <v>143</v>
      </c>
      <c r="P1928" s="655"/>
      <c r="Q1928" s="823">
        <v>-10235.833111111111</v>
      </c>
      <c r="R1928" s="15"/>
      <c r="S1928" s="25">
        <v>0</v>
      </c>
      <c r="T1928" s="9"/>
      <c r="U1928" s="15">
        <v>0.49261589210719198</v>
      </c>
      <c r="V1928" s="712" t="s">
        <v>1257</v>
      </c>
      <c r="W1928" s="657">
        <v>14.275555555555554</v>
      </c>
      <c r="X1928" s="4">
        <v>-500</v>
      </c>
      <c r="Y1928" s="127"/>
      <c r="Z1928" s="15"/>
    </row>
    <row r="1929" spans="1:26" s="4" customFormat="1" ht="15.75" customHeight="1">
      <c r="A1929" s="854" t="s">
        <v>200</v>
      </c>
      <c r="B1929" s="5">
        <v>43481</v>
      </c>
      <c r="C1929" s="650" t="s">
        <v>271</v>
      </c>
      <c r="D1929" s="291">
        <v>51560</v>
      </c>
      <c r="E1929" s="7" t="s">
        <v>10</v>
      </c>
      <c r="F1929" s="7" t="s">
        <v>1234</v>
      </c>
      <c r="G1929" s="7">
        <v>2500</v>
      </c>
      <c r="H1929" s="648">
        <v>5.17</v>
      </c>
      <c r="I1929" s="648"/>
      <c r="J1929" s="19">
        <v>12925</v>
      </c>
      <c r="K1929" s="3">
        <v>12</v>
      </c>
      <c r="L1929" s="8">
        <v>1.6444444444444446</v>
      </c>
      <c r="M1929" s="8">
        <v>0.63111111111111107</v>
      </c>
      <c r="N1929" s="823">
        <v>12909.796888888888</v>
      </c>
      <c r="O1929" s="655" t="s">
        <v>143</v>
      </c>
      <c r="P1929" s="655"/>
      <c r="Q1929" s="823">
        <v>12909.796888888888</v>
      </c>
      <c r="R1929" s="15">
        <v>613</v>
      </c>
      <c r="S1929" s="25">
        <v>500</v>
      </c>
      <c r="T1929" s="9"/>
      <c r="U1929" s="15"/>
      <c r="V1929" s="712" t="s">
        <v>1257</v>
      </c>
      <c r="W1929" s="657">
        <v>14.275555555555554</v>
      </c>
      <c r="X1929" s="4">
        <v>500</v>
      </c>
      <c r="Y1929" s="127"/>
      <c r="Z1929" s="15">
        <v>0</v>
      </c>
    </row>
    <row r="1930" spans="1:26" s="4" customFormat="1" ht="15.75" customHeight="1">
      <c r="A1930" s="854" t="s">
        <v>200</v>
      </c>
      <c r="B1930" s="5">
        <v>43480</v>
      </c>
      <c r="C1930" s="650" t="s">
        <v>274</v>
      </c>
      <c r="D1930" s="291">
        <v>46994</v>
      </c>
      <c r="E1930" s="7" t="s">
        <v>10</v>
      </c>
      <c r="F1930" s="7" t="s">
        <v>152</v>
      </c>
      <c r="G1930" s="7">
        <v>100</v>
      </c>
      <c r="H1930" s="648">
        <v>37.700000000000003</v>
      </c>
      <c r="I1930" s="648"/>
      <c r="J1930" s="19">
        <v>3770.0000000000005</v>
      </c>
      <c r="K1930" s="3">
        <v>12</v>
      </c>
      <c r="L1930" s="8">
        <v>1.03</v>
      </c>
      <c r="M1930" s="8">
        <v>0.16</v>
      </c>
      <c r="N1930" s="823">
        <v>3755.2680000000005</v>
      </c>
      <c r="O1930" s="655" t="s">
        <v>143</v>
      </c>
      <c r="P1930" s="655"/>
      <c r="Q1930" s="823">
        <v>3755.2680000000005</v>
      </c>
      <c r="R1930" s="15">
        <v>-19.755000000000109</v>
      </c>
      <c r="S1930" s="25">
        <v>7700</v>
      </c>
      <c r="T1930" s="9"/>
      <c r="U1930" s="15"/>
      <c r="V1930" s="712" t="s">
        <v>1257</v>
      </c>
      <c r="W1930" s="657">
        <v>13.19</v>
      </c>
      <c r="X1930" s="4">
        <v>1500</v>
      </c>
      <c r="Y1930" s="127"/>
      <c r="Z1930" s="15"/>
    </row>
    <row r="1931" spans="1:26" s="4" customFormat="1" ht="15.75" customHeight="1">
      <c r="A1931" s="854" t="s">
        <v>200</v>
      </c>
      <c r="B1931" s="5">
        <v>43476</v>
      </c>
      <c r="C1931" s="650" t="s">
        <v>281</v>
      </c>
      <c r="D1931" s="291">
        <v>37786</v>
      </c>
      <c r="E1931" s="7" t="s">
        <v>10</v>
      </c>
      <c r="F1931" s="7" t="s">
        <v>129</v>
      </c>
      <c r="G1931" s="7">
        <v>500</v>
      </c>
      <c r="H1931" s="648">
        <v>22.51</v>
      </c>
      <c r="I1931" s="648"/>
      <c r="J1931" s="19">
        <v>11255</v>
      </c>
      <c r="K1931" s="3">
        <v>12</v>
      </c>
      <c r="L1931" s="8">
        <v>2.11</v>
      </c>
      <c r="M1931" s="8">
        <v>0.43333333333333335</v>
      </c>
      <c r="N1931" s="823">
        <v>11239.994666666667</v>
      </c>
      <c r="O1931" s="655" t="s">
        <v>143</v>
      </c>
      <c r="P1931" s="655"/>
      <c r="Q1931" s="823">
        <v>11239.994666666667</v>
      </c>
      <c r="R1931" s="15">
        <v>55.3700000000008</v>
      </c>
      <c r="S1931" s="25">
        <v>9200</v>
      </c>
      <c r="T1931" s="9"/>
      <c r="U1931" s="15">
        <v>2.2248106124552907</v>
      </c>
      <c r="V1931" s="712" t="s">
        <v>1257</v>
      </c>
      <c r="W1931" s="657">
        <v>14.543333333333333</v>
      </c>
      <c r="X1931" s="4">
        <v>-3000</v>
      </c>
      <c r="Y1931" s="127"/>
      <c r="Z1931" s="15"/>
    </row>
    <row r="1932" spans="1:26" s="4" customFormat="1" ht="15.75" customHeight="1">
      <c r="A1932" s="854" t="s">
        <v>200</v>
      </c>
      <c r="B1932" s="5">
        <v>43476</v>
      </c>
      <c r="C1932" s="650" t="s">
        <v>281</v>
      </c>
      <c r="D1932" s="291">
        <v>37786</v>
      </c>
      <c r="E1932" s="7" t="s">
        <v>8</v>
      </c>
      <c r="F1932" s="7" t="s">
        <v>129</v>
      </c>
      <c r="G1932" s="7">
        <v>500</v>
      </c>
      <c r="H1932" s="648">
        <v>22.35</v>
      </c>
      <c r="I1932" s="648"/>
      <c r="J1932" s="19">
        <v>11175</v>
      </c>
      <c r="K1932" s="3">
        <v>12</v>
      </c>
      <c r="L1932" s="8">
        <v>2.11</v>
      </c>
      <c r="M1932" s="8">
        <v>0.43333333333333335</v>
      </c>
      <c r="N1932" s="823">
        <v>11190.635333333332</v>
      </c>
      <c r="O1932" s="655" t="s">
        <v>143</v>
      </c>
      <c r="P1932" s="655"/>
      <c r="Q1932" s="823">
        <v>-11190.635333333332</v>
      </c>
      <c r="R1932" s="15"/>
      <c r="S1932" s="25">
        <v>9200</v>
      </c>
      <c r="T1932" s="9"/>
      <c r="U1932" s="15"/>
      <c r="V1932" s="712" t="s">
        <v>1257</v>
      </c>
      <c r="W1932" s="657">
        <v>14.543333333333333</v>
      </c>
      <c r="X1932" s="4">
        <v>1500</v>
      </c>
      <c r="Y1932" s="127"/>
      <c r="Z1932" s="15"/>
    </row>
    <row r="1933" spans="1:26" s="4" customFormat="1" ht="15.75" customHeight="1">
      <c r="A1933" s="854" t="s">
        <v>200</v>
      </c>
      <c r="B1933" s="5">
        <v>43476</v>
      </c>
      <c r="C1933" s="650" t="s">
        <v>271</v>
      </c>
      <c r="D1933" s="291">
        <v>37786</v>
      </c>
      <c r="E1933" s="7" t="s">
        <v>8</v>
      </c>
      <c r="F1933" s="7" t="s">
        <v>1234</v>
      </c>
      <c r="G1933" s="7">
        <v>1500</v>
      </c>
      <c r="H1933" s="648">
        <v>4.5</v>
      </c>
      <c r="I1933" s="648">
        <v>4.9187012987012988</v>
      </c>
      <c r="J1933" s="19">
        <v>6750</v>
      </c>
      <c r="K1933" s="3">
        <v>12</v>
      </c>
      <c r="L1933" s="8">
        <v>2.11</v>
      </c>
      <c r="M1933" s="8">
        <v>0.43333333333333335</v>
      </c>
      <c r="N1933" s="823">
        <v>6766.7453333333333</v>
      </c>
      <c r="O1933" s="655" t="s">
        <v>143</v>
      </c>
      <c r="P1933" s="655"/>
      <c r="Q1933" s="823">
        <v>-6766.7453333333333</v>
      </c>
      <c r="R1933" s="15"/>
      <c r="S1933" s="25">
        <v>2000</v>
      </c>
      <c r="T1933" s="9"/>
      <c r="U1933" s="15"/>
      <c r="V1933" s="712" t="s">
        <v>1257</v>
      </c>
      <c r="W1933" s="657">
        <v>14.543333333333333</v>
      </c>
      <c r="X1933" s="4">
        <v>100</v>
      </c>
      <c r="Y1933" s="127"/>
      <c r="Z1933" s="15">
        <v>0</v>
      </c>
    </row>
    <row r="1934" spans="1:26" s="4" customFormat="1" ht="15.75" customHeight="1">
      <c r="A1934" s="854" t="s">
        <v>200</v>
      </c>
      <c r="B1934" s="5">
        <v>43475</v>
      </c>
      <c r="C1934" s="650" t="s">
        <v>271</v>
      </c>
      <c r="D1934" s="291">
        <v>33245</v>
      </c>
      <c r="E1934" s="7" t="s">
        <v>10</v>
      </c>
      <c r="F1934" s="7" t="s">
        <v>1234</v>
      </c>
      <c r="G1934" s="7">
        <v>3000</v>
      </c>
      <c r="H1934" s="648">
        <v>4.29</v>
      </c>
      <c r="I1934" s="648"/>
      <c r="J1934" s="19">
        <v>12870</v>
      </c>
      <c r="K1934" s="3">
        <v>12</v>
      </c>
      <c r="L1934" s="8">
        <v>1.79</v>
      </c>
      <c r="M1934" s="8">
        <v>0.34</v>
      </c>
      <c r="N1934" s="823">
        <v>12853.977999999999</v>
      </c>
      <c r="O1934" s="655" t="s">
        <v>143</v>
      </c>
      <c r="P1934" s="655"/>
      <c r="Q1934" s="823">
        <v>12853.977999999999</v>
      </c>
      <c r="R1934" s="15">
        <v>285.97666666666828</v>
      </c>
      <c r="S1934" s="25">
        <v>2000</v>
      </c>
      <c r="T1934" s="9"/>
      <c r="U1934" s="15"/>
      <c r="V1934" s="712" t="s">
        <v>1257</v>
      </c>
      <c r="W1934" s="657">
        <v>14.129999999999999</v>
      </c>
      <c r="X1934" s="4">
        <v>3000</v>
      </c>
      <c r="Y1934" s="127"/>
      <c r="Z1934" s="15">
        <v>0</v>
      </c>
    </row>
    <row r="1935" spans="1:26" s="4" customFormat="1" ht="15.75" customHeight="1">
      <c r="A1935" s="854" t="s">
        <v>200</v>
      </c>
      <c r="B1935" s="5">
        <v>43475</v>
      </c>
      <c r="C1935" s="650" t="s">
        <v>271</v>
      </c>
      <c r="D1935" s="291">
        <v>33245</v>
      </c>
      <c r="E1935" s="7" t="s">
        <v>8</v>
      </c>
      <c r="F1935" s="7" t="s">
        <v>1234</v>
      </c>
      <c r="G1935" s="7">
        <v>1500</v>
      </c>
      <c r="H1935" s="648">
        <v>4.29</v>
      </c>
      <c r="I1935" s="648"/>
      <c r="J1935" s="19">
        <v>6435</v>
      </c>
      <c r="K1935" s="3">
        <v>12</v>
      </c>
      <c r="L1935" s="8">
        <v>1.79</v>
      </c>
      <c r="M1935" s="8">
        <v>0.33500000000000002</v>
      </c>
      <c r="N1935" s="823">
        <v>6451.6469999999999</v>
      </c>
      <c r="O1935" s="655" t="s">
        <v>143</v>
      </c>
      <c r="P1935" s="655"/>
      <c r="Q1935" s="823">
        <v>-6451.6469999999999</v>
      </c>
      <c r="R1935" s="15"/>
      <c r="S1935" s="25">
        <v>1800</v>
      </c>
      <c r="T1935" s="9"/>
      <c r="U1935" s="15"/>
      <c r="V1935" s="712" t="s">
        <v>1257</v>
      </c>
      <c r="W1935" s="657">
        <v>14.125</v>
      </c>
      <c r="X1935" s="4">
        <v>400</v>
      </c>
      <c r="Y1935" s="127"/>
      <c r="Z1935" s="15">
        <v>0</v>
      </c>
    </row>
    <row r="1936" spans="1:26" s="4" customFormat="1" ht="15.75" customHeight="1">
      <c r="A1936" s="854" t="s">
        <v>200</v>
      </c>
      <c r="B1936" s="5">
        <v>43475</v>
      </c>
      <c r="C1936" s="650" t="s">
        <v>274</v>
      </c>
      <c r="D1936" s="291">
        <v>33245</v>
      </c>
      <c r="E1936" s="7" t="s">
        <v>8</v>
      </c>
      <c r="F1936" s="7" t="s">
        <v>152</v>
      </c>
      <c r="G1936" s="7">
        <v>100</v>
      </c>
      <c r="H1936" s="3">
        <v>37.630000000000003</v>
      </c>
      <c r="I1936" s="3">
        <v>38.436399999999999</v>
      </c>
      <c r="J1936" s="19">
        <v>3763.0000000000005</v>
      </c>
      <c r="K1936" s="3">
        <v>12</v>
      </c>
      <c r="L1936" s="8">
        <v>1.79</v>
      </c>
      <c r="M1936" s="8">
        <v>0.33500000000000002</v>
      </c>
      <c r="N1936" s="823">
        <v>3779.6470000000004</v>
      </c>
      <c r="O1936" s="655" t="s">
        <v>143</v>
      </c>
      <c r="P1936" s="655"/>
      <c r="Q1936" s="823">
        <v>-3779.6470000000004</v>
      </c>
      <c r="R1936" s="15"/>
      <c r="S1936" s="25">
        <v>1400</v>
      </c>
      <c r="T1936" s="9"/>
      <c r="U1936" s="15">
        <v>-0.96329756020810431</v>
      </c>
      <c r="V1936" s="712" t="s">
        <v>1257</v>
      </c>
      <c r="W1936" s="657">
        <v>14.125</v>
      </c>
      <c r="X1936" s="4">
        <v>-109</v>
      </c>
      <c r="Y1936" s="127"/>
      <c r="Z1936" s="15"/>
    </row>
    <row r="1937" spans="1:26" s="4" customFormat="1" ht="15.75" customHeight="1">
      <c r="A1937" s="854" t="s">
        <v>200</v>
      </c>
      <c r="B1937" s="650">
        <v>43474</v>
      </c>
      <c r="C1937" s="650" t="s">
        <v>445</v>
      </c>
      <c r="D1937" s="291">
        <v>27593</v>
      </c>
      <c r="E1937" s="7" t="s">
        <v>8</v>
      </c>
      <c r="F1937" s="7" t="s">
        <v>162</v>
      </c>
      <c r="G1937" s="7">
        <v>3000</v>
      </c>
      <c r="H1937" s="3">
        <v>1.4</v>
      </c>
      <c r="I1937" s="3">
        <v>1.4</v>
      </c>
      <c r="J1937" s="19">
        <v>4200</v>
      </c>
      <c r="K1937" s="3">
        <v>12</v>
      </c>
      <c r="L1937" s="8">
        <v>1.96</v>
      </c>
      <c r="M1937" s="8">
        <v>0.33500000000000002</v>
      </c>
      <c r="N1937" s="823">
        <v>4216.6469999999999</v>
      </c>
      <c r="O1937" s="655" t="s">
        <v>143</v>
      </c>
      <c r="P1937" s="655"/>
      <c r="Q1937" s="823">
        <v>-4216.6469999999999</v>
      </c>
      <c r="R1937" s="15"/>
      <c r="S1937" s="25">
        <v>1400</v>
      </c>
      <c r="T1937" s="9"/>
      <c r="U1937" s="15"/>
      <c r="V1937" s="712" t="s">
        <v>1257</v>
      </c>
      <c r="W1937" s="657">
        <v>14.295000000000002</v>
      </c>
      <c r="X1937" s="4">
        <v>1500</v>
      </c>
      <c r="Y1937" s="127"/>
      <c r="Z1937" s="15"/>
    </row>
    <row r="1938" spans="1:26" s="4" customFormat="1" ht="15.75" customHeight="1">
      <c r="A1938" s="854" t="s">
        <v>200</v>
      </c>
      <c r="B1938" s="650">
        <v>43474</v>
      </c>
      <c r="C1938" s="650" t="s">
        <v>280</v>
      </c>
      <c r="D1938" s="291">
        <v>27593</v>
      </c>
      <c r="E1938" s="7" t="s">
        <v>8</v>
      </c>
      <c r="F1938" s="7" t="s">
        <v>146</v>
      </c>
      <c r="G1938" s="7">
        <v>400</v>
      </c>
      <c r="H1938" s="3">
        <v>25.22</v>
      </c>
      <c r="I1938" s="3">
        <v>24.636666666666667</v>
      </c>
      <c r="J1938" s="19">
        <v>10088</v>
      </c>
      <c r="K1938" s="3">
        <v>12</v>
      </c>
      <c r="L1938" s="8">
        <v>1.96</v>
      </c>
      <c r="M1938" s="8">
        <v>0.33500000000000002</v>
      </c>
      <c r="N1938" s="823">
        <v>10103.324999999999</v>
      </c>
      <c r="O1938" s="655" t="s">
        <v>143</v>
      </c>
      <c r="P1938" s="655"/>
      <c r="Q1938" s="823">
        <v>-10103.324999999999</v>
      </c>
      <c r="R1938" s="15"/>
      <c r="S1938" s="25">
        <v>1400</v>
      </c>
      <c r="T1938" s="9"/>
      <c r="U1938" s="15"/>
      <c r="V1938" s="712" t="s">
        <v>1257</v>
      </c>
      <c r="W1938" s="657">
        <v>14.295000000000002</v>
      </c>
      <c r="X1938" s="4">
        <v>400</v>
      </c>
      <c r="Y1938" s="127"/>
      <c r="Z1938" s="15">
        <v>0</v>
      </c>
    </row>
    <row r="1939" spans="1:26" s="4" customFormat="1" ht="15.75" customHeight="1">
      <c r="A1939" s="854" t="s">
        <v>200</v>
      </c>
      <c r="B1939" s="5">
        <v>43473</v>
      </c>
      <c r="C1939" s="650" t="s">
        <v>274</v>
      </c>
      <c r="D1939" s="291">
        <v>22947</v>
      </c>
      <c r="E1939" s="7" t="s">
        <v>10</v>
      </c>
      <c r="F1939" s="7" t="s">
        <v>152</v>
      </c>
      <c r="G1939" s="7">
        <v>109</v>
      </c>
      <c r="H1939" s="3">
        <v>38.229999999999997</v>
      </c>
      <c r="I1939" s="3"/>
      <c r="J1939" s="19">
        <v>4167.07</v>
      </c>
      <c r="K1939" s="3">
        <v>12</v>
      </c>
      <c r="L1939" s="8">
        <v>1.8666666666666665</v>
      </c>
      <c r="M1939" s="8">
        <v>0.3066666666666667</v>
      </c>
      <c r="N1939" s="823">
        <v>4152.4033333333336</v>
      </c>
      <c r="O1939" s="655" t="s">
        <v>143</v>
      </c>
      <c r="P1939" s="655"/>
      <c r="Q1939" s="823">
        <v>4152.4033333333336</v>
      </c>
      <c r="R1939" s="15">
        <v>-40</v>
      </c>
      <c r="S1939" s="25">
        <v>1000</v>
      </c>
      <c r="T1939" s="9"/>
      <c r="U1939" s="15">
        <v>3.1671874039486947</v>
      </c>
      <c r="V1939" s="712" t="s">
        <v>1257</v>
      </c>
      <c r="W1939" s="657">
        <v>14.173333333333334</v>
      </c>
      <c r="X1939" s="4">
        <v>-400</v>
      </c>
      <c r="Y1939" s="127"/>
      <c r="Z1939" s="15">
        <v>0</v>
      </c>
    </row>
    <row r="1940" spans="1:26" s="4" customFormat="1" ht="15.75" customHeight="1">
      <c r="A1940" s="854" t="s">
        <v>200</v>
      </c>
      <c r="B1940" s="5">
        <v>43473</v>
      </c>
      <c r="C1940" s="650" t="s">
        <v>271</v>
      </c>
      <c r="D1940" s="291">
        <v>22947</v>
      </c>
      <c r="E1940" s="7" t="s">
        <v>8</v>
      </c>
      <c r="F1940" s="7" t="s">
        <v>1234</v>
      </c>
      <c r="G1940" s="7">
        <v>1500</v>
      </c>
      <c r="H1940" s="3">
        <v>4.08</v>
      </c>
      <c r="I1940" s="3">
        <v>4.8368831168831168</v>
      </c>
      <c r="J1940" s="19">
        <v>6120</v>
      </c>
      <c r="K1940" s="3">
        <v>12</v>
      </c>
      <c r="L1940" s="8">
        <v>1.8666666666666665</v>
      </c>
      <c r="M1940" s="8">
        <v>0.3066666666666667</v>
      </c>
      <c r="N1940" s="823">
        <v>6135.2966666666662</v>
      </c>
      <c r="O1940" s="655" t="s">
        <v>143</v>
      </c>
      <c r="P1940" s="655"/>
      <c r="Q1940" s="823">
        <v>-6135.2966666666662</v>
      </c>
      <c r="R1940" s="15"/>
      <c r="S1940" s="25">
        <v>0</v>
      </c>
      <c r="T1940" s="9"/>
      <c r="U1940" s="15"/>
      <c r="V1940" s="712" t="s">
        <v>1257</v>
      </c>
      <c r="W1940" s="657">
        <v>14.173333333333334</v>
      </c>
      <c r="X1940" s="4">
        <v>209</v>
      </c>
      <c r="Y1940" s="127"/>
      <c r="Z1940" s="15"/>
    </row>
    <row r="1941" spans="1:26" s="4" customFormat="1" ht="15.75" customHeight="1">
      <c r="A1941" s="854" t="s">
        <v>200</v>
      </c>
      <c r="B1941" s="5">
        <v>43473</v>
      </c>
      <c r="C1941" s="650" t="s">
        <v>280</v>
      </c>
      <c r="D1941" s="291">
        <v>22947</v>
      </c>
      <c r="E1941" s="7" t="s">
        <v>8</v>
      </c>
      <c r="F1941" s="7" t="s">
        <v>146</v>
      </c>
      <c r="G1941" s="7">
        <v>400</v>
      </c>
      <c r="H1941" s="3">
        <v>25.26</v>
      </c>
      <c r="I1941" s="3">
        <v>24.474285714285713</v>
      </c>
      <c r="J1941" s="19">
        <v>10104</v>
      </c>
      <c r="K1941" s="3">
        <v>12</v>
      </c>
      <c r="L1941" s="8">
        <v>1.8666666666666665</v>
      </c>
      <c r="M1941" s="8">
        <v>0.3066666666666667</v>
      </c>
      <c r="N1941" s="823">
        <v>10119.296666666667</v>
      </c>
      <c r="O1941" s="655" t="s">
        <v>143</v>
      </c>
      <c r="P1941" s="655"/>
      <c r="Q1941" s="823">
        <v>-10119.296666666667</v>
      </c>
      <c r="R1941" s="15"/>
      <c r="S1941" s="25">
        <v>0</v>
      </c>
      <c r="T1941" s="9"/>
      <c r="U1941" s="15"/>
      <c r="V1941" s="712" t="s">
        <v>1257</v>
      </c>
      <c r="W1941" s="657">
        <v>14.173333333333334</v>
      </c>
      <c r="X1941" s="4">
        <v>400</v>
      </c>
      <c r="Y1941" s="127"/>
      <c r="Z1941" s="15">
        <v>0</v>
      </c>
    </row>
    <row r="1942" spans="1:26" s="4" customFormat="1" ht="15.75" customHeight="1">
      <c r="A1942" s="854" t="s">
        <v>200</v>
      </c>
      <c r="B1942" s="5">
        <v>43472</v>
      </c>
      <c r="C1942" s="650" t="s">
        <v>280</v>
      </c>
      <c r="D1942" s="291">
        <v>18551</v>
      </c>
      <c r="E1942" s="7" t="s">
        <v>10</v>
      </c>
      <c r="F1942" s="7" t="s">
        <v>146</v>
      </c>
      <c r="G1942" s="7">
        <v>400</v>
      </c>
      <c r="H1942" s="3">
        <v>24.98</v>
      </c>
      <c r="I1942" s="3">
        <v>24.16</v>
      </c>
      <c r="J1942" s="19">
        <v>9992</v>
      </c>
      <c r="K1942" s="3">
        <v>12</v>
      </c>
      <c r="L1942" s="8">
        <v>2.74</v>
      </c>
      <c r="M1942" s="8">
        <v>0.44</v>
      </c>
      <c r="N1942" s="823">
        <v>9977.3066666666655</v>
      </c>
      <c r="O1942" s="655" t="s">
        <v>143</v>
      </c>
      <c r="P1942" s="655"/>
      <c r="Q1942" s="823">
        <v>9977.3066666666655</v>
      </c>
      <c r="R1942" s="15">
        <v>316</v>
      </c>
      <c r="S1942" s="25">
        <v>0</v>
      </c>
      <c r="T1942" s="9"/>
      <c r="U1942" s="15">
        <v>-0.3292566317397379</v>
      </c>
      <c r="V1942" s="712" t="s">
        <v>1257</v>
      </c>
      <c r="W1942" s="657">
        <v>15.18</v>
      </c>
      <c r="X1942" s="4">
        <v>-600</v>
      </c>
      <c r="Y1942" s="127"/>
      <c r="Z1942" s="15"/>
    </row>
    <row r="1943" spans="1:26" s="4" customFormat="1" ht="15.75" customHeight="1">
      <c r="A1943" s="854" t="s">
        <v>200</v>
      </c>
      <c r="B1943" s="5">
        <v>42731</v>
      </c>
      <c r="C1943" s="650" t="s">
        <v>274</v>
      </c>
      <c r="D1943" s="9">
        <v>47516</v>
      </c>
      <c r="E1943" s="7" t="s">
        <v>8</v>
      </c>
      <c r="F1943" s="7" t="s">
        <v>19</v>
      </c>
      <c r="G1943" s="7">
        <v>300</v>
      </c>
      <c r="H1943" s="61">
        <v>21.92</v>
      </c>
      <c r="I1943" s="648"/>
      <c r="J1943" s="19">
        <v>6576.0000000000009</v>
      </c>
      <c r="K1943" s="3">
        <v>29.728000000000002</v>
      </c>
      <c r="L1943" s="8">
        <v>1.8</v>
      </c>
      <c r="M1943" s="8">
        <v>0.32</v>
      </c>
      <c r="N1943" s="823">
        <v>6606.6780000000008</v>
      </c>
      <c r="O1943" s="655" t="s">
        <v>143</v>
      </c>
      <c r="P1943" s="655"/>
      <c r="Q1943" s="823">
        <v>-6606.6780000000008</v>
      </c>
      <c r="R1943" s="15"/>
      <c r="S1943" s="25">
        <v>0</v>
      </c>
      <c r="T1943" s="9"/>
      <c r="U1943" s="15">
        <v>-9.6802561615910143</v>
      </c>
      <c r="V1943" s="712" t="s">
        <v>1257</v>
      </c>
      <c r="W1943" s="657">
        <v>31.848000000000003</v>
      </c>
      <c r="X1943" s="4">
        <v>-2400</v>
      </c>
      <c r="Y1943" s="20">
        <v>54789.14</v>
      </c>
      <c r="Z1943" s="15">
        <v>0</v>
      </c>
    </row>
    <row r="1944" spans="1:26" s="4" customFormat="1" ht="15.75" customHeight="1">
      <c r="A1944" s="854" t="s">
        <v>200</v>
      </c>
      <c r="B1944" s="5">
        <v>42727</v>
      </c>
      <c r="C1944" s="650" t="s">
        <v>277</v>
      </c>
      <c r="D1944" s="9">
        <v>41888</v>
      </c>
      <c r="E1944" s="7" t="s">
        <v>10</v>
      </c>
      <c r="F1944" s="7" t="s">
        <v>2</v>
      </c>
      <c r="G1944" s="7">
        <v>300</v>
      </c>
      <c r="H1944" s="61">
        <v>27.58</v>
      </c>
      <c r="I1944" s="648"/>
      <c r="J1944" s="19">
        <v>8274</v>
      </c>
      <c r="K1944" s="3">
        <v>34.822000000000003</v>
      </c>
      <c r="L1944" s="8">
        <v>5.04</v>
      </c>
      <c r="M1944" s="8">
        <v>0.91</v>
      </c>
      <c r="N1944" s="823">
        <v>8238.268</v>
      </c>
      <c r="O1944" s="655" t="s">
        <v>143</v>
      </c>
      <c r="P1944" s="655"/>
      <c r="Q1944" s="823">
        <v>8238.268</v>
      </c>
      <c r="R1944" s="15">
        <v>-1534.6366666666672</v>
      </c>
      <c r="S1944" s="25">
        <v>300</v>
      </c>
      <c r="T1944" s="9"/>
      <c r="U1944" s="15"/>
      <c r="V1944" s="712" t="s">
        <v>1257</v>
      </c>
      <c r="W1944" s="657">
        <v>40.771999999999998</v>
      </c>
      <c r="X1944" s="4">
        <v>300</v>
      </c>
      <c r="Y1944" s="20">
        <v>-7230.91</v>
      </c>
      <c r="Z1944" s="15"/>
    </row>
    <row r="1945" spans="1:26" s="4" customFormat="1" ht="15.75" customHeight="1">
      <c r="A1945" s="854" t="s">
        <v>200</v>
      </c>
      <c r="B1945" s="5">
        <v>42727</v>
      </c>
      <c r="C1945" s="650" t="s">
        <v>281</v>
      </c>
      <c r="D1945" s="9">
        <v>41888</v>
      </c>
      <c r="E1945" s="7" t="s">
        <v>10</v>
      </c>
      <c r="F1945" s="7" t="s">
        <v>160</v>
      </c>
      <c r="G1945" s="7">
        <v>2000</v>
      </c>
      <c r="H1945" s="61">
        <v>5.94</v>
      </c>
      <c r="I1945" s="648"/>
      <c r="J1945" s="19">
        <v>11880</v>
      </c>
      <c r="K1945" s="3">
        <v>45.64</v>
      </c>
      <c r="L1945" s="8">
        <v>5.04</v>
      </c>
      <c r="M1945" s="8">
        <v>0.91</v>
      </c>
      <c r="N1945" s="823">
        <v>11833.45</v>
      </c>
      <c r="O1945" s="655" t="s">
        <v>143</v>
      </c>
      <c r="P1945" s="655"/>
      <c r="Q1945" s="823">
        <v>11833.45</v>
      </c>
      <c r="R1945" s="15">
        <v>-1115.5900000000001</v>
      </c>
      <c r="S1945" s="25">
        <v>2400</v>
      </c>
      <c r="T1945" s="9"/>
      <c r="U1945" s="15"/>
      <c r="V1945" s="712" t="s">
        <v>1257</v>
      </c>
      <c r="W1945" s="657">
        <v>51.589999999999996</v>
      </c>
      <c r="X1945" s="4">
        <v>700</v>
      </c>
      <c r="Y1945" s="20">
        <v>-10488.71</v>
      </c>
      <c r="Z1945" s="15"/>
    </row>
    <row r="1946" spans="1:26" s="4" customFormat="1" ht="15.75" customHeight="1">
      <c r="A1946" s="854" t="s">
        <v>200</v>
      </c>
      <c r="B1946" s="5">
        <v>42727</v>
      </c>
      <c r="C1946" s="650" t="s">
        <v>280</v>
      </c>
      <c r="D1946" s="9">
        <v>41888</v>
      </c>
      <c r="E1946" s="7" t="s">
        <v>10</v>
      </c>
      <c r="F1946" s="7" t="s">
        <v>146</v>
      </c>
      <c r="G1946" s="7">
        <v>2400</v>
      </c>
      <c r="H1946" s="61">
        <v>14.52</v>
      </c>
      <c r="I1946" s="648"/>
      <c r="J1946" s="19">
        <v>34848</v>
      </c>
      <c r="K1946" s="3">
        <v>114.544</v>
      </c>
      <c r="L1946" s="8">
        <v>5.04</v>
      </c>
      <c r="M1946" s="8">
        <v>0.91</v>
      </c>
      <c r="N1946" s="823">
        <v>34732.545999999995</v>
      </c>
      <c r="O1946" s="655" t="s">
        <v>143</v>
      </c>
      <c r="P1946" s="655"/>
      <c r="Q1946" s="823">
        <v>34732.545999999995</v>
      </c>
      <c r="R1946" s="15">
        <v>-3362.1994242424335</v>
      </c>
      <c r="S1946" s="25">
        <v>2000</v>
      </c>
      <c r="T1946" s="9"/>
      <c r="U1946" s="15">
        <v>-5.9547868205954728</v>
      </c>
      <c r="V1946" s="712" t="s">
        <v>1257</v>
      </c>
      <c r="W1946" s="657">
        <v>120.494</v>
      </c>
      <c r="X1946" s="4">
        <v>-500</v>
      </c>
      <c r="Y1946" s="20">
        <v>10679.31</v>
      </c>
      <c r="Z1946" s="15">
        <v>0</v>
      </c>
    </row>
    <row r="1947" spans="1:26" s="4" customFormat="1" ht="15.75" customHeight="1">
      <c r="A1947" s="854" t="s">
        <v>200</v>
      </c>
      <c r="B1947" s="5">
        <v>42726</v>
      </c>
      <c r="C1947" s="650" t="s">
        <v>274</v>
      </c>
      <c r="D1947" s="9">
        <v>39306</v>
      </c>
      <c r="E1947" s="7" t="s">
        <v>8</v>
      </c>
      <c r="F1947" s="7" t="s">
        <v>19</v>
      </c>
      <c r="G1947" s="7">
        <v>300</v>
      </c>
      <c r="H1947" s="61">
        <v>23.99</v>
      </c>
      <c r="I1947" s="648"/>
      <c r="J1947" s="19">
        <v>7196.9999999999991</v>
      </c>
      <c r="K1947" s="3">
        <v>31.590999999999998</v>
      </c>
      <c r="L1947" s="8">
        <v>1.97</v>
      </c>
      <c r="M1947" s="8">
        <v>0.35</v>
      </c>
      <c r="N1947" s="823">
        <v>7229.5709999999999</v>
      </c>
      <c r="O1947" s="655" t="s">
        <v>143</v>
      </c>
      <c r="P1947" s="655"/>
      <c r="Q1947" s="823">
        <v>-7229.5709999999999</v>
      </c>
      <c r="R1947" s="15"/>
      <c r="S1947" s="25">
        <v>1700</v>
      </c>
      <c r="T1947" s="9"/>
      <c r="U1947" s="15">
        <v>-6.459408667420707</v>
      </c>
      <c r="V1947" s="712" t="s">
        <v>1257</v>
      </c>
      <c r="W1947" s="657">
        <v>33.911000000000001</v>
      </c>
      <c r="X1947" s="4">
        <v>-500</v>
      </c>
      <c r="Y1947" s="20">
        <v>10679.31</v>
      </c>
      <c r="Z1947" s="15">
        <v>0</v>
      </c>
    </row>
    <row r="1948" spans="1:26" s="4" customFormat="1" ht="15.75" customHeight="1">
      <c r="A1948" s="854" t="s">
        <v>200</v>
      </c>
      <c r="B1948" s="5">
        <v>42725</v>
      </c>
      <c r="C1948" s="650" t="s">
        <v>280</v>
      </c>
      <c r="D1948" s="9">
        <v>36454</v>
      </c>
      <c r="E1948" s="7" t="s">
        <v>8</v>
      </c>
      <c r="F1948" s="7" t="s">
        <v>146</v>
      </c>
      <c r="G1948" s="7">
        <v>700</v>
      </c>
      <c r="H1948" s="61">
        <v>14.92</v>
      </c>
      <c r="I1948" s="648">
        <v>15.870710593434344</v>
      </c>
      <c r="J1948" s="19">
        <v>10444</v>
      </c>
      <c r="K1948" s="3">
        <v>41.332000000000001</v>
      </c>
      <c r="L1948" s="8">
        <v>2.87</v>
      </c>
      <c r="M1948" s="8">
        <v>0.51</v>
      </c>
      <c r="N1948" s="823">
        <v>10486.472</v>
      </c>
      <c r="O1948" s="655" t="s">
        <v>143</v>
      </c>
      <c r="P1948" s="655"/>
      <c r="Q1948" s="823">
        <v>-10486.472</v>
      </c>
      <c r="R1948" s="15"/>
      <c r="S1948" s="25">
        <v>2500</v>
      </c>
      <c r="T1948" s="9"/>
      <c r="U1948" s="15"/>
      <c r="V1948" s="712" t="s">
        <v>1257</v>
      </c>
      <c r="W1948" s="657">
        <v>44.711999999999996</v>
      </c>
      <c r="X1948" s="4">
        <v>600</v>
      </c>
      <c r="Y1948" s="20">
        <v>-11301.6</v>
      </c>
      <c r="Z1948" s="15">
        <v>0</v>
      </c>
    </row>
    <row r="1949" spans="1:26" s="4" customFormat="1" ht="15.75" customHeight="1">
      <c r="A1949" s="854" t="s">
        <v>200</v>
      </c>
      <c r="B1949" s="5">
        <v>42704</v>
      </c>
      <c r="C1949" s="650" t="s">
        <v>281</v>
      </c>
      <c r="D1949" s="9">
        <v>68991</v>
      </c>
      <c r="E1949" s="7" t="s">
        <v>10</v>
      </c>
      <c r="F1949" s="7" t="s">
        <v>160</v>
      </c>
      <c r="G1949" s="7">
        <v>500</v>
      </c>
      <c r="H1949" s="61">
        <v>6.15</v>
      </c>
      <c r="I1949" s="648"/>
      <c r="J1949" s="19">
        <v>3075</v>
      </c>
      <c r="K1949" s="3">
        <v>19.225000000000001</v>
      </c>
      <c r="L1949" s="8">
        <v>1.4750000000000001</v>
      </c>
      <c r="M1949" s="8">
        <v>0.25</v>
      </c>
      <c r="N1949" s="823">
        <v>3055.5250000000001</v>
      </c>
      <c r="O1949" s="655" t="s">
        <v>143</v>
      </c>
      <c r="P1949" s="655"/>
      <c r="Q1949" s="823">
        <v>3055.5250000000001</v>
      </c>
      <c r="R1949" s="15">
        <v>-181.94999999999982</v>
      </c>
      <c r="S1949" s="25">
        <v>2200</v>
      </c>
      <c r="T1949" s="9"/>
      <c r="U1949" s="15"/>
      <c r="V1949" s="712" t="s">
        <v>1257</v>
      </c>
      <c r="W1949" s="657">
        <v>20.950000000000003</v>
      </c>
      <c r="X1949" s="4">
        <v>500</v>
      </c>
      <c r="Y1949" s="20">
        <v>-11301.6</v>
      </c>
      <c r="Z1949" s="15">
        <v>0</v>
      </c>
    </row>
    <row r="1950" spans="1:26" s="4" customFormat="1" ht="15.75" customHeight="1">
      <c r="A1950" s="854" t="s">
        <v>200</v>
      </c>
      <c r="B1950" s="5">
        <v>42704</v>
      </c>
      <c r="C1950" s="650" t="s">
        <v>280</v>
      </c>
      <c r="D1950" s="9">
        <v>68991</v>
      </c>
      <c r="E1950" s="7" t="s">
        <v>10</v>
      </c>
      <c r="F1950" s="7" t="s">
        <v>146</v>
      </c>
      <c r="G1950" s="7">
        <v>500</v>
      </c>
      <c r="H1950" s="61">
        <v>15.32</v>
      </c>
      <c r="I1950" s="648"/>
      <c r="J1950" s="19">
        <v>7660</v>
      </c>
      <c r="K1950" s="3">
        <v>32.980000000000004</v>
      </c>
      <c r="L1950" s="8">
        <v>1.4750000000000001</v>
      </c>
      <c r="M1950" s="8">
        <v>0.25</v>
      </c>
      <c r="N1950" s="823">
        <v>7626.77</v>
      </c>
      <c r="O1950" s="655" t="s">
        <v>143</v>
      </c>
      <c r="P1950" s="655"/>
      <c r="Q1950" s="823">
        <v>7626.77</v>
      </c>
      <c r="R1950" s="15">
        <v>-492.64424242424229</v>
      </c>
      <c r="S1950" s="25">
        <v>0</v>
      </c>
      <c r="T1950" s="9"/>
      <c r="U1950" s="15">
        <v>4.3990312376483089</v>
      </c>
      <c r="V1950" s="712" t="s">
        <v>1257</v>
      </c>
      <c r="W1950" s="657">
        <v>34.705000000000005</v>
      </c>
      <c r="X1950" s="4">
        <v>-600</v>
      </c>
      <c r="Y1950" s="20">
        <v>1400</v>
      </c>
      <c r="Z1950" s="15">
        <v>0</v>
      </c>
    </row>
    <row r="1951" spans="1:26" s="4" customFormat="1" ht="15.75" customHeight="1">
      <c r="A1951" s="854" t="s">
        <v>200</v>
      </c>
      <c r="B1951" s="5">
        <v>42691</v>
      </c>
      <c r="C1951" s="650" t="s">
        <v>281</v>
      </c>
      <c r="D1951" s="9">
        <v>37472</v>
      </c>
      <c r="E1951" s="7" t="s">
        <v>8</v>
      </c>
      <c r="F1951" s="7" t="s">
        <v>160</v>
      </c>
      <c r="G1951" s="7">
        <v>600</v>
      </c>
      <c r="H1951" s="61">
        <v>6.09</v>
      </c>
      <c r="I1951" s="3">
        <v>6.4720000000000004</v>
      </c>
      <c r="J1951" s="19">
        <v>3654</v>
      </c>
      <c r="K1951" s="3">
        <v>20.962</v>
      </c>
      <c r="L1951" s="8">
        <v>1.5</v>
      </c>
      <c r="M1951" s="8">
        <v>0.39</v>
      </c>
      <c r="N1951" s="823">
        <v>3675.982</v>
      </c>
      <c r="O1951" s="655" t="s">
        <v>143</v>
      </c>
      <c r="P1951" s="655"/>
      <c r="Q1951" s="823">
        <v>-3675.982</v>
      </c>
      <c r="R1951" s="15"/>
      <c r="S1951" s="25">
        <v>1900</v>
      </c>
      <c r="T1951" s="9"/>
      <c r="U1951" s="15"/>
      <c r="V1951" s="712" t="s">
        <v>1257</v>
      </c>
      <c r="W1951" s="657">
        <v>22.852</v>
      </c>
      <c r="X1951" s="4">
        <v>600</v>
      </c>
      <c r="Y1951" s="20">
        <v>1400</v>
      </c>
      <c r="Z1951" s="15"/>
    </row>
    <row r="1952" spans="1:26" s="4" customFormat="1" ht="15.75" customHeight="1">
      <c r="A1952" s="854" t="s">
        <v>200</v>
      </c>
      <c r="B1952" s="5">
        <v>42691</v>
      </c>
      <c r="C1952" s="650" t="s">
        <v>280</v>
      </c>
      <c r="D1952" s="9">
        <v>37472</v>
      </c>
      <c r="E1952" s="7" t="s">
        <v>8</v>
      </c>
      <c r="F1952" s="7" t="s">
        <v>146</v>
      </c>
      <c r="G1952" s="7">
        <v>500</v>
      </c>
      <c r="H1952" s="61">
        <v>15.18</v>
      </c>
      <c r="I1952" s="648">
        <v>16.235878484848485</v>
      </c>
      <c r="J1952" s="19">
        <v>7590</v>
      </c>
      <c r="K1952" s="3">
        <v>32.769999999999996</v>
      </c>
      <c r="L1952" s="8">
        <v>1.5</v>
      </c>
      <c r="M1952" s="8">
        <v>0.39</v>
      </c>
      <c r="N1952" s="823">
        <v>7623.7900000000009</v>
      </c>
      <c r="O1952" s="655" t="s">
        <v>143</v>
      </c>
      <c r="P1952" s="655"/>
      <c r="Q1952" s="823">
        <v>-7623.7900000000009</v>
      </c>
      <c r="R1952" s="15"/>
      <c r="S1952" s="25">
        <v>1700</v>
      </c>
      <c r="T1952" s="9"/>
      <c r="U1952" s="15"/>
      <c r="V1952" s="712" t="s">
        <v>1257</v>
      </c>
      <c r="W1952" s="657">
        <v>34.659999999999997</v>
      </c>
      <c r="X1952" s="4">
        <v>500</v>
      </c>
      <c r="Y1952" s="20">
        <v>1400</v>
      </c>
      <c r="Z1952" s="15">
        <v>0</v>
      </c>
    </row>
    <row r="1953" spans="1:26" s="4" customFormat="1" ht="15.75" customHeight="1">
      <c r="A1953" s="854" t="s">
        <v>200</v>
      </c>
      <c r="B1953" s="5">
        <v>42688</v>
      </c>
      <c r="C1953" s="650" t="s">
        <v>274</v>
      </c>
      <c r="D1953" s="9">
        <v>24213</v>
      </c>
      <c r="E1953" s="7" t="s">
        <v>10</v>
      </c>
      <c r="F1953" s="7" t="s">
        <v>19</v>
      </c>
      <c r="G1953" s="7">
        <v>600</v>
      </c>
      <c r="H1953" s="61">
        <v>22.25</v>
      </c>
      <c r="I1953" s="648"/>
      <c r="J1953" s="19">
        <v>13350</v>
      </c>
      <c r="K1953" s="3">
        <v>50.050000000000004</v>
      </c>
      <c r="L1953" s="8">
        <v>2.3066666666666666</v>
      </c>
      <c r="M1953" s="8">
        <v>0.50666666666666671</v>
      </c>
      <c r="N1953" s="823">
        <v>13299.443333333335</v>
      </c>
      <c r="O1953" s="655" t="s">
        <v>143</v>
      </c>
      <c r="P1953" s="655"/>
      <c r="Q1953" s="823">
        <v>13299.443333333335</v>
      </c>
      <c r="R1953" s="15">
        <v>585.0466666666689</v>
      </c>
      <c r="S1953" s="25">
        <v>1300</v>
      </c>
      <c r="T1953" s="9"/>
      <c r="U1953" s="15"/>
      <c r="V1953" s="712" t="s">
        <v>1257</v>
      </c>
      <c r="W1953" s="657">
        <v>52.863333333333337</v>
      </c>
      <c r="X1953" s="4">
        <v>1300</v>
      </c>
      <c r="Y1953" s="20">
        <v>-8748.9500000000007</v>
      </c>
      <c r="Z1953" s="15">
        <v>0</v>
      </c>
    </row>
    <row r="1954" spans="1:26" ht="15.75" customHeight="1">
      <c r="A1954" s="854" t="s">
        <v>200</v>
      </c>
      <c r="B1954" s="5">
        <v>42688</v>
      </c>
      <c r="C1954" s="650" t="s">
        <v>281</v>
      </c>
      <c r="D1954" s="9">
        <v>24213</v>
      </c>
      <c r="E1954" s="7" t="s">
        <v>8</v>
      </c>
      <c r="F1954" s="7" t="s">
        <v>160</v>
      </c>
      <c r="G1954" s="7">
        <v>600</v>
      </c>
      <c r="H1954" s="61">
        <v>6.36</v>
      </c>
      <c r="I1954" s="3"/>
      <c r="J1954" s="19">
        <v>3816</v>
      </c>
      <c r="K1954" s="3">
        <v>21.448</v>
      </c>
      <c r="L1954" s="8">
        <v>2.3066666666666666</v>
      </c>
      <c r="M1954" s="8">
        <v>0.50666666666666671</v>
      </c>
      <c r="N1954" s="823">
        <v>3838.5846666666666</v>
      </c>
      <c r="O1954" s="655" t="s">
        <v>143</v>
      </c>
      <c r="P1954" s="655"/>
      <c r="Q1954" s="823">
        <v>-3838.5846666666666</v>
      </c>
      <c r="R1954" s="15"/>
      <c r="S1954" s="25">
        <v>1200</v>
      </c>
      <c r="U1954" s="15"/>
      <c r="V1954" s="712" t="s">
        <v>1257</v>
      </c>
      <c r="W1954" s="657">
        <v>24.261333333333333</v>
      </c>
      <c r="X1954" s="4">
        <v>400</v>
      </c>
      <c r="Y1954" s="20">
        <v>-6527.59</v>
      </c>
      <c r="Z1954" s="15">
        <v>0</v>
      </c>
    </row>
    <row r="1955" spans="1:26" ht="15.75" customHeight="1">
      <c r="A1955" s="854" t="s">
        <v>200</v>
      </c>
      <c r="B1955" s="5">
        <v>42688</v>
      </c>
      <c r="C1955" s="650" t="s">
        <v>280</v>
      </c>
      <c r="D1955" s="9">
        <v>24213</v>
      </c>
      <c r="E1955" s="7" t="s">
        <v>8</v>
      </c>
      <c r="F1955" s="7" t="s">
        <v>146</v>
      </c>
      <c r="G1955" s="7">
        <v>500</v>
      </c>
      <c r="H1955" s="61">
        <v>16.04</v>
      </c>
      <c r="I1955" s="3"/>
      <c r="J1955" s="19">
        <v>8020</v>
      </c>
      <c r="K1955" s="3">
        <v>34.06</v>
      </c>
      <c r="L1955" s="8">
        <v>2.3066666666666666</v>
      </c>
      <c r="M1955" s="8">
        <v>0.50666666666666671</v>
      </c>
      <c r="N1955" s="823">
        <v>8055.1966666666676</v>
      </c>
      <c r="O1955" s="655" t="s">
        <v>143</v>
      </c>
      <c r="P1955" s="655"/>
      <c r="Q1955" s="823">
        <v>-8055.1966666666676</v>
      </c>
      <c r="R1955" s="15"/>
      <c r="S1955" s="25">
        <v>0</v>
      </c>
      <c r="U1955" s="15">
        <v>5.5967369910471847</v>
      </c>
      <c r="V1955" s="712" t="s">
        <v>1257</v>
      </c>
      <c r="W1955" s="657">
        <v>36.873333333333335</v>
      </c>
      <c r="X1955" s="4">
        <v>-400</v>
      </c>
      <c r="Y1955" s="20">
        <v>4754.26</v>
      </c>
      <c r="Z1955" s="15">
        <v>0</v>
      </c>
    </row>
    <row r="1956" spans="1:26" ht="15.75" customHeight="1">
      <c r="A1956" s="854" t="s">
        <v>200</v>
      </c>
      <c r="B1956" s="5">
        <v>42685</v>
      </c>
      <c r="C1956" s="650" t="s">
        <v>281</v>
      </c>
      <c r="D1956" s="9">
        <v>19128</v>
      </c>
      <c r="E1956" s="7" t="s">
        <v>8</v>
      </c>
      <c r="F1956" s="7" t="s">
        <v>160</v>
      </c>
      <c r="G1956" s="10">
        <v>1300</v>
      </c>
      <c r="H1956" s="61">
        <v>6.7</v>
      </c>
      <c r="I1956" s="3"/>
      <c r="J1956" s="19">
        <v>8710</v>
      </c>
      <c r="K1956" s="3">
        <v>36.129999999999995</v>
      </c>
      <c r="L1956" s="8">
        <v>2.39</v>
      </c>
      <c r="M1956" s="8">
        <v>0.43</v>
      </c>
      <c r="N1956" s="823">
        <v>8747.1899999999987</v>
      </c>
      <c r="O1956" s="655" t="s">
        <v>143</v>
      </c>
      <c r="P1956" s="655"/>
      <c r="Q1956" s="823">
        <v>-8747.1899999999987</v>
      </c>
      <c r="R1956" s="15"/>
      <c r="S1956" s="25">
        <v>0</v>
      </c>
      <c r="U1956" s="15">
        <v>5.1525495136127351</v>
      </c>
      <c r="V1956" s="712" t="s">
        <v>1257</v>
      </c>
      <c r="W1956" s="657">
        <v>38.949999999999996</v>
      </c>
      <c r="X1956" s="4">
        <v>-600</v>
      </c>
      <c r="Y1956" s="20">
        <v>4754.26</v>
      </c>
      <c r="Z1956" s="15"/>
    </row>
    <row r="1957" spans="1:26" ht="15.75" customHeight="1">
      <c r="A1957" s="854" t="s">
        <v>200</v>
      </c>
      <c r="B1957" s="5">
        <v>42682</v>
      </c>
      <c r="C1957" s="650" t="s">
        <v>280</v>
      </c>
      <c r="D1957" s="9">
        <v>8287</v>
      </c>
      <c r="E1957" s="7" t="s">
        <v>8</v>
      </c>
      <c r="F1957" s="7" t="s">
        <v>146</v>
      </c>
      <c r="G1957" s="7">
        <v>400</v>
      </c>
      <c r="H1957" s="61">
        <v>16.239999999999998</v>
      </c>
      <c r="I1957" s="3"/>
      <c r="J1957" s="19">
        <v>6495.9999999999991</v>
      </c>
      <c r="K1957" s="3">
        <v>29.487999999999996</v>
      </c>
      <c r="L1957" s="8">
        <v>1.78</v>
      </c>
      <c r="M1957" s="8">
        <v>0.32</v>
      </c>
      <c r="N1957" s="823">
        <v>6526.4379999999992</v>
      </c>
      <c r="O1957" s="655" t="s">
        <v>143</v>
      </c>
      <c r="P1957" s="655"/>
      <c r="Q1957" s="823">
        <v>-6526.4379999999992</v>
      </c>
      <c r="R1957" s="15"/>
      <c r="S1957" s="25">
        <v>800</v>
      </c>
      <c r="U1957" s="15"/>
      <c r="V1957" s="712" t="s">
        <v>1257</v>
      </c>
      <c r="W1957" s="657">
        <v>31.587999999999997</v>
      </c>
      <c r="X1957" s="4">
        <v>800</v>
      </c>
      <c r="Y1957" s="20">
        <v>4754.26</v>
      </c>
      <c r="Z1957" s="15">
        <v>0</v>
      </c>
    </row>
    <row r="1958" spans="1:26" ht="15.75" customHeight="1">
      <c r="A1958" s="854" t="s">
        <v>200</v>
      </c>
      <c r="B1958" s="5">
        <v>42681</v>
      </c>
      <c r="C1958" s="650" t="s">
        <v>1265</v>
      </c>
      <c r="D1958" s="9">
        <v>4116</v>
      </c>
      <c r="E1958" s="7" t="s">
        <v>10</v>
      </c>
      <c r="F1958" s="7" t="s">
        <v>1</v>
      </c>
      <c r="G1958" s="7">
        <v>400</v>
      </c>
      <c r="H1958" s="61">
        <v>29.11</v>
      </c>
      <c r="I1958" s="3"/>
      <c r="J1958" s="19">
        <v>11644</v>
      </c>
      <c r="K1958" s="3">
        <v>44.932000000000002</v>
      </c>
      <c r="L1958" s="8">
        <v>2.9133333333333336</v>
      </c>
      <c r="M1958" s="8">
        <v>0.53</v>
      </c>
      <c r="N1958" s="823">
        <v>11598.537999999999</v>
      </c>
      <c r="O1958" s="655" t="s">
        <v>143</v>
      </c>
      <c r="P1958" s="655"/>
      <c r="Q1958" s="823">
        <v>11598.537999999999</v>
      </c>
      <c r="R1958" s="15">
        <v>649.1396666666642</v>
      </c>
      <c r="S1958" s="25">
        <v>0</v>
      </c>
      <c r="U1958" s="15">
        <v>4.0457436427880822</v>
      </c>
      <c r="V1958" s="712" t="s">
        <v>1257</v>
      </c>
      <c r="W1958" s="657">
        <v>48.375333333333337</v>
      </c>
      <c r="X1958" s="4">
        <v>-600</v>
      </c>
      <c r="Y1958" s="20">
        <v>8678</v>
      </c>
      <c r="Z1958" s="15">
        <v>0</v>
      </c>
    </row>
    <row r="1959" spans="1:26" ht="15.75" customHeight="1">
      <c r="A1959" s="854" t="s">
        <v>200</v>
      </c>
      <c r="B1959" s="5">
        <v>42681</v>
      </c>
      <c r="C1959" s="650" t="s">
        <v>274</v>
      </c>
      <c r="D1959" s="9">
        <v>4116</v>
      </c>
      <c r="E1959" s="7" t="s">
        <v>10</v>
      </c>
      <c r="F1959" s="7" t="s">
        <v>17</v>
      </c>
      <c r="G1959" s="7">
        <v>600</v>
      </c>
      <c r="H1959" s="61">
        <v>11.17</v>
      </c>
      <c r="I1959" s="3"/>
      <c r="J1959" s="19">
        <v>6702</v>
      </c>
      <c r="K1959" s="3">
        <v>30.106000000000002</v>
      </c>
      <c r="L1959" s="8">
        <v>2.9133333333333336</v>
      </c>
      <c r="M1959" s="8">
        <v>0.53</v>
      </c>
      <c r="N1959" s="823">
        <v>6671.3640000000005</v>
      </c>
      <c r="O1959" s="655" t="s">
        <v>143</v>
      </c>
      <c r="P1959" s="655"/>
      <c r="Q1959" s="823">
        <v>6671.3640000000005</v>
      </c>
      <c r="R1959" s="15">
        <v>343.74533333333511</v>
      </c>
      <c r="S1959" s="25">
        <v>0</v>
      </c>
      <c r="U1959" s="15">
        <v>2.8495419216751605</v>
      </c>
      <c r="V1959" s="712" t="s">
        <v>1257</v>
      </c>
      <c r="W1959" s="657">
        <v>33.549333333333337</v>
      </c>
      <c r="X1959" s="4">
        <v>-100</v>
      </c>
      <c r="Y1959" s="20">
        <v>8678</v>
      </c>
      <c r="Z1959" s="15"/>
    </row>
    <row r="1960" spans="1:26" ht="15.75" customHeight="1">
      <c r="A1960" s="854" t="s">
        <v>200</v>
      </c>
      <c r="B1960" s="5">
        <v>42681</v>
      </c>
      <c r="C1960" s="650" t="s">
        <v>280</v>
      </c>
      <c r="D1960" s="9">
        <v>4116</v>
      </c>
      <c r="E1960" s="7" t="s">
        <v>8</v>
      </c>
      <c r="F1960" s="7" t="s">
        <v>146</v>
      </c>
      <c r="G1960" s="7">
        <v>800</v>
      </c>
      <c r="H1960" s="61">
        <v>16.82</v>
      </c>
      <c r="I1960" s="3"/>
      <c r="J1960" s="19">
        <v>13456</v>
      </c>
      <c r="K1960" s="3">
        <v>50.368000000000002</v>
      </c>
      <c r="L1960" s="8">
        <v>2.9133333333333336</v>
      </c>
      <c r="M1960" s="11">
        <v>0.53</v>
      </c>
      <c r="N1960" s="823">
        <v>13507.528</v>
      </c>
      <c r="O1960" s="655" t="s">
        <v>143</v>
      </c>
      <c r="P1960" s="655"/>
      <c r="Q1960" s="823">
        <v>-13507.528</v>
      </c>
      <c r="R1960" s="15"/>
      <c r="S1960" s="25">
        <v>600</v>
      </c>
      <c r="U1960" s="15"/>
      <c r="V1960" s="712" t="s">
        <v>1257</v>
      </c>
      <c r="W1960" s="657">
        <v>53.811333333333337</v>
      </c>
      <c r="X1960" s="4">
        <v>600</v>
      </c>
      <c r="Y1960" s="20">
        <v>-12712.09</v>
      </c>
      <c r="Z1960" s="15"/>
    </row>
    <row r="1961" spans="1:26" ht="15.75" customHeight="1">
      <c r="A1961" s="854" t="s">
        <v>200</v>
      </c>
      <c r="B1961" s="5">
        <v>42678</v>
      </c>
      <c r="C1961" s="650" t="s">
        <v>281</v>
      </c>
      <c r="D1961" s="9">
        <v>73425</v>
      </c>
      <c r="E1961" s="7" t="s">
        <v>10</v>
      </c>
      <c r="F1961" s="7" t="s">
        <v>160</v>
      </c>
      <c r="G1961" s="7">
        <v>600</v>
      </c>
      <c r="H1961" s="61">
        <v>6.96</v>
      </c>
      <c r="I1961" s="3"/>
      <c r="J1961" s="19">
        <v>4176</v>
      </c>
      <c r="K1961" s="3">
        <v>22.527999999999999</v>
      </c>
      <c r="L1961" s="8">
        <v>1.1950000000000001</v>
      </c>
      <c r="M1961" s="8">
        <v>0.21</v>
      </c>
      <c r="N1961" s="823">
        <v>4153.2619999999997</v>
      </c>
      <c r="O1961" s="655" t="s">
        <v>143</v>
      </c>
      <c r="P1961" s="655"/>
      <c r="Q1961" s="823">
        <v>4153.2619999999997</v>
      </c>
      <c r="R1961" s="15">
        <v>168.03033333333315</v>
      </c>
      <c r="S1961" s="25">
        <v>0</v>
      </c>
      <c r="U1961" s="15">
        <v>18.914845912112359</v>
      </c>
      <c r="V1961" s="712" t="s">
        <v>1257</v>
      </c>
      <c r="W1961" s="657">
        <v>23.933</v>
      </c>
      <c r="X1961" s="4">
        <v>-600</v>
      </c>
      <c r="Y1961" s="20">
        <v>1422.47</v>
      </c>
      <c r="Z1961" s="15">
        <v>0</v>
      </c>
    </row>
    <row r="1962" spans="1:26" ht="15.75" customHeight="1">
      <c r="A1962" s="854" t="s">
        <v>200</v>
      </c>
      <c r="B1962" s="5">
        <v>42678</v>
      </c>
      <c r="C1962" s="650" t="s">
        <v>282</v>
      </c>
      <c r="D1962" s="9">
        <v>73425</v>
      </c>
      <c r="E1962" s="7" t="s">
        <v>10</v>
      </c>
      <c r="F1962" s="7" t="s">
        <v>18</v>
      </c>
      <c r="G1962" s="7">
        <v>100</v>
      </c>
      <c r="H1962" s="61">
        <v>45.51</v>
      </c>
      <c r="I1962" s="3"/>
      <c r="J1962" s="19">
        <v>4551</v>
      </c>
      <c r="K1962" s="3">
        <v>23.652999999999999</v>
      </c>
      <c r="L1962" s="8">
        <v>1.1950000000000001</v>
      </c>
      <c r="M1962" s="8">
        <v>0.21</v>
      </c>
      <c r="N1962" s="823">
        <v>4527.1369999999997</v>
      </c>
      <c r="O1962" s="655" t="s">
        <v>143</v>
      </c>
      <c r="P1962" s="655"/>
      <c r="Q1962" s="823">
        <v>4527.1369999999997</v>
      </c>
      <c r="R1962" s="15">
        <v>129.00266666666721</v>
      </c>
      <c r="S1962" s="25">
        <v>400</v>
      </c>
      <c r="U1962" s="15"/>
      <c r="V1962" s="712" t="s">
        <v>1257</v>
      </c>
      <c r="W1962" s="657">
        <v>25.058</v>
      </c>
      <c r="X1962" s="4">
        <v>400</v>
      </c>
      <c r="Y1962" s="20">
        <v>1422.47</v>
      </c>
      <c r="Z1962" s="15">
        <v>0</v>
      </c>
    </row>
    <row r="1963" spans="1:26" ht="15.75" customHeight="1">
      <c r="A1963" s="854" t="s">
        <v>200</v>
      </c>
      <c r="B1963" s="5">
        <v>42675</v>
      </c>
      <c r="C1963" s="650" t="s">
        <v>274</v>
      </c>
      <c r="D1963" s="9">
        <v>65554</v>
      </c>
      <c r="E1963" s="7" t="s">
        <v>8</v>
      </c>
      <c r="F1963" s="7" t="s">
        <v>19</v>
      </c>
      <c r="G1963" s="7">
        <v>600</v>
      </c>
      <c r="H1963" s="61">
        <v>21.1</v>
      </c>
      <c r="I1963" s="3"/>
      <c r="J1963" s="19">
        <v>12660</v>
      </c>
      <c r="K1963" s="3">
        <v>47.980000000000004</v>
      </c>
      <c r="L1963" s="8">
        <v>3.48</v>
      </c>
      <c r="M1963" s="8">
        <v>0.63</v>
      </c>
      <c r="N1963" s="823">
        <v>12709.239999999998</v>
      </c>
      <c r="O1963" s="655" t="s">
        <v>143</v>
      </c>
      <c r="P1963" s="655"/>
      <c r="Q1963" s="823">
        <v>-12709.239999999998</v>
      </c>
      <c r="R1963" s="15"/>
      <c r="S1963" s="25">
        <v>0</v>
      </c>
      <c r="U1963" s="15">
        <v>-1.3315721357189605</v>
      </c>
      <c r="V1963" s="712" t="s">
        <v>1257</v>
      </c>
      <c r="W1963" s="657">
        <v>52.09</v>
      </c>
      <c r="X1963" s="4">
        <v>-500</v>
      </c>
      <c r="Y1963" s="20">
        <v>16980.29</v>
      </c>
    </row>
    <row r="1964" spans="1:26" ht="15.75" customHeight="1">
      <c r="A1964" s="854" t="s">
        <v>200</v>
      </c>
      <c r="B1964" s="5">
        <v>42674</v>
      </c>
      <c r="C1964" s="650" t="s">
        <v>274</v>
      </c>
      <c r="D1964" s="9">
        <v>62017</v>
      </c>
      <c r="E1964" s="7" t="s">
        <v>10</v>
      </c>
      <c r="F1964" s="7" t="s">
        <v>19</v>
      </c>
      <c r="G1964" s="7">
        <v>600</v>
      </c>
      <c r="H1964" s="61">
        <v>20.7</v>
      </c>
      <c r="I1964" s="3"/>
      <c r="J1964" s="19">
        <v>12420</v>
      </c>
      <c r="K1964" s="3">
        <v>47.26</v>
      </c>
      <c r="L1964" s="8">
        <v>3.2050000000000001</v>
      </c>
      <c r="M1964" s="8">
        <v>0.57999999999999996</v>
      </c>
      <c r="N1964" s="823">
        <v>12372.16</v>
      </c>
      <c r="O1964" s="655" t="s">
        <v>143</v>
      </c>
      <c r="P1964" s="655"/>
      <c r="Q1964" s="823">
        <v>12372.16</v>
      </c>
      <c r="R1964" s="15">
        <v>2340.1750000000002</v>
      </c>
      <c r="S1964" s="25">
        <v>0</v>
      </c>
      <c r="U1964" s="15">
        <v>3.6025304982322455</v>
      </c>
      <c r="V1964" s="712" t="s">
        <v>1257</v>
      </c>
      <c r="W1964" s="657">
        <v>51.044999999999995</v>
      </c>
      <c r="X1964" s="4">
        <v>-600</v>
      </c>
      <c r="Y1964" s="20">
        <v>16980.29</v>
      </c>
    </row>
    <row r="1965" spans="1:26" ht="15.75" customHeight="1">
      <c r="A1965" s="854" t="s">
        <v>200</v>
      </c>
      <c r="B1965" s="5">
        <v>42674</v>
      </c>
      <c r="C1965" s="650" t="s">
        <v>1265</v>
      </c>
      <c r="D1965" s="9">
        <v>62017</v>
      </c>
      <c r="E1965" s="7" t="s">
        <v>8</v>
      </c>
      <c r="F1965" s="7" t="s">
        <v>1</v>
      </c>
      <c r="G1965" s="7">
        <v>400</v>
      </c>
      <c r="H1965" s="61">
        <v>27.25</v>
      </c>
      <c r="I1965" s="3"/>
      <c r="J1965" s="19">
        <v>10900</v>
      </c>
      <c r="K1965" s="3">
        <v>42.7</v>
      </c>
      <c r="L1965" s="8">
        <v>3.2050000000000001</v>
      </c>
      <c r="M1965" s="8">
        <v>0.57999999999999996</v>
      </c>
      <c r="N1965" s="823">
        <v>10943.91</v>
      </c>
      <c r="O1965" s="655" t="s">
        <v>143</v>
      </c>
      <c r="P1965" s="655"/>
      <c r="Q1965" s="823">
        <v>-10943.91</v>
      </c>
      <c r="R1965" s="15"/>
      <c r="S1965" s="25"/>
      <c r="U1965" s="15">
        <v>0</v>
      </c>
      <c r="V1965" s="712" t="s">
        <v>1257</v>
      </c>
      <c r="W1965" s="657">
        <v>46.484999999999999</v>
      </c>
      <c r="X1965" s="4">
        <v>-600</v>
      </c>
      <c r="Y1965" s="20">
        <v>2573.39</v>
      </c>
    </row>
    <row r="1966" spans="1:26" ht="15.75" customHeight="1">
      <c r="A1966" s="854" t="s">
        <v>200</v>
      </c>
      <c r="B1966" s="5">
        <v>42671</v>
      </c>
      <c r="C1966" s="650" t="s">
        <v>271</v>
      </c>
      <c r="D1966" s="9">
        <v>58296</v>
      </c>
      <c r="E1966" s="7" t="s">
        <v>10</v>
      </c>
      <c r="F1966" s="7" t="s">
        <v>21</v>
      </c>
      <c r="G1966" s="7">
        <v>500</v>
      </c>
      <c r="H1966" s="61">
        <v>12.55</v>
      </c>
      <c r="I1966" s="3"/>
      <c r="J1966" s="19">
        <v>6275</v>
      </c>
      <c r="K1966" s="3">
        <v>28.824999999999999</v>
      </c>
      <c r="L1966" s="8">
        <v>2.3450000000000002</v>
      </c>
      <c r="M1966" s="8">
        <v>0.42499999999999999</v>
      </c>
      <c r="N1966" s="823">
        <v>6245.75</v>
      </c>
      <c r="O1966" s="655" t="s">
        <v>143</v>
      </c>
      <c r="P1966" s="655"/>
      <c r="Q1966" s="823">
        <v>6245.75</v>
      </c>
      <c r="R1966" s="15">
        <v>-83.16666666666697</v>
      </c>
      <c r="S1966" s="25">
        <v>600</v>
      </c>
      <c r="U1966" s="15">
        <v>1.3264332776459091</v>
      </c>
      <c r="V1966" s="712" t="s">
        <v>1257</v>
      </c>
      <c r="W1966" s="657">
        <v>31.594999999999999</v>
      </c>
      <c r="X1966" s="4">
        <v>-500</v>
      </c>
      <c r="Y1966" s="20">
        <v>-7353.46</v>
      </c>
    </row>
    <row r="1967" spans="1:26" ht="15.75" customHeight="1">
      <c r="A1967" s="854" t="s">
        <v>200</v>
      </c>
      <c r="B1967" s="5">
        <v>42671</v>
      </c>
      <c r="C1967" s="650" t="s">
        <v>280</v>
      </c>
      <c r="D1967" s="9">
        <v>58296</v>
      </c>
      <c r="E1967" s="7" t="s">
        <v>10</v>
      </c>
      <c r="F1967" s="7" t="s">
        <v>146</v>
      </c>
      <c r="G1967" s="7">
        <v>600</v>
      </c>
      <c r="H1967" s="61">
        <v>17.97</v>
      </c>
      <c r="I1967" s="3"/>
      <c r="J1967" s="19">
        <v>10782</v>
      </c>
      <c r="K1967" s="3">
        <v>42.346000000000004</v>
      </c>
      <c r="L1967" s="8">
        <v>2.3450000000000002</v>
      </c>
      <c r="M1967" s="8">
        <v>0.42499999999999999</v>
      </c>
      <c r="N1967" s="823">
        <v>10739.229000000001</v>
      </c>
      <c r="O1967" s="655" t="s">
        <v>143</v>
      </c>
      <c r="P1967" s="655"/>
      <c r="Q1967" s="823">
        <v>10739.229000000001</v>
      </c>
      <c r="R1967" s="15">
        <v>386.88400000000183</v>
      </c>
      <c r="S1967" s="25">
        <v>300</v>
      </c>
      <c r="U1967" s="15"/>
      <c r="V1967" s="712" t="s">
        <v>1257</v>
      </c>
      <c r="W1967" s="657">
        <v>45.116</v>
      </c>
      <c r="X1967" s="4">
        <v>300</v>
      </c>
      <c r="Y1967" s="20">
        <v>-7353.46</v>
      </c>
    </row>
    <row r="1968" spans="1:26" ht="15.75" customHeight="1">
      <c r="A1968" s="854" t="s">
        <v>200</v>
      </c>
      <c r="B1968" s="5">
        <v>42670</v>
      </c>
      <c r="C1968" s="650" t="s">
        <v>271</v>
      </c>
      <c r="D1968" s="9">
        <v>54239</v>
      </c>
      <c r="E1968" s="7" t="s">
        <v>10</v>
      </c>
      <c r="F1968" s="7" t="s">
        <v>6</v>
      </c>
      <c r="G1968" s="7">
        <v>600</v>
      </c>
      <c r="H1968" s="61">
        <v>4.32</v>
      </c>
      <c r="I1968" s="3"/>
      <c r="J1968" s="19">
        <v>2592</v>
      </c>
      <c r="K1968" s="3">
        <v>17.776</v>
      </c>
      <c r="L1968" s="8">
        <v>0.71</v>
      </c>
      <c r="M1968" s="8">
        <v>0.12</v>
      </c>
      <c r="N1968" s="823">
        <v>2574.1040000000003</v>
      </c>
      <c r="O1968" s="655" t="s">
        <v>143</v>
      </c>
      <c r="P1968" s="655"/>
      <c r="Q1968" s="823">
        <v>2574.1040000000003</v>
      </c>
      <c r="R1968" s="15">
        <v>0</v>
      </c>
      <c r="S1968" s="25">
        <v>500</v>
      </c>
      <c r="U1968" s="15"/>
      <c r="V1968" s="712" t="s">
        <v>1257</v>
      </c>
      <c r="W1968" s="657">
        <v>18.606000000000002</v>
      </c>
      <c r="X1968" s="4">
        <v>500</v>
      </c>
      <c r="Y1968" s="20">
        <v>-7353.46</v>
      </c>
    </row>
    <row r="1969" spans="1:25" ht="15.75" customHeight="1">
      <c r="A1969" s="854" t="s">
        <v>200</v>
      </c>
      <c r="B1969" s="5">
        <v>42667</v>
      </c>
      <c r="C1969" s="650" t="s">
        <v>280</v>
      </c>
      <c r="D1969" s="9">
        <v>42338</v>
      </c>
      <c r="E1969" s="7" t="s">
        <v>10</v>
      </c>
      <c r="F1969" s="7" t="s">
        <v>146</v>
      </c>
      <c r="G1969" s="7">
        <v>500</v>
      </c>
      <c r="H1969" s="61">
        <v>17.559999999999999</v>
      </c>
      <c r="I1969" s="3"/>
      <c r="J1969" s="19">
        <v>8780</v>
      </c>
      <c r="K1969" s="3">
        <v>36.340000000000003</v>
      </c>
      <c r="L1969" s="8">
        <v>2.2733333333333334</v>
      </c>
      <c r="M1969" s="8">
        <v>0.41333333333333333</v>
      </c>
      <c r="N1969" s="823">
        <v>8743.246666666666</v>
      </c>
      <c r="O1969" s="655" t="s">
        <v>143</v>
      </c>
      <c r="P1969" s="655"/>
      <c r="Q1969" s="823">
        <v>8743.246666666666</v>
      </c>
      <c r="R1969" s="15">
        <v>115.97333333333336</v>
      </c>
      <c r="S1969" s="25">
        <v>0</v>
      </c>
      <c r="U1969" s="15">
        <v>9.8764878184013636</v>
      </c>
      <c r="V1969" s="712" t="s">
        <v>1257</v>
      </c>
      <c r="W1969" s="657">
        <v>39.026666666666671</v>
      </c>
      <c r="X1969" s="4">
        <v>-200</v>
      </c>
      <c r="Y1969" s="20">
        <v>-13566.41</v>
      </c>
    </row>
    <row r="1970" spans="1:25" ht="15.75" customHeight="1">
      <c r="A1970" s="854" t="s">
        <v>200</v>
      </c>
      <c r="B1970" s="5">
        <v>42667</v>
      </c>
      <c r="C1970" s="650" t="s">
        <v>277</v>
      </c>
      <c r="D1970" s="9">
        <v>42338</v>
      </c>
      <c r="E1970" s="7" t="s">
        <v>8</v>
      </c>
      <c r="F1970" s="7" t="s">
        <v>2</v>
      </c>
      <c r="G1970" s="7">
        <v>300</v>
      </c>
      <c r="H1970" s="61">
        <v>32.42</v>
      </c>
      <c r="I1970" s="3"/>
      <c r="J1970" s="19">
        <v>9726</v>
      </c>
      <c r="K1970" s="3">
        <v>39.177999999999997</v>
      </c>
      <c r="L1970" s="8">
        <v>2.2733333333333334</v>
      </c>
      <c r="M1970" s="8">
        <v>0.41333333333333333</v>
      </c>
      <c r="N1970" s="823">
        <v>9766.221333333333</v>
      </c>
      <c r="O1970" s="655" t="s">
        <v>143</v>
      </c>
      <c r="P1970" s="655"/>
      <c r="Q1970" s="823">
        <v>-9766.221333333333</v>
      </c>
      <c r="R1970" s="15"/>
      <c r="S1970" s="25">
        <v>1100</v>
      </c>
      <c r="U1970" s="15"/>
      <c r="V1970" s="712" t="s">
        <v>1257</v>
      </c>
      <c r="W1970" s="657">
        <v>41.864666666666665</v>
      </c>
      <c r="X1970" s="4">
        <v>1100</v>
      </c>
      <c r="Y1970" s="20">
        <v>-13566.41</v>
      </c>
    </row>
    <row r="1971" spans="1:25" ht="15.75" customHeight="1">
      <c r="A1971" s="854" t="s">
        <v>200</v>
      </c>
      <c r="B1971" s="5">
        <v>42667</v>
      </c>
      <c r="C1971" s="650" t="s">
        <v>271</v>
      </c>
      <c r="D1971" s="9">
        <v>42338</v>
      </c>
      <c r="E1971" s="7" t="s">
        <v>8</v>
      </c>
      <c r="F1971" s="7" t="s">
        <v>21</v>
      </c>
      <c r="G1971" s="7">
        <v>500</v>
      </c>
      <c r="H1971" s="61">
        <v>12.59</v>
      </c>
      <c r="I1971" s="3"/>
      <c r="J1971" s="19">
        <v>6295</v>
      </c>
      <c r="K1971" s="3">
        <v>28.885000000000002</v>
      </c>
      <c r="L1971" s="8">
        <v>2.2733333333333334</v>
      </c>
      <c r="M1971" s="8">
        <v>0.41333333333333333</v>
      </c>
      <c r="N1971" s="823">
        <v>6324.9283333333333</v>
      </c>
      <c r="O1971" s="655" t="s">
        <v>143</v>
      </c>
      <c r="P1971" s="655"/>
      <c r="Q1971" s="823">
        <v>-6324.9283333333333</v>
      </c>
      <c r="R1971" s="15"/>
      <c r="S1971" s="25">
        <v>0</v>
      </c>
      <c r="U1971" s="15">
        <v>5.4366193348069034</v>
      </c>
      <c r="V1971" s="712" t="s">
        <v>1257</v>
      </c>
      <c r="W1971" s="657">
        <v>31.571666666666669</v>
      </c>
      <c r="X1971" s="4">
        <v>-200</v>
      </c>
      <c r="Y1971" s="20">
        <v>11923.71</v>
      </c>
    </row>
    <row r="1972" spans="1:25" ht="15.75" customHeight="1">
      <c r="A1972" s="854" t="s">
        <v>200</v>
      </c>
      <c r="B1972" s="5">
        <v>42664</v>
      </c>
      <c r="C1972" s="650" t="s">
        <v>1265</v>
      </c>
      <c r="D1972" s="9">
        <v>38293</v>
      </c>
      <c r="E1972" s="7" t="s">
        <v>10</v>
      </c>
      <c r="F1972" s="7" t="s">
        <v>1</v>
      </c>
      <c r="G1972" s="7">
        <v>200</v>
      </c>
      <c r="H1972" s="61">
        <v>27.55</v>
      </c>
      <c r="I1972" s="3"/>
      <c r="J1972" s="19">
        <v>5510</v>
      </c>
      <c r="K1972" s="3">
        <v>26.53</v>
      </c>
      <c r="L1972" s="8">
        <v>3.3650000000000002</v>
      </c>
      <c r="M1972" s="8">
        <v>0.61</v>
      </c>
      <c r="N1972" s="823">
        <v>5482.8600000000006</v>
      </c>
      <c r="O1972" s="655" t="s">
        <v>143</v>
      </c>
      <c r="P1972" s="655"/>
      <c r="Q1972" s="823">
        <v>5482.8600000000006</v>
      </c>
      <c r="R1972" s="15">
        <v>541.51400000000103</v>
      </c>
      <c r="S1972" s="25">
        <v>0</v>
      </c>
      <c r="U1972" s="15">
        <v>5.6649760766274362</v>
      </c>
      <c r="V1972" s="712" t="s">
        <v>1257</v>
      </c>
      <c r="W1972" s="657">
        <v>30.505000000000003</v>
      </c>
      <c r="X1972" s="4">
        <v>-600</v>
      </c>
      <c r="Y1972" s="20">
        <v>11923.71</v>
      </c>
    </row>
    <row r="1973" spans="1:25" ht="15.75" customHeight="1">
      <c r="A1973" s="854" t="s">
        <v>200</v>
      </c>
      <c r="B1973" s="5">
        <v>42664</v>
      </c>
      <c r="C1973" s="650" t="s">
        <v>280</v>
      </c>
      <c r="D1973" s="9">
        <v>38293</v>
      </c>
      <c r="E1973" s="7" t="s">
        <v>8</v>
      </c>
      <c r="F1973" s="7" t="s">
        <v>146</v>
      </c>
      <c r="G1973" s="10">
        <v>1100</v>
      </c>
      <c r="H1973" s="61">
        <v>17.25</v>
      </c>
      <c r="I1973" s="3"/>
      <c r="J1973" s="19">
        <v>18975</v>
      </c>
      <c r="K1973" s="3">
        <v>66.925000000000011</v>
      </c>
      <c r="L1973" s="8">
        <v>3.3650000000000002</v>
      </c>
      <c r="M1973" s="8">
        <v>0.61</v>
      </c>
      <c r="N1973" s="823">
        <v>19043.165000000001</v>
      </c>
      <c r="O1973" s="655" t="s">
        <v>143</v>
      </c>
      <c r="P1973" s="655"/>
      <c r="Q1973" s="823">
        <v>-19043.165000000001</v>
      </c>
      <c r="R1973" s="15"/>
      <c r="S1973" s="25">
        <v>600</v>
      </c>
      <c r="U1973" s="15"/>
      <c r="V1973" s="712" t="s">
        <v>1257</v>
      </c>
      <c r="W1973" s="657">
        <v>70.900000000000006</v>
      </c>
      <c r="X1973" s="4">
        <v>600</v>
      </c>
      <c r="Y1973" s="20">
        <v>11923.71</v>
      </c>
    </row>
    <row r="1974" spans="1:25" ht="15.75" customHeight="1">
      <c r="A1974" s="854" t="s">
        <v>200</v>
      </c>
      <c r="B1974" s="5">
        <v>42662</v>
      </c>
      <c r="C1974" s="650" t="s">
        <v>277</v>
      </c>
      <c r="D1974" s="9">
        <v>30483</v>
      </c>
      <c r="E1974" s="7" t="s">
        <v>10</v>
      </c>
      <c r="F1974" s="7" t="s">
        <v>2</v>
      </c>
      <c r="G1974" s="7">
        <v>200</v>
      </c>
      <c r="H1974" s="61">
        <v>31.24</v>
      </c>
      <c r="I1974" s="3"/>
      <c r="J1974" s="19">
        <v>6248</v>
      </c>
      <c r="K1974" s="3">
        <v>28.744</v>
      </c>
      <c r="L1974" s="8">
        <v>1.8266666666666669</v>
      </c>
      <c r="M1974" s="8">
        <v>0.33</v>
      </c>
      <c r="N1974" s="823">
        <v>6218.9260000000004</v>
      </c>
      <c r="O1974" s="655" t="s">
        <v>143</v>
      </c>
      <c r="P1974" s="655"/>
      <c r="Q1974" s="823">
        <v>6218.9260000000004</v>
      </c>
      <c r="R1974" s="15">
        <v>338.09933333333356</v>
      </c>
      <c r="S1974" s="25">
        <v>600</v>
      </c>
      <c r="U1974" s="15"/>
      <c r="V1974" s="712" t="s">
        <v>1257</v>
      </c>
      <c r="W1974" s="657">
        <v>30.900666666666666</v>
      </c>
      <c r="X1974" s="4">
        <v>300</v>
      </c>
      <c r="Y1974" s="20">
        <v>-14037.44</v>
      </c>
    </row>
    <row r="1975" spans="1:25" ht="15.75" customHeight="1">
      <c r="A1975" s="854" t="s">
        <v>200</v>
      </c>
      <c r="B1975" s="5">
        <v>42662</v>
      </c>
      <c r="C1975" s="650" t="s">
        <v>280</v>
      </c>
      <c r="D1975" s="9">
        <v>30483</v>
      </c>
      <c r="E1975" s="7" t="s">
        <v>10</v>
      </c>
      <c r="F1975" s="7" t="s">
        <v>146</v>
      </c>
      <c r="G1975" s="7">
        <v>600</v>
      </c>
      <c r="H1975" s="61">
        <v>16.22</v>
      </c>
      <c r="I1975" s="3"/>
      <c r="J1975" s="19">
        <v>9732</v>
      </c>
      <c r="K1975" s="3">
        <v>39.195999999999998</v>
      </c>
      <c r="L1975" s="8">
        <v>1.8266666666666669</v>
      </c>
      <c r="M1975" s="8">
        <v>0.33</v>
      </c>
      <c r="N1975" s="823">
        <v>9692.4740000000002</v>
      </c>
      <c r="O1975" s="655" t="s">
        <v>143</v>
      </c>
      <c r="P1975" s="655"/>
      <c r="Q1975" s="823">
        <v>9692.4740000000002</v>
      </c>
      <c r="R1975" s="15">
        <v>549.07633333333433</v>
      </c>
      <c r="S1975" s="25">
        <v>600</v>
      </c>
      <c r="U1975" s="15"/>
      <c r="V1975" s="712" t="s">
        <v>1257</v>
      </c>
      <c r="W1975" s="657">
        <v>41.352666666666664</v>
      </c>
      <c r="X1975" s="4">
        <v>600</v>
      </c>
      <c r="Y1975" s="20">
        <v>-14037.44</v>
      </c>
    </row>
    <row r="1976" spans="1:25" ht="15.75" customHeight="1">
      <c r="A1976" s="854" t="s">
        <v>200</v>
      </c>
      <c r="B1976" s="5">
        <v>42662</v>
      </c>
      <c r="C1976" s="650" t="s">
        <v>281</v>
      </c>
      <c r="D1976" s="9">
        <v>30483</v>
      </c>
      <c r="E1976" s="7" t="s">
        <v>8</v>
      </c>
      <c r="F1976" s="7" t="s">
        <v>160</v>
      </c>
      <c r="G1976" s="7">
        <v>600</v>
      </c>
      <c r="H1976" s="61">
        <v>6.6</v>
      </c>
      <c r="I1976" s="3"/>
      <c r="J1976" s="19">
        <v>3960</v>
      </c>
      <c r="K1976" s="3">
        <v>21.880000000000003</v>
      </c>
      <c r="L1976" s="8">
        <v>1.8266666666666669</v>
      </c>
      <c r="M1976" s="8">
        <v>0.33</v>
      </c>
      <c r="N1976" s="823">
        <v>3982.84</v>
      </c>
      <c r="O1976" s="655" t="s">
        <v>143</v>
      </c>
      <c r="P1976" s="655"/>
      <c r="Q1976" s="823">
        <v>-3982.84</v>
      </c>
      <c r="R1976" s="15"/>
      <c r="S1976" s="25">
        <v>0</v>
      </c>
      <c r="U1976" s="15">
        <v>3.5863229753934243</v>
      </c>
      <c r="V1976" s="712" t="s">
        <v>1257</v>
      </c>
      <c r="W1976" s="657">
        <v>24.036666666666669</v>
      </c>
      <c r="X1976" s="4">
        <v>-600</v>
      </c>
      <c r="Y1976" s="20">
        <v>4415.1099999999997</v>
      </c>
    </row>
    <row r="1977" spans="1:25" ht="15.75" customHeight="1">
      <c r="A1977" s="854" t="s">
        <v>200</v>
      </c>
      <c r="B1977" s="5">
        <v>42661</v>
      </c>
      <c r="C1977" s="650" t="s">
        <v>274</v>
      </c>
      <c r="D1977" s="9">
        <v>27015</v>
      </c>
      <c r="E1977" s="7" t="s">
        <v>8</v>
      </c>
      <c r="F1977" s="7" t="s">
        <v>19</v>
      </c>
      <c r="G1977" s="7">
        <v>300</v>
      </c>
      <c r="H1977" s="61">
        <v>16.23</v>
      </c>
      <c r="I1977" s="3">
        <v>16.625</v>
      </c>
      <c r="J1977" s="19">
        <v>4869</v>
      </c>
      <c r="K1977" s="3">
        <v>24.606999999999999</v>
      </c>
      <c r="L1977" s="8">
        <v>1.92</v>
      </c>
      <c r="M1977" s="8">
        <v>0.34499999999999997</v>
      </c>
      <c r="N1977" s="823">
        <v>4894.5820000000003</v>
      </c>
      <c r="O1977" s="655" t="s">
        <v>143</v>
      </c>
      <c r="P1977" s="655"/>
      <c r="Q1977" s="823">
        <v>-4894.5820000000003</v>
      </c>
      <c r="R1977" s="15"/>
      <c r="S1977" s="25">
        <v>0</v>
      </c>
      <c r="U1977" s="15">
        <v>-1.330229689097856</v>
      </c>
      <c r="V1977" s="712" t="s">
        <v>1257</v>
      </c>
      <c r="W1977" s="657">
        <v>26.872</v>
      </c>
      <c r="X1977" s="4">
        <v>-600</v>
      </c>
      <c r="Y1977" s="20">
        <v>4415.1099999999997</v>
      </c>
    </row>
    <row r="1978" spans="1:25" ht="15.75" customHeight="1">
      <c r="A1978" s="854" t="s">
        <v>200</v>
      </c>
      <c r="B1978" s="5">
        <v>42661</v>
      </c>
      <c r="C1978" s="650" t="s">
        <v>280</v>
      </c>
      <c r="D1978" s="9">
        <v>27015</v>
      </c>
      <c r="E1978" s="7" t="s">
        <v>8</v>
      </c>
      <c r="F1978" s="7" t="s">
        <v>146</v>
      </c>
      <c r="G1978" s="7">
        <v>600</v>
      </c>
      <c r="H1978" s="61">
        <v>15.17</v>
      </c>
      <c r="I1978" s="3"/>
      <c r="J1978" s="19">
        <v>9102</v>
      </c>
      <c r="K1978" s="3">
        <v>37.305999999999997</v>
      </c>
      <c r="L1978" s="8">
        <v>1.92</v>
      </c>
      <c r="M1978" s="8">
        <v>0.34499999999999997</v>
      </c>
      <c r="N1978" s="823">
        <v>9140.280999999999</v>
      </c>
      <c r="O1978" s="655" t="s">
        <v>143</v>
      </c>
      <c r="P1978" s="655"/>
      <c r="Q1978" s="823">
        <v>-9140.280999999999</v>
      </c>
      <c r="R1978" s="15"/>
      <c r="S1978" s="25">
        <v>300</v>
      </c>
      <c r="U1978" s="15"/>
      <c r="V1978" s="712" t="s">
        <v>1257</v>
      </c>
      <c r="W1978" s="657">
        <v>39.570999999999998</v>
      </c>
      <c r="X1978" s="4">
        <v>300</v>
      </c>
      <c r="Y1978" s="20">
        <v>4415.1099999999997</v>
      </c>
    </row>
    <row r="1979" spans="1:25" ht="15.75" customHeight="1">
      <c r="A1979" s="854" t="s">
        <v>200</v>
      </c>
      <c r="B1979" s="5">
        <v>42660</v>
      </c>
      <c r="C1979" s="650" t="s">
        <v>274</v>
      </c>
      <c r="D1979" s="9">
        <v>23835</v>
      </c>
      <c r="E1979" s="7" t="s">
        <v>10</v>
      </c>
      <c r="F1979" s="7" t="s">
        <v>7</v>
      </c>
      <c r="G1979" s="7">
        <v>600</v>
      </c>
      <c r="H1979" s="61">
        <v>9.7100000000000009</v>
      </c>
      <c r="I1979" s="3"/>
      <c r="J1979" s="19">
        <v>5826.0000000000009</v>
      </c>
      <c r="K1979" s="3">
        <v>27.478000000000002</v>
      </c>
      <c r="L1979" s="8">
        <v>1.3466666666666667</v>
      </c>
      <c r="M1979" s="8">
        <v>0.24333333333333332</v>
      </c>
      <c r="N1979" s="823">
        <v>5798.278666666668</v>
      </c>
      <c r="O1979" s="655" t="s">
        <v>143</v>
      </c>
      <c r="P1979" s="655"/>
      <c r="Q1979" s="823">
        <v>5798.278666666668</v>
      </c>
      <c r="R1979" s="15">
        <v>207.94500000000221</v>
      </c>
      <c r="S1979" s="25">
        <v>200</v>
      </c>
      <c r="U1979" s="15">
        <v>4.492632590577724</v>
      </c>
      <c r="V1979" s="712" t="s">
        <v>1257</v>
      </c>
      <c r="W1979" s="657">
        <v>29.068000000000001</v>
      </c>
      <c r="X1979" s="4">
        <v>-200</v>
      </c>
      <c r="Y1979" s="20">
        <v>-4566.03</v>
      </c>
    </row>
    <row r="1980" spans="1:25" ht="15.75" customHeight="1">
      <c r="A1980" s="854" t="s">
        <v>200</v>
      </c>
      <c r="B1980" s="5">
        <v>42660</v>
      </c>
      <c r="C1980" s="650" t="s">
        <v>281</v>
      </c>
      <c r="D1980" s="9">
        <v>23835</v>
      </c>
      <c r="E1980" s="7" t="s">
        <v>10</v>
      </c>
      <c r="F1980" s="7" t="s">
        <v>160</v>
      </c>
      <c r="G1980" s="7">
        <v>600</v>
      </c>
      <c r="H1980" s="61">
        <v>6.29</v>
      </c>
      <c r="I1980" s="3"/>
      <c r="J1980" s="19">
        <v>3774</v>
      </c>
      <c r="K1980" s="3">
        <v>21.322000000000003</v>
      </c>
      <c r="L1980" s="8">
        <v>1.3466666666666667</v>
      </c>
      <c r="M1980" s="8">
        <v>0.24333333333333332</v>
      </c>
      <c r="N1980" s="823">
        <v>3752.4346666666665</v>
      </c>
      <c r="O1980" s="655" t="s">
        <v>143</v>
      </c>
      <c r="P1980" s="655"/>
      <c r="Q1980" s="823">
        <v>3752.4346666666665</v>
      </c>
      <c r="R1980" s="15">
        <v>-49.916000000000167</v>
      </c>
      <c r="S1980" s="25">
        <v>600</v>
      </c>
      <c r="U1980" s="15"/>
      <c r="V1980" s="712" t="s">
        <v>1257</v>
      </c>
      <c r="W1980" s="657">
        <v>22.912000000000003</v>
      </c>
      <c r="X1980" s="4">
        <v>600</v>
      </c>
      <c r="Y1980" s="20">
        <v>-4566.03</v>
      </c>
    </row>
    <row r="1981" spans="1:25" ht="15.75" customHeight="1">
      <c r="A1981" s="854" t="s">
        <v>200</v>
      </c>
      <c r="B1981" s="5">
        <v>42660</v>
      </c>
      <c r="C1981" s="650" t="s">
        <v>274</v>
      </c>
      <c r="D1981" s="9">
        <v>23835</v>
      </c>
      <c r="E1981" s="7" t="s">
        <v>8</v>
      </c>
      <c r="F1981" s="7" t="s">
        <v>19</v>
      </c>
      <c r="G1981" s="7">
        <v>300</v>
      </c>
      <c r="H1981" s="61">
        <v>17.02</v>
      </c>
      <c r="I1981" s="3"/>
      <c r="J1981" s="19">
        <v>5106</v>
      </c>
      <c r="K1981" s="3">
        <v>25.317999999999998</v>
      </c>
      <c r="L1981" s="8">
        <v>1.3466666666666667</v>
      </c>
      <c r="M1981" s="8">
        <v>0.24333333333333332</v>
      </c>
      <c r="N1981" s="823">
        <v>5132.1913333333332</v>
      </c>
      <c r="O1981" s="655" t="s">
        <v>143</v>
      </c>
      <c r="P1981" s="655"/>
      <c r="Q1981" s="823">
        <v>-5132.1913333333332</v>
      </c>
      <c r="R1981" s="15"/>
      <c r="S1981" s="25">
        <v>100</v>
      </c>
      <c r="U1981" s="15"/>
      <c r="V1981" s="712" t="s">
        <v>1257</v>
      </c>
      <c r="W1981" s="657">
        <v>26.907999999999998</v>
      </c>
      <c r="X1981" s="4">
        <v>100</v>
      </c>
      <c r="Y1981" s="20">
        <v>-4566.03</v>
      </c>
    </row>
    <row r="1982" spans="1:25" ht="15.75" customHeight="1">
      <c r="A1982" s="854" t="s">
        <v>200</v>
      </c>
      <c r="B1982" s="5">
        <v>42657</v>
      </c>
      <c r="C1982" s="650" t="s">
        <v>277</v>
      </c>
      <c r="D1982" s="9">
        <v>18836</v>
      </c>
      <c r="E1982" s="7" t="s">
        <v>10</v>
      </c>
      <c r="F1982" s="7" t="s">
        <v>2</v>
      </c>
      <c r="G1982" s="7">
        <v>200</v>
      </c>
      <c r="H1982" s="62">
        <v>30.93</v>
      </c>
      <c r="I1982" s="3"/>
      <c r="J1982" s="19">
        <v>6186</v>
      </c>
      <c r="K1982" s="3">
        <v>28.558</v>
      </c>
      <c r="L1982" s="8">
        <v>1.5433333333333332</v>
      </c>
      <c r="M1982" s="8">
        <v>0.27999999999999997</v>
      </c>
      <c r="N1982" s="823">
        <v>6157.1620000000003</v>
      </c>
      <c r="O1982" s="655" t="s">
        <v>143</v>
      </c>
      <c r="P1982" s="655"/>
      <c r="Q1982" s="823">
        <v>6157.1620000000003</v>
      </c>
      <c r="R1982" s="15">
        <v>276.6186666666672</v>
      </c>
      <c r="S1982" s="25">
        <v>200</v>
      </c>
      <c r="U1982" s="15"/>
      <c r="V1982" s="712" t="s">
        <v>1257</v>
      </c>
      <c r="W1982" s="657">
        <v>30.381333333333334</v>
      </c>
      <c r="X1982" s="4">
        <v>200</v>
      </c>
      <c r="Y1982" s="20">
        <v>-7744.59</v>
      </c>
    </row>
    <row r="1983" spans="1:25" ht="15.75" customHeight="1">
      <c r="A1983" s="854" t="s">
        <v>200</v>
      </c>
      <c r="B1983" s="5">
        <v>42657</v>
      </c>
      <c r="C1983" s="650" t="s">
        <v>274</v>
      </c>
      <c r="D1983" s="9">
        <v>18836</v>
      </c>
      <c r="E1983" s="7" t="s">
        <v>8</v>
      </c>
      <c r="F1983" s="7" t="s">
        <v>17</v>
      </c>
      <c r="G1983" s="7">
        <v>600</v>
      </c>
      <c r="H1983" s="62">
        <v>10.49</v>
      </c>
      <c r="I1983" s="3"/>
      <c r="J1983" s="19">
        <v>6294</v>
      </c>
      <c r="K1983" s="3">
        <v>28.882000000000001</v>
      </c>
      <c r="L1983" s="8">
        <v>1.5433333333333332</v>
      </c>
      <c r="M1983" s="8">
        <v>0.27999999999999997</v>
      </c>
      <c r="N1983" s="823">
        <v>6323.7919999999995</v>
      </c>
      <c r="O1983" s="655" t="s">
        <v>143</v>
      </c>
      <c r="P1983" s="655"/>
      <c r="Q1983" s="823">
        <v>-6323.7919999999995</v>
      </c>
      <c r="R1983" s="15"/>
      <c r="S1983" s="25">
        <v>600</v>
      </c>
      <c r="U1983" s="15"/>
      <c r="V1983" s="712" t="s">
        <v>1257</v>
      </c>
      <c r="W1983" s="657">
        <v>30.705333333333336</v>
      </c>
      <c r="X1983" s="4">
        <v>300</v>
      </c>
      <c r="Y1983" s="20">
        <v>-7744.59</v>
      </c>
    </row>
    <row r="1984" spans="1:25" ht="15.75" customHeight="1">
      <c r="A1984" s="854" t="s">
        <v>200</v>
      </c>
      <c r="B1984" s="5">
        <v>42657</v>
      </c>
      <c r="C1984" s="650" t="s">
        <v>282</v>
      </c>
      <c r="D1984" s="9">
        <v>18836</v>
      </c>
      <c r="E1984" s="7" t="s">
        <v>8</v>
      </c>
      <c r="F1984" s="7" t="s">
        <v>18</v>
      </c>
      <c r="G1984" s="7">
        <v>100</v>
      </c>
      <c r="H1984" s="62">
        <v>43.72</v>
      </c>
      <c r="I1984" s="3"/>
      <c r="J1984" s="19">
        <v>4372</v>
      </c>
      <c r="K1984" s="3">
        <v>23.116</v>
      </c>
      <c r="L1984" s="8">
        <v>1.5433333333333332</v>
      </c>
      <c r="M1984" s="8">
        <v>0.27999999999999997</v>
      </c>
      <c r="N1984" s="823">
        <v>4396.0259999999998</v>
      </c>
      <c r="O1984" s="655" t="s">
        <v>143</v>
      </c>
      <c r="P1984" s="655"/>
      <c r="Q1984" s="823">
        <v>-4396.0259999999998</v>
      </c>
      <c r="R1984" s="15"/>
      <c r="S1984" s="25">
        <v>0</v>
      </c>
      <c r="U1984" s="15">
        <v>-1.1593033993737403</v>
      </c>
      <c r="V1984" s="712" t="s">
        <v>1257</v>
      </c>
      <c r="W1984" s="657">
        <v>24.939333333333334</v>
      </c>
      <c r="X1984" s="4">
        <v>-400</v>
      </c>
      <c r="Y1984" s="64" t="s">
        <v>273</v>
      </c>
    </row>
    <row r="1985" spans="1:25" ht="15.75" customHeight="1">
      <c r="A1985" s="854" t="s">
        <v>200</v>
      </c>
      <c r="B1985" s="5">
        <v>42654</v>
      </c>
      <c r="C1985" s="650" t="s">
        <v>1265</v>
      </c>
      <c r="D1985" s="9">
        <v>11636</v>
      </c>
      <c r="E1985" s="7" t="s">
        <v>8</v>
      </c>
      <c r="F1985" s="7" t="s">
        <v>1</v>
      </c>
      <c r="G1985" s="7">
        <v>200</v>
      </c>
      <c r="H1985" s="61">
        <v>24.56</v>
      </c>
      <c r="I1985" s="3"/>
      <c r="J1985" s="19">
        <v>4912</v>
      </c>
      <c r="K1985" s="3">
        <v>24.736000000000001</v>
      </c>
      <c r="L1985" s="8">
        <v>1.0549999999999999</v>
      </c>
      <c r="M1985" s="8">
        <v>0.19</v>
      </c>
      <c r="N1985" s="823">
        <v>4937.5559999999996</v>
      </c>
      <c r="O1985" s="655" t="s">
        <v>143</v>
      </c>
      <c r="P1985" s="655"/>
      <c r="Q1985" s="823">
        <v>-4937.5559999999996</v>
      </c>
      <c r="R1985" s="15"/>
      <c r="S1985" s="25"/>
      <c r="U1985" s="15"/>
      <c r="V1985" s="712" t="s">
        <v>1257</v>
      </c>
      <c r="W1985" s="657">
        <v>25.981000000000002</v>
      </c>
      <c r="X1985" s="4">
        <v>300</v>
      </c>
      <c r="Y1985" s="64" t="s">
        <v>273</v>
      </c>
    </row>
    <row r="1986" spans="1:25" ht="15.75" customHeight="1">
      <c r="A1986" s="854" t="s">
        <v>200</v>
      </c>
      <c r="B1986" s="5">
        <v>42654</v>
      </c>
      <c r="C1986" s="650" t="s">
        <v>274</v>
      </c>
      <c r="D1986" s="9">
        <v>11636</v>
      </c>
      <c r="E1986" s="7" t="s">
        <v>8</v>
      </c>
      <c r="F1986" s="7" t="s">
        <v>7</v>
      </c>
      <c r="G1986" s="7">
        <v>300</v>
      </c>
      <c r="H1986" s="61">
        <v>9.2899999999999991</v>
      </c>
      <c r="I1986" s="3"/>
      <c r="J1986" s="19">
        <v>2786.9999999999995</v>
      </c>
      <c r="K1986" s="3">
        <v>18.360999999999997</v>
      </c>
      <c r="L1986" s="8">
        <v>1.0549999999999999</v>
      </c>
      <c r="M1986" s="8">
        <v>0.19</v>
      </c>
      <c r="N1986" s="823">
        <v>2806.1809999999996</v>
      </c>
      <c r="O1986" s="655" t="s">
        <v>143</v>
      </c>
      <c r="P1986" s="655"/>
      <c r="Q1986" s="823">
        <v>-2806.1809999999996</v>
      </c>
      <c r="R1986" s="15"/>
      <c r="S1986" s="25">
        <v>600</v>
      </c>
      <c r="U1986" s="15"/>
      <c r="V1986" s="712" t="s">
        <v>1257</v>
      </c>
      <c r="W1986" s="657">
        <v>19.605999999999998</v>
      </c>
      <c r="X1986" s="4">
        <v>200</v>
      </c>
      <c r="Y1986" s="64" t="s">
        <v>273</v>
      </c>
    </row>
    <row r="1987" spans="1:25" ht="15.75" customHeight="1">
      <c r="A1987" s="854" t="s">
        <v>200</v>
      </c>
      <c r="B1987" s="5">
        <v>42650</v>
      </c>
      <c r="C1987" s="650" t="s">
        <v>277</v>
      </c>
      <c r="D1987" s="9">
        <v>4987</v>
      </c>
      <c r="E1987" s="7" t="s">
        <v>10</v>
      </c>
      <c r="F1987" s="7" t="s">
        <v>205</v>
      </c>
      <c r="G1987" s="7">
        <v>400</v>
      </c>
      <c r="H1987" s="61">
        <v>13.68</v>
      </c>
      <c r="I1987" s="3"/>
      <c r="J1987" s="19">
        <v>5472</v>
      </c>
      <c r="K1987" s="3">
        <v>26.416</v>
      </c>
      <c r="L1987" s="8">
        <v>0.72000000000000008</v>
      </c>
      <c r="M1987" s="8">
        <v>0.13</v>
      </c>
      <c r="N1987" s="823">
        <v>5445.4539999999997</v>
      </c>
      <c r="O1987" s="655" t="s">
        <v>143</v>
      </c>
      <c r="P1987" s="655"/>
      <c r="Q1987" s="823">
        <v>5445.4539999999997</v>
      </c>
      <c r="R1987" s="15">
        <v>-63.129333333333307</v>
      </c>
      <c r="S1987" s="25">
        <v>0</v>
      </c>
      <c r="U1987" s="15">
        <v>7.6908344267711239</v>
      </c>
      <c r="V1987" s="712" t="s">
        <v>1257</v>
      </c>
      <c r="W1987" s="657">
        <v>27.265999999999998</v>
      </c>
      <c r="X1987" s="4">
        <v>-700</v>
      </c>
      <c r="Y1987" s="20">
        <v>9722.5499999999993</v>
      </c>
    </row>
    <row r="1988" spans="1:25" ht="15.75" customHeight="1">
      <c r="A1988" s="854" t="s">
        <v>200</v>
      </c>
      <c r="B1988" s="5">
        <v>42650</v>
      </c>
      <c r="C1988" s="650" t="s">
        <v>271</v>
      </c>
      <c r="D1988" s="9">
        <v>4987</v>
      </c>
      <c r="E1988" s="7" t="s">
        <v>8</v>
      </c>
      <c r="F1988" s="7" t="s">
        <v>6</v>
      </c>
      <c r="G1988" s="7">
        <v>300</v>
      </c>
      <c r="H1988" s="61">
        <v>3.9</v>
      </c>
      <c r="I1988" s="3"/>
      <c r="J1988" s="19">
        <v>1170</v>
      </c>
      <c r="K1988" s="3">
        <v>13.51</v>
      </c>
      <c r="L1988" s="8">
        <v>0.72000000000000008</v>
      </c>
      <c r="M1988" s="8">
        <v>0.13</v>
      </c>
      <c r="N1988" s="823">
        <v>1184.2700000000002</v>
      </c>
      <c r="O1988" s="655" t="s">
        <v>143</v>
      </c>
      <c r="P1988" s="655"/>
      <c r="Q1988" s="823">
        <v>-1184.2700000000002</v>
      </c>
      <c r="R1988" s="15"/>
      <c r="S1988" s="25">
        <v>0</v>
      </c>
      <c r="U1988" s="15">
        <v>4.4132634572211629</v>
      </c>
      <c r="V1988" s="712" t="s">
        <v>1257</v>
      </c>
      <c r="W1988" s="657">
        <v>14.360000000000001</v>
      </c>
      <c r="X1988" s="4">
        <v>-200</v>
      </c>
      <c r="Y1988" s="20">
        <v>1069.8599999999999</v>
      </c>
    </row>
    <row r="1989" spans="1:25" ht="15.75" customHeight="1">
      <c r="A1989" s="854" t="s">
        <v>200</v>
      </c>
      <c r="B1989" s="5">
        <v>42650</v>
      </c>
      <c r="C1989" s="650" t="s">
        <v>281</v>
      </c>
      <c r="D1989" s="9">
        <v>4987</v>
      </c>
      <c r="E1989" s="7" t="s">
        <v>8</v>
      </c>
      <c r="F1989" s="7" t="s">
        <v>160</v>
      </c>
      <c r="G1989" s="7">
        <v>200</v>
      </c>
      <c r="H1989" s="61">
        <v>6.12</v>
      </c>
      <c r="I1989" s="3"/>
      <c r="J1989" s="19">
        <v>1224</v>
      </c>
      <c r="K1989" s="3">
        <v>13.672000000000001</v>
      </c>
      <c r="L1989" s="8">
        <v>0.72000000000000008</v>
      </c>
      <c r="M1989" s="8">
        <v>0.13</v>
      </c>
      <c r="N1989" s="823">
        <v>1238.4320000000002</v>
      </c>
      <c r="O1989" s="655" t="s">
        <v>143</v>
      </c>
      <c r="P1989" s="655"/>
      <c r="Q1989" s="823">
        <v>-1238.4320000000002</v>
      </c>
      <c r="R1989" s="15"/>
      <c r="S1989" s="25">
        <v>300</v>
      </c>
      <c r="U1989" s="15"/>
      <c r="V1989" s="712" t="s">
        <v>1257</v>
      </c>
      <c r="W1989" s="657">
        <v>14.522000000000002</v>
      </c>
      <c r="X1989" s="4">
        <v>100</v>
      </c>
      <c r="Y1989" s="20">
        <v>1069.8599999999999</v>
      </c>
    </row>
    <row r="1990" spans="1:25" ht="15.75" customHeight="1">
      <c r="A1990" s="854" t="s">
        <v>200</v>
      </c>
      <c r="B1990" s="5">
        <v>42649</v>
      </c>
      <c r="C1990" s="650" t="s">
        <v>280</v>
      </c>
      <c r="D1990" s="9">
        <v>2286</v>
      </c>
      <c r="E1990" s="7" t="s">
        <v>10</v>
      </c>
      <c r="F1990" s="7" t="s">
        <v>146</v>
      </c>
      <c r="G1990" s="7">
        <v>700</v>
      </c>
      <c r="H1990" s="61">
        <v>13.95</v>
      </c>
      <c r="I1990" s="3"/>
      <c r="J1990" s="19">
        <v>9765</v>
      </c>
      <c r="K1990" s="3">
        <v>39.295000000000002</v>
      </c>
      <c r="L1990" s="8">
        <v>2.68</v>
      </c>
      <c r="M1990" s="8">
        <v>0.48</v>
      </c>
      <c r="N1990" s="823">
        <v>9725.2250000000004</v>
      </c>
      <c r="O1990" s="655" t="s">
        <v>143</v>
      </c>
      <c r="P1990" s="655"/>
      <c r="Q1990" s="823">
        <v>9725.2250000000004</v>
      </c>
      <c r="R1990" s="15">
        <v>747.950952380952</v>
      </c>
      <c r="S1990" s="25">
        <v>400</v>
      </c>
      <c r="U1990" s="15"/>
      <c r="V1990" s="712" t="s">
        <v>1257</v>
      </c>
      <c r="W1990" s="657">
        <v>42.454999999999998</v>
      </c>
      <c r="X1990" s="4">
        <v>400</v>
      </c>
      <c r="Y1990" s="20">
        <v>1069.8599999999999</v>
      </c>
    </row>
    <row r="1991" spans="1:25" ht="15.75" customHeight="1">
      <c r="A1991" s="854" t="s">
        <v>200</v>
      </c>
      <c r="B1991" s="5">
        <v>42636</v>
      </c>
      <c r="C1991" s="650" t="s">
        <v>1265</v>
      </c>
      <c r="D1991" s="9">
        <v>43860</v>
      </c>
      <c r="E1991" s="7" t="s">
        <v>10</v>
      </c>
      <c r="F1991" s="7" t="s">
        <v>1</v>
      </c>
      <c r="G1991" s="7">
        <v>200</v>
      </c>
      <c r="H1991" s="61">
        <v>22.47</v>
      </c>
      <c r="I1991" s="3"/>
      <c r="J1991" s="19">
        <v>4494</v>
      </c>
      <c r="K1991" s="3">
        <v>23.481999999999999</v>
      </c>
      <c r="L1991" s="8">
        <v>0.72000000000000008</v>
      </c>
      <c r="M1991" s="8">
        <v>0.13</v>
      </c>
      <c r="N1991" s="823">
        <v>4470.3879999999999</v>
      </c>
      <c r="O1991" s="655" t="s">
        <v>143</v>
      </c>
      <c r="P1991" s="655"/>
      <c r="Q1991" s="823">
        <v>4470.3879999999999</v>
      </c>
      <c r="R1991" s="15">
        <v>197.29</v>
      </c>
      <c r="S1991" s="25">
        <v>700</v>
      </c>
      <c r="U1991" s="15"/>
      <c r="V1991" s="712" t="s">
        <v>1257</v>
      </c>
      <c r="W1991" s="657">
        <v>24.331999999999997</v>
      </c>
      <c r="X1991" s="4">
        <v>400</v>
      </c>
      <c r="Y1991" s="20">
        <v>-6578.69</v>
      </c>
    </row>
    <row r="1992" spans="1:25" ht="15.75" customHeight="1">
      <c r="A1992" s="854" t="s">
        <v>200</v>
      </c>
      <c r="B1992" s="5">
        <v>42636</v>
      </c>
      <c r="C1992" s="650" t="s">
        <v>274</v>
      </c>
      <c r="D1992" s="9">
        <v>43860</v>
      </c>
      <c r="E1992" s="7" t="s">
        <v>8</v>
      </c>
      <c r="F1992" s="7" t="s">
        <v>7</v>
      </c>
      <c r="G1992" s="7">
        <v>100</v>
      </c>
      <c r="H1992" s="61">
        <v>8.24</v>
      </c>
      <c r="I1992" s="3"/>
      <c r="J1992" s="19">
        <v>824</v>
      </c>
      <c r="K1992" s="3">
        <v>12.472</v>
      </c>
      <c r="L1992" s="8">
        <v>0.72000000000000008</v>
      </c>
      <c r="M1992" s="8">
        <v>0.13</v>
      </c>
      <c r="N1992" s="823">
        <v>837.23199999999997</v>
      </c>
      <c r="O1992" s="655" t="s">
        <v>143</v>
      </c>
      <c r="P1992" s="655"/>
      <c r="Q1992" s="823">
        <v>-837.23199999999997</v>
      </c>
      <c r="R1992" s="15"/>
      <c r="S1992" s="25">
        <v>300</v>
      </c>
      <c r="U1992" s="15"/>
      <c r="V1992" s="712" t="s">
        <v>1257</v>
      </c>
      <c r="W1992" s="657">
        <v>13.322000000000001</v>
      </c>
      <c r="X1992" s="4">
        <v>100</v>
      </c>
      <c r="Y1992" s="20">
        <v>-6578.69</v>
      </c>
    </row>
    <row r="1993" spans="1:25" ht="15.75" customHeight="1">
      <c r="A1993" s="854" t="s">
        <v>200</v>
      </c>
      <c r="B1993" s="5">
        <v>42636</v>
      </c>
      <c r="C1993" s="650" t="s">
        <v>281</v>
      </c>
      <c r="D1993" s="9">
        <v>43860</v>
      </c>
      <c r="E1993" s="7" t="s">
        <v>8</v>
      </c>
      <c r="F1993" s="7" t="s">
        <v>160</v>
      </c>
      <c r="G1993" s="7">
        <v>400</v>
      </c>
      <c r="H1993" s="61">
        <v>6.36</v>
      </c>
      <c r="I1993" s="3"/>
      <c r="J1993" s="19">
        <v>2544</v>
      </c>
      <c r="K1993" s="3">
        <v>17.632000000000001</v>
      </c>
      <c r="L1993" s="8">
        <v>0.72000000000000008</v>
      </c>
      <c r="M1993" s="8">
        <v>0.13</v>
      </c>
      <c r="N1993" s="823">
        <v>2562.3920000000003</v>
      </c>
      <c r="O1993" s="655" t="s">
        <v>143</v>
      </c>
      <c r="P1993" s="655"/>
      <c r="Q1993" s="823">
        <v>-2562.3920000000003</v>
      </c>
      <c r="R1993" s="15"/>
      <c r="S1993" s="25">
        <v>400</v>
      </c>
      <c r="U1993" s="15"/>
      <c r="V1993" s="712" t="s">
        <v>1257</v>
      </c>
      <c r="W1993" s="657">
        <v>18.481999999999999</v>
      </c>
      <c r="X1993" s="4">
        <v>200</v>
      </c>
      <c r="Y1993" s="20">
        <v>-7934.21</v>
      </c>
    </row>
    <row r="1994" spans="1:25" ht="15.75" customHeight="1">
      <c r="A1994" s="854" t="s">
        <v>200</v>
      </c>
      <c r="B1994" s="5">
        <v>42629</v>
      </c>
      <c r="C1994" s="650" t="s">
        <v>280</v>
      </c>
      <c r="D1994" s="9">
        <v>31080</v>
      </c>
      <c r="E1994" s="7" t="s">
        <v>8</v>
      </c>
      <c r="F1994" s="7" t="s">
        <v>146</v>
      </c>
      <c r="G1994" s="7">
        <v>400</v>
      </c>
      <c r="H1994" s="61">
        <v>13.04</v>
      </c>
      <c r="I1994" s="3">
        <v>12.820848639455782</v>
      </c>
      <c r="J1994" s="19">
        <v>5216</v>
      </c>
      <c r="K1994" s="53">
        <v>25.648</v>
      </c>
      <c r="L1994" s="8">
        <v>0.89500000000000002</v>
      </c>
      <c r="M1994" s="8">
        <v>0.16</v>
      </c>
      <c r="N1994" s="823">
        <v>5242.4380000000001</v>
      </c>
      <c r="O1994" s="655" t="s">
        <v>143</v>
      </c>
      <c r="P1994" s="655"/>
      <c r="Q1994" s="823">
        <v>-5242.4380000000001</v>
      </c>
      <c r="R1994" s="15"/>
      <c r="S1994" s="25">
        <v>200</v>
      </c>
      <c r="U1994" s="15"/>
      <c r="V1994" s="712" t="s">
        <v>1257</v>
      </c>
      <c r="W1994" s="657">
        <v>26.702999999999999</v>
      </c>
      <c r="X1994" s="4">
        <v>200</v>
      </c>
      <c r="Y1994" s="20">
        <v>-7934.21</v>
      </c>
    </row>
    <row r="1995" spans="1:25" ht="15.75" customHeight="1">
      <c r="A1995" s="854" t="s">
        <v>200</v>
      </c>
      <c r="B1995" s="5">
        <v>42629</v>
      </c>
      <c r="C1995" s="650" t="s">
        <v>280</v>
      </c>
      <c r="D1995" s="9">
        <v>31080</v>
      </c>
      <c r="E1995" s="7" t="s">
        <v>8</v>
      </c>
      <c r="F1995" s="7" t="s">
        <v>146</v>
      </c>
      <c r="G1995" s="7">
        <v>100</v>
      </c>
      <c r="H1995" s="61">
        <v>13.11</v>
      </c>
      <c r="I1995" s="3">
        <v>13.157382000000002</v>
      </c>
      <c r="J1995" s="19">
        <v>1311</v>
      </c>
      <c r="K1995" s="53">
        <v>23.933</v>
      </c>
      <c r="L1995" s="8">
        <v>0.89500000000000002</v>
      </c>
      <c r="M1995" s="8">
        <v>0.16</v>
      </c>
      <c r="N1995" s="823">
        <v>1335.7230000000002</v>
      </c>
      <c r="O1995" s="655" t="s">
        <v>143</v>
      </c>
      <c r="P1995" s="655"/>
      <c r="Q1995" s="823">
        <v>-1335.7230000000002</v>
      </c>
      <c r="R1995" s="15"/>
      <c r="S1995" s="25">
        <v>200</v>
      </c>
      <c r="U1995" s="15">
        <v>7.0395567119125788</v>
      </c>
      <c r="V1995" s="712" t="s">
        <v>1257</v>
      </c>
      <c r="W1995" s="657">
        <v>24.988</v>
      </c>
      <c r="X1995" s="4">
        <v>-500</v>
      </c>
      <c r="Y1995" s="20">
        <v>6443.48</v>
      </c>
    </row>
    <row r="1996" spans="1:25" ht="15.75" customHeight="1">
      <c r="A1996" s="854" t="s">
        <v>200</v>
      </c>
      <c r="B1996" s="5">
        <v>42622</v>
      </c>
      <c r="C1996" s="650" t="s">
        <v>277</v>
      </c>
      <c r="D1996" s="9">
        <v>10502</v>
      </c>
      <c r="E1996" s="7" t="s">
        <v>8</v>
      </c>
      <c r="F1996" s="7" t="s">
        <v>2</v>
      </c>
      <c r="G1996" s="7">
        <v>200</v>
      </c>
      <c r="H1996" s="61">
        <v>29.8</v>
      </c>
      <c r="I1996" s="3">
        <v>29.395</v>
      </c>
      <c r="J1996" s="19">
        <v>5960</v>
      </c>
      <c r="K1996" s="3">
        <v>27.88</v>
      </c>
      <c r="L1996" s="8">
        <v>1.08</v>
      </c>
      <c r="M1996" s="8">
        <v>0.19500000000000001</v>
      </c>
      <c r="N1996" s="823">
        <v>5988.7049999999999</v>
      </c>
      <c r="O1996" s="655" t="s">
        <v>143</v>
      </c>
      <c r="P1996" s="655"/>
      <c r="Q1996" s="823">
        <v>-5988.7049999999999</v>
      </c>
      <c r="R1996" s="15"/>
      <c r="S1996" s="25">
        <v>400</v>
      </c>
      <c r="U1996" s="15"/>
      <c r="V1996" s="712" t="s">
        <v>1257</v>
      </c>
      <c r="W1996" s="657">
        <v>29.155000000000001</v>
      </c>
      <c r="X1996" s="4">
        <v>300</v>
      </c>
      <c r="Y1996" s="20">
        <v>-6845.57</v>
      </c>
    </row>
    <row r="1997" spans="1:25" ht="15.75" customHeight="1">
      <c r="A1997" s="854" t="s">
        <v>200</v>
      </c>
      <c r="B1997" s="5">
        <v>42622</v>
      </c>
      <c r="C1997" s="650" t="s">
        <v>274</v>
      </c>
      <c r="D1997" s="9">
        <v>10502</v>
      </c>
      <c r="E1997" s="7" t="s">
        <v>8</v>
      </c>
      <c r="F1997" s="7" t="s">
        <v>7</v>
      </c>
      <c r="G1997" s="7">
        <v>200</v>
      </c>
      <c r="H1997" s="61">
        <v>9.64</v>
      </c>
      <c r="I1997" s="3"/>
      <c r="J1997" s="19">
        <v>1928</v>
      </c>
      <c r="K1997" s="3">
        <v>15.783999999999999</v>
      </c>
      <c r="L1997" s="8">
        <v>1.08</v>
      </c>
      <c r="M1997" s="8">
        <v>0.19500000000000001</v>
      </c>
      <c r="N1997" s="823">
        <v>1944.6090000000002</v>
      </c>
      <c r="O1997" s="655" t="s">
        <v>143</v>
      </c>
      <c r="P1997" s="655"/>
      <c r="Q1997" s="823">
        <v>-1944.6090000000002</v>
      </c>
      <c r="R1997" s="15"/>
      <c r="S1997" s="25">
        <v>100</v>
      </c>
      <c r="U1997" s="15"/>
      <c r="V1997" s="712" t="s">
        <v>1257</v>
      </c>
      <c r="W1997" s="657">
        <v>17.058999999999997</v>
      </c>
      <c r="X1997" s="4">
        <v>100</v>
      </c>
      <c r="Y1997" s="20">
        <v>-6845.57</v>
      </c>
    </row>
    <row r="1998" spans="1:25" ht="15.75" customHeight="1">
      <c r="A1998" s="854" t="s">
        <v>200</v>
      </c>
      <c r="B1998" s="5">
        <v>42619</v>
      </c>
      <c r="C1998" s="650" t="s">
        <v>280</v>
      </c>
      <c r="D1998" s="9">
        <v>2662</v>
      </c>
      <c r="E1998" s="7" t="s">
        <v>10</v>
      </c>
      <c r="F1998" s="7" t="s">
        <v>146</v>
      </c>
      <c r="G1998" s="7">
        <v>500</v>
      </c>
      <c r="H1998" s="61">
        <v>12.95</v>
      </c>
      <c r="I1998" s="3"/>
      <c r="J1998" s="19">
        <v>6475</v>
      </c>
      <c r="K1998" s="3">
        <v>29.425000000000001</v>
      </c>
      <c r="L1998" s="8">
        <v>1.78</v>
      </c>
      <c r="M1998" s="8">
        <v>0.32</v>
      </c>
      <c r="N1998" s="823">
        <v>6445.2550000000001</v>
      </c>
      <c r="O1998" s="655" t="s">
        <v>143</v>
      </c>
      <c r="P1998" s="655"/>
      <c r="Q1998" s="823">
        <v>6445.2550000000001</v>
      </c>
      <c r="R1998" s="15">
        <v>453.71738095238106</v>
      </c>
      <c r="S1998" s="25">
        <v>300</v>
      </c>
      <c r="U1998" s="15"/>
      <c r="V1998" s="712" t="s">
        <v>1257</v>
      </c>
      <c r="W1998" s="657">
        <v>31.525000000000002</v>
      </c>
      <c r="X1998" s="4">
        <v>300</v>
      </c>
      <c r="Y1998" s="20">
        <v>-6845.57</v>
      </c>
    </row>
    <row r="1999" spans="1:25" ht="15.75" customHeight="1">
      <c r="A1999" s="854" t="s">
        <v>200</v>
      </c>
      <c r="B1999" s="5">
        <v>42607</v>
      </c>
      <c r="C1999" s="650" t="s">
        <v>277</v>
      </c>
      <c r="D1999" s="9">
        <v>60354</v>
      </c>
      <c r="E1999" s="7" t="s">
        <v>8</v>
      </c>
      <c r="F1999" s="7" t="s">
        <v>205</v>
      </c>
      <c r="G1999" s="7">
        <v>300</v>
      </c>
      <c r="H1999" s="61">
        <v>13.7</v>
      </c>
      <c r="I1999" s="3"/>
      <c r="J1999" s="19">
        <v>4110</v>
      </c>
      <c r="K1999" s="3">
        <v>22.33</v>
      </c>
      <c r="L1999" s="8">
        <v>0.62</v>
      </c>
      <c r="M1999" s="8">
        <v>0.10666666666666667</v>
      </c>
      <c r="N1999" s="823">
        <v>4133.0666666666666</v>
      </c>
      <c r="O1999" s="655" t="s">
        <v>143</v>
      </c>
      <c r="P1999" s="655"/>
      <c r="Q1999" s="823">
        <v>-4133.0666666666666</v>
      </c>
      <c r="R1999" s="15"/>
      <c r="S1999" s="25">
        <v>0</v>
      </c>
      <c r="U1999" s="15">
        <v>11.220345229137665</v>
      </c>
      <c r="V1999" s="712" t="s">
        <v>1257</v>
      </c>
      <c r="W1999" s="657">
        <v>23.056666666666665</v>
      </c>
      <c r="X1999" s="4">
        <v>-300</v>
      </c>
      <c r="Y1999" s="20">
        <v>1882.69</v>
      </c>
    </row>
    <row r="2000" spans="1:25" ht="15.75" customHeight="1">
      <c r="A2000" s="854" t="s">
        <v>200</v>
      </c>
      <c r="B2000" s="5">
        <v>42607</v>
      </c>
      <c r="C2000" s="650" t="s">
        <v>277</v>
      </c>
      <c r="D2000" s="9">
        <v>60354</v>
      </c>
      <c r="E2000" s="7" t="s">
        <v>8</v>
      </c>
      <c r="F2000" s="7" t="s">
        <v>205</v>
      </c>
      <c r="G2000" s="7">
        <v>100</v>
      </c>
      <c r="H2000" s="61">
        <v>13.6</v>
      </c>
      <c r="I2000" s="3"/>
      <c r="J2000" s="19">
        <v>1360</v>
      </c>
      <c r="K2000" s="3">
        <v>14.08</v>
      </c>
      <c r="L2000" s="8">
        <v>0.62</v>
      </c>
      <c r="M2000" s="8">
        <v>0.10666666666666667</v>
      </c>
      <c r="N2000" s="823">
        <v>1374.8166666666666</v>
      </c>
      <c r="O2000" s="655" t="s">
        <v>143</v>
      </c>
      <c r="P2000" s="655"/>
      <c r="Q2000" s="823">
        <v>-1374.8166666666666</v>
      </c>
      <c r="R2000" s="15"/>
      <c r="S2000" s="25">
        <v>0</v>
      </c>
      <c r="U2000" s="15">
        <v>-1.7807055613064251</v>
      </c>
      <c r="V2000" s="712" t="s">
        <v>1257</v>
      </c>
      <c r="W2000" s="657">
        <v>14.806666666666667</v>
      </c>
      <c r="X2000" s="4">
        <v>-200</v>
      </c>
      <c r="Y2000" s="20">
        <v>-1750.89</v>
      </c>
    </row>
    <row r="2001" spans="1:25" ht="15.75" customHeight="1">
      <c r="A2001" s="854" t="s">
        <v>200</v>
      </c>
      <c r="B2001" s="5">
        <v>42607</v>
      </c>
      <c r="C2001" s="650" t="s">
        <v>271</v>
      </c>
      <c r="D2001" s="9">
        <v>60354</v>
      </c>
      <c r="E2001" s="7" t="s">
        <v>8</v>
      </c>
      <c r="F2001" s="7" t="s">
        <v>6</v>
      </c>
      <c r="G2001" s="7">
        <v>300</v>
      </c>
      <c r="H2001" s="61">
        <v>4.41</v>
      </c>
      <c r="I2001" s="3"/>
      <c r="J2001" s="19">
        <v>1323</v>
      </c>
      <c r="K2001" s="3">
        <v>13.968999999999999</v>
      </c>
      <c r="L2001" s="8">
        <v>0.62</v>
      </c>
      <c r="M2001" s="8">
        <v>0.10666666666666667</v>
      </c>
      <c r="N2001" s="823">
        <v>1337.7056666666667</v>
      </c>
      <c r="O2001" s="655" t="s">
        <v>143</v>
      </c>
      <c r="P2001" s="655"/>
      <c r="Q2001" s="823">
        <v>-1337.7056666666667</v>
      </c>
      <c r="R2001" s="15"/>
      <c r="S2001" s="25">
        <v>700</v>
      </c>
      <c r="U2001" s="15"/>
      <c r="V2001" s="712" t="s">
        <v>1257</v>
      </c>
      <c r="W2001" s="657">
        <v>14.695666666666666</v>
      </c>
      <c r="X2001" s="4">
        <v>100</v>
      </c>
      <c r="Y2001" s="20">
        <v>-1750.89</v>
      </c>
    </row>
    <row r="2002" spans="1:25" ht="15.75" customHeight="1">
      <c r="A2002" s="854" t="s">
        <v>200</v>
      </c>
      <c r="B2002" s="5">
        <v>42600</v>
      </c>
      <c r="C2002" s="650" t="s">
        <v>281</v>
      </c>
      <c r="D2002" s="9">
        <v>43191</v>
      </c>
      <c r="E2002" s="7" t="s">
        <v>10</v>
      </c>
      <c r="F2002" s="7" t="s">
        <v>153</v>
      </c>
      <c r="G2002" s="7">
        <v>300</v>
      </c>
      <c r="H2002" s="61">
        <v>6.33</v>
      </c>
      <c r="I2002" s="3"/>
      <c r="J2002" s="19">
        <v>1899</v>
      </c>
      <c r="K2002" s="3">
        <v>15.696999999999999</v>
      </c>
      <c r="L2002" s="8">
        <v>0.35199999999999998</v>
      </c>
      <c r="M2002" s="8">
        <v>0.09</v>
      </c>
      <c r="N2002" s="823">
        <v>1883.2130000000002</v>
      </c>
      <c r="O2002" s="655" t="s">
        <v>143</v>
      </c>
      <c r="P2002" s="655"/>
      <c r="Q2002" s="823">
        <v>1883.2130000000002</v>
      </c>
      <c r="R2002" s="15">
        <v>211.30300000000034</v>
      </c>
      <c r="S2002" s="25">
        <v>600</v>
      </c>
      <c r="U2002" s="15"/>
      <c r="V2002" s="712" t="s">
        <v>1257</v>
      </c>
      <c r="W2002" s="657">
        <v>16.138999999999999</v>
      </c>
      <c r="X2002" s="4">
        <v>200</v>
      </c>
      <c r="Y2002" s="20">
        <v>-1750.89</v>
      </c>
    </row>
    <row r="2003" spans="1:25" ht="15.75" customHeight="1">
      <c r="A2003" s="854" t="s">
        <v>200</v>
      </c>
      <c r="B2003" s="5">
        <v>42599</v>
      </c>
      <c r="C2003" s="650" t="s">
        <v>274</v>
      </c>
      <c r="D2003" s="9">
        <v>39074</v>
      </c>
      <c r="E2003" s="7" t="s">
        <v>10</v>
      </c>
      <c r="F2003" s="7" t="s">
        <v>17</v>
      </c>
      <c r="G2003" s="7">
        <v>200</v>
      </c>
      <c r="H2003" s="61">
        <v>9.9499999999999993</v>
      </c>
      <c r="I2003" s="3"/>
      <c r="J2003" s="19">
        <v>1989.9999999999998</v>
      </c>
      <c r="K2003" s="3">
        <v>15.969999999999999</v>
      </c>
      <c r="L2003" s="8">
        <v>0.52</v>
      </c>
      <c r="M2003" s="8">
        <v>9.3333333333333338E-2</v>
      </c>
      <c r="N2003" s="823">
        <v>1973.9366666666665</v>
      </c>
      <c r="O2003" s="655" t="s">
        <v>143</v>
      </c>
      <c r="P2003" s="655"/>
      <c r="Q2003" s="823">
        <v>1973.9366666666665</v>
      </c>
      <c r="R2003" s="15">
        <v>-35.15</v>
      </c>
      <c r="S2003" s="25">
        <v>200</v>
      </c>
      <c r="U2003" s="15"/>
      <c r="V2003" s="712" t="s">
        <v>1257</v>
      </c>
      <c r="W2003" s="657">
        <v>16.583333333333332</v>
      </c>
      <c r="X2003" s="4">
        <v>200</v>
      </c>
      <c r="Y2003" s="20">
        <v>-10099.4</v>
      </c>
    </row>
    <row r="2004" spans="1:25" ht="15.75" customHeight="1">
      <c r="A2004" s="854" t="s">
        <v>200</v>
      </c>
      <c r="B2004" s="5">
        <v>42599</v>
      </c>
      <c r="C2004" s="650" t="s">
        <v>280</v>
      </c>
      <c r="D2004" s="9">
        <v>39074</v>
      </c>
      <c r="E2004" s="7" t="s">
        <v>8</v>
      </c>
      <c r="F2004" s="7" t="s">
        <v>146</v>
      </c>
      <c r="G2004" s="7">
        <v>100</v>
      </c>
      <c r="H2004" s="61">
        <v>12.3</v>
      </c>
      <c r="I2004" s="3">
        <v>11.979515238095239</v>
      </c>
      <c r="J2004" s="19">
        <v>1230</v>
      </c>
      <c r="K2004" s="3">
        <v>13.69</v>
      </c>
      <c r="L2004" s="8">
        <v>0.52</v>
      </c>
      <c r="M2004" s="8">
        <v>9.3333333333333338E-2</v>
      </c>
      <c r="N2004" s="823">
        <v>1244.4133333333334</v>
      </c>
      <c r="O2004" s="655" t="s">
        <v>143</v>
      </c>
      <c r="P2004" s="655"/>
      <c r="Q2004" s="823">
        <v>-1244.4133333333334</v>
      </c>
      <c r="R2004" s="15"/>
      <c r="S2004" s="25">
        <v>200</v>
      </c>
      <c r="U2004" s="15"/>
      <c r="V2004" s="712" t="s">
        <v>1257</v>
      </c>
      <c r="W2004" s="657">
        <v>14.303333333333333</v>
      </c>
      <c r="X2004" s="4">
        <v>200</v>
      </c>
      <c r="Y2004" s="20">
        <v>-10099.4</v>
      </c>
    </row>
    <row r="2005" spans="1:25" ht="15.75" customHeight="1">
      <c r="A2005" s="854" t="s">
        <v>200</v>
      </c>
      <c r="B2005" s="5">
        <v>42599</v>
      </c>
      <c r="C2005" s="650" t="s">
        <v>280</v>
      </c>
      <c r="D2005" s="9">
        <v>39074</v>
      </c>
      <c r="E2005" s="7" t="s">
        <v>8</v>
      </c>
      <c r="F2005" s="7" t="s">
        <v>146</v>
      </c>
      <c r="G2005" s="7">
        <v>200</v>
      </c>
      <c r="H2005" s="61">
        <v>12.31</v>
      </c>
      <c r="I2005" s="3"/>
      <c r="J2005" s="19">
        <v>2462</v>
      </c>
      <c r="K2005" s="3">
        <v>17.385999999999999</v>
      </c>
      <c r="L2005" s="8">
        <v>0.52</v>
      </c>
      <c r="M2005" s="8">
        <v>9.3333333333333338E-2</v>
      </c>
      <c r="N2005" s="823">
        <v>2480.1093333333333</v>
      </c>
      <c r="O2005" s="655" t="s">
        <v>143</v>
      </c>
      <c r="P2005" s="655"/>
      <c r="Q2005" s="823">
        <v>-2480.1093333333333</v>
      </c>
      <c r="R2005" s="15"/>
      <c r="S2005" s="25">
        <v>400</v>
      </c>
      <c r="U2005" s="15"/>
      <c r="V2005" s="712" t="s">
        <v>1257</v>
      </c>
      <c r="W2005" s="657">
        <v>17.999333333333333</v>
      </c>
      <c r="X2005" s="4">
        <v>200</v>
      </c>
      <c r="Y2005" s="20">
        <v>-2369.81</v>
      </c>
    </row>
    <row r="2006" spans="1:25" ht="15.75" customHeight="1">
      <c r="A2006" s="854" t="s">
        <v>200</v>
      </c>
      <c r="B2006" s="5">
        <v>42594</v>
      </c>
      <c r="C2006" s="650" t="s">
        <v>277</v>
      </c>
      <c r="D2006" s="9">
        <v>26272</v>
      </c>
      <c r="E2006" s="7" t="s">
        <v>8</v>
      </c>
      <c r="F2006" s="7" t="s">
        <v>2</v>
      </c>
      <c r="G2006" s="7">
        <v>200</v>
      </c>
      <c r="H2006" s="61">
        <v>28.99</v>
      </c>
      <c r="I2006" s="3"/>
      <c r="J2006" s="19">
        <v>5798</v>
      </c>
      <c r="K2006" s="3">
        <v>27.394000000000002</v>
      </c>
      <c r="L2006" s="8">
        <v>1.38</v>
      </c>
      <c r="M2006" s="8">
        <v>0.25</v>
      </c>
      <c r="N2006" s="823">
        <v>5826.2740000000003</v>
      </c>
      <c r="O2006" s="655" t="s">
        <v>143</v>
      </c>
      <c r="P2006" s="655"/>
      <c r="Q2006" s="823">
        <v>-5826.2740000000003</v>
      </c>
      <c r="R2006" s="15"/>
      <c r="S2006" s="25">
        <v>0</v>
      </c>
      <c r="U2006" s="15">
        <v>11.224365572651305</v>
      </c>
      <c r="V2006" s="712" t="s">
        <v>1257</v>
      </c>
      <c r="W2006" s="657">
        <v>29.024000000000001</v>
      </c>
      <c r="X2006" s="4">
        <v>-400</v>
      </c>
      <c r="Y2006" s="20">
        <v>6241.15</v>
      </c>
    </row>
    <row r="2007" spans="1:25" ht="15.75" customHeight="1">
      <c r="A2007" s="854" t="s">
        <v>200</v>
      </c>
      <c r="B2007" s="5">
        <v>42594</v>
      </c>
      <c r="C2007" s="650" t="s">
        <v>1265</v>
      </c>
      <c r="D2007" s="9">
        <v>26272</v>
      </c>
      <c r="E2007" s="7" t="s">
        <v>8</v>
      </c>
      <c r="F2007" s="7" t="s">
        <v>1</v>
      </c>
      <c r="G2007" s="7">
        <v>200</v>
      </c>
      <c r="H2007" s="61">
        <v>21.24</v>
      </c>
      <c r="I2007" s="3"/>
      <c r="J2007" s="19">
        <v>4248</v>
      </c>
      <c r="K2007" s="3">
        <v>22.744</v>
      </c>
      <c r="L2007" s="8">
        <v>1.38</v>
      </c>
      <c r="M2007" s="8">
        <v>0.25</v>
      </c>
      <c r="N2007" s="823">
        <v>4271.6239999999998</v>
      </c>
      <c r="O2007" s="655" t="s">
        <v>143</v>
      </c>
      <c r="P2007" s="655"/>
      <c r="Q2007" s="823">
        <v>-4271.6239999999998</v>
      </c>
      <c r="R2007" s="15"/>
      <c r="S2007" s="25">
        <v>300</v>
      </c>
      <c r="U2007" s="15"/>
      <c r="V2007" s="712" t="s">
        <v>1257</v>
      </c>
      <c r="W2007" s="657">
        <v>24.373999999999999</v>
      </c>
      <c r="X2007" s="4">
        <v>300</v>
      </c>
      <c r="Y2007" s="20">
        <v>-3680.12</v>
      </c>
    </row>
    <row r="2008" spans="1:25" ht="15.75" customHeight="1">
      <c r="A2008" s="854" t="s">
        <v>200</v>
      </c>
      <c r="B2008" s="5">
        <v>42593</v>
      </c>
      <c r="C2008" s="650" t="s">
        <v>280</v>
      </c>
      <c r="D2008" s="9">
        <v>23180</v>
      </c>
      <c r="E2008" s="7" t="s">
        <v>8</v>
      </c>
      <c r="F2008" s="7" t="s">
        <v>146</v>
      </c>
      <c r="G2008" s="7">
        <v>200</v>
      </c>
      <c r="H2008" s="61">
        <v>11.76</v>
      </c>
      <c r="I2008" s="3"/>
      <c r="J2008" s="19">
        <v>2352</v>
      </c>
      <c r="K2008" s="3">
        <v>17.056000000000001</v>
      </c>
      <c r="L2008" s="8">
        <v>0.64</v>
      </c>
      <c r="M2008" s="8">
        <v>0.11</v>
      </c>
      <c r="N2008" s="823">
        <v>2369.7960000000003</v>
      </c>
      <c r="O2008" s="655" t="s">
        <v>143</v>
      </c>
      <c r="P2008" s="655"/>
      <c r="Q2008" s="823">
        <v>-2369.7960000000003</v>
      </c>
      <c r="R2008" s="15"/>
      <c r="S2008" s="25">
        <v>200</v>
      </c>
      <c r="U2008" s="15"/>
      <c r="V2008" s="712" t="s">
        <v>1257</v>
      </c>
      <c r="W2008" s="657">
        <v>17.806000000000001</v>
      </c>
      <c r="X2008" s="4">
        <v>200</v>
      </c>
      <c r="Y2008" s="20">
        <v>-3680.12</v>
      </c>
    </row>
    <row r="2009" spans="1:25" ht="15.75" customHeight="1">
      <c r="A2009" s="854" t="s">
        <v>200</v>
      </c>
      <c r="B2009" s="5">
        <v>42592</v>
      </c>
      <c r="C2009" s="650" t="s">
        <v>274</v>
      </c>
      <c r="D2009" s="9">
        <v>19802</v>
      </c>
      <c r="E2009" s="7" t="s">
        <v>10</v>
      </c>
      <c r="F2009" s="7" t="s">
        <v>19</v>
      </c>
      <c r="G2009" s="7">
        <v>400</v>
      </c>
      <c r="H2009" s="61">
        <v>15.68</v>
      </c>
      <c r="I2009" s="3"/>
      <c r="J2009" s="19">
        <v>6272</v>
      </c>
      <c r="K2009" s="3">
        <v>28.815999999999999</v>
      </c>
      <c r="L2009" s="8">
        <v>1.72</v>
      </c>
      <c r="M2009" s="8">
        <v>0.31</v>
      </c>
      <c r="N2009" s="823">
        <v>6242.8739999999998</v>
      </c>
      <c r="O2009" s="655" t="s">
        <v>143</v>
      </c>
      <c r="P2009" s="655"/>
      <c r="Q2009" s="823">
        <v>6242.8739999999998</v>
      </c>
      <c r="R2009" s="15">
        <v>700.7229999999995</v>
      </c>
      <c r="S2009" s="25">
        <v>200</v>
      </c>
      <c r="U2009" s="15"/>
      <c r="V2009" s="712" t="s">
        <v>1257</v>
      </c>
      <c r="W2009" s="657">
        <v>30.845999999999997</v>
      </c>
      <c r="X2009" s="4">
        <v>200</v>
      </c>
      <c r="Y2009" s="20">
        <v>-2291.5500000000002</v>
      </c>
    </row>
    <row r="2010" spans="1:25" ht="15.75" customHeight="1">
      <c r="A2010" s="854" t="s">
        <v>200</v>
      </c>
      <c r="B2010" s="5">
        <v>42586</v>
      </c>
      <c r="C2010" s="650" t="s">
        <v>281</v>
      </c>
      <c r="D2010" s="9">
        <v>3542</v>
      </c>
      <c r="E2010" s="7" t="s">
        <v>8</v>
      </c>
      <c r="F2010" s="7" t="s">
        <v>153</v>
      </c>
      <c r="G2010" s="7">
        <v>300</v>
      </c>
      <c r="H2010" s="61">
        <v>5.52</v>
      </c>
      <c r="I2010" s="3"/>
      <c r="J2010" s="19">
        <v>1655.9999999999998</v>
      </c>
      <c r="K2010" s="3">
        <v>14.968</v>
      </c>
      <c r="L2010" s="8">
        <v>0.5</v>
      </c>
      <c r="M2010" s="8">
        <v>0.09</v>
      </c>
      <c r="N2010" s="823">
        <v>1671.6879999999999</v>
      </c>
      <c r="O2010" s="655" t="s">
        <v>143</v>
      </c>
      <c r="P2010" s="655"/>
      <c r="Q2010" s="823">
        <v>-1671.6879999999999</v>
      </c>
      <c r="R2010" s="15"/>
      <c r="S2010" s="25">
        <v>400</v>
      </c>
      <c r="U2010" s="15"/>
      <c r="V2010" s="712" t="s">
        <v>1257</v>
      </c>
      <c r="W2010" s="657">
        <v>15.558</v>
      </c>
      <c r="X2010" s="4">
        <v>200</v>
      </c>
      <c r="Y2010" s="20">
        <v>-2819.31</v>
      </c>
    </row>
    <row r="2011" spans="1:25" ht="15.75" customHeight="1">
      <c r="A2011" s="854" t="s">
        <v>200</v>
      </c>
      <c r="B2011" s="5">
        <v>42586</v>
      </c>
      <c r="C2011" s="650" t="s">
        <v>274</v>
      </c>
      <c r="D2011" s="9">
        <v>3542</v>
      </c>
      <c r="E2011" s="7" t="s">
        <v>8</v>
      </c>
      <c r="F2011" s="7" t="s">
        <v>17</v>
      </c>
      <c r="G2011" s="7">
        <v>200</v>
      </c>
      <c r="H2011" s="61">
        <v>9.9600000000000009</v>
      </c>
      <c r="I2011" s="3"/>
      <c r="J2011" s="19">
        <v>1992.0000000000002</v>
      </c>
      <c r="K2011" s="3">
        <v>15.976000000000001</v>
      </c>
      <c r="L2011" s="8">
        <v>0.5</v>
      </c>
      <c r="M2011" s="8">
        <v>0.09</v>
      </c>
      <c r="N2011" s="823">
        <v>2008.6960000000004</v>
      </c>
      <c r="O2011" s="655" t="s">
        <v>143</v>
      </c>
      <c r="P2011" s="655"/>
      <c r="Q2011" s="823">
        <v>-2008.6960000000004</v>
      </c>
      <c r="R2011" s="15"/>
      <c r="S2011" s="25">
        <v>0</v>
      </c>
      <c r="U2011" s="15">
        <v>8.5794383146321227</v>
      </c>
      <c r="V2011" s="712" t="s">
        <v>1257</v>
      </c>
      <c r="W2011" s="657">
        <v>16.565999999999999</v>
      </c>
      <c r="X2011" s="4">
        <v>-300</v>
      </c>
      <c r="Y2011" s="20">
        <v>806.23</v>
      </c>
    </row>
    <row r="2012" spans="1:25" ht="15.75" customHeight="1">
      <c r="A2012" s="854" t="s">
        <v>200</v>
      </c>
      <c r="B2012" s="5">
        <v>42584</v>
      </c>
      <c r="C2012" s="650" t="s">
        <v>280</v>
      </c>
      <c r="D2012" s="9">
        <v>75901</v>
      </c>
      <c r="E2012" s="7" t="s">
        <v>8</v>
      </c>
      <c r="F2012" s="7" t="s">
        <v>146</v>
      </c>
      <c r="G2012" s="7">
        <v>200</v>
      </c>
      <c r="H2012" s="61">
        <v>11.37</v>
      </c>
      <c r="I2012" s="3"/>
      <c r="J2012" s="19">
        <v>2274</v>
      </c>
      <c r="K2012" s="3">
        <v>16.821999999999999</v>
      </c>
      <c r="L2012" s="8">
        <v>0.62</v>
      </c>
      <c r="M2012" s="8">
        <v>0.11</v>
      </c>
      <c r="N2012" s="823">
        <v>2291.5620000000004</v>
      </c>
      <c r="O2012" s="655" t="s">
        <v>143</v>
      </c>
      <c r="P2012" s="655"/>
      <c r="Q2012" s="823">
        <v>-2291.5620000000004</v>
      </c>
      <c r="R2012" s="15"/>
      <c r="S2012" s="25">
        <v>200</v>
      </c>
      <c r="U2012" s="15"/>
      <c r="V2012" s="712" t="s">
        <v>1257</v>
      </c>
      <c r="W2012" s="657">
        <v>17.552</v>
      </c>
      <c r="X2012" s="4">
        <v>200</v>
      </c>
      <c r="Y2012" s="20">
        <v>806.23</v>
      </c>
    </row>
    <row r="2013" spans="1:25" ht="15.75" customHeight="1">
      <c r="A2013" s="854" t="s">
        <v>200</v>
      </c>
      <c r="B2013" s="5">
        <v>42579</v>
      </c>
      <c r="C2013" s="650" t="s">
        <v>274</v>
      </c>
      <c r="D2013" s="9">
        <v>65397</v>
      </c>
      <c r="E2013" s="7" t="s">
        <v>8</v>
      </c>
      <c r="F2013" s="7" t="s">
        <v>19</v>
      </c>
      <c r="G2013" s="7">
        <v>200</v>
      </c>
      <c r="H2013" s="61">
        <v>14</v>
      </c>
      <c r="I2013" s="3"/>
      <c r="J2013" s="19">
        <v>2800</v>
      </c>
      <c r="K2013" s="3">
        <v>18.399999999999999</v>
      </c>
      <c r="L2013" s="8">
        <v>0.77</v>
      </c>
      <c r="M2013" s="8">
        <v>0.14000000000000001</v>
      </c>
      <c r="N2013" s="823">
        <v>2819.17</v>
      </c>
      <c r="O2013" s="655" t="s">
        <v>143</v>
      </c>
      <c r="P2013" s="655"/>
      <c r="Q2013" s="823">
        <v>-2819.17</v>
      </c>
      <c r="R2013" s="15"/>
      <c r="S2013" s="25">
        <v>300</v>
      </c>
      <c r="U2013" s="15"/>
      <c r="V2013" s="712" t="s">
        <v>1257</v>
      </c>
      <c r="W2013" s="657">
        <v>19.309999999999999</v>
      </c>
      <c r="X2013" s="4">
        <v>300</v>
      </c>
      <c r="Y2013" s="20">
        <v>-3224.65</v>
      </c>
    </row>
    <row r="2014" spans="1:25" ht="15.75" customHeight="1">
      <c r="A2014" s="854" t="s">
        <v>200</v>
      </c>
      <c r="B2014" s="5">
        <v>42576</v>
      </c>
      <c r="C2014" s="650" t="s">
        <v>280</v>
      </c>
      <c r="D2014" s="9">
        <v>53453</v>
      </c>
      <c r="E2014" s="7" t="s">
        <v>10</v>
      </c>
      <c r="F2014" s="7" t="s">
        <v>146</v>
      </c>
      <c r="G2014" s="7">
        <v>300</v>
      </c>
      <c r="H2014" s="61">
        <v>11.83</v>
      </c>
      <c r="I2014" s="3"/>
      <c r="J2014" s="19">
        <v>3549</v>
      </c>
      <c r="K2014" s="3">
        <v>20.646999999999998</v>
      </c>
      <c r="L2014" s="8">
        <v>0.85499999999999998</v>
      </c>
      <c r="M2014" s="8">
        <v>0.15</v>
      </c>
      <c r="N2014" s="823">
        <v>3528.203</v>
      </c>
      <c r="O2014" s="655" t="s">
        <v>143</v>
      </c>
      <c r="P2014" s="655"/>
      <c r="Q2014" s="823">
        <v>3528.203</v>
      </c>
      <c r="R2014" s="15">
        <v>302.7</v>
      </c>
      <c r="S2014" s="25">
        <v>0</v>
      </c>
      <c r="U2014" s="15">
        <v>5.0901919447797477</v>
      </c>
      <c r="V2014" s="712" t="s">
        <v>1257</v>
      </c>
      <c r="W2014" s="657">
        <v>21.651999999999997</v>
      </c>
      <c r="X2014" s="4">
        <v>-100</v>
      </c>
      <c r="Y2014" s="20">
        <v>6150.43</v>
      </c>
    </row>
    <row r="2015" spans="1:25" ht="15.75" customHeight="1">
      <c r="A2015" s="854" t="s">
        <v>200</v>
      </c>
      <c r="B2015" s="5">
        <v>42576</v>
      </c>
      <c r="C2015" s="650" t="s">
        <v>274</v>
      </c>
      <c r="D2015" s="9">
        <v>53453</v>
      </c>
      <c r="E2015" s="7" t="s">
        <v>8</v>
      </c>
      <c r="F2015" s="7" t="s">
        <v>19</v>
      </c>
      <c r="G2015" s="7">
        <v>200</v>
      </c>
      <c r="H2015" s="61">
        <v>13.51</v>
      </c>
      <c r="I2015" s="3"/>
      <c r="J2015" s="19">
        <v>2702</v>
      </c>
      <c r="K2015" s="3">
        <v>18.106000000000002</v>
      </c>
      <c r="L2015" s="8">
        <v>0.85499999999999998</v>
      </c>
      <c r="M2015" s="8">
        <v>0.16</v>
      </c>
      <c r="N2015" s="823">
        <v>2720.8960000000002</v>
      </c>
      <c r="O2015" s="655" t="s">
        <v>143</v>
      </c>
      <c r="P2015" s="655"/>
      <c r="Q2015" s="823">
        <v>-2720.8960000000002</v>
      </c>
      <c r="R2015" s="15"/>
      <c r="S2015" s="25">
        <v>0</v>
      </c>
      <c r="U2015" s="15">
        <v>8.6678009580996846</v>
      </c>
      <c r="V2015" s="712" t="s">
        <v>1257</v>
      </c>
      <c r="W2015" s="657">
        <v>19.121000000000002</v>
      </c>
      <c r="X2015" s="4">
        <v>-200</v>
      </c>
      <c r="Y2015" s="20">
        <v>6150.43</v>
      </c>
    </row>
    <row r="2016" spans="1:25" ht="15.75" customHeight="1">
      <c r="A2016" s="854" t="s">
        <v>200</v>
      </c>
      <c r="B2016" s="5">
        <v>42566</v>
      </c>
      <c r="C2016" s="650" t="s">
        <v>280</v>
      </c>
      <c r="D2016" s="9">
        <v>28689</v>
      </c>
      <c r="E2016" s="7" t="s">
        <v>8</v>
      </c>
      <c r="F2016" s="7" t="s">
        <v>146</v>
      </c>
      <c r="G2016" s="7">
        <v>300</v>
      </c>
      <c r="H2016" s="61">
        <v>10.68</v>
      </c>
      <c r="I2016" s="3"/>
      <c r="J2016" s="19">
        <v>3204</v>
      </c>
      <c r="K2016" s="3">
        <v>19.612000000000002</v>
      </c>
      <c r="L2016" s="8">
        <v>0.88</v>
      </c>
      <c r="M2016" s="8">
        <v>0.16</v>
      </c>
      <c r="N2016" s="823">
        <v>3224.402</v>
      </c>
      <c r="O2016" s="655" t="s">
        <v>143</v>
      </c>
      <c r="P2016" s="655"/>
      <c r="Q2016" s="823">
        <v>-3224.402</v>
      </c>
      <c r="R2016" s="15"/>
      <c r="S2016" s="25">
        <v>100</v>
      </c>
      <c r="U2016" s="15"/>
      <c r="V2016" s="712" t="s">
        <v>1257</v>
      </c>
      <c r="W2016" s="657">
        <v>20.652000000000001</v>
      </c>
      <c r="X2016" s="4">
        <v>100</v>
      </c>
      <c r="Y2016" s="20">
        <v>-2511.2800000000002</v>
      </c>
    </row>
    <row r="2017" spans="1:25" ht="15.75" customHeight="1">
      <c r="A2017" s="854" t="s">
        <v>200</v>
      </c>
      <c r="B2017" s="5">
        <v>42565</v>
      </c>
      <c r="C2017" s="650" t="s">
        <v>277</v>
      </c>
      <c r="D2017" s="9">
        <v>22592</v>
      </c>
      <c r="E2017" s="7" t="s">
        <v>10</v>
      </c>
      <c r="F2017" s="7" t="s">
        <v>2</v>
      </c>
      <c r="G2017" s="7">
        <v>100</v>
      </c>
      <c r="H2017" s="61">
        <v>26.65</v>
      </c>
      <c r="I2017" s="3"/>
      <c r="J2017" s="19">
        <v>2665</v>
      </c>
      <c r="K2017" s="3">
        <v>17.995000000000001</v>
      </c>
      <c r="L2017" s="8">
        <v>0.85</v>
      </c>
      <c r="M2017" s="8">
        <v>0.15</v>
      </c>
      <c r="N2017" s="823">
        <v>2646.855</v>
      </c>
      <c r="O2017" s="655" t="s">
        <v>143</v>
      </c>
      <c r="P2017" s="655"/>
      <c r="Q2017" s="823">
        <v>2646.855</v>
      </c>
      <c r="R2017" s="15">
        <v>134.72999999999999</v>
      </c>
      <c r="S2017" s="25">
        <v>200</v>
      </c>
      <c r="U2017" s="15"/>
      <c r="V2017" s="712" t="s">
        <v>1257</v>
      </c>
      <c r="W2017" s="657">
        <v>18.995000000000001</v>
      </c>
      <c r="X2017" s="4">
        <v>200</v>
      </c>
      <c r="Y2017" s="20">
        <v>-3200.56</v>
      </c>
    </row>
    <row r="2018" spans="1:25" ht="15.75" customHeight="1">
      <c r="A2018" s="854" t="s">
        <v>200</v>
      </c>
      <c r="B2018" s="5">
        <v>42565</v>
      </c>
      <c r="C2018" s="650" t="s">
        <v>1265</v>
      </c>
      <c r="D2018" s="9">
        <v>22592</v>
      </c>
      <c r="E2018" s="7" t="s">
        <v>10</v>
      </c>
      <c r="F2018" s="7" t="s">
        <v>1</v>
      </c>
      <c r="G2018" s="7">
        <v>200</v>
      </c>
      <c r="H2018" s="61">
        <v>17.63</v>
      </c>
      <c r="I2018" s="3"/>
      <c r="J2018" s="19">
        <v>3526</v>
      </c>
      <c r="K2018" s="3">
        <v>20.577999999999999</v>
      </c>
      <c r="L2018" s="8">
        <v>0.85</v>
      </c>
      <c r="M2018" s="8">
        <v>0.15</v>
      </c>
      <c r="N2018" s="823">
        <v>3505.2719999999999</v>
      </c>
      <c r="O2018" s="655" t="s">
        <v>143</v>
      </c>
      <c r="P2018" s="655"/>
      <c r="Q2018" s="823">
        <v>3505.2719999999999</v>
      </c>
      <c r="R2018" s="15">
        <v>303.83</v>
      </c>
      <c r="S2018" s="25">
        <v>0</v>
      </c>
      <c r="T2018" s="12"/>
      <c r="U2018" s="15">
        <v>8.8182867931699853</v>
      </c>
      <c r="V2018" s="12" t="s">
        <v>1258</v>
      </c>
      <c r="W2018" s="657">
        <v>21.577999999999999</v>
      </c>
      <c r="Y2018" s="51">
        <v>9679.41</v>
      </c>
    </row>
    <row r="2019" spans="1:25" ht="15.75" customHeight="1">
      <c r="A2019" s="854" t="s">
        <v>200</v>
      </c>
      <c r="B2019" s="5">
        <v>42549</v>
      </c>
      <c r="C2019" s="650" t="s">
        <v>277</v>
      </c>
      <c r="D2019" s="9">
        <v>49760</v>
      </c>
      <c r="E2019" s="7" t="s">
        <v>8</v>
      </c>
      <c r="F2019" s="7" t="s">
        <v>2</v>
      </c>
      <c r="G2019" s="7">
        <v>100</v>
      </c>
      <c r="H2019" s="61">
        <v>24.93</v>
      </c>
      <c r="I2019" s="3"/>
      <c r="J2019" s="19">
        <v>2493</v>
      </c>
      <c r="K2019" s="3">
        <v>17.478999999999999</v>
      </c>
      <c r="L2019" s="8">
        <v>0.68</v>
      </c>
      <c r="M2019" s="8">
        <v>0.12</v>
      </c>
      <c r="N2019" s="823">
        <v>2511.2289999999998</v>
      </c>
      <c r="O2019" s="655" t="s">
        <v>143</v>
      </c>
      <c r="P2019" s="655"/>
      <c r="Q2019" s="823">
        <v>-2511.2289999999998</v>
      </c>
      <c r="R2019" s="15"/>
      <c r="S2019" s="25">
        <v>800</v>
      </c>
      <c r="T2019" s="12"/>
      <c r="V2019" s="12" t="s">
        <v>1258</v>
      </c>
      <c r="W2019" s="657">
        <v>18.279</v>
      </c>
      <c r="Y2019" s="20"/>
    </row>
    <row r="2020" spans="1:25" ht="15.75" customHeight="1">
      <c r="A2020" s="854" t="s">
        <v>200</v>
      </c>
      <c r="B2020" s="5">
        <v>42548</v>
      </c>
      <c r="C2020" s="650" t="s">
        <v>1265</v>
      </c>
      <c r="D2020" s="9">
        <v>46538</v>
      </c>
      <c r="E2020" s="7" t="s">
        <v>8</v>
      </c>
      <c r="F2020" s="7" t="s">
        <v>1</v>
      </c>
      <c r="G2020" s="7">
        <v>200</v>
      </c>
      <c r="H2020" s="61">
        <v>15.9</v>
      </c>
      <c r="I2020" s="3"/>
      <c r="J2020" s="19">
        <v>3180</v>
      </c>
      <c r="K2020" s="3">
        <v>19.54</v>
      </c>
      <c r="L2020" s="8">
        <v>0.87</v>
      </c>
      <c r="M2020" s="8">
        <v>0.15</v>
      </c>
      <c r="N2020" s="823">
        <v>3200.32</v>
      </c>
      <c r="O2020" s="655" t="s">
        <v>143</v>
      </c>
      <c r="P2020" s="655"/>
      <c r="Q2020" s="823">
        <v>-3200.32</v>
      </c>
      <c r="R2020" s="15"/>
      <c r="S2020" s="25">
        <v>300</v>
      </c>
      <c r="T2020" s="12"/>
      <c r="V2020" s="12" t="s">
        <v>1258</v>
      </c>
      <c r="W2020" s="657">
        <v>20.56</v>
      </c>
      <c r="Y2020" s="20"/>
    </row>
    <row r="2021" spans="1:25" ht="15.5">
      <c r="A2021" s="27"/>
      <c r="B2021" s="5"/>
      <c r="C2021" s="5"/>
      <c r="D2021" s="9"/>
      <c r="E2021" s="6"/>
      <c r="F2021" s="7"/>
      <c r="G2021" s="7"/>
      <c r="H2021" s="61"/>
      <c r="I2021" s="3"/>
      <c r="J2021" s="19"/>
      <c r="K2021" s="3"/>
      <c r="L2021" s="8"/>
      <c r="M2021" s="8"/>
      <c r="N2021" s="51"/>
      <c r="O2021" s="17"/>
      <c r="P2021" s="26"/>
      <c r="Q2021" s="20"/>
      <c r="R2021" s="15"/>
      <c r="S2021" s="25"/>
      <c r="X2021" s="4"/>
    </row>
    <row r="2022" spans="1:25" ht="15.5">
      <c r="A2022" s="27"/>
      <c r="B2022" s="5"/>
      <c r="C2022" s="5"/>
      <c r="D2022" s="9"/>
      <c r="E2022" s="6"/>
      <c r="F2022" s="7"/>
      <c r="G2022" s="7"/>
      <c r="H2022" s="61"/>
      <c r="I2022" s="3"/>
      <c r="J2022" s="19"/>
      <c r="K2022" s="3"/>
      <c r="L2022" s="8"/>
      <c r="M2022" s="8"/>
      <c r="N2022" s="20"/>
      <c r="O2022" s="17"/>
      <c r="P2022" s="26"/>
      <c r="Q2022" s="20"/>
      <c r="R2022" s="15"/>
      <c r="S2022" s="25"/>
      <c r="X2022" s="4"/>
    </row>
    <row r="2023" spans="1:25" ht="15.5">
      <c r="A2023" s="27"/>
      <c r="B2023" s="5"/>
      <c r="C2023" s="5"/>
      <c r="D2023" s="9"/>
      <c r="E2023" s="6"/>
      <c r="F2023" s="7"/>
      <c r="G2023" s="7"/>
      <c r="H2023" s="61"/>
      <c r="I2023" s="3"/>
      <c r="J2023" s="19"/>
      <c r="K2023" s="3"/>
      <c r="L2023" s="8"/>
      <c r="M2023" s="8"/>
      <c r="N2023" s="20"/>
      <c r="O2023" s="17"/>
      <c r="P2023" s="26"/>
      <c r="Q2023" s="20"/>
      <c r="R2023" s="15"/>
      <c r="S2023" s="25"/>
      <c r="X2023" s="4"/>
    </row>
    <row r="2024" spans="1:25">
      <c r="F2024" s="7"/>
      <c r="I2024" s="3"/>
      <c r="R2024" s="15"/>
      <c r="S2024" s="25"/>
      <c r="W2024" s="12"/>
      <c r="X2024" s="4"/>
    </row>
    <row r="2025" spans="1:25">
      <c r="F2025" s="7"/>
      <c r="I2025" s="3"/>
      <c r="N2025" s="73"/>
      <c r="R2025" s="15"/>
      <c r="S2025" s="25"/>
      <c r="W2025" s="12"/>
    </row>
    <row r="2026" spans="1:25">
      <c r="C2026" s="651"/>
      <c r="D2026" s="651"/>
      <c r="E2026" s="651"/>
      <c r="F2026" s="651"/>
      <c r="G2026" s="651"/>
      <c r="H2026" s="651"/>
      <c r="I2026" s="651"/>
      <c r="J2026" s="648"/>
      <c r="K2026" s="648"/>
      <c r="L2026" s="648"/>
      <c r="M2026" s="648"/>
      <c r="Q2026" s="651"/>
      <c r="R2026" s="15"/>
      <c r="S2026" s="25"/>
      <c r="W2026" s="12"/>
    </row>
    <row r="2027" spans="1:25">
      <c r="C2027" s="651"/>
      <c r="D2027" s="651"/>
      <c r="E2027" s="651"/>
      <c r="F2027" s="651"/>
      <c r="G2027" s="651"/>
      <c r="H2027" s="651"/>
      <c r="I2027" s="651"/>
      <c r="J2027" s="648"/>
      <c r="K2027" s="648"/>
      <c r="L2027" s="648"/>
      <c r="M2027" s="648"/>
      <c r="Q2027" s="651"/>
      <c r="R2027" s="15"/>
      <c r="S2027" s="25"/>
      <c r="W2027" s="12"/>
    </row>
    <row r="2028" spans="1:25">
      <c r="A2028" s="12"/>
      <c r="B2028" s="12"/>
      <c r="C2028" s="651"/>
      <c r="D2028" s="651"/>
      <c r="E2028" s="651"/>
      <c r="F2028" s="651"/>
      <c r="G2028" s="651"/>
      <c r="H2028" s="651"/>
      <c r="I2028" s="651"/>
      <c r="J2028" s="648"/>
      <c r="K2028" s="648"/>
      <c r="L2028" s="648"/>
      <c r="M2028" s="648"/>
      <c r="R2028" s="15"/>
      <c r="S2028" s="25"/>
      <c r="W2028" s="12"/>
    </row>
    <row r="2029" spans="1:25">
      <c r="A2029" s="12"/>
      <c r="B2029" s="12"/>
      <c r="H2029" s="13"/>
      <c r="I2029" s="13"/>
      <c r="J2029" s="648"/>
      <c r="K2029" s="648"/>
      <c r="L2029" s="648"/>
      <c r="M2029" s="648"/>
      <c r="R2029" s="15"/>
      <c r="S2029" s="25"/>
      <c r="W2029" s="12"/>
    </row>
    <row r="2030" spans="1:25">
      <c r="A2030" s="12"/>
      <c r="B2030" s="12"/>
      <c r="C2030" s="12"/>
      <c r="F2030" s="7"/>
      <c r="I2030" s="648"/>
      <c r="J2030" s="648"/>
      <c r="K2030" s="648"/>
      <c r="L2030" s="648"/>
      <c r="M2030" s="648"/>
      <c r="R2030" s="15"/>
      <c r="S2030" s="25"/>
      <c r="W2030" s="12"/>
    </row>
    <row r="2031" spans="1:25">
      <c r="A2031" s="12"/>
      <c r="B2031" s="12"/>
      <c r="C2031" s="12"/>
      <c r="F2031" s="7"/>
      <c r="I2031" s="3"/>
      <c r="R2031" s="15"/>
      <c r="S2031" s="25"/>
      <c r="W2031" s="12"/>
    </row>
    <row r="2032" spans="1:25">
      <c r="A2032" s="12"/>
      <c r="B2032" s="12"/>
      <c r="C2032" s="12"/>
      <c r="F2032" s="7"/>
      <c r="I2032" s="3"/>
      <c r="R2032" s="15"/>
      <c r="S2032" s="25"/>
      <c r="W2032" s="12"/>
    </row>
    <row r="2033" spans="1:23">
      <c r="A2033" s="12"/>
      <c r="B2033" s="12"/>
      <c r="C2033" s="12"/>
      <c r="F2033" s="7"/>
      <c r="I2033" s="3"/>
      <c r="R2033" s="15"/>
      <c r="S2033" s="25"/>
      <c r="W2033" s="12"/>
    </row>
    <row r="2034" spans="1:23">
      <c r="A2034" s="12"/>
      <c r="B2034" s="12"/>
      <c r="C2034" s="12"/>
      <c r="F2034" s="7"/>
      <c r="I2034" s="3"/>
      <c r="R2034" s="15"/>
      <c r="S2034" s="25"/>
      <c r="W2034" s="12"/>
    </row>
    <row r="2035" spans="1:23">
      <c r="A2035" s="12"/>
      <c r="B2035" s="12"/>
      <c r="C2035" s="12"/>
      <c r="F2035" s="7"/>
      <c r="I2035" s="3"/>
      <c r="R2035" s="15"/>
      <c r="S2035" s="25"/>
      <c r="W2035" s="12"/>
    </row>
    <row r="2036" spans="1:23">
      <c r="A2036" s="12"/>
      <c r="B2036" s="12"/>
      <c r="C2036" s="12"/>
      <c r="F2036" s="7"/>
      <c r="I2036" s="3"/>
      <c r="R2036" s="15"/>
      <c r="S2036" s="25"/>
      <c r="W2036" s="12"/>
    </row>
    <row r="2037" spans="1:23">
      <c r="A2037" s="12"/>
      <c r="B2037" s="12"/>
      <c r="C2037" s="12"/>
      <c r="F2037" s="7"/>
      <c r="I2037" s="3"/>
      <c r="R2037" s="15"/>
      <c r="S2037" s="25"/>
      <c r="W2037" s="12"/>
    </row>
    <row r="2038" spans="1:23">
      <c r="A2038" s="12"/>
      <c r="B2038" s="12"/>
      <c r="C2038" s="12"/>
      <c r="F2038" s="7"/>
      <c r="I2038" s="3"/>
      <c r="R2038" s="15"/>
      <c r="S2038" s="25"/>
      <c r="W2038" s="12"/>
    </row>
    <row r="2039" spans="1:23">
      <c r="A2039" s="12"/>
      <c r="B2039" s="12"/>
      <c r="C2039" s="12"/>
      <c r="F2039" s="7"/>
      <c r="I2039" s="3"/>
      <c r="R2039" s="15"/>
      <c r="S2039" s="25"/>
      <c r="W2039" s="12"/>
    </row>
    <row r="2040" spans="1:23">
      <c r="A2040" s="12"/>
      <c r="B2040" s="12"/>
      <c r="C2040" s="12"/>
      <c r="F2040" s="7"/>
      <c r="I2040" s="3"/>
      <c r="R2040" s="15"/>
      <c r="S2040" s="25"/>
      <c r="W2040" s="12"/>
    </row>
    <row r="2041" spans="1:23">
      <c r="A2041" s="12"/>
      <c r="B2041" s="12"/>
      <c r="C2041" s="12"/>
      <c r="F2041" s="7"/>
      <c r="I2041" s="3"/>
      <c r="R2041" s="15"/>
      <c r="S2041" s="25"/>
      <c r="W2041" s="12"/>
    </row>
    <row r="2042" spans="1:23">
      <c r="A2042" s="12"/>
      <c r="B2042" s="12"/>
      <c r="C2042" s="12"/>
      <c r="F2042" s="7"/>
      <c r="I2042" s="3"/>
      <c r="R2042" s="15"/>
      <c r="S2042" s="25"/>
      <c r="W2042" s="12"/>
    </row>
    <row r="2043" spans="1:23">
      <c r="A2043" s="12"/>
      <c r="B2043" s="12"/>
      <c r="C2043" s="12"/>
      <c r="F2043" s="7"/>
      <c r="I2043" s="3"/>
      <c r="R2043" s="15"/>
      <c r="S2043" s="25"/>
      <c r="W2043" s="12"/>
    </row>
    <row r="2044" spans="1:23">
      <c r="A2044" s="12"/>
      <c r="B2044" s="12"/>
      <c r="C2044" s="12"/>
      <c r="F2044" s="7"/>
      <c r="I2044" s="3"/>
      <c r="R2044" s="15"/>
      <c r="S2044" s="25"/>
      <c r="W2044" s="12"/>
    </row>
    <row r="2045" spans="1:23">
      <c r="A2045" s="12"/>
      <c r="B2045" s="12"/>
      <c r="C2045" s="12"/>
      <c r="F2045" s="7"/>
      <c r="I2045" s="3"/>
      <c r="R2045" s="15"/>
      <c r="S2045" s="25"/>
      <c r="W2045" s="12"/>
    </row>
    <row r="2046" spans="1:23">
      <c r="A2046" s="12"/>
      <c r="B2046" s="12"/>
      <c r="C2046" s="12"/>
      <c r="F2046" s="7"/>
      <c r="I2046" s="3"/>
      <c r="R2046" s="15"/>
      <c r="S2046" s="25"/>
      <c r="W2046" s="12"/>
    </row>
    <row r="2047" spans="1:23">
      <c r="A2047" s="12"/>
      <c r="B2047" s="12"/>
      <c r="C2047" s="12"/>
      <c r="F2047" s="7"/>
      <c r="I2047" s="3"/>
      <c r="R2047" s="15"/>
      <c r="S2047" s="25"/>
      <c r="W2047" s="12"/>
    </row>
    <row r="2048" spans="1:23">
      <c r="A2048" s="12"/>
      <c r="B2048" s="12"/>
      <c r="C2048" s="12"/>
      <c r="F2048" s="7"/>
      <c r="I2048" s="3"/>
      <c r="R2048" s="15"/>
      <c r="S2048" s="25"/>
      <c r="W2048" s="12"/>
    </row>
    <row r="2049" spans="1:23">
      <c r="A2049" s="12"/>
      <c r="B2049" s="12"/>
      <c r="C2049" s="12"/>
      <c r="F2049" s="7"/>
      <c r="I2049" s="3"/>
      <c r="R2049" s="15"/>
      <c r="S2049" s="25"/>
      <c r="W2049" s="12"/>
    </row>
    <row r="2050" spans="1:23">
      <c r="A2050" s="12"/>
      <c r="B2050" s="12"/>
      <c r="C2050" s="12"/>
      <c r="F2050" s="7"/>
      <c r="I2050" s="3"/>
      <c r="R2050" s="15"/>
      <c r="S2050" s="25"/>
      <c r="W2050" s="12"/>
    </row>
    <row r="2051" spans="1:23">
      <c r="A2051" s="12"/>
      <c r="B2051" s="12"/>
      <c r="C2051" s="12"/>
      <c r="F2051" s="7"/>
      <c r="I2051" s="3"/>
      <c r="R2051" s="15"/>
      <c r="S2051" s="25"/>
      <c r="W2051" s="12"/>
    </row>
    <row r="2052" spans="1:23">
      <c r="A2052" s="12"/>
      <c r="B2052" s="12"/>
      <c r="C2052" s="12"/>
      <c r="F2052" s="7"/>
      <c r="I2052" s="3"/>
      <c r="R2052" s="15"/>
      <c r="S2052" s="25"/>
      <c r="W2052" s="12"/>
    </row>
    <row r="2053" spans="1:23">
      <c r="A2053" s="12"/>
      <c r="B2053" s="12"/>
      <c r="C2053" s="12"/>
      <c r="F2053" s="7"/>
      <c r="I2053" s="3"/>
      <c r="R2053" s="15"/>
      <c r="S2053" s="25"/>
      <c r="W2053" s="12"/>
    </row>
    <row r="2054" spans="1:23">
      <c r="A2054" s="12"/>
      <c r="B2054" s="12"/>
      <c r="C2054" s="12"/>
      <c r="F2054" s="7"/>
      <c r="I2054" s="3"/>
      <c r="R2054" s="15"/>
      <c r="S2054" s="25"/>
      <c r="W2054" s="12"/>
    </row>
    <row r="2055" spans="1:23">
      <c r="A2055" s="12"/>
      <c r="B2055" s="12"/>
      <c r="C2055" s="12"/>
      <c r="F2055" s="7"/>
      <c r="I2055" s="3"/>
      <c r="R2055" s="15"/>
      <c r="S2055" s="25"/>
      <c r="W2055" s="12"/>
    </row>
    <row r="2056" spans="1:23">
      <c r="A2056" s="12"/>
      <c r="B2056" s="12"/>
      <c r="C2056" s="12"/>
      <c r="F2056" s="7"/>
      <c r="I2056" s="3"/>
      <c r="R2056" s="15"/>
      <c r="S2056" s="25"/>
      <c r="W2056" s="12"/>
    </row>
    <row r="2057" spans="1:23">
      <c r="A2057" s="12"/>
      <c r="B2057" s="12"/>
      <c r="C2057" s="12"/>
      <c r="F2057" s="7"/>
      <c r="I2057" s="3"/>
      <c r="R2057" s="15"/>
      <c r="S2057" s="25"/>
      <c r="W2057" s="12"/>
    </row>
    <row r="2058" spans="1:23">
      <c r="A2058" s="12"/>
      <c r="B2058" s="12"/>
      <c r="C2058" s="12"/>
      <c r="F2058" s="7"/>
      <c r="I2058" s="3"/>
      <c r="R2058" s="15"/>
      <c r="S2058" s="25"/>
      <c r="W2058" s="12"/>
    </row>
    <row r="2059" spans="1:23">
      <c r="A2059" s="12"/>
      <c r="B2059" s="12"/>
      <c r="C2059" s="12"/>
      <c r="F2059" s="7"/>
      <c r="I2059" s="3"/>
      <c r="R2059" s="15"/>
      <c r="S2059" s="25"/>
      <c r="W2059" s="12"/>
    </row>
    <row r="2060" spans="1:23">
      <c r="A2060" s="12"/>
      <c r="B2060" s="12"/>
      <c r="C2060" s="12"/>
      <c r="F2060" s="7"/>
      <c r="I2060" s="3"/>
      <c r="R2060" s="15"/>
      <c r="S2060" s="25"/>
      <c r="W2060" s="12"/>
    </row>
    <row r="2061" spans="1:23">
      <c r="A2061" s="12"/>
      <c r="B2061" s="12"/>
      <c r="C2061" s="12"/>
      <c r="F2061" s="7"/>
      <c r="I2061" s="3"/>
      <c r="R2061" s="15"/>
      <c r="S2061" s="25"/>
      <c r="W2061" s="12"/>
    </row>
    <row r="2062" spans="1:23">
      <c r="A2062" s="12"/>
      <c r="B2062" s="12"/>
      <c r="C2062" s="12"/>
      <c r="F2062" s="7"/>
      <c r="I2062" s="3"/>
      <c r="R2062" s="15"/>
      <c r="S2062" s="25"/>
      <c r="W2062" s="12"/>
    </row>
    <row r="2063" spans="1:23">
      <c r="A2063" s="12"/>
      <c r="B2063" s="12"/>
      <c r="C2063" s="12"/>
      <c r="F2063" s="7"/>
      <c r="I2063" s="3"/>
      <c r="R2063" s="15"/>
      <c r="S2063" s="25"/>
      <c r="W2063" s="12"/>
    </row>
    <row r="2064" spans="1:23">
      <c r="A2064" s="12"/>
      <c r="B2064" s="12"/>
      <c r="C2064" s="12"/>
      <c r="F2064" s="7"/>
      <c r="I2064" s="3"/>
      <c r="R2064" s="15"/>
      <c r="S2064" s="25"/>
      <c r="W2064" s="12"/>
    </row>
    <row r="2065" spans="1:23">
      <c r="A2065" s="12"/>
      <c r="B2065" s="12"/>
      <c r="C2065" s="12"/>
      <c r="F2065" s="7"/>
      <c r="I2065" s="3"/>
      <c r="R2065" s="15"/>
      <c r="S2065" s="25"/>
      <c r="W2065" s="12"/>
    </row>
    <row r="2066" spans="1:23">
      <c r="A2066" s="12"/>
      <c r="B2066" s="12"/>
      <c r="C2066" s="12"/>
      <c r="F2066" s="7"/>
      <c r="I2066" s="3"/>
      <c r="R2066" s="15"/>
      <c r="S2066" s="25"/>
      <c r="W2066" s="12"/>
    </row>
    <row r="2067" spans="1:23">
      <c r="A2067" s="12"/>
      <c r="B2067" s="12"/>
      <c r="C2067" s="12"/>
      <c r="F2067" s="7"/>
      <c r="I2067" s="3"/>
      <c r="R2067" s="15"/>
      <c r="S2067" s="25"/>
      <c r="W2067" s="12"/>
    </row>
    <row r="2068" spans="1:23">
      <c r="A2068" s="12"/>
      <c r="B2068" s="12"/>
      <c r="C2068" s="12"/>
      <c r="F2068" s="7"/>
      <c r="I2068" s="3"/>
      <c r="R2068" s="15"/>
      <c r="S2068" s="25"/>
      <c r="W2068" s="12"/>
    </row>
    <row r="2069" spans="1:23">
      <c r="A2069" s="12"/>
      <c r="B2069" s="12"/>
      <c r="C2069" s="12"/>
      <c r="F2069" s="7"/>
      <c r="I2069" s="3"/>
      <c r="R2069" s="15"/>
      <c r="S2069" s="25"/>
      <c r="W2069" s="12"/>
    </row>
    <row r="2070" spans="1:23">
      <c r="A2070" s="12"/>
      <c r="B2070" s="12"/>
      <c r="C2070" s="12"/>
      <c r="F2070" s="7"/>
      <c r="I2070" s="3"/>
      <c r="R2070" s="15"/>
      <c r="S2070" s="25"/>
      <c r="W2070" s="12"/>
    </row>
    <row r="2071" spans="1:23">
      <c r="A2071" s="12"/>
      <c r="B2071" s="12"/>
      <c r="C2071" s="12"/>
      <c r="F2071" s="7"/>
      <c r="I2071" s="3"/>
      <c r="R2071" s="15"/>
      <c r="S2071" s="25"/>
      <c r="W2071" s="12"/>
    </row>
    <row r="2072" spans="1:23">
      <c r="A2072" s="12"/>
      <c r="B2072" s="12"/>
      <c r="C2072" s="12"/>
      <c r="F2072" s="7"/>
      <c r="I2072" s="3"/>
      <c r="R2072" s="15"/>
      <c r="S2072" s="25"/>
      <c r="W2072" s="12"/>
    </row>
    <row r="2073" spans="1:23">
      <c r="A2073" s="12"/>
      <c r="B2073" s="12"/>
      <c r="C2073" s="12"/>
      <c r="F2073" s="7"/>
      <c r="I2073" s="3"/>
      <c r="R2073" s="15"/>
      <c r="S2073" s="25"/>
      <c r="W2073" s="12"/>
    </row>
    <row r="2074" spans="1:23">
      <c r="A2074" s="12"/>
      <c r="B2074" s="12"/>
      <c r="C2074" s="12"/>
      <c r="F2074" s="7"/>
      <c r="I2074" s="3"/>
      <c r="R2074" s="15"/>
      <c r="S2074" s="25"/>
      <c r="W2074" s="12"/>
    </row>
    <row r="2075" spans="1:23">
      <c r="A2075" s="12"/>
      <c r="B2075" s="12"/>
      <c r="C2075" s="12"/>
      <c r="F2075" s="7"/>
      <c r="I2075" s="3"/>
      <c r="R2075" s="15"/>
      <c r="S2075" s="25"/>
      <c r="W2075" s="12"/>
    </row>
    <row r="2076" spans="1:23">
      <c r="A2076" s="12"/>
      <c r="B2076" s="12"/>
      <c r="C2076" s="12"/>
      <c r="F2076" s="7"/>
      <c r="I2076" s="3"/>
      <c r="R2076" s="15"/>
      <c r="S2076" s="25"/>
      <c r="W2076" s="12"/>
    </row>
    <row r="2077" spans="1:23">
      <c r="A2077" s="12"/>
      <c r="B2077" s="12"/>
      <c r="C2077" s="12"/>
      <c r="F2077" s="7"/>
      <c r="I2077" s="3"/>
      <c r="R2077" s="15"/>
      <c r="S2077" s="25"/>
      <c r="W2077" s="12"/>
    </row>
    <row r="2078" spans="1:23">
      <c r="A2078" s="12"/>
      <c r="B2078" s="12"/>
      <c r="C2078" s="12"/>
      <c r="F2078" s="7"/>
      <c r="I2078" s="3"/>
      <c r="R2078" s="15"/>
      <c r="S2078" s="25"/>
      <c r="W2078" s="12"/>
    </row>
    <row r="2079" spans="1:23">
      <c r="A2079" s="12"/>
      <c r="B2079" s="12"/>
      <c r="C2079" s="12"/>
      <c r="F2079" s="7"/>
      <c r="I2079" s="3"/>
      <c r="R2079" s="15"/>
      <c r="S2079" s="25"/>
      <c r="W2079" s="12"/>
    </row>
    <row r="2080" spans="1:23">
      <c r="A2080" s="12"/>
      <c r="B2080" s="12"/>
      <c r="C2080" s="12"/>
      <c r="F2080" s="7"/>
      <c r="I2080" s="3"/>
      <c r="R2080" s="15"/>
      <c r="S2080" s="25"/>
      <c r="W2080" s="12"/>
    </row>
    <row r="2081" spans="1:23">
      <c r="A2081" s="12"/>
      <c r="B2081" s="12"/>
      <c r="C2081" s="12"/>
      <c r="F2081" s="7"/>
      <c r="I2081" s="3"/>
      <c r="R2081" s="15"/>
      <c r="W2081" s="12"/>
    </row>
    <row r="2082" spans="1:23">
      <c r="A2082" s="12"/>
      <c r="B2082" s="12"/>
      <c r="C2082" s="12"/>
      <c r="F2082" s="7"/>
      <c r="I2082" s="3"/>
      <c r="R2082" s="15"/>
      <c r="S2082" s="12"/>
      <c r="W2082" s="12"/>
    </row>
    <row r="2083" spans="1:23">
      <c r="A2083" s="12"/>
      <c r="B2083" s="12"/>
      <c r="C2083" s="12"/>
      <c r="F2083" s="7"/>
      <c r="I2083" s="3"/>
      <c r="R2083" s="15"/>
      <c r="S2083" s="12"/>
      <c r="W2083" s="12"/>
    </row>
    <row r="2084" spans="1:23">
      <c r="A2084" s="12"/>
      <c r="B2084" s="12"/>
      <c r="C2084" s="12"/>
      <c r="I2084" s="3"/>
      <c r="R2084" s="15"/>
      <c r="S2084" s="12"/>
      <c r="W2084" s="12"/>
    </row>
    <row r="2085" spans="1:23">
      <c r="A2085" s="12"/>
      <c r="B2085" s="12"/>
      <c r="C2085" s="12"/>
      <c r="I2085" s="3"/>
      <c r="R2085" s="15"/>
      <c r="S2085" s="12"/>
      <c r="W2085" s="12"/>
    </row>
    <row r="2086" spans="1:23">
      <c r="A2086" s="12"/>
      <c r="B2086" s="12"/>
      <c r="C2086" s="12"/>
      <c r="I2086" s="3"/>
      <c r="R2086" s="15"/>
      <c r="S2086" s="12"/>
      <c r="W2086" s="12"/>
    </row>
    <row r="2087" spans="1:23">
      <c r="A2087" s="12"/>
      <c r="B2087" s="12"/>
      <c r="C2087" s="12"/>
      <c r="I2087" s="3"/>
      <c r="R2087" s="15"/>
      <c r="S2087" s="12"/>
      <c r="W2087" s="12"/>
    </row>
    <row r="2088" spans="1:23">
      <c r="A2088" s="12"/>
      <c r="B2088" s="12"/>
      <c r="C2088" s="12"/>
      <c r="I2088" s="3"/>
      <c r="R2088" s="15"/>
      <c r="S2088" s="12"/>
      <c r="W2088" s="12"/>
    </row>
    <row r="2089" spans="1:23">
      <c r="A2089" s="12"/>
      <c r="B2089" s="12"/>
      <c r="C2089" s="12"/>
      <c r="I2089" s="3"/>
      <c r="R2089" s="15"/>
      <c r="S2089" s="12"/>
      <c r="W2089" s="12"/>
    </row>
    <row r="2090" spans="1:23">
      <c r="A2090" s="12"/>
      <c r="B2090" s="12"/>
      <c r="C2090" s="12"/>
      <c r="I2090" s="3"/>
      <c r="R2090" s="15"/>
    </row>
    <row r="2091" spans="1:23">
      <c r="A2091" s="12"/>
      <c r="B2091" s="12"/>
      <c r="C2091" s="12"/>
      <c r="F2091" s="12"/>
      <c r="G2091" s="12"/>
      <c r="H2091" s="12"/>
      <c r="I2091" s="3"/>
      <c r="R2091" s="15"/>
    </row>
    <row r="2092" spans="1:23">
      <c r="A2092" s="12"/>
      <c r="B2092" s="12"/>
      <c r="C2092" s="12"/>
      <c r="F2092" s="12"/>
      <c r="G2092" s="12"/>
      <c r="H2092" s="12"/>
      <c r="I2092" s="3"/>
    </row>
  </sheetData>
  <sheetProtection formatCells="0" formatColumns="0" formatRows="0" insertColumns="0" insertRows="0" insertHyperlinks="0" deleteColumns="0" deleteRows="0" sort="0" autoFilter="0" pivotTables="0"/>
  <autoFilter ref="A17:V2023" xr:uid="{00000000-0009-0000-0000-000006000000}">
    <sortState xmlns:xlrd2="http://schemas.microsoft.com/office/spreadsheetml/2017/richdata2" ref="A19:V2017">
      <sortCondition descending="1" ref="B17:B2020"/>
    </sortState>
  </autoFilter>
  <conditionalFormatting sqref="O1 O1628:O1635 O890:O891 O815 O664:O665 O2024:P1048576 P539:P549 O482:O488 O449 O369 O3 O109 O490:O501 O505:O511 O513:O516 O1943:O2020 P1793:P2020">
    <cfRule type="cellIs" dxfId="2621" priority="10605" operator="equal">
      <formula>"N"</formula>
    </cfRule>
  </conditionalFormatting>
  <conditionalFormatting sqref="O2022:O2023">
    <cfRule type="cellIs" dxfId="2620" priority="10585" operator="equal">
      <formula>"N"</formula>
    </cfRule>
  </conditionalFormatting>
  <conditionalFormatting sqref="O2021">
    <cfRule type="cellIs" dxfId="2619" priority="10536" operator="equal">
      <formula>"N"</formula>
    </cfRule>
  </conditionalFormatting>
  <conditionalFormatting sqref="O1942">
    <cfRule type="cellIs" dxfId="2618" priority="8258" operator="equal">
      <formula>"N"</formula>
    </cfRule>
  </conditionalFormatting>
  <conditionalFormatting sqref="O1941">
    <cfRule type="cellIs" dxfId="2617" priority="8255" operator="equal">
      <formula>"N"</formula>
    </cfRule>
  </conditionalFormatting>
  <conditionalFormatting sqref="O1940">
    <cfRule type="cellIs" dxfId="2616" priority="8252" operator="equal">
      <formula>"N"</formula>
    </cfRule>
  </conditionalFormatting>
  <conditionalFormatting sqref="O1939">
    <cfRule type="cellIs" dxfId="2615" priority="8249" operator="equal">
      <formula>"N"</formula>
    </cfRule>
  </conditionalFormatting>
  <conditionalFormatting sqref="O1938">
    <cfRule type="cellIs" dxfId="2614" priority="8246" operator="equal">
      <formula>"N"</formula>
    </cfRule>
  </conditionalFormatting>
  <conditionalFormatting sqref="O1937">
    <cfRule type="cellIs" dxfId="2613" priority="8243" operator="equal">
      <formula>"N"</formula>
    </cfRule>
  </conditionalFormatting>
  <conditionalFormatting sqref="O1936">
    <cfRule type="cellIs" dxfId="2612" priority="8237" operator="equal">
      <formula>"N"</formula>
    </cfRule>
  </conditionalFormatting>
  <conditionalFormatting sqref="O1935">
    <cfRule type="cellIs" dxfId="2611" priority="8234" operator="equal">
      <formula>"N"</formula>
    </cfRule>
  </conditionalFormatting>
  <conditionalFormatting sqref="O1934">
    <cfRule type="cellIs" dxfId="2610" priority="8231" operator="equal">
      <formula>"N"</formula>
    </cfRule>
  </conditionalFormatting>
  <conditionalFormatting sqref="O1933">
    <cfRule type="cellIs" dxfId="2609" priority="8228" operator="equal">
      <formula>"N"</formula>
    </cfRule>
  </conditionalFormatting>
  <conditionalFormatting sqref="O1932">
    <cfRule type="cellIs" dxfId="2608" priority="8225" operator="equal">
      <formula>"N"</formula>
    </cfRule>
  </conditionalFormatting>
  <conditionalFormatting sqref="O1931">
    <cfRule type="cellIs" dxfId="2607" priority="8222" operator="equal">
      <formula>"N"</formula>
    </cfRule>
  </conditionalFormatting>
  <conditionalFormatting sqref="O1930">
    <cfRule type="cellIs" dxfId="2606" priority="8219" operator="equal">
      <formula>"N"</formula>
    </cfRule>
  </conditionalFormatting>
  <conditionalFormatting sqref="O1929">
    <cfRule type="cellIs" dxfId="2605" priority="8216" operator="equal">
      <formula>"N"</formula>
    </cfRule>
  </conditionalFormatting>
  <conditionalFormatting sqref="O1928">
    <cfRule type="cellIs" dxfId="2604" priority="8213" operator="equal">
      <formula>"N"</formula>
    </cfRule>
  </conditionalFormatting>
  <conditionalFormatting sqref="O1927">
    <cfRule type="cellIs" dxfId="2603" priority="8210" operator="equal">
      <formula>"N"</formula>
    </cfRule>
  </conditionalFormatting>
  <conditionalFormatting sqref="O1926">
    <cfRule type="cellIs" dxfId="2602" priority="8204" operator="equal">
      <formula>"N"</formula>
    </cfRule>
  </conditionalFormatting>
  <conditionalFormatting sqref="O1925">
    <cfRule type="cellIs" dxfId="2601" priority="8201" operator="equal">
      <formula>"N"</formula>
    </cfRule>
  </conditionalFormatting>
  <conditionalFormatting sqref="O1924">
    <cfRule type="cellIs" dxfId="2600" priority="8198" operator="equal">
      <formula>"N"</formula>
    </cfRule>
  </conditionalFormatting>
  <conditionalFormatting sqref="O1923">
    <cfRule type="cellIs" dxfId="2599" priority="8195" operator="equal">
      <formula>"N"</formula>
    </cfRule>
  </conditionalFormatting>
  <conditionalFormatting sqref="O1921">
    <cfRule type="cellIs" dxfId="2598" priority="8192" operator="equal">
      <formula>"N"</formula>
    </cfRule>
  </conditionalFormatting>
  <conditionalFormatting sqref="O1920">
    <cfRule type="cellIs" dxfId="2597" priority="8189" operator="equal">
      <formula>"N"</formula>
    </cfRule>
  </conditionalFormatting>
  <conditionalFormatting sqref="O1922">
    <cfRule type="cellIs" dxfId="2596" priority="8186" operator="equal">
      <formula>"N"</formula>
    </cfRule>
  </conditionalFormatting>
  <conditionalFormatting sqref="O1919">
    <cfRule type="cellIs" dxfId="2595" priority="8183" operator="equal">
      <formula>"N"</formula>
    </cfRule>
  </conditionalFormatting>
  <conditionalFormatting sqref="O1918">
    <cfRule type="cellIs" dxfId="2594" priority="8180" operator="equal">
      <formula>"N"</formula>
    </cfRule>
  </conditionalFormatting>
  <conditionalFormatting sqref="O1917">
    <cfRule type="cellIs" dxfId="2593" priority="8177" operator="equal">
      <formula>"N"</formula>
    </cfRule>
  </conditionalFormatting>
  <conditionalFormatting sqref="O1916">
    <cfRule type="cellIs" dxfId="2592" priority="8171" operator="equal">
      <formula>"N"</formula>
    </cfRule>
  </conditionalFormatting>
  <conditionalFormatting sqref="O1915">
    <cfRule type="cellIs" dxfId="2591" priority="8165" operator="equal">
      <formula>"N"</formula>
    </cfRule>
  </conditionalFormatting>
  <conditionalFormatting sqref="O1914">
    <cfRule type="cellIs" dxfId="2590" priority="8162" operator="equal">
      <formula>"N"</formula>
    </cfRule>
  </conditionalFormatting>
  <conditionalFormatting sqref="O1913">
    <cfRule type="cellIs" dxfId="2589" priority="8159" operator="equal">
      <formula>"N"</formula>
    </cfRule>
  </conditionalFormatting>
  <conditionalFormatting sqref="O1911:O1912">
    <cfRule type="cellIs" dxfId="2588" priority="8156" operator="equal">
      <formula>"N"</formula>
    </cfRule>
  </conditionalFormatting>
  <conditionalFormatting sqref="O1910">
    <cfRule type="cellIs" dxfId="2587" priority="8153" operator="equal">
      <formula>"N"</formula>
    </cfRule>
  </conditionalFormatting>
  <conditionalFormatting sqref="O1909">
    <cfRule type="cellIs" dxfId="2586" priority="8150" operator="equal">
      <formula>"N"</formula>
    </cfRule>
  </conditionalFormatting>
  <conditionalFormatting sqref="O1908">
    <cfRule type="cellIs" dxfId="2585" priority="8147" operator="equal">
      <formula>"N"</formula>
    </cfRule>
  </conditionalFormatting>
  <conditionalFormatting sqref="O1907">
    <cfRule type="cellIs" dxfId="2584" priority="8143" operator="equal">
      <formula>"N"</formula>
    </cfRule>
  </conditionalFormatting>
  <conditionalFormatting sqref="O1906">
    <cfRule type="cellIs" dxfId="2583" priority="8140" operator="equal">
      <formula>"N"</formula>
    </cfRule>
  </conditionalFormatting>
  <conditionalFormatting sqref="O1905">
    <cfRule type="cellIs" dxfId="2582" priority="8137" operator="equal">
      <formula>"N"</formula>
    </cfRule>
  </conditionalFormatting>
  <conditionalFormatting sqref="O1904">
    <cfRule type="cellIs" dxfId="2581" priority="8132" operator="equal">
      <formula>"N"</formula>
    </cfRule>
  </conditionalFormatting>
  <conditionalFormatting sqref="O1903">
    <cfRule type="cellIs" dxfId="2580" priority="8129" operator="equal">
      <formula>"N"</formula>
    </cfRule>
  </conditionalFormatting>
  <conditionalFormatting sqref="O1902">
    <cfRule type="cellIs" dxfId="2579" priority="8126" operator="equal">
      <formula>"N"</formula>
    </cfRule>
  </conditionalFormatting>
  <conditionalFormatting sqref="O1900:O1901">
    <cfRule type="cellIs" dxfId="2578" priority="8123" operator="equal">
      <formula>"N"</formula>
    </cfRule>
  </conditionalFormatting>
  <conditionalFormatting sqref="O1899">
    <cfRule type="cellIs" dxfId="2577" priority="8119" operator="equal">
      <formula>"N"</formula>
    </cfRule>
  </conditionalFormatting>
  <conditionalFormatting sqref="O1898">
    <cfRule type="cellIs" dxfId="2576" priority="8116" operator="equal">
      <formula>"N"</formula>
    </cfRule>
  </conditionalFormatting>
  <conditionalFormatting sqref="O1897">
    <cfRule type="cellIs" dxfId="2575" priority="8113" operator="equal">
      <formula>"N"</formula>
    </cfRule>
  </conditionalFormatting>
  <conditionalFormatting sqref="O1896">
    <cfRule type="cellIs" dxfId="2574" priority="8104" operator="equal">
      <formula>"N"</formula>
    </cfRule>
  </conditionalFormatting>
  <conditionalFormatting sqref="O1895">
    <cfRule type="cellIs" dxfId="2573" priority="8101" operator="equal">
      <formula>"N"</formula>
    </cfRule>
  </conditionalFormatting>
  <conditionalFormatting sqref="O1894">
    <cfRule type="cellIs" dxfId="2572" priority="8098" operator="equal">
      <formula>"N"</formula>
    </cfRule>
  </conditionalFormatting>
  <conditionalFormatting sqref="O1893">
    <cfRule type="cellIs" dxfId="2571" priority="8095" operator="equal">
      <formula>"N"</formula>
    </cfRule>
  </conditionalFormatting>
  <conditionalFormatting sqref="O1892">
    <cfRule type="cellIs" dxfId="2570" priority="8092" operator="equal">
      <formula>"N"</formula>
    </cfRule>
  </conditionalFormatting>
  <conditionalFormatting sqref="O1891">
    <cfRule type="cellIs" dxfId="2569" priority="8089" operator="equal">
      <formula>"N"</formula>
    </cfRule>
  </conditionalFormatting>
  <conditionalFormatting sqref="O1890">
    <cfRule type="cellIs" dxfId="2568" priority="8083" operator="equal">
      <formula>"N"</formula>
    </cfRule>
  </conditionalFormatting>
  <conditionalFormatting sqref="O1889">
    <cfRule type="cellIs" dxfId="2567" priority="8080" operator="equal">
      <formula>"N"</formula>
    </cfRule>
  </conditionalFormatting>
  <conditionalFormatting sqref="O1888">
    <cfRule type="cellIs" dxfId="2566" priority="8077" operator="equal">
      <formula>"N"</formula>
    </cfRule>
  </conditionalFormatting>
  <conditionalFormatting sqref="O1887">
    <cfRule type="cellIs" dxfId="2565" priority="8074" operator="equal">
      <formula>"N"</formula>
    </cfRule>
  </conditionalFormatting>
  <conditionalFormatting sqref="O1886">
    <cfRule type="cellIs" dxfId="2564" priority="8071" operator="equal">
      <formula>"N"</formula>
    </cfRule>
  </conditionalFormatting>
  <conditionalFormatting sqref="O1885">
    <cfRule type="cellIs" dxfId="2563" priority="8068" operator="equal">
      <formula>"N"</formula>
    </cfRule>
  </conditionalFormatting>
  <conditionalFormatting sqref="O1884">
    <cfRule type="cellIs" dxfId="2562" priority="8065" operator="equal">
      <formula>"N"</formula>
    </cfRule>
  </conditionalFormatting>
  <conditionalFormatting sqref="O1883">
    <cfRule type="cellIs" dxfId="2561" priority="8062" operator="equal">
      <formula>"N"</formula>
    </cfRule>
  </conditionalFormatting>
  <conditionalFormatting sqref="O1882">
    <cfRule type="cellIs" dxfId="2560" priority="8059" operator="equal">
      <formula>"N"</formula>
    </cfRule>
  </conditionalFormatting>
  <conditionalFormatting sqref="O1881">
    <cfRule type="cellIs" dxfId="2559" priority="8056" operator="equal">
      <formula>"N"</formula>
    </cfRule>
  </conditionalFormatting>
  <conditionalFormatting sqref="O1880">
    <cfRule type="cellIs" dxfId="2558" priority="8053" operator="equal">
      <formula>"N"</formula>
    </cfRule>
  </conditionalFormatting>
  <conditionalFormatting sqref="O1879">
    <cfRule type="cellIs" dxfId="2557" priority="8050" operator="equal">
      <formula>"N"</formula>
    </cfRule>
  </conditionalFormatting>
  <conditionalFormatting sqref="O1878">
    <cfRule type="cellIs" dxfId="2556" priority="8047" operator="equal">
      <formula>"N"</formula>
    </cfRule>
  </conditionalFormatting>
  <conditionalFormatting sqref="O1877">
    <cfRule type="cellIs" dxfId="2555" priority="8044" operator="equal">
      <formula>"N"</formula>
    </cfRule>
  </conditionalFormatting>
  <conditionalFormatting sqref="O1876">
    <cfRule type="cellIs" dxfId="2554" priority="8041" operator="equal">
      <formula>"N"</formula>
    </cfRule>
  </conditionalFormatting>
  <conditionalFormatting sqref="O1875">
    <cfRule type="cellIs" dxfId="2553" priority="8038" operator="equal">
      <formula>"N"</formula>
    </cfRule>
  </conditionalFormatting>
  <conditionalFormatting sqref="O1874">
    <cfRule type="cellIs" dxfId="2552" priority="8035" operator="equal">
      <formula>"N"</formula>
    </cfRule>
  </conditionalFormatting>
  <conditionalFormatting sqref="O1873">
    <cfRule type="cellIs" dxfId="2551" priority="8032" operator="equal">
      <formula>"N"</formula>
    </cfRule>
  </conditionalFormatting>
  <conditionalFormatting sqref="O1872">
    <cfRule type="cellIs" dxfId="2550" priority="8029" operator="equal">
      <formula>"N"</formula>
    </cfRule>
  </conditionalFormatting>
  <conditionalFormatting sqref="O1871">
    <cfRule type="cellIs" dxfId="2549" priority="8026" operator="equal">
      <formula>"N"</formula>
    </cfRule>
  </conditionalFormatting>
  <conditionalFormatting sqref="O1870">
    <cfRule type="cellIs" dxfId="2548" priority="8020" operator="equal">
      <formula>"N"</formula>
    </cfRule>
  </conditionalFormatting>
  <conditionalFormatting sqref="O1869">
    <cfRule type="cellIs" dxfId="2547" priority="8014" operator="equal">
      <formula>"N"</formula>
    </cfRule>
  </conditionalFormatting>
  <conditionalFormatting sqref="O1868">
    <cfRule type="cellIs" dxfId="2546" priority="8008" operator="equal">
      <formula>"N"</formula>
    </cfRule>
  </conditionalFormatting>
  <conditionalFormatting sqref="O1867">
    <cfRule type="cellIs" dxfId="2545" priority="8005" operator="equal">
      <formula>"N"</formula>
    </cfRule>
  </conditionalFormatting>
  <conditionalFormatting sqref="O1866">
    <cfRule type="cellIs" dxfId="2544" priority="8002" operator="equal">
      <formula>"N"</formula>
    </cfRule>
  </conditionalFormatting>
  <conditionalFormatting sqref="O1865">
    <cfRule type="cellIs" dxfId="2543" priority="7999" operator="equal">
      <formula>"N"</formula>
    </cfRule>
  </conditionalFormatting>
  <conditionalFormatting sqref="O1864">
    <cfRule type="cellIs" dxfId="2542" priority="7993" operator="equal">
      <formula>"N"</formula>
    </cfRule>
  </conditionalFormatting>
  <conditionalFormatting sqref="O1863">
    <cfRule type="cellIs" dxfId="2541" priority="7990" operator="equal">
      <formula>"N"</formula>
    </cfRule>
  </conditionalFormatting>
  <conditionalFormatting sqref="O1862">
    <cfRule type="cellIs" dxfId="2540" priority="7987" operator="equal">
      <formula>"N"</formula>
    </cfRule>
  </conditionalFormatting>
  <conditionalFormatting sqref="O1861">
    <cfRule type="cellIs" dxfId="2539" priority="7984" operator="equal">
      <formula>"N"</formula>
    </cfRule>
  </conditionalFormatting>
  <conditionalFormatting sqref="O1860">
    <cfRule type="cellIs" dxfId="2538" priority="7981" operator="equal">
      <formula>"N"</formula>
    </cfRule>
  </conditionalFormatting>
  <conditionalFormatting sqref="O1859">
    <cfRule type="cellIs" dxfId="2537" priority="7978" operator="equal">
      <formula>"N"</formula>
    </cfRule>
  </conditionalFormatting>
  <conditionalFormatting sqref="O1858">
    <cfRule type="cellIs" dxfId="2536" priority="7972" operator="equal">
      <formula>"N"</formula>
    </cfRule>
  </conditionalFormatting>
  <conditionalFormatting sqref="O1857">
    <cfRule type="cellIs" dxfId="2535" priority="7969" operator="equal">
      <formula>"N"</formula>
    </cfRule>
  </conditionalFormatting>
  <conditionalFormatting sqref="O1856">
    <cfRule type="cellIs" dxfId="2534" priority="7966" operator="equal">
      <formula>"N"</formula>
    </cfRule>
  </conditionalFormatting>
  <conditionalFormatting sqref="O1855">
    <cfRule type="cellIs" dxfId="2533" priority="7960" operator="equal">
      <formula>"N"</formula>
    </cfRule>
  </conditionalFormatting>
  <conditionalFormatting sqref="O1854">
    <cfRule type="cellIs" dxfId="2532" priority="7957" operator="equal">
      <formula>"N"</formula>
    </cfRule>
  </conditionalFormatting>
  <conditionalFormatting sqref="O1852">
    <cfRule type="cellIs" dxfId="2531" priority="7954" operator="equal">
      <formula>"N"</formula>
    </cfRule>
  </conditionalFormatting>
  <conditionalFormatting sqref="O1853">
    <cfRule type="cellIs" dxfId="2530" priority="7951" operator="equal">
      <formula>"N"</formula>
    </cfRule>
  </conditionalFormatting>
  <conditionalFormatting sqref="O1851">
    <cfRule type="cellIs" dxfId="2529" priority="7948" operator="equal">
      <formula>"N"</formula>
    </cfRule>
  </conditionalFormatting>
  <conditionalFormatting sqref="O1850">
    <cfRule type="cellIs" dxfId="2528" priority="7945" operator="equal">
      <formula>"N"</formula>
    </cfRule>
  </conditionalFormatting>
  <conditionalFormatting sqref="O1849">
    <cfRule type="cellIs" dxfId="2527" priority="7939" operator="equal">
      <formula>"N"</formula>
    </cfRule>
  </conditionalFormatting>
  <conditionalFormatting sqref="O1848">
    <cfRule type="cellIs" dxfId="2526" priority="7936" operator="equal">
      <formula>"N"</formula>
    </cfRule>
  </conditionalFormatting>
  <conditionalFormatting sqref="O1847">
    <cfRule type="cellIs" dxfId="2525" priority="7933" operator="equal">
      <formula>"N"</formula>
    </cfRule>
  </conditionalFormatting>
  <conditionalFormatting sqref="O1846">
    <cfRule type="cellIs" dxfId="2524" priority="7927" operator="equal">
      <formula>"N"</formula>
    </cfRule>
  </conditionalFormatting>
  <conditionalFormatting sqref="O1845">
    <cfRule type="cellIs" dxfId="2523" priority="7924" operator="equal">
      <formula>"N"</formula>
    </cfRule>
  </conditionalFormatting>
  <conditionalFormatting sqref="O1844">
    <cfRule type="cellIs" dxfId="2522" priority="7921" operator="equal">
      <formula>"N"</formula>
    </cfRule>
  </conditionalFormatting>
  <conditionalFormatting sqref="O1843">
    <cfRule type="cellIs" dxfId="2521" priority="7918" operator="equal">
      <formula>"N"</formula>
    </cfRule>
  </conditionalFormatting>
  <conditionalFormatting sqref="O1842">
    <cfRule type="cellIs" dxfId="2520" priority="7915" operator="equal">
      <formula>"N"</formula>
    </cfRule>
  </conditionalFormatting>
  <conditionalFormatting sqref="O1841">
    <cfRule type="cellIs" dxfId="2519" priority="7912" operator="equal">
      <formula>"N"</formula>
    </cfRule>
  </conditionalFormatting>
  <conditionalFormatting sqref="O1840">
    <cfRule type="cellIs" dxfId="2518" priority="7909" operator="equal">
      <formula>"N"</formula>
    </cfRule>
  </conditionalFormatting>
  <conditionalFormatting sqref="O1839">
    <cfRule type="cellIs" dxfId="2517" priority="7906" operator="equal">
      <formula>"N"</formula>
    </cfRule>
  </conditionalFormatting>
  <conditionalFormatting sqref="O1838">
    <cfRule type="cellIs" dxfId="2516" priority="7900" operator="equal">
      <formula>"N"</formula>
    </cfRule>
  </conditionalFormatting>
  <conditionalFormatting sqref="O1837">
    <cfRule type="cellIs" dxfId="2515" priority="7897" operator="equal">
      <formula>"N"</formula>
    </cfRule>
  </conditionalFormatting>
  <conditionalFormatting sqref="O1836">
    <cfRule type="cellIs" dxfId="2514" priority="7894" operator="equal">
      <formula>"N"</formula>
    </cfRule>
  </conditionalFormatting>
  <conditionalFormatting sqref="O1835">
    <cfRule type="cellIs" dxfId="2513" priority="7891" operator="equal">
      <formula>"N"</formula>
    </cfRule>
  </conditionalFormatting>
  <conditionalFormatting sqref="O1834">
    <cfRule type="cellIs" dxfId="2512" priority="7888" operator="equal">
      <formula>"N"</formula>
    </cfRule>
  </conditionalFormatting>
  <conditionalFormatting sqref="O1833">
    <cfRule type="cellIs" dxfId="2511" priority="7882" operator="equal">
      <formula>"N"</formula>
    </cfRule>
  </conditionalFormatting>
  <conditionalFormatting sqref="O1832">
    <cfRule type="cellIs" dxfId="2510" priority="7879" operator="equal">
      <formula>"N"</formula>
    </cfRule>
  </conditionalFormatting>
  <conditionalFormatting sqref="O1831">
    <cfRule type="cellIs" dxfId="2509" priority="7876" operator="equal">
      <formula>"N"</formula>
    </cfRule>
  </conditionalFormatting>
  <conditionalFormatting sqref="O1830">
    <cfRule type="cellIs" dxfId="2508" priority="7873" operator="equal">
      <formula>"N"</formula>
    </cfRule>
  </conditionalFormatting>
  <conditionalFormatting sqref="O1829">
    <cfRule type="cellIs" dxfId="2507" priority="7870" operator="equal">
      <formula>"N"</formula>
    </cfRule>
  </conditionalFormatting>
  <conditionalFormatting sqref="O1828">
    <cfRule type="cellIs" dxfId="2506" priority="7861" operator="equal">
      <formula>"N"</formula>
    </cfRule>
  </conditionalFormatting>
  <conditionalFormatting sqref="O1827">
    <cfRule type="cellIs" dxfId="2505" priority="7858" operator="equal">
      <formula>"N"</formula>
    </cfRule>
  </conditionalFormatting>
  <conditionalFormatting sqref="O1826">
    <cfRule type="cellIs" dxfId="2504" priority="7855" operator="equal">
      <formula>"N"</formula>
    </cfRule>
  </conditionalFormatting>
  <conditionalFormatting sqref="O1825">
    <cfRule type="cellIs" dxfId="2503" priority="7852" operator="equal">
      <formula>"N"</formula>
    </cfRule>
  </conditionalFormatting>
  <conditionalFormatting sqref="O1824">
    <cfRule type="cellIs" dxfId="2502" priority="7846" operator="equal">
      <formula>"N"</formula>
    </cfRule>
  </conditionalFormatting>
  <conditionalFormatting sqref="O1823">
    <cfRule type="cellIs" dxfId="2501" priority="7840" operator="equal">
      <formula>"N"</formula>
    </cfRule>
  </conditionalFormatting>
  <conditionalFormatting sqref="O1822">
    <cfRule type="cellIs" dxfId="2500" priority="7837" operator="equal">
      <formula>"N"</formula>
    </cfRule>
  </conditionalFormatting>
  <conditionalFormatting sqref="O1821">
    <cfRule type="cellIs" dxfId="2499" priority="7834" operator="equal">
      <formula>"N"</formula>
    </cfRule>
  </conditionalFormatting>
  <conditionalFormatting sqref="O1820">
    <cfRule type="cellIs" dxfId="2498" priority="7831" operator="equal">
      <formula>"N"</formula>
    </cfRule>
  </conditionalFormatting>
  <conditionalFormatting sqref="O1819">
    <cfRule type="cellIs" dxfId="2497" priority="7828" operator="equal">
      <formula>"N"</formula>
    </cfRule>
  </conditionalFormatting>
  <conditionalFormatting sqref="O1818">
    <cfRule type="cellIs" dxfId="2496" priority="7825" operator="equal">
      <formula>"N"</formula>
    </cfRule>
  </conditionalFormatting>
  <conditionalFormatting sqref="O1817">
    <cfRule type="cellIs" dxfId="2495" priority="7822" operator="equal">
      <formula>"N"</formula>
    </cfRule>
  </conditionalFormatting>
  <conditionalFormatting sqref="O1816">
    <cfRule type="cellIs" dxfId="2494" priority="7819" operator="equal">
      <formula>"N"</formula>
    </cfRule>
  </conditionalFormatting>
  <conditionalFormatting sqref="O1815">
    <cfRule type="cellIs" dxfId="2493" priority="7813" operator="equal">
      <formula>"N"</formula>
    </cfRule>
  </conditionalFormatting>
  <conditionalFormatting sqref="O1814">
    <cfRule type="cellIs" dxfId="2492" priority="7810" operator="equal">
      <formula>"N"</formula>
    </cfRule>
  </conditionalFormatting>
  <conditionalFormatting sqref="O1813">
    <cfRule type="cellIs" dxfId="2491" priority="7804" operator="equal">
      <formula>"N"</formula>
    </cfRule>
  </conditionalFormatting>
  <conditionalFormatting sqref="O1812">
    <cfRule type="cellIs" dxfId="2490" priority="7801" operator="equal">
      <formula>"N"</formula>
    </cfRule>
  </conditionalFormatting>
  <conditionalFormatting sqref="O1810">
    <cfRule type="cellIs" dxfId="2489" priority="7798" operator="equal">
      <formula>"N"</formula>
    </cfRule>
  </conditionalFormatting>
  <conditionalFormatting sqref="O1809">
    <cfRule type="cellIs" dxfId="2488" priority="7795" operator="equal">
      <formula>"N"</formula>
    </cfRule>
  </conditionalFormatting>
  <conditionalFormatting sqref="O1811">
    <cfRule type="cellIs" dxfId="2487" priority="7789" operator="equal">
      <formula>"N"</formula>
    </cfRule>
  </conditionalFormatting>
  <conditionalFormatting sqref="O1808">
    <cfRule type="cellIs" dxfId="2486" priority="7786" operator="equal">
      <formula>"N"</formula>
    </cfRule>
  </conditionalFormatting>
  <conditionalFormatting sqref="O1807">
    <cfRule type="cellIs" dxfId="2485" priority="7783" operator="equal">
      <formula>"N"</formula>
    </cfRule>
  </conditionalFormatting>
  <conditionalFormatting sqref="O1806">
    <cfRule type="cellIs" dxfId="2484" priority="7780" operator="equal">
      <formula>"N"</formula>
    </cfRule>
  </conditionalFormatting>
  <conditionalFormatting sqref="O1804">
    <cfRule type="cellIs" dxfId="2483" priority="7777" operator="equal">
      <formula>"N"</formula>
    </cfRule>
  </conditionalFormatting>
  <conditionalFormatting sqref="O1803">
    <cfRule type="cellIs" dxfId="2482" priority="7774" operator="equal">
      <formula>"N"</formula>
    </cfRule>
  </conditionalFormatting>
  <conditionalFormatting sqref="O1802">
    <cfRule type="cellIs" dxfId="2481" priority="7771" operator="equal">
      <formula>"N"</formula>
    </cfRule>
  </conditionalFormatting>
  <conditionalFormatting sqref="O1801">
    <cfRule type="cellIs" dxfId="2480" priority="7768" operator="equal">
      <formula>"N"</formula>
    </cfRule>
  </conditionalFormatting>
  <conditionalFormatting sqref="O1800">
    <cfRule type="cellIs" dxfId="2479" priority="7765" operator="equal">
      <formula>"N"</formula>
    </cfRule>
  </conditionalFormatting>
  <conditionalFormatting sqref="O1805">
    <cfRule type="cellIs" dxfId="2478" priority="7762" operator="equal">
      <formula>"N"</formula>
    </cfRule>
  </conditionalFormatting>
  <conditionalFormatting sqref="O1799">
    <cfRule type="cellIs" dxfId="2477" priority="7759" operator="equal">
      <formula>"N"</formula>
    </cfRule>
  </conditionalFormatting>
  <conditionalFormatting sqref="O1798">
    <cfRule type="cellIs" dxfId="2476" priority="7756" operator="equal">
      <formula>"N"</formula>
    </cfRule>
  </conditionalFormatting>
  <conditionalFormatting sqref="O1797">
    <cfRule type="cellIs" dxfId="2475" priority="7753" operator="equal">
      <formula>"N"</formula>
    </cfRule>
  </conditionalFormatting>
  <conditionalFormatting sqref="O1796">
    <cfRule type="cellIs" dxfId="2474" priority="7750" operator="equal">
      <formula>"N"</formula>
    </cfRule>
  </conditionalFormatting>
  <conditionalFormatting sqref="O1795">
    <cfRule type="cellIs" dxfId="2473" priority="7747" operator="equal">
      <formula>"N"</formula>
    </cfRule>
  </conditionalFormatting>
  <conditionalFormatting sqref="O1794">
    <cfRule type="cellIs" dxfId="2472" priority="7744" operator="equal">
      <formula>"N"</formula>
    </cfRule>
  </conditionalFormatting>
  <conditionalFormatting sqref="O1793">
    <cfRule type="cellIs" dxfId="2471" priority="7738" operator="equal">
      <formula>"N"</formula>
    </cfRule>
  </conditionalFormatting>
  <conditionalFormatting sqref="O1791">
    <cfRule type="cellIs" dxfId="2470" priority="7735" operator="equal">
      <formula>"N"</formula>
    </cfRule>
  </conditionalFormatting>
  <conditionalFormatting sqref="O1790">
    <cfRule type="cellIs" dxfId="2469" priority="7732" operator="equal">
      <formula>"N"</formula>
    </cfRule>
  </conditionalFormatting>
  <conditionalFormatting sqref="P1790">
    <cfRule type="cellIs" dxfId="2468" priority="7731" operator="equal">
      <formula>"N"</formula>
    </cfRule>
  </conditionalFormatting>
  <conditionalFormatting sqref="P1791">
    <cfRule type="cellIs" dxfId="2467" priority="7730" operator="equal">
      <formula>"N"</formula>
    </cfRule>
  </conditionalFormatting>
  <conditionalFormatting sqref="O1789">
    <cfRule type="cellIs" dxfId="2466" priority="7726" operator="equal">
      <formula>"N"</formula>
    </cfRule>
  </conditionalFormatting>
  <conditionalFormatting sqref="P1789">
    <cfRule type="cellIs" dxfId="2465" priority="7725" operator="equal">
      <formula>"N"</formula>
    </cfRule>
  </conditionalFormatting>
  <conditionalFormatting sqref="O1787">
    <cfRule type="cellIs" dxfId="2464" priority="7722" operator="equal">
      <formula>"N"</formula>
    </cfRule>
  </conditionalFormatting>
  <conditionalFormatting sqref="P1787">
    <cfRule type="cellIs" dxfId="2463" priority="7721" operator="equal">
      <formula>"N"</formula>
    </cfRule>
  </conditionalFormatting>
  <conditionalFormatting sqref="O1786">
    <cfRule type="cellIs" dxfId="2462" priority="7718" operator="equal">
      <formula>"N"</formula>
    </cfRule>
  </conditionalFormatting>
  <conditionalFormatting sqref="P1786">
    <cfRule type="cellIs" dxfId="2461" priority="7717" operator="equal">
      <formula>"N"</formula>
    </cfRule>
  </conditionalFormatting>
  <conditionalFormatting sqref="O1792">
    <cfRule type="cellIs" dxfId="2460" priority="7714" operator="equal">
      <formula>"N"</formula>
    </cfRule>
  </conditionalFormatting>
  <conditionalFormatting sqref="P1792">
    <cfRule type="cellIs" dxfId="2459" priority="7713" operator="equal">
      <formula>"N"</formula>
    </cfRule>
  </conditionalFormatting>
  <conditionalFormatting sqref="O1788">
    <cfRule type="cellIs" dxfId="2458" priority="7710" operator="equal">
      <formula>"N"</formula>
    </cfRule>
  </conditionalFormatting>
  <conditionalFormatting sqref="P1788">
    <cfRule type="cellIs" dxfId="2457" priority="7709" operator="equal">
      <formula>"N"</formula>
    </cfRule>
  </conditionalFormatting>
  <conditionalFormatting sqref="O1785">
    <cfRule type="cellIs" dxfId="2456" priority="7706" operator="equal">
      <formula>"N"</formula>
    </cfRule>
  </conditionalFormatting>
  <conditionalFormatting sqref="P1785">
    <cfRule type="cellIs" dxfId="2455" priority="7705" operator="equal">
      <formula>"N"</formula>
    </cfRule>
  </conditionalFormatting>
  <conditionalFormatting sqref="O1784">
    <cfRule type="cellIs" dxfId="2454" priority="7702" operator="equal">
      <formula>"N"</formula>
    </cfRule>
  </conditionalFormatting>
  <conditionalFormatting sqref="P1784">
    <cfRule type="cellIs" dxfId="2453" priority="7701" operator="equal">
      <formula>"N"</formula>
    </cfRule>
  </conditionalFormatting>
  <conditionalFormatting sqref="O1783">
    <cfRule type="cellIs" dxfId="2452" priority="7698" operator="equal">
      <formula>"N"</formula>
    </cfRule>
  </conditionalFormatting>
  <conditionalFormatting sqref="P1783">
    <cfRule type="cellIs" dxfId="2451" priority="7697" operator="equal">
      <formula>"N"</formula>
    </cfRule>
  </conditionalFormatting>
  <conditionalFormatting sqref="O1782">
    <cfRule type="cellIs" dxfId="2450" priority="7694" operator="equal">
      <formula>"N"</formula>
    </cfRule>
  </conditionalFormatting>
  <conditionalFormatting sqref="P1782">
    <cfRule type="cellIs" dxfId="2449" priority="7693" operator="equal">
      <formula>"N"</formula>
    </cfRule>
  </conditionalFormatting>
  <conditionalFormatting sqref="O1781">
    <cfRule type="cellIs" dxfId="2448" priority="7689" operator="equal">
      <formula>"N"</formula>
    </cfRule>
  </conditionalFormatting>
  <conditionalFormatting sqref="P1781">
    <cfRule type="cellIs" dxfId="2447" priority="7688" operator="equal">
      <formula>"N"</formula>
    </cfRule>
  </conditionalFormatting>
  <conditionalFormatting sqref="O1780">
    <cfRule type="cellIs" dxfId="2446" priority="7684" operator="equal">
      <formula>"N"</formula>
    </cfRule>
  </conditionalFormatting>
  <conditionalFormatting sqref="P1780">
    <cfRule type="cellIs" dxfId="2445" priority="7683" operator="equal">
      <formula>"N"</formula>
    </cfRule>
  </conditionalFormatting>
  <conditionalFormatting sqref="O1779">
    <cfRule type="cellIs" dxfId="2444" priority="7679" operator="equal">
      <formula>"N"</formula>
    </cfRule>
  </conditionalFormatting>
  <conditionalFormatting sqref="P1779">
    <cfRule type="cellIs" dxfId="2443" priority="7678" operator="equal">
      <formula>"N"</formula>
    </cfRule>
  </conditionalFormatting>
  <conditionalFormatting sqref="O1778">
    <cfRule type="cellIs" dxfId="2442" priority="7674" operator="equal">
      <formula>"N"</formula>
    </cfRule>
  </conditionalFormatting>
  <conditionalFormatting sqref="P1778">
    <cfRule type="cellIs" dxfId="2441" priority="7673" operator="equal">
      <formula>"N"</formula>
    </cfRule>
  </conditionalFormatting>
  <conditionalFormatting sqref="O1777">
    <cfRule type="cellIs" dxfId="2440" priority="7664" operator="equal">
      <formula>"N"</formula>
    </cfRule>
  </conditionalFormatting>
  <conditionalFormatting sqref="P1777">
    <cfRule type="cellIs" dxfId="2439" priority="7663" operator="equal">
      <formula>"N"</formula>
    </cfRule>
  </conditionalFormatting>
  <conditionalFormatting sqref="O1776">
    <cfRule type="cellIs" dxfId="2438" priority="7659" operator="equal">
      <formula>"N"</formula>
    </cfRule>
  </conditionalFormatting>
  <conditionalFormatting sqref="P1776">
    <cfRule type="cellIs" dxfId="2437" priority="7658" operator="equal">
      <formula>"N"</formula>
    </cfRule>
  </conditionalFormatting>
  <conditionalFormatting sqref="O1775">
    <cfRule type="cellIs" dxfId="2436" priority="7655" operator="equal">
      <formula>"N"</formula>
    </cfRule>
  </conditionalFormatting>
  <conditionalFormatting sqref="P1775">
    <cfRule type="cellIs" dxfId="2435" priority="7654" operator="equal">
      <formula>"N"</formula>
    </cfRule>
  </conditionalFormatting>
  <conditionalFormatting sqref="O1774">
    <cfRule type="cellIs" dxfId="2434" priority="7651" operator="equal">
      <formula>"N"</formula>
    </cfRule>
  </conditionalFormatting>
  <conditionalFormatting sqref="P1774">
    <cfRule type="cellIs" dxfId="2433" priority="7650" operator="equal">
      <formula>"N"</formula>
    </cfRule>
  </conditionalFormatting>
  <conditionalFormatting sqref="O1773">
    <cfRule type="cellIs" dxfId="2432" priority="7643" operator="equal">
      <formula>"N"</formula>
    </cfRule>
  </conditionalFormatting>
  <conditionalFormatting sqref="P1773">
    <cfRule type="cellIs" dxfId="2431" priority="7642" operator="equal">
      <formula>"N"</formula>
    </cfRule>
  </conditionalFormatting>
  <conditionalFormatting sqref="O1772">
    <cfRule type="cellIs" dxfId="2430" priority="7636" operator="equal">
      <formula>"N"</formula>
    </cfRule>
  </conditionalFormatting>
  <conditionalFormatting sqref="P1772">
    <cfRule type="cellIs" dxfId="2429" priority="7635" operator="equal">
      <formula>"N"</formula>
    </cfRule>
  </conditionalFormatting>
  <conditionalFormatting sqref="O1771">
    <cfRule type="cellIs" dxfId="2428" priority="7632" operator="equal">
      <formula>"N"</formula>
    </cfRule>
  </conditionalFormatting>
  <conditionalFormatting sqref="P1771">
    <cfRule type="cellIs" dxfId="2427" priority="7631" operator="equal">
      <formula>"N"</formula>
    </cfRule>
  </conditionalFormatting>
  <conditionalFormatting sqref="O1770">
    <cfRule type="cellIs" dxfId="2426" priority="7628" operator="equal">
      <formula>"N"</formula>
    </cfRule>
  </conditionalFormatting>
  <conditionalFormatting sqref="P1770">
    <cfRule type="cellIs" dxfId="2425" priority="7627" operator="equal">
      <formula>"N"</formula>
    </cfRule>
  </conditionalFormatting>
  <conditionalFormatting sqref="O1768">
    <cfRule type="cellIs" dxfId="2424" priority="7624" operator="equal">
      <formula>"N"</formula>
    </cfRule>
  </conditionalFormatting>
  <conditionalFormatting sqref="P1768">
    <cfRule type="cellIs" dxfId="2423" priority="7623" operator="equal">
      <formula>"N"</formula>
    </cfRule>
  </conditionalFormatting>
  <conditionalFormatting sqref="O1767">
    <cfRule type="cellIs" dxfId="2422" priority="7620" operator="equal">
      <formula>"N"</formula>
    </cfRule>
  </conditionalFormatting>
  <conditionalFormatting sqref="P1767">
    <cfRule type="cellIs" dxfId="2421" priority="7619" operator="equal">
      <formula>"N"</formula>
    </cfRule>
  </conditionalFormatting>
  <conditionalFormatting sqref="O1769">
    <cfRule type="cellIs" dxfId="2420" priority="7616" operator="equal">
      <formula>"N"</formula>
    </cfRule>
  </conditionalFormatting>
  <conditionalFormatting sqref="P1769">
    <cfRule type="cellIs" dxfId="2419" priority="7615" operator="equal">
      <formula>"N"</formula>
    </cfRule>
  </conditionalFormatting>
  <conditionalFormatting sqref="O1766">
    <cfRule type="cellIs" dxfId="2418" priority="7612" operator="equal">
      <formula>"N"</formula>
    </cfRule>
  </conditionalFormatting>
  <conditionalFormatting sqref="P1766">
    <cfRule type="cellIs" dxfId="2417" priority="7611" operator="equal">
      <formula>"N"</formula>
    </cfRule>
  </conditionalFormatting>
  <conditionalFormatting sqref="O1765">
    <cfRule type="cellIs" dxfId="2416" priority="7604" operator="equal">
      <formula>"N"</formula>
    </cfRule>
  </conditionalFormatting>
  <conditionalFormatting sqref="P1765">
    <cfRule type="cellIs" dxfId="2415" priority="7603" operator="equal">
      <formula>"N"</formula>
    </cfRule>
  </conditionalFormatting>
  <conditionalFormatting sqref="O1764">
    <cfRule type="cellIs" dxfId="2414" priority="7599" operator="equal">
      <formula>"N"</formula>
    </cfRule>
  </conditionalFormatting>
  <conditionalFormatting sqref="P1764">
    <cfRule type="cellIs" dxfId="2413" priority="7598" operator="equal">
      <formula>"N"</formula>
    </cfRule>
  </conditionalFormatting>
  <conditionalFormatting sqref="O1763">
    <cfRule type="cellIs" dxfId="2412" priority="7591" operator="equal">
      <formula>"N"</formula>
    </cfRule>
  </conditionalFormatting>
  <conditionalFormatting sqref="P1763">
    <cfRule type="cellIs" dxfId="2411" priority="7590" operator="equal">
      <formula>"N"</formula>
    </cfRule>
  </conditionalFormatting>
  <conditionalFormatting sqref="O1762">
    <cfRule type="cellIs" dxfId="2410" priority="7586" operator="equal">
      <formula>"N"</formula>
    </cfRule>
  </conditionalFormatting>
  <conditionalFormatting sqref="P1762">
    <cfRule type="cellIs" dxfId="2409" priority="7585" operator="equal">
      <formula>"N"</formula>
    </cfRule>
  </conditionalFormatting>
  <conditionalFormatting sqref="O1761">
    <cfRule type="cellIs" dxfId="2408" priority="7581" operator="equal">
      <formula>"N"</formula>
    </cfRule>
  </conditionalFormatting>
  <conditionalFormatting sqref="P1761">
    <cfRule type="cellIs" dxfId="2407" priority="7580" operator="equal">
      <formula>"N"</formula>
    </cfRule>
  </conditionalFormatting>
  <conditionalFormatting sqref="O1760">
    <cfRule type="cellIs" dxfId="2406" priority="7574" operator="equal">
      <formula>"N"</formula>
    </cfRule>
  </conditionalFormatting>
  <conditionalFormatting sqref="P1760">
    <cfRule type="cellIs" dxfId="2405" priority="7573" operator="equal">
      <formula>"N"</formula>
    </cfRule>
  </conditionalFormatting>
  <conditionalFormatting sqref="O1759">
    <cfRule type="cellIs" dxfId="2404" priority="7570" operator="equal">
      <formula>"N"</formula>
    </cfRule>
  </conditionalFormatting>
  <conditionalFormatting sqref="P1759">
    <cfRule type="cellIs" dxfId="2403" priority="7569" operator="equal">
      <formula>"N"</formula>
    </cfRule>
  </conditionalFormatting>
  <conditionalFormatting sqref="O1758">
    <cfRule type="cellIs" dxfId="2402" priority="7566" operator="equal">
      <formula>"N"</formula>
    </cfRule>
  </conditionalFormatting>
  <conditionalFormatting sqref="P1758">
    <cfRule type="cellIs" dxfId="2401" priority="7565" operator="equal">
      <formula>"N"</formula>
    </cfRule>
  </conditionalFormatting>
  <conditionalFormatting sqref="O1757">
    <cfRule type="cellIs" dxfId="2400" priority="7562" operator="equal">
      <formula>"N"</formula>
    </cfRule>
  </conditionalFormatting>
  <conditionalFormatting sqref="P1757">
    <cfRule type="cellIs" dxfId="2399" priority="7561" operator="equal">
      <formula>"N"</formula>
    </cfRule>
  </conditionalFormatting>
  <conditionalFormatting sqref="O1756">
    <cfRule type="cellIs" dxfId="2398" priority="7558" operator="equal">
      <formula>"N"</formula>
    </cfRule>
  </conditionalFormatting>
  <conditionalFormatting sqref="P1756">
    <cfRule type="cellIs" dxfId="2397" priority="7557" operator="equal">
      <formula>"N"</formula>
    </cfRule>
  </conditionalFormatting>
  <conditionalFormatting sqref="O1755">
    <cfRule type="cellIs" dxfId="2396" priority="7554" operator="equal">
      <formula>"N"</formula>
    </cfRule>
  </conditionalFormatting>
  <conditionalFormatting sqref="P1755">
    <cfRule type="cellIs" dxfId="2395" priority="7553" operator="equal">
      <formula>"N"</formula>
    </cfRule>
  </conditionalFormatting>
  <conditionalFormatting sqref="O1754">
    <cfRule type="cellIs" dxfId="2394" priority="7550" operator="equal">
      <formula>"N"</formula>
    </cfRule>
  </conditionalFormatting>
  <conditionalFormatting sqref="P1754">
    <cfRule type="cellIs" dxfId="2393" priority="7549" operator="equal">
      <formula>"N"</formula>
    </cfRule>
  </conditionalFormatting>
  <conditionalFormatting sqref="O1753">
    <cfRule type="cellIs" dxfId="2392" priority="7546" operator="equal">
      <formula>"N"</formula>
    </cfRule>
  </conditionalFormatting>
  <conditionalFormatting sqref="P1753">
    <cfRule type="cellIs" dxfId="2391" priority="7545" operator="equal">
      <formula>"N"</formula>
    </cfRule>
  </conditionalFormatting>
  <conditionalFormatting sqref="O1752">
    <cfRule type="cellIs" dxfId="2390" priority="7542" operator="equal">
      <formula>"N"</formula>
    </cfRule>
  </conditionalFormatting>
  <conditionalFormatting sqref="P1752">
    <cfRule type="cellIs" dxfId="2389" priority="7541" operator="equal">
      <formula>"N"</formula>
    </cfRule>
  </conditionalFormatting>
  <conditionalFormatting sqref="O1751">
    <cfRule type="cellIs" dxfId="2388" priority="7538" operator="equal">
      <formula>"N"</formula>
    </cfRule>
  </conditionalFormatting>
  <conditionalFormatting sqref="P1751">
    <cfRule type="cellIs" dxfId="2387" priority="7537" operator="equal">
      <formula>"N"</formula>
    </cfRule>
  </conditionalFormatting>
  <conditionalFormatting sqref="O1750">
    <cfRule type="cellIs" dxfId="2386" priority="7534" operator="equal">
      <formula>"N"</formula>
    </cfRule>
  </conditionalFormatting>
  <conditionalFormatting sqref="P1750">
    <cfRule type="cellIs" dxfId="2385" priority="7533" operator="equal">
      <formula>"N"</formula>
    </cfRule>
  </conditionalFormatting>
  <conditionalFormatting sqref="O1749">
    <cfRule type="cellIs" dxfId="2384" priority="7530" operator="equal">
      <formula>"N"</formula>
    </cfRule>
  </conditionalFormatting>
  <conditionalFormatting sqref="P1749">
    <cfRule type="cellIs" dxfId="2383" priority="7529" operator="equal">
      <formula>"N"</formula>
    </cfRule>
  </conditionalFormatting>
  <conditionalFormatting sqref="O1748">
    <cfRule type="cellIs" dxfId="2382" priority="7526" operator="equal">
      <formula>"N"</formula>
    </cfRule>
  </conditionalFormatting>
  <conditionalFormatting sqref="P1748">
    <cfRule type="cellIs" dxfId="2381" priority="7525" operator="equal">
      <formula>"N"</formula>
    </cfRule>
  </conditionalFormatting>
  <conditionalFormatting sqref="O1747">
    <cfRule type="cellIs" dxfId="2380" priority="7522" operator="equal">
      <formula>"N"</formula>
    </cfRule>
  </conditionalFormatting>
  <conditionalFormatting sqref="P1747">
    <cfRule type="cellIs" dxfId="2379" priority="7521" operator="equal">
      <formula>"N"</formula>
    </cfRule>
  </conditionalFormatting>
  <conditionalFormatting sqref="O1746">
    <cfRule type="cellIs" dxfId="2378" priority="7518" operator="equal">
      <formula>"N"</formula>
    </cfRule>
  </conditionalFormatting>
  <conditionalFormatting sqref="P1746">
    <cfRule type="cellIs" dxfId="2377" priority="7517" operator="equal">
      <formula>"N"</formula>
    </cfRule>
  </conditionalFormatting>
  <conditionalFormatting sqref="O1745">
    <cfRule type="cellIs" dxfId="2376" priority="7514" operator="equal">
      <formula>"N"</formula>
    </cfRule>
  </conditionalFormatting>
  <conditionalFormatting sqref="P1745">
    <cfRule type="cellIs" dxfId="2375" priority="7513" operator="equal">
      <formula>"N"</formula>
    </cfRule>
  </conditionalFormatting>
  <conditionalFormatting sqref="O1744">
    <cfRule type="cellIs" dxfId="2374" priority="7510" operator="equal">
      <formula>"N"</formula>
    </cfRule>
  </conditionalFormatting>
  <conditionalFormatting sqref="P1744">
    <cfRule type="cellIs" dxfId="2373" priority="7509" operator="equal">
      <formula>"N"</formula>
    </cfRule>
  </conditionalFormatting>
  <conditionalFormatting sqref="O1743">
    <cfRule type="cellIs" dxfId="2372" priority="7506" operator="equal">
      <formula>"N"</formula>
    </cfRule>
  </conditionalFormatting>
  <conditionalFormatting sqref="P1743">
    <cfRule type="cellIs" dxfId="2371" priority="7505" operator="equal">
      <formula>"N"</formula>
    </cfRule>
  </conditionalFormatting>
  <conditionalFormatting sqref="O1742">
    <cfRule type="cellIs" dxfId="2370" priority="7502" operator="equal">
      <formula>"N"</formula>
    </cfRule>
  </conditionalFormatting>
  <conditionalFormatting sqref="P1742">
    <cfRule type="cellIs" dxfId="2369" priority="7501" operator="equal">
      <formula>"N"</formula>
    </cfRule>
  </conditionalFormatting>
  <conditionalFormatting sqref="O1741">
    <cfRule type="cellIs" dxfId="2368" priority="7498" operator="equal">
      <formula>"N"</formula>
    </cfRule>
  </conditionalFormatting>
  <conditionalFormatting sqref="P1741">
    <cfRule type="cellIs" dxfId="2367" priority="7497" operator="equal">
      <formula>"N"</formula>
    </cfRule>
  </conditionalFormatting>
  <conditionalFormatting sqref="O1740">
    <cfRule type="cellIs" dxfId="2366" priority="7494" operator="equal">
      <formula>"N"</formula>
    </cfRule>
  </conditionalFormatting>
  <conditionalFormatting sqref="P1740">
    <cfRule type="cellIs" dxfId="2365" priority="7493" operator="equal">
      <formula>"N"</formula>
    </cfRule>
  </conditionalFormatting>
  <conditionalFormatting sqref="O1739">
    <cfRule type="cellIs" dxfId="2364" priority="7490" operator="equal">
      <formula>"N"</formula>
    </cfRule>
  </conditionalFormatting>
  <conditionalFormatting sqref="P1739">
    <cfRule type="cellIs" dxfId="2363" priority="7489" operator="equal">
      <formula>"N"</formula>
    </cfRule>
  </conditionalFormatting>
  <conditionalFormatting sqref="O1738">
    <cfRule type="cellIs" dxfId="2362" priority="7486" operator="equal">
      <formula>"N"</formula>
    </cfRule>
  </conditionalFormatting>
  <conditionalFormatting sqref="P1738">
    <cfRule type="cellIs" dxfId="2361" priority="7485" operator="equal">
      <formula>"N"</formula>
    </cfRule>
  </conditionalFormatting>
  <conditionalFormatting sqref="O1736">
    <cfRule type="cellIs" dxfId="2360" priority="7482" operator="equal">
      <formula>"N"</formula>
    </cfRule>
  </conditionalFormatting>
  <conditionalFormatting sqref="P1736">
    <cfRule type="cellIs" dxfId="2359" priority="7481" operator="equal">
      <formula>"N"</formula>
    </cfRule>
  </conditionalFormatting>
  <conditionalFormatting sqref="O1735">
    <cfRule type="cellIs" dxfId="2358" priority="7478" operator="equal">
      <formula>"N"</formula>
    </cfRule>
  </conditionalFormatting>
  <conditionalFormatting sqref="P1735">
    <cfRule type="cellIs" dxfId="2357" priority="7477" operator="equal">
      <formula>"N"</formula>
    </cfRule>
  </conditionalFormatting>
  <conditionalFormatting sqref="O1732">
    <cfRule type="cellIs" dxfId="2356" priority="7474" operator="equal">
      <formula>"N"</formula>
    </cfRule>
  </conditionalFormatting>
  <conditionalFormatting sqref="P1732">
    <cfRule type="cellIs" dxfId="2355" priority="7473" operator="equal">
      <formula>"N"</formula>
    </cfRule>
  </conditionalFormatting>
  <conditionalFormatting sqref="O1731">
    <cfRule type="cellIs" dxfId="2354" priority="7467" operator="equal">
      <formula>"N"</formula>
    </cfRule>
  </conditionalFormatting>
  <conditionalFormatting sqref="P1731">
    <cfRule type="cellIs" dxfId="2353" priority="7466" operator="equal">
      <formula>"N"</formula>
    </cfRule>
  </conditionalFormatting>
  <conditionalFormatting sqref="O1734">
    <cfRule type="cellIs" dxfId="2352" priority="7463" operator="equal">
      <formula>"N"</formula>
    </cfRule>
  </conditionalFormatting>
  <conditionalFormatting sqref="P1734">
    <cfRule type="cellIs" dxfId="2351" priority="7462" operator="equal">
      <formula>"N"</formula>
    </cfRule>
  </conditionalFormatting>
  <conditionalFormatting sqref="O1733">
    <cfRule type="cellIs" dxfId="2350" priority="7459" operator="equal">
      <formula>"N"</formula>
    </cfRule>
  </conditionalFormatting>
  <conditionalFormatting sqref="P1733">
    <cfRule type="cellIs" dxfId="2349" priority="7458" operator="equal">
      <formula>"N"</formula>
    </cfRule>
  </conditionalFormatting>
  <conditionalFormatting sqref="O1737">
    <cfRule type="cellIs" dxfId="2348" priority="7455" operator="equal">
      <formula>"N"</formula>
    </cfRule>
  </conditionalFormatting>
  <conditionalFormatting sqref="P1737">
    <cfRule type="cellIs" dxfId="2347" priority="7454" operator="equal">
      <formula>"N"</formula>
    </cfRule>
  </conditionalFormatting>
  <conditionalFormatting sqref="O1730">
    <cfRule type="cellIs" dxfId="2346" priority="7448" operator="equal">
      <formula>"N"</formula>
    </cfRule>
  </conditionalFormatting>
  <conditionalFormatting sqref="P1730">
    <cfRule type="cellIs" dxfId="2345" priority="7447" operator="equal">
      <formula>"N"</formula>
    </cfRule>
  </conditionalFormatting>
  <conditionalFormatting sqref="O1729">
    <cfRule type="cellIs" dxfId="2344" priority="7440" operator="equal">
      <formula>"N"</formula>
    </cfRule>
  </conditionalFormatting>
  <conditionalFormatting sqref="P1729">
    <cfRule type="cellIs" dxfId="2343" priority="7439" operator="equal">
      <formula>"N"</formula>
    </cfRule>
  </conditionalFormatting>
  <conditionalFormatting sqref="O1728">
    <cfRule type="cellIs" dxfId="2342" priority="7433" operator="equal">
      <formula>"N"</formula>
    </cfRule>
  </conditionalFormatting>
  <conditionalFormatting sqref="P1728">
    <cfRule type="cellIs" dxfId="2341" priority="7432" operator="equal">
      <formula>"N"</formula>
    </cfRule>
  </conditionalFormatting>
  <conditionalFormatting sqref="O1727">
    <cfRule type="cellIs" dxfId="2340" priority="7425" operator="equal">
      <formula>"N"</formula>
    </cfRule>
  </conditionalFormatting>
  <conditionalFormatting sqref="P1727">
    <cfRule type="cellIs" dxfId="2339" priority="7424" operator="equal">
      <formula>"N"</formula>
    </cfRule>
  </conditionalFormatting>
  <conditionalFormatting sqref="O1726">
    <cfRule type="cellIs" dxfId="2338" priority="7421" operator="equal">
      <formula>"N"</formula>
    </cfRule>
  </conditionalFormatting>
  <conditionalFormatting sqref="P1726">
    <cfRule type="cellIs" dxfId="2337" priority="7420" operator="equal">
      <formula>"N"</formula>
    </cfRule>
  </conditionalFormatting>
  <conditionalFormatting sqref="O1725">
    <cfRule type="cellIs" dxfId="2336" priority="7417" operator="equal">
      <formula>"N"</formula>
    </cfRule>
  </conditionalFormatting>
  <conditionalFormatting sqref="P1725">
    <cfRule type="cellIs" dxfId="2335" priority="7416" operator="equal">
      <formula>"N"</formula>
    </cfRule>
  </conditionalFormatting>
  <conditionalFormatting sqref="O1724">
    <cfRule type="cellIs" dxfId="2334" priority="7413" operator="equal">
      <formula>"N"</formula>
    </cfRule>
  </conditionalFormatting>
  <conditionalFormatting sqref="P1724">
    <cfRule type="cellIs" dxfId="2333" priority="7412" operator="equal">
      <formula>"N"</formula>
    </cfRule>
  </conditionalFormatting>
  <conditionalFormatting sqref="O1723">
    <cfRule type="cellIs" dxfId="2332" priority="7409" operator="equal">
      <formula>"N"</formula>
    </cfRule>
  </conditionalFormatting>
  <conditionalFormatting sqref="P1723">
    <cfRule type="cellIs" dxfId="2331" priority="7408" operator="equal">
      <formula>"N"</formula>
    </cfRule>
  </conditionalFormatting>
  <conditionalFormatting sqref="O1722">
    <cfRule type="cellIs" dxfId="2330" priority="7405" operator="equal">
      <formula>"N"</formula>
    </cfRule>
  </conditionalFormatting>
  <conditionalFormatting sqref="P1722">
    <cfRule type="cellIs" dxfId="2329" priority="7404" operator="equal">
      <formula>"N"</formula>
    </cfRule>
  </conditionalFormatting>
  <conditionalFormatting sqref="O1721">
    <cfRule type="cellIs" dxfId="2328" priority="7401" operator="equal">
      <formula>"N"</formula>
    </cfRule>
  </conditionalFormatting>
  <conditionalFormatting sqref="P1721">
    <cfRule type="cellIs" dxfId="2327" priority="7400" operator="equal">
      <formula>"N"</formula>
    </cfRule>
  </conditionalFormatting>
  <conditionalFormatting sqref="O1720">
    <cfRule type="cellIs" dxfId="2326" priority="7397" operator="equal">
      <formula>"N"</formula>
    </cfRule>
  </conditionalFormatting>
  <conditionalFormatting sqref="P1720">
    <cfRule type="cellIs" dxfId="2325" priority="7396" operator="equal">
      <formula>"N"</formula>
    </cfRule>
  </conditionalFormatting>
  <conditionalFormatting sqref="O1719">
    <cfRule type="cellIs" dxfId="2324" priority="7390" operator="equal">
      <formula>"N"</formula>
    </cfRule>
  </conditionalFormatting>
  <conditionalFormatting sqref="P1719">
    <cfRule type="cellIs" dxfId="2323" priority="7389" operator="equal">
      <formula>"N"</formula>
    </cfRule>
  </conditionalFormatting>
  <conditionalFormatting sqref="O1718">
    <cfRule type="cellIs" dxfId="2322" priority="7386" operator="equal">
      <formula>"N"</formula>
    </cfRule>
  </conditionalFormatting>
  <conditionalFormatting sqref="P1718">
    <cfRule type="cellIs" dxfId="2321" priority="7385" operator="equal">
      <formula>"N"</formula>
    </cfRule>
  </conditionalFormatting>
  <conditionalFormatting sqref="O1717">
    <cfRule type="cellIs" dxfId="2320" priority="7382" operator="equal">
      <formula>"N"</formula>
    </cfRule>
  </conditionalFormatting>
  <conditionalFormatting sqref="P1717">
    <cfRule type="cellIs" dxfId="2319" priority="7381" operator="equal">
      <formula>"N"</formula>
    </cfRule>
  </conditionalFormatting>
  <conditionalFormatting sqref="O1716">
    <cfRule type="cellIs" dxfId="2318" priority="7372" operator="equal">
      <formula>"N"</formula>
    </cfRule>
  </conditionalFormatting>
  <conditionalFormatting sqref="P1716">
    <cfRule type="cellIs" dxfId="2317" priority="7371" operator="equal">
      <formula>"N"</formula>
    </cfRule>
  </conditionalFormatting>
  <conditionalFormatting sqref="O1715">
    <cfRule type="cellIs" dxfId="2316" priority="7368" operator="equal">
      <formula>"N"</formula>
    </cfRule>
  </conditionalFormatting>
  <conditionalFormatting sqref="P1715">
    <cfRule type="cellIs" dxfId="2315" priority="7367" operator="equal">
      <formula>"N"</formula>
    </cfRule>
  </conditionalFormatting>
  <conditionalFormatting sqref="O1714">
    <cfRule type="cellIs" dxfId="2314" priority="7364" operator="equal">
      <formula>"N"</formula>
    </cfRule>
  </conditionalFormatting>
  <conditionalFormatting sqref="P1714">
    <cfRule type="cellIs" dxfId="2313" priority="7363" operator="equal">
      <formula>"N"</formula>
    </cfRule>
  </conditionalFormatting>
  <conditionalFormatting sqref="O1713">
    <cfRule type="cellIs" dxfId="2312" priority="7360" operator="equal">
      <formula>"N"</formula>
    </cfRule>
  </conditionalFormatting>
  <conditionalFormatting sqref="P1713">
    <cfRule type="cellIs" dxfId="2311" priority="7359" operator="equal">
      <formula>"N"</formula>
    </cfRule>
  </conditionalFormatting>
  <conditionalFormatting sqref="O1712">
    <cfRule type="cellIs" dxfId="2310" priority="7356" operator="equal">
      <formula>"N"</formula>
    </cfRule>
  </conditionalFormatting>
  <conditionalFormatting sqref="P1712">
    <cfRule type="cellIs" dxfId="2309" priority="7355" operator="equal">
      <formula>"N"</formula>
    </cfRule>
  </conditionalFormatting>
  <conditionalFormatting sqref="O1711">
    <cfRule type="cellIs" dxfId="2308" priority="7349" operator="equal">
      <formula>"N"</formula>
    </cfRule>
  </conditionalFormatting>
  <conditionalFormatting sqref="P1711">
    <cfRule type="cellIs" dxfId="2307" priority="7348" operator="equal">
      <formula>"N"</formula>
    </cfRule>
  </conditionalFormatting>
  <conditionalFormatting sqref="O1710">
    <cfRule type="cellIs" dxfId="2306" priority="7345" operator="equal">
      <formula>"N"</formula>
    </cfRule>
  </conditionalFormatting>
  <conditionalFormatting sqref="P1710">
    <cfRule type="cellIs" dxfId="2305" priority="7344" operator="equal">
      <formula>"N"</formula>
    </cfRule>
  </conditionalFormatting>
  <conditionalFormatting sqref="O1709">
    <cfRule type="cellIs" dxfId="2304" priority="7341" operator="equal">
      <formula>"N"</formula>
    </cfRule>
  </conditionalFormatting>
  <conditionalFormatting sqref="P1709">
    <cfRule type="cellIs" dxfId="2303" priority="7340" operator="equal">
      <formula>"N"</formula>
    </cfRule>
  </conditionalFormatting>
  <conditionalFormatting sqref="O1708">
    <cfRule type="cellIs" dxfId="2302" priority="7337" operator="equal">
      <formula>"N"</formula>
    </cfRule>
  </conditionalFormatting>
  <conditionalFormatting sqref="P1708">
    <cfRule type="cellIs" dxfId="2301" priority="7336" operator="equal">
      <formula>"N"</formula>
    </cfRule>
  </conditionalFormatting>
  <conditionalFormatting sqref="O1707">
    <cfRule type="cellIs" dxfId="2300" priority="7333" operator="equal">
      <formula>"N"</formula>
    </cfRule>
  </conditionalFormatting>
  <conditionalFormatting sqref="P1707">
    <cfRule type="cellIs" dxfId="2299" priority="7332" operator="equal">
      <formula>"N"</formula>
    </cfRule>
  </conditionalFormatting>
  <conditionalFormatting sqref="O1706">
    <cfRule type="cellIs" dxfId="2298" priority="7329" operator="equal">
      <formula>"N"</formula>
    </cfRule>
  </conditionalFormatting>
  <conditionalFormatting sqref="P1706">
    <cfRule type="cellIs" dxfId="2297" priority="7328" operator="equal">
      <formula>"N"</formula>
    </cfRule>
  </conditionalFormatting>
  <conditionalFormatting sqref="O1705">
    <cfRule type="cellIs" dxfId="2296" priority="7325" operator="equal">
      <formula>"N"</formula>
    </cfRule>
  </conditionalFormatting>
  <conditionalFormatting sqref="P1705">
    <cfRule type="cellIs" dxfId="2295" priority="7324" operator="equal">
      <formula>"N"</formula>
    </cfRule>
  </conditionalFormatting>
  <conditionalFormatting sqref="O1704">
    <cfRule type="cellIs" dxfId="2294" priority="7321" operator="equal">
      <formula>"N"</formula>
    </cfRule>
  </conditionalFormatting>
  <conditionalFormatting sqref="P1704">
    <cfRule type="cellIs" dxfId="2293" priority="7320" operator="equal">
      <formula>"N"</formula>
    </cfRule>
  </conditionalFormatting>
  <conditionalFormatting sqref="O1703">
    <cfRule type="cellIs" dxfId="2292" priority="7310" operator="equal">
      <formula>"N"</formula>
    </cfRule>
  </conditionalFormatting>
  <conditionalFormatting sqref="P1703">
    <cfRule type="cellIs" dxfId="2291" priority="7309" operator="equal">
      <formula>"N"</formula>
    </cfRule>
  </conditionalFormatting>
  <conditionalFormatting sqref="O1702">
    <cfRule type="cellIs" dxfId="2290" priority="7306" operator="equal">
      <formula>"N"</formula>
    </cfRule>
  </conditionalFormatting>
  <conditionalFormatting sqref="P1702">
    <cfRule type="cellIs" dxfId="2289" priority="7305" operator="equal">
      <formula>"N"</formula>
    </cfRule>
  </conditionalFormatting>
  <conditionalFormatting sqref="O1701">
    <cfRule type="cellIs" dxfId="2288" priority="7299" operator="equal">
      <formula>"N"</formula>
    </cfRule>
  </conditionalFormatting>
  <conditionalFormatting sqref="P1701">
    <cfRule type="cellIs" dxfId="2287" priority="7298" operator="equal">
      <formula>"N"</formula>
    </cfRule>
  </conditionalFormatting>
  <conditionalFormatting sqref="O1700">
    <cfRule type="cellIs" dxfId="2286" priority="7295" operator="equal">
      <formula>"N"</formula>
    </cfRule>
  </conditionalFormatting>
  <conditionalFormatting sqref="P1700">
    <cfRule type="cellIs" dxfId="2285" priority="7294" operator="equal">
      <formula>"N"</formula>
    </cfRule>
  </conditionalFormatting>
  <conditionalFormatting sqref="O1699">
    <cfRule type="cellIs" dxfId="2284" priority="7291" operator="equal">
      <formula>"N"</formula>
    </cfRule>
  </conditionalFormatting>
  <conditionalFormatting sqref="P1699">
    <cfRule type="cellIs" dxfId="2283" priority="7290" operator="equal">
      <formula>"N"</formula>
    </cfRule>
  </conditionalFormatting>
  <conditionalFormatting sqref="O1698">
    <cfRule type="cellIs" dxfId="2282" priority="7287" operator="equal">
      <formula>"N"</formula>
    </cfRule>
  </conditionalFormatting>
  <conditionalFormatting sqref="P1698">
    <cfRule type="cellIs" dxfId="2281" priority="7286" operator="equal">
      <formula>"N"</formula>
    </cfRule>
  </conditionalFormatting>
  <conditionalFormatting sqref="O1697">
    <cfRule type="cellIs" dxfId="2280" priority="7280" operator="equal">
      <formula>"N"</formula>
    </cfRule>
  </conditionalFormatting>
  <conditionalFormatting sqref="P1697">
    <cfRule type="cellIs" dxfId="2279" priority="7279" operator="equal">
      <formula>"N"</formula>
    </cfRule>
  </conditionalFormatting>
  <conditionalFormatting sqref="O1696">
    <cfRule type="cellIs" dxfId="2278" priority="7273" operator="equal">
      <formula>"N"</formula>
    </cfRule>
  </conditionalFormatting>
  <conditionalFormatting sqref="P1696">
    <cfRule type="cellIs" dxfId="2277" priority="7272" operator="equal">
      <formula>"N"</formula>
    </cfRule>
  </conditionalFormatting>
  <conditionalFormatting sqref="O1695">
    <cfRule type="cellIs" dxfId="2276" priority="7266" operator="equal">
      <formula>"N"</formula>
    </cfRule>
  </conditionalFormatting>
  <conditionalFormatting sqref="P1695">
    <cfRule type="cellIs" dxfId="2275" priority="7265" operator="equal">
      <formula>"N"</formula>
    </cfRule>
  </conditionalFormatting>
  <conditionalFormatting sqref="O1694">
    <cfRule type="cellIs" dxfId="2274" priority="7262" operator="equal">
      <formula>"N"</formula>
    </cfRule>
  </conditionalFormatting>
  <conditionalFormatting sqref="P1694">
    <cfRule type="cellIs" dxfId="2273" priority="7261" operator="equal">
      <formula>"N"</formula>
    </cfRule>
  </conditionalFormatting>
  <conditionalFormatting sqref="O1693">
    <cfRule type="cellIs" dxfId="2272" priority="7258" operator="equal">
      <formula>"N"</formula>
    </cfRule>
  </conditionalFormatting>
  <conditionalFormatting sqref="P1693">
    <cfRule type="cellIs" dxfId="2271" priority="7257" operator="equal">
      <formula>"N"</formula>
    </cfRule>
  </conditionalFormatting>
  <conditionalFormatting sqref="O1692">
    <cfRule type="cellIs" dxfId="2270" priority="7254" operator="equal">
      <formula>"N"</formula>
    </cfRule>
  </conditionalFormatting>
  <conditionalFormatting sqref="P1692">
    <cfRule type="cellIs" dxfId="2269" priority="7253" operator="equal">
      <formula>"N"</formula>
    </cfRule>
  </conditionalFormatting>
  <conditionalFormatting sqref="O1691">
    <cfRule type="cellIs" dxfId="2268" priority="7250" operator="equal">
      <formula>"N"</formula>
    </cfRule>
  </conditionalFormatting>
  <conditionalFormatting sqref="P1691">
    <cfRule type="cellIs" dxfId="2267" priority="7249" operator="equal">
      <formula>"N"</formula>
    </cfRule>
  </conditionalFormatting>
  <conditionalFormatting sqref="O1690">
    <cfRule type="cellIs" dxfId="2266" priority="7243" operator="equal">
      <formula>"N"</formula>
    </cfRule>
  </conditionalFormatting>
  <conditionalFormatting sqref="P1690">
    <cfRule type="cellIs" dxfId="2265" priority="7242" operator="equal">
      <formula>"N"</formula>
    </cfRule>
  </conditionalFormatting>
  <conditionalFormatting sqref="O1689">
    <cfRule type="cellIs" dxfId="2264" priority="7233" operator="equal">
      <formula>"N"</formula>
    </cfRule>
  </conditionalFormatting>
  <conditionalFormatting sqref="P1689">
    <cfRule type="cellIs" dxfId="2263" priority="7232" operator="equal">
      <formula>"N"</formula>
    </cfRule>
  </conditionalFormatting>
  <conditionalFormatting sqref="O1688">
    <cfRule type="cellIs" dxfId="2262" priority="7229" operator="equal">
      <formula>"N"</formula>
    </cfRule>
  </conditionalFormatting>
  <conditionalFormatting sqref="P1688">
    <cfRule type="cellIs" dxfId="2261" priority="7228" operator="equal">
      <formula>"N"</formula>
    </cfRule>
  </conditionalFormatting>
  <conditionalFormatting sqref="O1687">
    <cfRule type="cellIs" dxfId="2260" priority="7225" operator="equal">
      <formula>"N"</formula>
    </cfRule>
  </conditionalFormatting>
  <conditionalFormatting sqref="P1687">
    <cfRule type="cellIs" dxfId="2259" priority="7224" operator="equal">
      <formula>"N"</formula>
    </cfRule>
  </conditionalFormatting>
  <conditionalFormatting sqref="O1686">
    <cfRule type="cellIs" dxfId="2258" priority="7221" operator="equal">
      <formula>"N"</formula>
    </cfRule>
  </conditionalFormatting>
  <conditionalFormatting sqref="P1686">
    <cfRule type="cellIs" dxfId="2257" priority="7220" operator="equal">
      <formula>"N"</formula>
    </cfRule>
  </conditionalFormatting>
  <conditionalFormatting sqref="O1685">
    <cfRule type="cellIs" dxfId="2256" priority="7214" operator="equal">
      <formula>"N"</formula>
    </cfRule>
  </conditionalFormatting>
  <conditionalFormatting sqref="P1685">
    <cfRule type="cellIs" dxfId="2255" priority="7213" operator="equal">
      <formula>"N"</formula>
    </cfRule>
  </conditionalFormatting>
  <conditionalFormatting sqref="O1684">
    <cfRule type="cellIs" dxfId="2254" priority="7207" operator="equal">
      <formula>"N"</formula>
    </cfRule>
  </conditionalFormatting>
  <conditionalFormatting sqref="P1674:P1684">
    <cfRule type="cellIs" dxfId="2253" priority="7206" operator="equal">
      <formula>"N"</formula>
    </cfRule>
  </conditionalFormatting>
  <conditionalFormatting sqref="O1683">
    <cfRule type="cellIs" dxfId="2252" priority="7203" operator="equal">
      <formula>"N"</formula>
    </cfRule>
  </conditionalFormatting>
  <conditionalFormatting sqref="O1682">
    <cfRule type="cellIs" dxfId="2251" priority="7199" operator="equal">
      <formula>"N"</formula>
    </cfRule>
  </conditionalFormatting>
  <conditionalFormatting sqref="O1681">
    <cfRule type="cellIs" dxfId="2250" priority="7195" operator="equal">
      <formula>"N"</formula>
    </cfRule>
  </conditionalFormatting>
  <conditionalFormatting sqref="O1680">
    <cfRule type="cellIs" dxfId="2249" priority="7187" operator="equal">
      <formula>"N"</formula>
    </cfRule>
  </conditionalFormatting>
  <conditionalFormatting sqref="O1679">
    <cfRule type="cellIs" dxfId="2248" priority="7183" operator="equal">
      <formula>"N"</formula>
    </cfRule>
  </conditionalFormatting>
  <conditionalFormatting sqref="O1678">
    <cfRule type="cellIs" dxfId="2247" priority="7179" operator="equal">
      <formula>"N"</formula>
    </cfRule>
  </conditionalFormatting>
  <conditionalFormatting sqref="O1677">
    <cfRule type="cellIs" dxfId="2246" priority="7175" operator="equal">
      <formula>"N"</formula>
    </cfRule>
  </conditionalFormatting>
  <conditionalFormatting sqref="O1676">
    <cfRule type="cellIs" dxfId="2245" priority="7171" operator="equal">
      <formula>"N"</formula>
    </cfRule>
  </conditionalFormatting>
  <conditionalFormatting sqref="O1675">
    <cfRule type="cellIs" dxfId="2244" priority="7164" operator="equal">
      <formula>"N"</formula>
    </cfRule>
  </conditionalFormatting>
  <conditionalFormatting sqref="O1674">
    <cfRule type="cellIs" dxfId="2243" priority="7160" operator="equal">
      <formula>"N"</formula>
    </cfRule>
  </conditionalFormatting>
  <conditionalFormatting sqref="P1673">
    <cfRule type="cellIs" dxfId="2242" priority="7155" operator="equal">
      <formula>"N"</formula>
    </cfRule>
  </conditionalFormatting>
  <conditionalFormatting sqref="O1673">
    <cfRule type="cellIs" dxfId="2241" priority="7152" operator="equal">
      <formula>"N"</formula>
    </cfRule>
  </conditionalFormatting>
  <conditionalFormatting sqref="P1672">
    <cfRule type="cellIs" dxfId="2240" priority="7150" operator="equal">
      <formula>"N"</formula>
    </cfRule>
  </conditionalFormatting>
  <conditionalFormatting sqref="O1672">
    <cfRule type="cellIs" dxfId="2239" priority="7148" operator="equal">
      <formula>"N"</formula>
    </cfRule>
  </conditionalFormatting>
  <conditionalFormatting sqref="P1671">
    <cfRule type="cellIs" dxfId="2238" priority="7146" operator="equal">
      <formula>"N"</formula>
    </cfRule>
  </conditionalFormatting>
  <conditionalFormatting sqref="O1671">
    <cfRule type="cellIs" dxfId="2237" priority="7144" operator="equal">
      <formula>"N"</formula>
    </cfRule>
  </conditionalFormatting>
  <conditionalFormatting sqref="P1670">
    <cfRule type="cellIs" dxfId="2236" priority="7142" operator="equal">
      <formula>"N"</formula>
    </cfRule>
  </conditionalFormatting>
  <conditionalFormatting sqref="O1670">
    <cfRule type="cellIs" dxfId="2235" priority="7140" operator="equal">
      <formula>"N"</formula>
    </cfRule>
  </conditionalFormatting>
  <conditionalFormatting sqref="P1669">
    <cfRule type="cellIs" dxfId="2234" priority="7133" operator="equal">
      <formula>"N"</formula>
    </cfRule>
  </conditionalFormatting>
  <conditionalFormatting sqref="O1669">
    <cfRule type="cellIs" dxfId="2233" priority="7131" operator="equal">
      <formula>"N"</formula>
    </cfRule>
  </conditionalFormatting>
  <conditionalFormatting sqref="P1668">
    <cfRule type="cellIs" dxfId="2232" priority="7125" operator="equal">
      <formula>"N"</formula>
    </cfRule>
  </conditionalFormatting>
  <conditionalFormatting sqref="O1668">
    <cfRule type="cellIs" dxfId="2231" priority="7123" operator="equal">
      <formula>"N"</formula>
    </cfRule>
  </conditionalFormatting>
  <conditionalFormatting sqref="P1667">
    <cfRule type="cellIs" dxfId="2230" priority="7117" operator="equal">
      <formula>"N"</formula>
    </cfRule>
  </conditionalFormatting>
  <conditionalFormatting sqref="O1667">
    <cfRule type="cellIs" dxfId="2229" priority="7115" operator="equal">
      <formula>"N"</formula>
    </cfRule>
  </conditionalFormatting>
  <conditionalFormatting sqref="P1666">
    <cfRule type="cellIs" dxfId="2228" priority="7113" operator="equal">
      <formula>"N"</formula>
    </cfRule>
  </conditionalFormatting>
  <conditionalFormatting sqref="O1666">
    <cfRule type="cellIs" dxfId="2227" priority="7111" operator="equal">
      <formula>"N"</formula>
    </cfRule>
  </conditionalFormatting>
  <conditionalFormatting sqref="P1665">
    <cfRule type="cellIs" dxfId="2226" priority="7109" operator="equal">
      <formula>"N"</formula>
    </cfRule>
  </conditionalFormatting>
  <conditionalFormatting sqref="O1665">
    <cfRule type="cellIs" dxfId="2225" priority="7107" operator="equal">
      <formula>"N"</formula>
    </cfRule>
  </conditionalFormatting>
  <conditionalFormatting sqref="P1664">
    <cfRule type="cellIs" dxfId="2224" priority="7097" operator="equal">
      <formula>"N"</formula>
    </cfRule>
  </conditionalFormatting>
  <conditionalFormatting sqref="O1664">
    <cfRule type="cellIs" dxfId="2223" priority="7095" operator="equal">
      <formula>"N"</formula>
    </cfRule>
  </conditionalFormatting>
  <conditionalFormatting sqref="P1663">
    <cfRule type="cellIs" dxfId="2222" priority="7093" operator="equal">
      <formula>"N"</formula>
    </cfRule>
  </conditionalFormatting>
  <conditionalFormatting sqref="O1663">
    <cfRule type="cellIs" dxfId="2221" priority="7091" operator="equal">
      <formula>"N"</formula>
    </cfRule>
  </conditionalFormatting>
  <conditionalFormatting sqref="P1662">
    <cfRule type="cellIs" dxfId="2220" priority="7089" operator="equal">
      <formula>"N"</formula>
    </cfRule>
  </conditionalFormatting>
  <conditionalFormatting sqref="O1662">
    <cfRule type="cellIs" dxfId="2219" priority="7087" operator="equal">
      <formula>"N"</formula>
    </cfRule>
  </conditionalFormatting>
  <conditionalFormatting sqref="P1661">
    <cfRule type="cellIs" dxfId="2218" priority="7085" operator="equal">
      <formula>"N"</formula>
    </cfRule>
  </conditionalFormatting>
  <conditionalFormatting sqref="O1661">
    <cfRule type="cellIs" dxfId="2217" priority="7083" operator="equal">
      <formula>"N"</formula>
    </cfRule>
  </conditionalFormatting>
  <conditionalFormatting sqref="P1660">
    <cfRule type="cellIs" dxfId="2216" priority="7081" operator="equal">
      <formula>"N"</formula>
    </cfRule>
  </conditionalFormatting>
  <conditionalFormatting sqref="O1660">
    <cfRule type="cellIs" dxfId="2215" priority="7079" operator="equal">
      <formula>"N"</formula>
    </cfRule>
  </conditionalFormatting>
  <conditionalFormatting sqref="P1659">
    <cfRule type="cellIs" dxfId="2214" priority="7077" operator="equal">
      <formula>"N"</formula>
    </cfRule>
  </conditionalFormatting>
  <conditionalFormatting sqref="O1659">
    <cfRule type="cellIs" dxfId="2213" priority="7075" operator="equal">
      <formula>"N"</formula>
    </cfRule>
  </conditionalFormatting>
  <conditionalFormatting sqref="P1658">
    <cfRule type="cellIs" dxfId="2212" priority="7073" operator="equal">
      <formula>"N"</formula>
    </cfRule>
  </conditionalFormatting>
  <conditionalFormatting sqref="O1658">
    <cfRule type="cellIs" dxfId="2211" priority="7071" operator="equal">
      <formula>"N"</formula>
    </cfRule>
  </conditionalFormatting>
  <conditionalFormatting sqref="P1657">
    <cfRule type="cellIs" dxfId="2210" priority="7069" operator="equal">
      <formula>"N"</formula>
    </cfRule>
  </conditionalFormatting>
  <conditionalFormatting sqref="O1657">
    <cfRule type="cellIs" dxfId="2209" priority="7067" operator="equal">
      <formula>"N"</formula>
    </cfRule>
  </conditionalFormatting>
  <conditionalFormatting sqref="P1655">
    <cfRule type="cellIs" dxfId="2208" priority="7065" operator="equal">
      <formula>"N"</formula>
    </cfRule>
  </conditionalFormatting>
  <conditionalFormatting sqref="O1655">
    <cfRule type="cellIs" dxfId="2207" priority="7063" operator="equal">
      <formula>"N"</formula>
    </cfRule>
  </conditionalFormatting>
  <conditionalFormatting sqref="P1654">
    <cfRule type="cellIs" dxfId="2206" priority="7061" operator="equal">
      <formula>"N"</formula>
    </cfRule>
  </conditionalFormatting>
  <conditionalFormatting sqref="O1654">
    <cfRule type="cellIs" dxfId="2205" priority="7059" operator="equal">
      <formula>"N"</formula>
    </cfRule>
  </conditionalFormatting>
  <conditionalFormatting sqref="P1653">
    <cfRule type="cellIs" dxfId="2204" priority="7057" operator="equal">
      <formula>"N"</formula>
    </cfRule>
  </conditionalFormatting>
  <conditionalFormatting sqref="O1653">
    <cfRule type="cellIs" dxfId="2203" priority="7055" operator="equal">
      <formula>"N"</formula>
    </cfRule>
  </conditionalFormatting>
  <conditionalFormatting sqref="P1652">
    <cfRule type="cellIs" dxfId="2202" priority="7053" operator="equal">
      <formula>"N"</formula>
    </cfRule>
  </conditionalFormatting>
  <conditionalFormatting sqref="O1652">
    <cfRule type="cellIs" dxfId="2201" priority="7051" operator="equal">
      <formula>"N"</formula>
    </cfRule>
  </conditionalFormatting>
  <conditionalFormatting sqref="P1651">
    <cfRule type="cellIs" dxfId="2200" priority="7049" operator="equal">
      <formula>"N"</formula>
    </cfRule>
  </conditionalFormatting>
  <conditionalFormatting sqref="O1651">
    <cfRule type="cellIs" dxfId="2199" priority="7047" operator="equal">
      <formula>"N"</formula>
    </cfRule>
  </conditionalFormatting>
  <conditionalFormatting sqref="P1650">
    <cfRule type="cellIs" dxfId="2198" priority="7041" operator="equal">
      <formula>"N"</formula>
    </cfRule>
  </conditionalFormatting>
  <conditionalFormatting sqref="O1650">
    <cfRule type="cellIs" dxfId="2197" priority="7039" operator="equal">
      <formula>"N"</formula>
    </cfRule>
  </conditionalFormatting>
  <conditionalFormatting sqref="P1649">
    <cfRule type="cellIs" dxfId="2196" priority="7037" operator="equal">
      <formula>"N"</formula>
    </cfRule>
  </conditionalFormatting>
  <conditionalFormatting sqref="O1649">
    <cfRule type="cellIs" dxfId="2195" priority="7035" operator="equal">
      <formula>"N"</formula>
    </cfRule>
  </conditionalFormatting>
  <conditionalFormatting sqref="P1648">
    <cfRule type="cellIs" dxfId="2194" priority="7033" operator="equal">
      <formula>"N"</formula>
    </cfRule>
  </conditionalFormatting>
  <conditionalFormatting sqref="O1648">
    <cfRule type="cellIs" dxfId="2193" priority="7031" operator="equal">
      <formula>"N"</formula>
    </cfRule>
  </conditionalFormatting>
  <conditionalFormatting sqref="P1656">
    <cfRule type="cellIs" dxfId="2192" priority="7029" operator="equal">
      <formula>"N"</formula>
    </cfRule>
  </conditionalFormatting>
  <conditionalFormatting sqref="O1656">
    <cfRule type="cellIs" dxfId="2191" priority="7027" operator="equal">
      <formula>"N"</formula>
    </cfRule>
  </conditionalFormatting>
  <conditionalFormatting sqref="P1647">
    <cfRule type="cellIs" dxfId="2190" priority="7025" operator="equal">
      <formula>"N"</formula>
    </cfRule>
  </conditionalFormatting>
  <conditionalFormatting sqref="O1647">
    <cfRule type="cellIs" dxfId="2189" priority="7023" operator="equal">
      <formula>"N"</formula>
    </cfRule>
  </conditionalFormatting>
  <conditionalFormatting sqref="P1646">
    <cfRule type="cellIs" dxfId="2188" priority="7021" operator="equal">
      <formula>"N"</formula>
    </cfRule>
  </conditionalFormatting>
  <conditionalFormatting sqref="O1646">
    <cfRule type="cellIs" dxfId="2187" priority="7019" operator="equal">
      <formula>"N"</formula>
    </cfRule>
  </conditionalFormatting>
  <conditionalFormatting sqref="O1636:O1644">
    <cfRule type="cellIs" dxfId="2186" priority="7015" operator="equal">
      <formula>"N"</formula>
    </cfRule>
  </conditionalFormatting>
  <conditionalFormatting sqref="O1627">
    <cfRule type="cellIs" dxfId="2185" priority="7009" operator="equal">
      <formula>"N"</formula>
    </cfRule>
  </conditionalFormatting>
  <conditionalFormatting sqref="P1645">
    <cfRule type="cellIs" dxfId="2184" priority="6999" operator="equal">
      <formula>"N"</formula>
    </cfRule>
  </conditionalFormatting>
  <conditionalFormatting sqref="O1645">
    <cfRule type="cellIs" dxfId="2183" priority="6997" operator="equal">
      <formula>"N"</formula>
    </cfRule>
  </conditionalFormatting>
  <conditionalFormatting sqref="O1626">
    <cfRule type="cellIs" dxfId="2182" priority="6995" operator="equal">
      <formula>"N"</formula>
    </cfRule>
  </conditionalFormatting>
  <conditionalFormatting sqref="O1625">
    <cfRule type="cellIs" dxfId="2181" priority="6993" operator="equal">
      <formula>"N"</formula>
    </cfRule>
  </conditionalFormatting>
  <conditionalFormatting sqref="O1624">
    <cfRule type="cellIs" dxfId="2180" priority="6991" operator="equal">
      <formula>"N"</formula>
    </cfRule>
  </conditionalFormatting>
  <conditionalFormatting sqref="O1623">
    <cfRule type="cellIs" dxfId="2179" priority="6989" operator="equal">
      <formula>"N"</formula>
    </cfRule>
  </conditionalFormatting>
  <conditionalFormatting sqref="O1622">
    <cfRule type="cellIs" dxfId="2178" priority="6987" operator="equal">
      <formula>"N"</formula>
    </cfRule>
  </conditionalFormatting>
  <conditionalFormatting sqref="O1621">
    <cfRule type="cellIs" dxfId="2177" priority="6985" operator="equal">
      <formula>"N"</formula>
    </cfRule>
  </conditionalFormatting>
  <conditionalFormatting sqref="O1620">
    <cfRule type="cellIs" dxfId="2176" priority="6975" operator="equal">
      <formula>"N"</formula>
    </cfRule>
  </conditionalFormatting>
  <conditionalFormatting sqref="O1619">
    <cfRule type="cellIs" dxfId="2175" priority="6973" operator="equal">
      <formula>"N"</formula>
    </cfRule>
  </conditionalFormatting>
  <conditionalFormatting sqref="O1618">
    <cfRule type="cellIs" dxfId="2174" priority="6967" operator="equal">
      <formula>"N"</formula>
    </cfRule>
  </conditionalFormatting>
  <conditionalFormatting sqref="O1617">
    <cfRule type="cellIs" dxfId="2173" priority="6964" operator="equal">
      <formula>"N"</formula>
    </cfRule>
  </conditionalFormatting>
  <conditionalFormatting sqref="O1616">
    <cfRule type="cellIs" dxfId="2172" priority="6961" operator="equal">
      <formula>"N"</formula>
    </cfRule>
  </conditionalFormatting>
  <conditionalFormatting sqref="O1615">
    <cfRule type="cellIs" dxfId="2171" priority="6958" operator="equal">
      <formula>"N"</formula>
    </cfRule>
  </conditionalFormatting>
  <conditionalFormatting sqref="O1614">
    <cfRule type="cellIs" dxfId="2170" priority="6955" operator="equal">
      <formula>"N"</formula>
    </cfRule>
  </conditionalFormatting>
  <conditionalFormatting sqref="O1613">
    <cfRule type="cellIs" dxfId="2169" priority="6952" operator="equal">
      <formula>"N"</formula>
    </cfRule>
  </conditionalFormatting>
  <conditionalFormatting sqref="O1612">
    <cfRule type="cellIs" dxfId="2168" priority="6941" operator="equal">
      <formula>"N"</formula>
    </cfRule>
  </conditionalFormatting>
  <conditionalFormatting sqref="O1611">
    <cfRule type="cellIs" dxfId="2167" priority="6934" operator="equal">
      <formula>"N"</formula>
    </cfRule>
  </conditionalFormatting>
  <conditionalFormatting sqref="O1610">
    <cfRule type="cellIs" dxfId="2166" priority="6931" operator="equal">
      <formula>"N"</formula>
    </cfRule>
  </conditionalFormatting>
  <conditionalFormatting sqref="O1609">
    <cfRule type="cellIs" dxfId="2165" priority="6928" operator="equal">
      <formula>"N"</formula>
    </cfRule>
  </conditionalFormatting>
  <conditionalFormatting sqref="O1608">
    <cfRule type="cellIs" dxfId="2164" priority="6925" operator="equal">
      <formula>"N"</formula>
    </cfRule>
  </conditionalFormatting>
  <conditionalFormatting sqref="O1607">
    <cfRule type="cellIs" dxfId="2163" priority="6922" operator="equal">
      <formula>"N"</formula>
    </cfRule>
  </conditionalFormatting>
  <conditionalFormatting sqref="O1606">
    <cfRule type="cellIs" dxfId="2162" priority="6919" operator="equal">
      <formula>"N"</formula>
    </cfRule>
  </conditionalFormatting>
  <conditionalFormatting sqref="O1605">
    <cfRule type="cellIs" dxfId="2161" priority="6916" operator="equal">
      <formula>"N"</formula>
    </cfRule>
  </conditionalFormatting>
  <conditionalFormatting sqref="O1604">
    <cfRule type="cellIs" dxfId="2160" priority="6913" operator="equal">
      <formula>"N"</formula>
    </cfRule>
  </conditionalFormatting>
  <conditionalFormatting sqref="O1601">
    <cfRule type="cellIs" dxfId="2159" priority="6910" operator="equal">
      <formula>"N"</formula>
    </cfRule>
  </conditionalFormatting>
  <conditionalFormatting sqref="O1600">
    <cfRule type="cellIs" dxfId="2158" priority="6907" operator="equal">
      <formula>"N"</formula>
    </cfRule>
  </conditionalFormatting>
  <conditionalFormatting sqref="O1599">
    <cfRule type="cellIs" dxfId="2157" priority="6904" operator="equal">
      <formula>"N"</formula>
    </cfRule>
  </conditionalFormatting>
  <conditionalFormatting sqref="O1598">
    <cfRule type="cellIs" dxfId="2156" priority="6901" operator="equal">
      <formula>"N"</formula>
    </cfRule>
  </conditionalFormatting>
  <conditionalFormatting sqref="O1603">
    <cfRule type="cellIs" dxfId="2155" priority="6894" operator="equal">
      <formula>"N"</formula>
    </cfRule>
  </conditionalFormatting>
  <conditionalFormatting sqref="O1602">
    <cfRule type="cellIs" dxfId="2154" priority="6891" operator="equal">
      <formula>"N"</formula>
    </cfRule>
  </conditionalFormatting>
  <conditionalFormatting sqref="O1597">
    <cfRule type="cellIs" dxfId="2153" priority="6888" operator="equal">
      <formula>"N"</formula>
    </cfRule>
  </conditionalFormatting>
  <conditionalFormatting sqref="O1596">
    <cfRule type="cellIs" dxfId="2152" priority="6881" operator="equal">
      <formula>"N"</formula>
    </cfRule>
  </conditionalFormatting>
  <conditionalFormatting sqref="O1595">
    <cfRule type="cellIs" dxfId="2151" priority="6878" operator="equal">
      <formula>"N"</formula>
    </cfRule>
  </conditionalFormatting>
  <conditionalFormatting sqref="O1594">
    <cfRule type="cellIs" dxfId="2150" priority="6871" operator="equal">
      <formula>"N"</formula>
    </cfRule>
  </conditionalFormatting>
  <conditionalFormatting sqref="O1593">
    <cfRule type="cellIs" dxfId="2149" priority="6864" operator="equal">
      <formula>"N"</formula>
    </cfRule>
  </conditionalFormatting>
  <conditionalFormatting sqref="O1591">
    <cfRule type="cellIs" dxfId="2148" priority="6857" operator="equal">
      <formula>"N"</formula>
    </cfRule>
  </conditionalFormatting>
  <conditionalFormatting sqref="O1590">
    <cfRule type="cellIs" dxfId="2147" priority="6854" operator="equal">
      <formula>"N"</formula>
    </cfRule>
  </conditionalFormatting>
  <conditionalFormatting sqref="O1585">
    <cfRule type="cellIs" dxfId="2146" priority="6847" operator="equal">
      <formula>"N"</formula>
    </cfRule>
  </conditionalFormatting>
  <conditionalFormatting sqref="O1581">
    <cfRule type="cellIs" dxfId="2145" priority="6844" operator="equal">
      <formula>"N"</formula>
    </cfRule>
  </conditionalFormatting>
  <conditionalFormatting sqref="O1584">
    <cfRule type="cellIs" dxfId="2144" priority="6841" operator="equal">
      <formula>"N"</formula>
    </cfRule>
  </conditionalFormatting>
  <conditionalFormatting sqref="O1583">
    <cfRule type="cellIs" dxfId="2143" priority="6838" operator="equal">
      <formula>"N"</formula>
    </cfRule>
  </conditionalFormatting>
  <conditionalFormatting sqref="O1582">
    <cfRule type="cellIs" dxfId="2142" priority="6835" operator="equal">
      <formula>"N"</formula>
    </cfRule>
  </conditionalFormatting>
  <conditionalFormatting sqref="O1589">
    <cfRule type="cellIs" dxfId="2141" priority="6832" operator="equal">
      <formula>"N"</formula>
    </cfRule>
  </conditionalFormatting>
  <conditionalFormatting sqref="O1588">
    <cfRule type="cellIs" dxfId="2140" priority="6829" operator="equal">
      <formula>"N"</formula>
    </cfRule>
  </conditionalFormatting>
  <conditionalFormatting sqref="O1587">
    <cfRule type="cellIs" dxfId="2139" priority="6826" operator="equal">
      <formula>"N"</formula>
    </cfRule>
  </conditionalFormatting>
  <conditionalFormatting sqref="O1586">
    <cfRule type="cellIs" dxfId="2138" priority="6823" operator="equal">
      <formula>"N"</formula>
    </cfRule>
  </conditionalFormatting>
  <conditionalFormatting sqref="O1580">
    <cfRule type="cellIs" dxfId="2137" priority="6817" operator="equal">
      <formula>"N"</formula>
    </cfRule>
  </conditionalFormatting>
  <conditionalFormatting sqref="O1579">
    <cfRule type="cellIs" dxfId="2136" priority="6810" operator="equal">
      <formula>"N"</formula>
    </cfRule>
  </conditionalFormatting>
  <conditionalFormatting sqref="O1577">
    <cfRule type="cellIs" dxfId="2135" priority="6807" operator="equal">
      <formula>"N"</formula>
    </cfRule>
  </conditionalFormatting>
  <conditionalFormatting sqref="O1576">
    <cfRule type="cellIs" dxfId="2134" priority="6804" operator="equal">
      <formula>"N"</formula>
    </cfRule>
  </conditionalFormatting>
  <conditionalFormatting sqref="O1592">
    <cfRule type="cellIs" dxfId="2133" priority="6798" operator="equal">
      <formula>"N"</formula>
    </cfRule>
  </conditionalFormatting>
  <conditionalFormatting sqref="O1575">
    <cfRule type="cellIs" dxfId="2132" priority="6795" operator="equal">
      <formula>"N"</formula>
    </cfRule>
  </conditionalFormatting>
  <conditionalFormatting sqref="O1574">
    <cfRule type="cellIs" dxfId="2131" priority="6792" operator="equal">
      <formula>"N"</formula>
    </cfRule>
  </conditionalFormatting>
  <conditionalFormatting sqref="O1573">
    <cfRule type="cellIs" dxfId="2130" priority="6789" operator="equal">
      <formula>"N"</formula>
    </cfRule>
  </conditionalFormatting>
  <conditionalFormatting sqref="O1578">
    <cfRule type="cellIs" dxfId="2129" priority="6782" operator="equal">
      <formula>"N"</formula>
    </cfRule>
  </conditionalFormatting>
  <conditionalFormatting sqref="O1572">
    <cfRule type="cellIs" dxfId="2128" priority="6775" operator="equal">
      <formula>"N"</formula>
    </cfRule>
  </conditionalFormatting>
  <conditionalFormatting sqref="O1571">
    <cfRule type="cellIs" dxfId="2127" priority="6768" operator="equal">
      <formula>"N"</formula>
    </cfRule>
  </conditionalFormatting>
  <conditionalFormatting sqref="O1570">
    <cfRule type="cellIs" dxfId="2126" priority="6765" operator="equal">
      <formula>"N"</formula>
    </cfRule>
  </conditionalFormatting>
  <conditionalFormatting sqref="O1569">
    <cfRule type="cellIs" dxfId="2125" priority="6762" operator="equal">
      <formula>"N"</formula>
    </cfRule>
  </conditionalFormatting>
  <conditionalFormatting sqref="O1568">
    <cfRule type="cellIs" dxfId="2124" priority="6759" operator="equal">
      <formula>"N"</formula>
    </cfRule>
  </conditionalFormatting>
  <conditionalFormatting sqref="O1567">
    <cfRule type="cellIs" dxfId="2123" priority="6756" operator="equal">
      <formula>"N"</formula>
    </cfRule>
  </conditionalFormatting>
  <conditionalFormatting sqref="O1566">
    <cfRule type="cellIs" dxfId="2122" priority="6753" operator="equal">
      <formula>"N"</formula>
    </cfRule>
  </conditionalFormatting>
  <conditionalFormatting sqref="O1565">
    <cfRule type="cellIs" dxfId="2121" priority="6750" operator="equal">
      <formula>"N"</formula>
    </cfRule>
  </conditionalFormatting>
  <conditionalFormatting sqref="O1564">
    <cfRule type="cellIs" dxfId="2120" priority="6735" operator="equal">
      <formula>"N"</formula>
    </cfRule>
  </conditionalFormatting>
  <conditionalFormatting sqref="O1563">
    <cfRule type="cellIs" dxfId="2119" priority="6732" operator="equal">
      <formula>"N"</formula>
    </cfRule>
  </conditionalFormatting>
  <conditionalFormatting sqref="O1561">
    <cfRule type="cellIs" dxfId="2118" priority="6729" operator="equal">
      <formula>"N"</formula>
    </cfRule>
  </conditionalFormatting>
  <conditionalFormatting sqref="O1562">
    <cfRule type="cellIs" dxfId="2117" priority="6726" operator="equal">
      <formula>"N"</formula>
    </cfRule>
  </conditionalFormatting>
  <conditionalFormatting sqref="O1559">
    <cfRule type="cellIs" dxfId="2116" priority="6720" operator="equal">
      <formula>"N"</formula>
    </cfRule>
  </conditionalFormatting>
  <conditionalFormatting sqref="O1558">
    <cfRule type="cellIs" dxfId="2115" priority="6717" operator="equal">
      <formula>"N"</formula>
    </cfRule>
  </conditionalFormatting>
  <conditionalFormatting sqref="O1560">
    <cfRule type="cellIs" dxfId="2114" priority="6714" operator="equal">
      <formula>"N"</formula>
    </cfRule>
  </conditionalFormatting>
  <conditionalFormatting sqref="O1557">
    <cfRule type="cellIs" dxfId="2113" priority="6711" operator="equal">
      <formula>"N"</formula>
    </cfRule>
  </conditionalFormatting>
  <conditionalFormatting sqref="O1556">
    <cfRule type="cellIs" dxfId="2112" priority="6705" operator="equal">
      <formula>"N"</formula>
    </cfRule>
  </conditionalFormatting>
  <conditionalFormatting sqref="O1555">
    <cfRule type="cellIs" dxfId="2111" priority="6702" operator="equal">
      <formula>"N"</formula>
    </cfRule>
  </conditionalFormatting>
  <conditionalFormatting sqref="O1554">
    <cfRule type="cellIs" dxfId="2110" priority="6699" operator="equal">
      <formula>"N"</formula>
    </cfRule>
  </conditionalFormatting>
  <conditionalFormatting sqref="O1553">
    <cfRule type="cellIs" dxfId="2109" priority="6689" operator="equal">
      <formula>"N"</formula>
    </cfRule>
  </conditionalFormatting>
  <conditionalFormatting sqref="O1552">
    <cfRule type="cellIs" dxfId="2108" priority="6686" operator="equal">
      <formula>"N"</formula>
    </cfRule>
  </conditionalFormatting>
  <conditionalFormatting sqref="O1551">
    <cfRule type="cellIs" dxfId="2107" priority="6683" operator="equal">
      <formula>"N"</formula>
    </cfRule>
  </conditionalFormatting>
  <conditionalFormatting sqref="O1550">
    <cfRule type="cellIs" dxfId="2106" priority="6676" operator="equal">
      <formula>"N"</formula>
    </cfRule>
  </conditionalFormatting>
  <conditionalFormatting sqref="O1549">
    <cfRule type="cellIs" dxfId="2105" priority="6673" operator="equal">
      <formula>"N"</formula>
    </cfRule>
  </conditionalFormatting>
  <conditionalFormatting sqref="O1548">
    <cfRule type="cellIs" dxfId="2104" priority="6666" operator="equal">
      <formula>"N"</formula>
    </cfRule>
  </conditionalFormatting>
  <conditionalFormatting sqref="O1547">
    <cfRule type="cellIs" dxfId="2103" priority="6659" operator="equal">
      <formula>"N"</formula>
    </cfRule>
  </conditionalFormatting>
  <conditionalFormatting sqref="O1546">
    <cfRule type="cellIs" dxfId="2102" priority="6652" operator="equal">
      <formula>"N"</formula>
    </cfRule>
  </conditionalFormatting>
  <conditionalFormatting sqref="O1545">
    <cfRule type="cellIs" dxfId="2101" priority="6649" operator="equal">
      <formula>"N"</formula>
    </cfRule>
  </conditionalFormatting>
  <conditionalFormatting sqref="O1544">
    <cfRule type="cellIs" dxfId="2100" priority="6646" operator="equal">
      <formula>"N"</formula>
    </cfRule>
  </conditionalFormatting>
  <conditionalFormatting sqref="O1540">
    <cfRule type="cellIs" dxfId="2099" priority="6643" operator="equal">
      <formula>"N"</formula>
    </cfRule>
  </conditionalFormatting>
  <conditionalFormatting sqref="O1539">
    <cfRule type="cellIs" dxfId="2098" priority="6640" operator="equal">
      <formula>"N"</formula>
    </cfRule>
  </conditionalFormatting>
  <conditionalFormatting sqref="O1538">
    <cfRule type="cellIs" dxfId="2097" priority="6637" operator="equal">
      <formula>"N"</formula>
    </cfRule>
  </conditionalFormatting>
  <conditionalFormatting sqref="O1543">
    <cfRule type="cellIs" dxfId="2096" priority="6634" operator="equal">
      <formula>"N"</formula>
    </cfRule>
  </conditionalFormatting>
  <conditionalFormatting sqref="O1542">
    <cfRule type="cellIs" dxfId="2095" priority="6631" operator="equal">
      <formula>"N"</formula>
    </cfRule>
  </conditionalFormatting>
  <conditionalFormatting sqref="O1541">
    <cfRule type="cellIs" dxfId="2094" priority="6624" operator="equal">
      <formula>"N"</formula>
    </cfRule>
  </conditionalFormatting>
  <conditionalFormatting sqref="O1537">
    <cfRule type="cellIs" dxfId="2093" priority="6617" operator="equal">
      <formula>"N"</formula>
    </cfRule>
  </conditionalFormatting>
  <conditionalFormatting sqref="O1536">
    <cfRule type="cellIs" dxfId="2092" priority="6614" operator="equal">
      <formula>"N"</formula>
    </cfRule>
  </conditionalFormatting>
  <conditionalFormatting sqref="O1535">
    <cfRule type="cellIs" dxfId="2091" priority="6611" operator="equal">
      <formula>"N"</formula>
    </cfRule>
  </conditionalFormatting>
  <conditionalFormatting sqref="O1534">
    <cfRule type="cellIs" dxfId="2090" priority="6608" operator="equal">
      <formula>"N"</formula>
    </cfRule>
  </conditionalFormatting>
  <conditionalFormatting sqref="O1533">
    <cfRule type="cellIs" dxfId="2089" priority="6605" operator="equal">
      <formula>"N"</formula>
    </cfRule>
  </conditionalFormatting>
  <conditionalFormatting sqref="O1532">
    <cfRule type="cellIs" dxfId="2088" priority="6602" operator="equal">
      <formula>"N"</formula>
    </cfRule>
  </conditionalFormatting>
  <conditionalFormatting sqref="O1531">
    <cfRule type="cellIs" dxfId="2087" priority="6599" operator="equal">
      <formula>"N"</formula>
    </cfRule>
  </conditionalFormatting>
  <conditionalFormatting sqref="O1530">
    <cfRule type="cellIs" dxfId="2086" priority="6596" operator="equal">
      <formula>"N"</formula>
    </cfRule>
  </conditionalFormatting>
  <conditionalFormatting sqref="O1529">
    <cfRule type="cellIs" dxfId="2085" priority="6593" operator="equal">
      <formula>"N"</formula>
    </cfRule>
  </conditionalFormatting>
  <conditionalFormatting sqref="O1528">
    <cfRule type="cellIs" dxfId="2084" priority="6586" operator="equal">
      <formula>"N"</formula>
    </cfRule>
  </conditionalFormatting>
  <conditionalFormatting sqref="O1527">
    <cfRule type="cellIs" dxfId="2083" priority="6583" operator="equal">
      <formula>"N"</formula>
    </cfRule>
  </conditionalFormatting>
  <conditionalFormatting sqref="O1526">
    <cfRule type="cellIs" dxfId="2082" priority="6576" operator="equal">
      <formula>"N"</formula>
    </cfRule>
  </conditionalFormatting>
  <conditionalFormatting sqref="O1525">
    <cfRule type="cellIs" dxfId="2081" priority="6573" operator="equal">
      <formula>"N"</formula>
    </cfRule>
  </conditionalFormatting>
  <conditionalFormatting sqref="O1524">
    <cfRule type="cellIs" dxfId="2080" priority="6570" operator="equal">
      <formula>"N"</formula>
    </cfRule>
  </conditionalFormatting>
  <conditionalFormatting sqref="O1523">
    <cfRule type="cellIs" dxfId="2079" priority="6567" operator="equal">
      <formula>"N"</formula>
    </cfRule>
  </conditionalFormatting>
  <conditionalFormatting sqref="O1521">
    <cfRule type="cellIs" dxfId="2078" priority="6564" operator="equal">
      <formula>"N"</formula>
    </cfRule>
  </conditionalFormatting>
  <conditionalFormatting sqref="O1520">
    <cfRule type="cellIs" dxfId="2077" priority="6561" operator="equal">
      <formula>"N"</formula>
    </cfRule>
  </conditionalFormatting>
  <conditionalFormatting sqref="O1519">
    <cfRule type="cellIs" dxfId="2076" priority="6551" operator="equal">
      <formula>"N"</formula>
    </cfRule>
  </conditionalFormatting>
  <conditionalFormatting sqref="O1522">
    <cfRule type="cellIs" dxfId="2075" priority="6548" operator="equal">
      <formula>"N"</formula>
    </cfRule>
  </conditionalFormatting>
  <conditionalFormatting sqref="O1518">
    <cfRule type="cellIs" dxfId="2074" priority="6545" operator="equal">
      <formula>"N"</formula>
    </cfRule>
  </conditionalFormatting>
  <conditionalFormatting sqref="O1517">
    <cfRule type="cellIs" dxfId="2073" priority="6542" operator="equal">
      <formula>"N"</formula>
    </cfRule>
  </conditionalFormatting>
  <conditionalFormatting sqref="O1513">
    <cfRule type="cellIs" dxfId="2072" priority="6535" operator="equal">
      <formula>"N"</formula>
    </cfRule>
  </conditionalFormatting>
  <conditionalFormatting sqref="O1516">
    <cfRule type="cellIs" dxfId="2071" priority="6532" operator="equal">
      <formula>"N"</formula>
    </cfRule>
  </conditionalFormatting>
  <conditionalFormatting sqref="O1512">
    <cfRule type="cellIs" dxfId="2070" priority="6529" operator="equal">
      <formula>"N"</formula>
    </cfRule>
  </conditionalFormatting>
  <conditionalFormatting sqref="O1514">
    <cfRule type="cellIs" dxfId="2069" priority="6526" operator="equal">
      <formula>"N"</formula>
    </cfRule>
  </conditionalFormatting>
  <conditionalFormatting sqref="O1511">
    <cfRule type="cellIs" dxfId="2068" priority="6523" operator="equal">
      <formula>"N"</formula>
    </cfRule>
  </conditionalFormatting>
  <conditionalFormatting sqref="O1515">
    <cfRule type="cellIs" dxfId="2067" priority="6520" operator="equal">
      <formula>"N"</formula>
    </cfRule>
  </conditionalFormatting>
  <conditionalFormatting sqref="O1510">
    <cfRule type="cellIs" dxfId="2066" priority="6517" operator="equal">
      <formula>"N"</formula>
    </cfRule>
  </conditionalFormatting>
  <conditionalFormatting sqref="O1505">
    <cfRule type="cellIs" dxfId="2065" priority="6514" operator="equal">
      <formula>"N"</formula>
    </cfRule>
  </conditionalFormatting>
  <conditionalFormatting sqref="O1508">
    <cfRule type="cellIs" dxfId="2064" priority="6511" operator="equal">
      <formula>"N"</formula>
    </cfRule>
  </conditionalFormatting>
  <conditionalFormatting sqref="O1507">
    <cfRule type="cellIs" dxfId="2063" priority="6508" operator="equal">
      <formula>"N"</formula>
    </cfRule>
  </conditionalFormatting>
  <conditionalFormatting sqref="O1506">
    <cfRule type="cellIs" dxfId="2062" priority="6505" operator="equal">
      <formula>"N"</formula>
    </cfRule>
  </conditionalFormatting>
  <conditionalFormatting sqref="O1509">
    <cfRule type="cellIs" dxfId="2061" priority="6502" operator="equal">
      <formula>"N"</formula>
    </cfRule>
  </conditionalFormatting>
  <conditionalFormatting sqref="O1503">
    <cfRule type="cellIs" dxfId="2060" priority="6495" operator="equal">
      <formula>"N"</formula>
    </cfRule>
  </conditionalFormatting>
  <conditionalFormatting sqref="O1502">
    <cfRule type="cellIs" dxfId="2059" priority="6489" operator="equal">
      <formula>"N"</formula>
    </cfRule>
  </conditionalFormatting>
  <conditionalFormatting sqref="O1501">
    <cfRule type="cellIs" dxfId="2058" priority="6486" operator="equal">
      <formula>"N"</formula>
    </cfRule>
  </conditionalFormatting>
  <conditionalFormatting sqref="O1495">
    <cfRule type="cellIs" dxfId="2057" priority="6479" operator="equal">
      <formula>"N"</formula>
    </cfRule>
  </conditionalFormatting>
  <conditionalFormatting sqref="O1504">
    <cfRule type="cellIs" dxfId="2056" priority="6476" operator="equal">
      <formula>"N"</formula>
    </cfRule>
  </conditionalFormatting>
  <conditionalFormatting sqref="O1500">
    <cfRule type="cellIs" dxfId="2055" priority="6472" operator="equal">
      <formula>"N"</formula>
    </cfRule>
  </conditionalFormatting>
  <conditionalFormatting sqref="Z1497">
    <cfRule type="dataBar" priority="64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{B856B907-D025-46EB-8D35-EC94E9E36138}</x14:id>
        </ext>
      </extLst>
    </cfRule>
  </conditionalFormatting>
  <conditionalFormatting sqref="O1499">
    <cfRule type="cellIs" dxfId="2054" priority="6468" operator="equal">
      <formula>"N"</formula>
    </cfRule>
  </conditionalFormatting>
  <conditionalFormatting sqref="Z1496">
    <cfRule type="dataBar" priority="64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{3C9C8D0E-28BC-4107-831E-874D8404C016}</x14:id>
        </ext>
      </extLst>
    </cfRule>
  </conditionalFormatting>
  <conditionalFormatting sqref="O1498">
    <cfRule type="cellIs" dxfId="2053" priority="6464" operator="equal">
      <formula>"N"</formula>
    </cfRule>
  </conditionalFormatting>
  <conditionalFormatting sqref="Z1495">
    <cfRule type="dataBar" priority="64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{465EE1FF-314E-4B97-8C55-C3CEE6E6B2F8}</x14:id>
        </ext>
      </extLst>
    </cfRule>
  </conditionalFormatting>
  <conditionalFormatting sqref="O1497">
    <cfRule type="cellIs" dxfId="2052" priority="6457" operator="equal">
      <formula>"N"</formula>
    </cfRule>
  </conditionalFormatting>
  <conditionalFormatting sqref="Z1494">
    <cfRule type="dataBar" priority="64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{4B7FE581-781A-4C79-B847-67F7D3C47F78}</x14:id>
        </ext>
      </extLst>
    </cfRule>
  </conditionalFormatting>
  <conditionalFormatting sqref="O1496">
    <cfRule type="cellIs" dxfId="2051" priority="6453" operator="equal">
      <formula>"N"</formula>
    </cfRule>
  </conditionalFormatting>
  <conditionalFormatting sqref="Z1493">
    <cfRule type="dataBar" priority="64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{5FE1E0F8-4E22-43BB-ADBD-4EE4EF206CFD}</x14:id>
        </ext>
      </extLst>
    </cfRule>
  </conditionalFormatting>
  <conditionalFormatting sqref="O1494">
    <cfRule type="cellIs" dxfId="2050" priority="6449" operator="equal">
      <formula>"N"</formula>
    </cfRule>
  </conditionalFormatting>
  <conditionalFormatting sqref="Z1491">
    <cfRule type="dataBar" priority="64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{B2FB2369-1705-40ED-B703-A577DDBD1A27}</x14:id>
        </ext>
      </extLst>
    </cfRule>
  </conditionalFormatting>
  <conditionalFormatting sqref="O1493">
    <cfRule type="cellIs" dxfId="2049" priority="6445" operator="equal">
      <formula>"N"</formula>
    </cfRule>
  </conditionalFormatting>
  <conditionalFormatting sqref="Z1490">
    <cfRule type="dataBar" priority="64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{268A227A-BE0A-40BA-A483-24869C70B620}</x14:id>
        </ext>
      </extLst>
    </cfRule>
  </conditionalFormatting>
  <conditionalFormatting sqref="O1492">
    <cfRule type="cellIs" dxfId="2048" priority="6441" operator="equal">
      <formula>"N"</formula>
    </cfRule>
  </conditionalFormatting>
  <conditionalFormatting sqref="Z1489">
    <cfRule type="dataBar" priority="64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{024E97CD-8DB7-49BB-A65F-68645CB6066E}</x14:id>
        </ext>
      </extLst>
    </cfRule>
  </conditionalFormatting>
  <conditionalFormatting sqref="O1487">
    <cfRule type="cellIs" dxfId="2047" priority="6434" operator="equal">
      <formula>"N"</formula>
    </cfRule>
  </conditionalFormatting>
  <conditionalFormatting sqref="Z1484">
    <cfRule type="dataBar" priority="64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{E2C46F4D-43FC-44BF-81E2-58624A69D3CD}</x14:id>
        </ext>
      </extLst>
    </cfRule>
  </conditionalFormatting>
  <conditionalFormatting sqref="O1484">
    <cfRule type="cellIs" dxfId="2046" priority="6430" operator="equal">
      <formula>"N"</formula>
    </cfRule>
  </conditionalFormatting>
  <conditionalFormatting sqref="Z1481">
    <cfRule type="dataBar" priority="64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{114A9FD3-86C6-4089-9CD5-15490A003350}</x14:id>
        </ext>
      </extLst>
    </cfRule>
  </conditionalFormatting>
  <conditionalFormatting sqref="O1491">
    <cfRule type="cellIs" dxfId="2045" priority="6426" operator="equal">
      <formula>"N"</formula>
    </cfRule>
  </conditionalFormatting>
  <conditionalFormatting sqref="Z1488">
    <cfRule type="dataBar" priority="64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{FF835E95-F0E3-409E-AA38-142E60753A23}</x14:id>
        </ext>
      </extLst>
    </cfRule>
  </conditionalFormatting>
  <conditionalFormatting sqref="O1490">
    <cfRule type="cellIs" dxfId="2044" priority="6422" operator="equal">
      <formula>"N"</formula>
    </cfRule>
  </conditionalFormatting>
  <conditionalFormatting sqref="Z1487">
    <cfRule type="dataBar" priority="64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{A37F12CB-9969-4D8C-B41E-46525294EE87}</x14:id>
        </ext>
      </extLst>
    </cfRule>
  </conditionalFormatting>
  <conditionalFormatting sqref="O1489">
    <cfRule type="cellIs" dxfId="2043" priority="6418" operator="equal">
      <formula>"N"</formula>
    </cfRule>
  </conditionalFormatting>
  <conditionalFormatting sqref="Z1486">
    <cfRule type="dataBar" priority="64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{0EC8071B-9ACB-4EFF-A681-D9DC3ED0C3A8}</x14:id>
        </ext>
      </extLst>
    </cfRule>
  </conditionalFormatting>
  <conditionalFormatting sqref="O1488">
    <cfRule type="cellIs" dxfId="2042" priority="6414" operator="equal">
      <formula>"N"</formula>
    </cfRule>
  </conditionalFormatting>
  <conditionalFormatting sqref="Z1485">
    <cfRule type="dataBar" priority="64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{E009408C-D9B7-4F40-B5B9-CB56F34F1173}</x14:id>
        </ext>
      </extLst>
    </cfRule>
  </conditionalFormatting>
  <conditionalFormatting sqref="O1486">
    <cfRule type="cellIs" dxfId="2041" priority="6410" operator="equal">
      <formula>"N"</formula>
    </cfRule>
  </conditionalFormatting>
  <conditionalFormatting sqref="Z1483">
    <cfRule type="dataBar" priority="64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{EC3F3523-69E2-46BD-8CED-A63C836E0156}</x14:id>
        </ext>
      </extLst>
    </cfRule>
  </conditionalFormatting>
  <conditionalFormatting sqref="O1485">
    <cfRule type="cellIs" dxfId="2040" priority="6406" operator="equal">
      <formula>"N"</formula>
    </cfRule>
  </conditionalFormatting>
  <conditionalFormatting sqref="Z1482">
    <cfRule type="dataBar" priority="64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{6B4786B9-E3AE-4743-A010-33FE8323687E}</x14:id>
        </ext>
      </extLst>
    </cfRule>
  </conditionalFormatting>
  <conditionalFormatting sqref="O1483">
    <cfRule type="cellIs" dxfId="2039" priority="6399" operator="equal">
      <formula>"N"</formula>
    </cfRule>
  </conditionalFormatting>
  <conditionalFormatting sqref="Z1480">
    <cfRule type="dataBar" priority="63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{9EE76CDD-3896-4F35-9650-29377C3C3BB0}</x14:id>
        </ext>
      </extLst>
    </cfRule>
  </conditionalFormatting>
  <conditionalFormatting sqref="O1482">
    <cfRule type="cellIs" dxfId="2038" priority="6392" operator="equal">
      <formula>"N"</formula>
    </cfRule>
  </conditionalFormatting>
  <conditionalFormatting sqref="Z1479">
    <cfRule type="dataBar" priority="63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{294C412B-A1EF-49E4-AAF7-DE97FC2F3AF4}</x14:id>
        </ext>
      </extLst>
    </cfRule>
  </conditionalFormatting>
  <conditionalFormatting sqref="O1481">
    <cfRule type="cellIs" dxfId="2037" priority="6388" operator="equal">
      <formula>"N"</formula>
    </cfRule>
  </conditionalFormatting>
  <conditionalFormatting sqref="Z1478">
    <cfRule type="dataBar" priority="63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{E1FF9418-1E3A-4A22-A15E-9CFC45EE2DAC}</x14:id>
        </ext>
      </extLst>
    </cfRule>
  </conditionalFormatting>
  <conditionalFormatting sqref="O1480">
    <cfRule type="cellIs" dxfId="2036" priority="6384" operator="equal">
      <formula>"N"</formula>
    </cfRule>
  </conditionalFormatting>
  <conditionalFormatting sqref="Z1477">
    <cfRule type="dataBar" priority="63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{D8D90222-A0C7-42C3-8BAC-2C967760EB05}</x14:id>
        </ext>
      </extLst>
    </cfRule>
  </conditionalFormatting>
  <conditionalFormatting sqref="O1479">
    <cfRule type="cellIs" dxfId="2035" priority="6380" operator="equal">
      <formula>"N"</formula>
    </cfRule>
  </conditionalFormatting>
  <conditionalFormatting sqref="Z1476">
    <cfRule type="dataBar" priority="63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{6A142D6B-A8E5-4AE6-A5FC-E123BB4381AC}</x14:id>
        </ext>
      </extLst>
    </cfRule>
  </conditionalFormatting>
  <conditionalFormatting sqref="O1478">
    <cfRule type="cellIs" dxfId="2034" priority="6376" operator="equal">
      <formula>"N"</formula>
    </cfRule>
  </conditionalFormatting>
  <conditionalFormatting sqref="Z1475">
    <cfRule type="dataBar" priority="63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{8ADDFE88-511B-4BE8-B9FD-67B4EEED8FB4}</x14:id>
        </ext>
      </extLst>
    </cfRule>
  </conditionalFormatting>
  <conditionalFormatting sqref="O1477">
    <cfRule type="cellIs" dxfId="2033" priority="6372" operator="equal">
      <formula>"N"</formula>
    </cfRule>
  </conditionalFormatting>
  <conditionalFormatting sqref="Z1474">
    <cfRule type="dataBar" priority="63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{15CE6259-75F4-4949-8758-B3CE7BFCBE5A}</x14:id>
        </ext>
      </extLst>
    </cfRule>
  </conditionalFormatting>
  <conditionalFormatting sqref="O1476">
    <cfRule type="cellIs" dxfId="2032" priority="6368" operator="equal">
      <formula>"N"</formula>
    </cfRule>
  </conditionalFormatting>
  <conditionalFormatting sqref="Z1473">
    <cfRule type="dataBar" priority="63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{1ABFF0DD-A846-4B13-BCC4-FD54572A37C5}</x14:id>
        </ext>
      </extLst>
    </cfRule>
  </conditionalFormatting>
  <conditionalFormatting sqref="O1475">
    <cfRule type="cellIs" dxfId="2031" priority="6364" operator="equal">
      <formula>"N"</formula>
    </cfRule>
  </conditionalFormatting>
  <conditionalFormatting sqref="Z1472">
    <cfRule type="dataBar" priority="63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{86ADF1F2-ECF6-4434-AE16-C4C85C78D7CE}</x14:id>
        </ext>
      </extLst>
    </cfRule>
  </conditionalFormatting>
  <conditionalFormatting sqref="O1474">
    <cfRule type="cellIs" dxfId="2030" priority="6359" operator="equal">
      <formula>"N"</formula>
    </cfRule>
  </conditionalFormatting>
  <conditionalFormatting sqref="Z1471">
    <cfRule type="dataBar" priority="63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{443004B4-65A0-4C7F-8A7F-1E03D03D8BFC}</x14:id>
        </ext>
      </extLst>
    </cfRule>
  </conditionalFormatting>
  <conditionalFormatting sqref="O1473">
    <cfRule type="cellIs" dxfId="2029" priority="6355" operator="equal">
      <formula>"N"</formula>
    </cfRule>
  </conditionalFormatting>
  <conditionalFormatting sqref="Z1470">
    <cfRule type="dataBar" priority="63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{160E3D26-C6EE-41D9-A170-AD5D03DA8895}</x14:id>
        </ext>
      </extLst>
    </cfRule>
  </conditionalFormatting>
  <conditionalFormatting sqref="O1472">
    <cfRule type="cellIs" dxfId="2028" priority="6351" operator="equal">
      <formula>"N"</formula>
    </cfRule>
  </conditionalFormatting>
  <conditionalFormatting sqref="Z1469">
    <cfRule type="dataBar" priority="63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{F3094F85-2893-4734-B287-1E74C971613B}</x14:id>
        </ext>
      </extLst>
    </cfRule>
  </conditionalFormatting>
  <conditionalFormatting sqref="O1468">
    <cfRule type="cellIs" dxfId="2027" priority="6344" operator="equal">
      <formula>"N"</formula>
    </cfRule>
  </conditionalFormatting>
  <conditionalFormatting sqref="Z1465">
    <cfRule type="dataBar" priority="63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{BB34D8B8-6CC7-43BB-881B-F6A1348C4305}</x14:id>
        </ext>
      </extLst>
    </cfRule>
  </conditionalFormatting>
  <conditionalFormatting sqref="O1471">
    <cfRule type="cellIs" dxfId="2026" priority="6340" operator="equal">
      <formula>"N"</formula>
    </cfRule>
  </conditionalFormatting>
  <conditionalFormatting sqref="Z1468">
    <cfRule type="dataBar" priority="63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{ABDD58D6-E635-4142-961D-A05B76CCD8F8}</x14:id>
        </ext>
      </extLst>
    </cfRule>
  </conditionalFormatting>
  <conditionalFormatting sqref="O1470">
    <cfRule type="cellIs" dxfId="2025" priority="6335" operator="equal">
      <formula>"N"</formula>
    </cfRule>
  </conditionalFormatting>
  <conditionalFormatting sqref="Z1467">
    <cfRule type="dataBar" priority="63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<formula>"N"</formula>
    </cfRule>
  </conditionalFormatting>
  <conditionalFormatting sqref="Z1466">
    <cfRule type="dataBar" priority="63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{8DDCF617-1516-4BF6-9D67-E8483C888287}</x14:id>
        </ext>
      </extLst>
    </cfRule>
  </conditionalFormatting>
  <conditionalFormatting sqref="O1466">
    <cfRule type="cellIs" dxfId="2023" priority="6323" operator="equal">
      <formula>"N"</formula>
    </cfRule>
  </conditionalFormatting>
  <conditionalFormatting sqref="Z1463">
    <cfRule type="dataBar" priority="63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{D98B5531-36D2-4F2F-8368-3344FC558E9C}</x14:id>
        </ext>
      </extLst>
    </cfRule>
  </conditionalFormatting>
  <conditionalFormatting sqref="O1465">
    <cfRule type="cellIs" dxfId="2022" priority="6316" operator="equal">
      <formula>"N"</formula>
    </cfRule>
  </conditionalFormatting>
  <conditionalFormatting sqref="Z1462">
    <cfRule type="dataBar" priority="63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{EF085CEA-24F6-4157-BFB5-0FA34E2D64CE}</x14:id>
        </ext>
      </extLst>
    </cfRule>
  </conditionalFormatting>
  <conditionalFormatting sqref="O1464">
    <cfRule type="cellIs" dxfId="2021" priority="6312" operator="equal">
      <formula>"N"</formula>
    </cfRule>
  </conditionalFormatting>
  <conditionalFormatting sqref="Z1461">
    <cfRule type="dataBar" priority="63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{3F9282F3-D0BD-4E61-9AB1-A98C2162F815}</x14:id>
        </ext>
      </extLst>
    </cfRule>
  </conditionalFormatting>
  <conditionalFormatting sqref="O1463">
    <cfRule type="cellIs" dxfId="2020" priority="6305" operator="equal">
      <formula>"N"</formula>
    </cfRule>
  </conditionalFormatting>
  <conditionalFormatting sqref="Z1460">
    <cfRule type="dataBar" priority="63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{5FDDEA1C-7AF3-4177-9808-B84BE6034821}</x14:id>
        </ext>
      </extLst>
    </cfRule>
  </conditionalFormatting>
  <conditionalFormatting sqref="O1462">
    <cfRule type="cellIs" dxfId="2019" priority="6301" operator="equal">
      <formula>"N"</formula>
    </cfRule>
  </conditionalFormatting>
  <conditionalFormatting sqref="Z1459">
    <cfRule type="dataBar" priority="63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{814BB7AE-8C0D-4337-90CC-819FC4AF507A}</x14:id>
        </ext>
      </extLst>
    </cfRule>
  </conditionalFormatting>
  <conditionalFormatting sqref="O1461">
    <cfRule type="cellIs" dxfId="2018" priority="6290" operator="equal">
      <formula>"N"</formula>
    </cfRule>
  </conditionalFormatting>
  <conditionalFormatting sqref="Z1458">
    <cfRule type="dataBar" priority="62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{E1EE93F1-AF1A-4548-AECD-BE4656B83503}</x14:id>
        </ext>
      </extLst>
    </cfRule>
  </conditionalFormatting>
  <conditionalFormatting sqref="O1460">
    <cfRule type="cellIs" dxfId="2017" priority="6286" operator="equal">
      <formula>"N"</formula>
    </cfRule>
  </conditionalFormatting>
  <conditionalFormatting sqref="Z1457">
    <cfRule type="dataBar" priority="62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{95364922-EB39-4AB0-8911-64AFF932DBFB}</x14:id>
        </ext>
      </extLst>
    </cfRule>
  </conditionalFormatting>
  <conditionalFormatting sqref="O1458">
    <cfRule type="cellIs" dxfId="2016" priority="6282" operator="equal">
      <formula>"N"</formula>
    </cfRule>
  </conditionalFormatting>
  <conditionalFormatting sqref="Z1455">
    <cfRule type="dataBar" priority="62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{304D942E-F0BF-429D-B2C1-1FCAE51F47B4}</x14:id>
        </ext>
      </extLst>
    </cfRule>
  </conditionalFormatting>
  <conditionalFormatting sqref="O1456">
    <cfRule type="cellIs" dxfId="2015" priority="6278" operator="equal">
      <formula>"N"</formula>
    </cfRule>
  </conditionalFormatting>
  <conditionalFormatting sqref="Z1453">
    <cfRule type="dataBar" priority="62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{E34DC14C-8B99-467A-AD81-5D32363E2783}</x14:id>
        </ext>
      </extLst>
    </cfRule>
  </conditionalFormatting>
  <conditionalFormatting sqref="O1454">
    <cfRule type="cellIs" dxfId="2014" priority="6274" operator="equal">
      <formula>"N"</formula>
    </cfRule>
  </conditionalFormatting>
  <conditionalFormatting sqref="Z1451">
    <cfRule type="dataBar" priority="62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{62591BF1-AC25-4FEF-8B2B-018125A519A8}</x14:id>
        </ext>
      </extLst>
    </cfRule>
  </conditionalFormatting>
  <conditionalFormatting sqref="O1467">
    <cfRule type="cellIs" dxfId="2013" priority="6267" operator="equal">
      <formula>"N"</formula>
    </cfRule>
  </conditionalFormatting>
  <conditionalFormatting sqref="Z1464">
    <cfRule type="dataBar" priority="62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{7FD2FB67-E4DD-454E-BAB9-64A869320E43}</x14:id>
        </ext>
      </extLst>
    </cfRule>
  </conditionalFormatting>
  <conditionalFormatting sqref="O1446">
    <cfRule type="cellIs" dxfId="2012" priority="6263" operator="equal">
      <formula>"N"</formula>
    </cfRule>
  </conditionalFormatting>
  <conditionalFormatting sqref="Z1443">
    <cfRule type="dataBar" priority="62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{BCDD7492-A31A-4997-9326-AC02A04D6C3B}</x14:id>
        </ext>
      </extLst>
    </cfRule>
  </conditionalFormatting>
  <conditionalFormatting sqref="O1453">
    <cfRule type="cellIs" dxfId="2011" priority="6259" operator="equal">
      <formula>"N"</formula>
    </cfRule>
  </conditionalFormatting>
  <conditionalFormatting sqref="Z1450">
    <cfRule type="dataBar" priority="62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{914BD965-68D4-4B98-9FB0-4A24C11FF364}</x14:id>
        </ext>
      </extLst>
    </cfRule>
  </conditionalFormatting>
  <conditionalFormatting sqref="O1451">
    <cfRule type="cellIs" dxfId="2010" priority="6255" operator="equal">
      <formula>"N"</formula>
    </cfRule>
  </conditionalFormatting>
  <conditionalFormatting sqref="Z1448">
    <cfRule type="dataBar" priority="62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{11300003-1AF6-456E-905C-928F74B41AA1}</x14:id>
        </ext>
      </extLst>
    </cfRule>
  </conditionalFormatting>
  <conditionalFormatting sqref="O1452">
    <cfRule type="cellIs" dxfId="2009" priority="6251" operator="equal">
      <formula>"N"</formula>
    </cfRule>
  </conditionalFormatting>
  <conditionalFormatting sqref="Z1449">
    <cfRule type="dataBar" priority="62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{154B297F-DF04-4E32-B801-FD90F5132B5A}</x14:id>
        </ext>
      </extLst>
    </cfRule>
  </conditionalFormatting>
  <conditionalFormatting sqref="O1450">
    <cfRule type="cellIs" dxfId="2008" priority="6247" operator="equal">
      <formula>"N"</formula>
    </cfRule>
  </conditionalFormatting>
  <conditionalFormatting sqref="Z1447">
    <cfRule type="dataBar" priority="62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{0844C384-23A6-4B40-9DCB-59E91F9E56E9}</x14:id>
        </ext>
      </extLst>
    </cfRule>
  </conditionalFormatting>
  <conditionalFormatting sqref="O1449">
    <cfRule type="cellIs" dxfId="2007" priority="6243" operator="equal">
      <formula>"N"</formula>
    </cfRule>
  </conditionalFormatting>
  <conditionalFormatting sqref="Z1446">
    <cfRule type="dataBar" priority="62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{668F51D5-8A8C-4E3F-A0F6-1454C92BB9BC}</x14:id>
        </ext>
      </extLst>
    </cfRule>
  </conditionalFormatting>
  <conditionalFormatting sqref="O1445">
    <cfRule type="cellIs" dxfId="2006" priority="6236" operator="equal">
      <formula>"N"</formula>
    </cfRule>
  </conditionalFormatting>
  <conditionalFormatting sqref="Z1442">
    <cfRule type="dataBar" priority="62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{9353C1C3-53A3-42C2-8CDE-D9FAF2A2EF95}</x14:id>
        </ext>
      </extLst>
    </cfRule>
  </conditionalFormatting>
  <conditionalFormatting sqref="O1448">
    <cfRule type="cellIs" dxfId="2005" priority="6229" operator="equal">
      <formula>"N"</formula>
    </cfRule>
  </conditionalFormatting>
  <conditionalFormatting sqref="Z1445">
    <cfRule type="dataBar" priority="62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{7B02D8AE-B3A8-4337-ADA6-AFE128B1B1B4}</x14:id>
        </ext>
      </extLst>
    </cfRule>
  </conditionalFormatting>
  <conditionalFormatting sqref="O1447">
    <cfRule type="cellIs" dxfId="2004" priority="6225" operator="equal">
      <formula>"N"</formula>
    </cfRule>
  </conditionalFormatting>
  <conditionalFormatting sqref="Z1444">
    <cfRule type="dataBar" priority="62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{6195D68E-1F7C-4ECF-9A7D-F275314832E9}</x14:id>
        </ext>
      </extLst>
    </cfRule>
  </conditionalFormatting>
  <conditionalFormatting sqref="O1455">
    <cfRule type="cellIs" dxfId="2003" priority="6217" operator="equal">
      <formula>"N"</formula>
    </cfRule>
  </conditionalFormatting>
  <conditionalFormatting sqref="Z1452">
    <cfRule type="dataBar" priority="62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{E4056E75-9F2F-482E-A0AC-A67228E83A36}</x14:id>
        </ext>
      </extLst>
    </cfRule>
  </conditionalFormatting>
  <conditionalFormatting sqref="O1444">
    <cfRule type="cellIs" dxfId="2002" priority="6213" operator="equal">
      <formula>"N"</formula>
    </cfRule>
  </conditionalFormatting>
  <conditionalFormatting sqref="Z1441">
    <cfRule type="dataBar" priority="62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{2AE592A0-9227-4967-87EB-40A8DDE7F09F}</x14:id>
        </ext>
      </extLst>
    </cfRule>
  </conditionalFormatting>
  <conditionalFormatting sqref="O1443">
    <cfRule type="cellIs" dxfId="2001" priority="6209" operator="equal">
      <formula>"N"</formula>
    </cfRule>
  </conditionalFormatting>
  <conditionalFormatting sqref="Z1440">
    <cfRule type="dataBar" priority="62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{8B2FE4B1-FAAE-47CE-AB44-9F7668BB3C0C}</x14:id>
        </ext>
      </extLst>
    </cfRule>
  </conditionalFormatting>
  <conditionalFormatting sqref="O1442">
    <cfRule type="cellIs" dxfId="2000" priority="6205" operator="equal">
      <formula>"N"</formula>
    </cfRule>
  </conditionalFormatting>
  <conditionalFormatting sqref="Z1439">
    <cfRule type="dataBar" priority="62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{AD43A32A-1BE0-430E-8DC8-6A07FDE78273}</x14:id>
        </ext>
      </extLst>
    </cfRule>
  </conditionalFormatting>
  <conditionalFormatting sqref="O1441">
    <cfRule type="cellIs" dxfId="1999" priority="6201" operator="equal">
      <formula>"N"</formula>
    </cfRule>
  </conditionalFormatting>
  <conditionalFormatting sqref="Z1438">
    <cfRule type="dataBar" priority="62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{04CD987C-935C-4A79-B5CD-7E345FB860C2}</x14:id>
        </ext>
      </extLst>
    </cfRule>
  </conditionalFormatting>
  <conditionalFormatting sqref="O1440">
    <cfRule type="cellIs" dxfId="1998" priority="6197" operator="equal">
      <formula>"N"</formula>
    </cfRule>
  </conditionalFormatting>
  <conditionalFormatting sqref="Z1437">
    <cfRule type="dataBar" priority="61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{C24E4E4F-16BB-4D3B-8F3D-B66CB4282120}</x14:id>
        </ext>
      </extLst>
    </cfRule>
  </conditionalFormatting>
  <conditionalFormatting sqref="O1439">
    <cfRule type="cellIs" dxfId="1997" priority="6193" operator="equal">
      <formula>"N"</formula>
    </cfRule>
  </conditionalFormatting>
  <conditionalFormatting sqref="Z1436">
    <cfRule type="dataBar" priority="61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{B99B3754-7A76-4675-9824-BE5537438FC7}</x14:id>
        </ext>
      </extLst>
    </cfRule>
  </conditionalFormatting>
  <conditionalFormatting sqref="O1438">
    <cfRule type="cellIs" dxfId="1996" priority="6186" operator="equal">
      <formula>"N"</formula>
    </cfRule>
  </conditionalFormatting>
  <conditionalFormatting sqref="Z1435">
    <cfRule type="dataBar" priority="61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{4D44396C-4A29-4E9B-AE9F-52D748806600}</x14:id>
        </ext>
      </extLst>
    </cfRule>
  </conditionalFormatting>
  <conditionalFormatting sqref="O1434">
    <cfRule type="cellIs" dxfId="1995" priority="6182" operator="equal">
      <formula>"N"</formula>
    </cfRule>
  </conditionalFormatting>
  <conditionalFormatting sqref="Z1431">
    <cfRule type="dataBar" priority="61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{ECA5E283-4E13-4E21-91A2-09148CA98F9F}</x14:id>
        </ext>
      </extLst>
    </cfRule>
  </conditionalFormatting>
  <conditionalFormatting sqref="O1437">
    <cfRule type="cellIs" dxfId="1994" priority="6178" operator="equal">
      <formula>"N"</formula>
    </cfRule>
  </conditionalFormatting>
  <conditionalFormatting sqref="Z1434">
    <cfRule type="dataBar" priority="61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{38F98D97-F047-4188-8959-EA9030464AFD}</x14:id>
        </ext>
      </extLst>
    </cfRule>
  </conditionalFormatting>
  <conditionalFormatting sqref="O1436">
    <cfRule type="cellIs" dxfId="1993" priority="6171" operator="equal">
      <formula>"N"</formula>
    </cfRule>
  </conditionalFormatting>
  <conditionalFormatting sqref="Z1433">
    <cfRule type="dataBar" priority="61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{3DC277D3-14F3-46C5-9DE6-C427DEDEF12B}</x14:id>
        </ext>
      </extLst>
    </cfRule>
  </conditionalFormatting>
  <conditionalFormatting sqref="O1459">
    <cfRule type="cellIs" dxfId="1992" priority="6155" operator="equal">
      <formula>"N"</formula>
    </cfRule>
  </conditionalFormatting>
  <conditionalFormatting sqref="Z1456">
    <cfRule type="dataBar" priority="61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{FD79BF74-FAC3-41A6-A9A4-B8413E8979B0}</x14:id>
        </ext>
      </extLst>
    </cfRule>
  </conditionalFormatting>
  <conditionalFormatting sqref="O1457">
    <cfRule type="cellIs" dxfId="1991" priority="6151" operator="equal">
      <formula>"N"</formula>
    </cfRule>
  </conditionalFormatting>
  <conditionalFormatting sqref="Z1454">
    <cfRule type="dataBar" priority="61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{A9F5D080-3C27-4B17-B53B-F3D46F4874D9}</x14:id>
        </ext>
      </extLst>
    </cfRule>
  </conditionalFormatting>
  <conditionalFormatting sqref="O1433">
    <cfRule type="cellIs" dxfId="1990" priority="6147" operator="equal">
      <formula>"N"</formula>
    </cfRule>
  </conditionalFormatting>
  <conditionalFormatting sqref="Z1430">
    <cfRule type="dataBar" priority="61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{DF8827D7-1F05-4DC9-B5DF-17CBD6178AD0}</x14:id>
        </ext>
      </extLst>
    </cfRule>
  </conditionalFormatting>
  <conditionalFormatting sqref="O1432">
    <cfRule type="cellIs" dxfId="1989" priority="6133" operator="equal">
      <formula>"N"</formula>
    </cfRule>
  </conditionalFormatting>
  <conditionalFormatting sqref="Z1429">
    <cfRule type="dataBar" priority="61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{B599935A-5D7B-4338-A11F-4ECC09E3A8AD}</x14:id>
        </ext>
      </extLst>
    </cfRule>
  </conditionalFormatting>
  <conditionalFormatting sqref="O1435">
    <cfRule type="cellIs" dxfId="1988" priority="6121" operator="equal">
      <formula>"N"</formula>
    </cfRule>
  </conditionalFormatting>
  <conditionalFormatting sqref="Z1432">
    <cfRule type="dataBar" priority="6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{1F64A078-458E-44E4-B408-53E3FD338795}</x14:id>
        </ext>
      </extLst>
    </cfRule>
  </conditionalFormatting>
  <conditionalFormatting sqref="O1431">
    <cfRule type="cellIs" dxfId="1987" priority="6116" operator="equal">
      <formula>"N"</formula>
    </cfRule>
  </conditionalFormatting>
  <conditionalFormatting sqref="Z1428">
    <cfRule type="dataBar" priority="61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{98D3F13F-F669-4950-B1E5-37EB54B42F44}</x14:id>
        </ext>
      </extLst>
    </cfRule>
  </conditionalFormatting>
  <conditionalFormatting sqref="O1425">
    <cfRule type="cellIs" dxfId="1986" priority="6114" operator="equal">
      <formula>"N"</formula>
    </cfRule>
  </conditionalFormatting>
  <conditionalFormatting sqref="Z1422">
    <cfRule type="dataBar" priority="6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{F64DC654-14F9-4678-AE17-726094C17B23}</x14:id>
        </ext>
      </extLst>
    </cfRule>
  </conditionalFormatting>
  <conditionalFormatting sqref="O1424">
    <cfRule type="cellIs" dxfId="1985" priority="6112" operator="equal">
      <formula>"N"</formula>
    </cfRule>
  </conditionalFormatting>
  <conditionalFormatting sqref="Z1421">
    <cfRule type="dataBar" priority="6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{FD3925DC-6686-4985-947D-939E8C206095}</x14:id>
        </ext>
      </extLst>
    </cfRule>
  </conditionalFormatting>
  <conditionalFormatting sqref="O1430">
    <cfRule type="cellIs" dxfId="1984" priority="6110" operator="equal">
      <formula>"N"</formula>
    </cfRule>
  </conditionalFormatting>
  <conditionalFormatting sqref="Z1427">
    <cfRule type="dataBar" priority="6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{744346CC-C4EA-41B6-B1D9-809A20734036}</x14:id>
        </ext>
      </extLst>
    </cfRule>
  </conditionalFormatting>
  <conditionalFormatting sqref="O1429">
    <cfRule type="cellIs" dxfId="1983" priority="6108" operator="equal">
      <formula>"N"</formula>
    </cfRule>
  </conditionalFormatting>
  <conditionalFormatting sqref="Z1426">
    <cfRule type="dataBar" priority="6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{640E6E9C-8D69-474C-A7CE-DF10D91C845E}</x14:id>
        </ext>
      </extLst>
    </cfRule>
  </conditionalFormatting>
  <conditionalFormatting sqref="O1428">
    <cfRule type="cellIs" dxfId="1982" priority="6106" operator="equal">
      <formula>"N"</formula>
    </cfRule>
  </conditionalFormatting>
  <conditionalFormatting sqref="Z1425">
    <cfRule type="dataBar" priority="6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{AF082D6F-AAEE-4B9D-8034-0FECE084E1A3}</x14:id>
        </ext>
      </extLst>
    </cfRule>
  </conditionalFormatting>
  <conditionalFormatting sqref="O1427">
    <cfRule type="cellIs" dxfId="1981" priority="6104" operator="equal">
      <formula>"N"</formula>
    </cfRule>
  </conditionalFormatting>
  <conditionalFormatting sqref="Z1424">
    <cfRule type="dataBar" priority="6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{5DC9EDDF-6809-4CB5-BC6F-E7319666B974}</x14:id>
        </ext>
      </extLst>
    </cfRule>
  </conditionalFormatting>
  <conditionalFormatting sqref="O1426">
    <cfRule type="cellIs" dxfId="1980" priority="6102" operator="equal">
      <formula>"N"</formula>
    </cfRule>
  </conditionalFormatting>
  <conditionalFormatting sqref="Z1423">
    <cfRule type="dataBar" priority="61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{31B794E0-DD13-4783-B874-77922B9C8680}</x14:id>
        </ext>
      </extLst>
    </cfRule>
  </conditionalFormatting>
  <conditionalFormatting sqref="O1423">
    <cfRule type="cellIs" dxfId="1979" priority="6100" operator="equal">
      <formula>"N"</formula>
    </cfRule>
  </conditionalFormatting>
  <conditionalFormatting sqref="Z1420">
    <cfRule type="dataBar" priority="60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{DE9E54C9-C292-4A06-BFCC-A58C2ABDF3C5}</x14:id>
        </ext>
      </extLst>
    </cfRule>
  </conditionalFormatting>
  <conditionalFormatting sqref="O1422">
    <cfRule type="cellIs" dxfId="1978" priority="6098" operator="equal">
      <formula>"N"</formula>
    </cfRule>
  </conditionalFormatting>
  <conditionalFormatting sqref="Z1419">
    <cfRule type="dataBar" priority="60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{9A94A75D-6FFA-4844-BA9A-8F1F1CC356E7}</x14:id>
        </ext>
      </extLst>
    </cfRule>
  </conditionalFormatting>
  <conditionalFormatting sqref="O1421">
    <cfRule type="cellIs" dxfId="1977" priority="6096" operator="equal">
      <formula>"N"</formula>
    </cfRule>
  </conditionalFormatting>
  <conditionalFormatting sqref="Z1418">
    <cfRule type="dataBar" priority="60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{A9788D4B-93E5-44A7-8497-4F6BB56A24B4}</x14:id>
        </ext>
      </extLst>
    </cfRule>
  </conditionalFormatting>
  <conditionalFormatting sqref="O1420">
    <cfRule type="cellIs" dxfId="1976" priority="6089" operator="equal">
      <formula>"N"</formula>
    </cfRule>
  </conditionalFormatting>
  <conditionalFormatting sqref="Z1417">
    <cfRule type="dataBar" priority="60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{2CA527C6-15BB-42FF-93A7-4F0E69B14D17}</x14:id>
        </ext>
      </extLst>
    </cfRule>
  </conditionalFormatting>
  <conditionalFormatting sqref="O1419">
    <cfRule type="cellIs" dxfId="1975" priority="6085" operator="equal">
      <formula>"N"</formula>
    </cfRule>
  </conditionalFormatting>
  <conditionalFormatting sqref="Z1416">
    <cfRule type="dataBar" priority="60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{9FB2E46B-EF7D-4C32-94F6-981FAC31365D}</x14:id>
        </ext>
      </extLst>
    </cfRule>
  </conditionalFormatting>
  <conditionalFormatting sqref="O1418">
    <cfRule type="cellIs" dxfId="1974" priority="6078" operator="equal">
      <formula>"N"</formula>
    </cfRule>
  </conditionalFormatting>
  <conditionalFormatting sqref="Z1415">
    <cfRule type="dataBar" priority="60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{34A7687D-284A-4F42-BF78-5298723F85DD}</x14:id>
        </ext>
      </extLst>
    </cfRule>
  </conditionalFormatting>
  <conditionalFormatting sqref="O1417">
    <cfRule type="cellIs" dxfId="1973" priority="6074" operator="equal">
      <formula>"N"</formula>
    </cfRule>
  </conditionalFormatting>
  <conditionalFormatting sqref="Z1414">
    <cfRule type="dataBar" priority="60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{D3BB7E4E-EA79-462F-A659-AF8E8E790407}</x14:id>
        </ext>
      </extLst>
    </cfRule>
  </conditionalFormatting>
  <conditionalFormatting sqref="O1416">
    <cfRule type="cellIs" dxfId="1972" priority="6066" operator="equal">
      <formula>"N"</formula>
    </cfRule>
  </conditionalFormatting>
  <conditionalFormatting sqref="Z1413">
    <cfRule type="dataBar" priority="60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{0E2D52C9-0F8F-4108-ACB5-1CB0F27B2FCC}</x14:id>
        </ext>
      </extLst>
    </cfRule>
  </conditionalFormatting>
  <conditionalFormatting sqref="O1415">
    <cfRule type="cellIs" dxfId="1971" priority="6059" operator="equal">
      <formula>"N"</formula>
    </cfRule>
  </conditionalFormatting>
  <conditionalFormatting sqref="Z1412">
    <cfRule type="dataBar" priority="60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{D7DA4AC4-9330-4C1C-9B5C-030A67B88883}</x14:id>
        </ext>
      </extLst>
    </cfRule>
  </conditionalFormatting>
  <conditionalFormatting sqref="O1414">
    <cfRule type="cellIs" dxfId="1970" priority="6055" operator="equal">
      <formula>"N"</formula>
    </cfRule>
  </conditionalFormatting>
  <conditionalFormatting sqref="Z1411">
    <cfRule type="dataBar" priority="60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{5C3F1162-74A2-4865-A8CC-206D19F1F272}</x14:id>
        </ext>
      </extLst>
    </cfRule>
  </conditionalFormatting>
  <conditionalFormatting sqref="O1413">
    <cfRule type="cellIs" dxfId="1969" priority="6051" operator="equal">
      <formula>"N"</formula>
    </cfRule>
  </conditionalFormatting>
  <conditionalFormatting sqref="Z1410">
    <cfRule type="dataBar" priority="60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{91FA00EF-EB8F-4E1E-81FF-B9546076928A}</x14:id>
        </ext>
      </extLst>
    </cfRule>
  </conditionalFormatting>
  <conditionalFormatting sqref="O1412">
    <cfRule type="cellIs" dxfId="1968" priority="6047" operator="equal">
      <formula>"N"</formula>
    </cfRule>
  </conditionalFormatting>
  <conditionalFormatting sqref="Z1409">
    <cfRule type="dataBar" priority="60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{D0050B94-5BC4-4448-AC56-526F092A61E7}</x14:id>
        </ext>
      </extLst>
    </cfRule>
  </conditionalFormatting>
  <conditionalFormatting sqref="O1411">
    <cfRule type="cellIs" dxfId="1967" priority="6043" operator="equal">
      <formula>"N"</formula>
    </cfRule>
  </conditionalFormatting>
  <conditionalFormatting sqref="Z1408">
    <cfRule type="dataBar" priority="60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{1A1BF986-CDE5-499F-A1FA-840390762ABC}</x14:id>
        </ext>
      </extLst>
    </cfRule>
  </conditionalFormatting>
  <conditionalFormatting sqref="O1409">
    <cfRule type="cellIs" dxfId="1966" priority="6039" operator="equal">
      <formula>"N"</formula>
    </cfRule>
  </conditionalFormatting>
  <conditionalFormatting sqref="Z1406">
    <cfRule type="dataBar" priority="60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{38945E0B-6A5E-48A2-86D2-2014B146EBC5}</x14:id>
        </ext>
      </extLst>
    </cfRule>
  </conditionalFormatting>
  <conditionalFormatting sqref="O1408">
    <cfRule type="cellIs" dxfId="1965" priority="6035" operator="equal">
      <formula>"N"</formula>
    </cfRule>
  </conditionalFormatting>
  <conditionalFormatting sqref="Z1405">
    <cfRule type="dataBar" priority="60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{D4C70D4A-7E48-4892-9E89-FB46949FC565}</x14:id>
        </ext>
      </extLst>
    </cfRule>
  </conditionalFormatting>
  <conditionalFormatting sqref="O1406">
    <cfRule type="cellIs" dxfId="1964" priority="6024" operator="equal">
      <formula>"N"</formula>
    </cfRule>
  </conditionalFormatting>
  <conditionalFormatting sqref="Z1403">
    <cfRule type="dataBar" priority="60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{B13F421D-666F-476A-96D3-CA36AC164595}</x14:id>
        </ext>
      </extLst>
    </cfRule>
  </conditionalFormatting>
  <conditionalFormatting sqref="O1407">
    <cfRule type="cellIs" dxfId="1963" priority="6020" operator="equal">
      <formula>"N"</formula>
    </cfRule>
  </conditionalFormatting>
  <conditionalFormatting sqref="Z1404">
    <cfRule type="dataBar" priority="60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{056C10E3-744E-4E4B-B953-B2EC74423E7E}</x14:id>
        </ext>
      </extLst>
    </cfRule>
  </conditionalFormatting>
  <conditionalFormatting sqref="O1404">
    <cfRule type="cellIs" dxfId="1962" priority="6016" operator="equal">
      <formula>"N"</formula>
    </cfRule>
  </conditionalFormatting>
  <conditionalFormatting sqref="Z1401">
    <cfRule type="dataBar" priority="60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{EFC92806-A951-4BB2-9658-11E91106E885}</x14:id>
        </ext>
      </extLst>
    </cfRule>
  </conditionalFormatting>
  <conditionalFormatting sqref="O1403">
    <cfRule type="cellIs" dxfId="1961" priority="6012" operator="equal">
      <formula>"N"</formula>
    </cfRule>
  </conditionalFormatting>
  <conditionalFormatting sqref="Z1400">
    <cfRule type="dataBar" priority="60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{514FF95A-1FD2-410C-B30F-0E2A9924A8D5}</x14:id>
        </ext>
      </extLst>
    </cfRule>
  </conditionalFormatting>
  <conditionalFormatting sqref="O1402">
    <cfRule type="cellIs" dxfId="1960" priority="6007" operator="equal">
      <formula>"N"</formula>
    </cfRule>
  </conditionalFormatting>
  <conditionalFormatting sqref="Z1399">
    <cfRule type="dataBar" priority="60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{CC10FBED-6E5C-4657-94F0-CA6D5E922533}</x14:id>
        </ext>
      </extLst>
    </cfRule>
  </conditionalFormatting>
  <conditionalFormatting sqref="O1401">
    <cfRule type="cellIs" dxfId="1959" priority="6000" operator="equal">
      <formula>"N"</formula>
    </cfRule>
  </conditionalFormatting>
  <conditionalFormatting sqref="Z1398">
    <cfRule type="dataBar" priority="59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{63783F24-6FB1-414D-9EB3-5B0690976C38}</x14:id>
        </ext>
      </extLst>
    </cfRule>
  </conditionalFormatting>
  <conditionalFormatting sqref="O1410">
    <cfRule type="cellIs" dxfId="1958" priority="5996" operator="equal">
      <formula>"N"</formula>
    </cfRule>
  </conditionalFormatting>
  <conditionalFormatting sqref="Z1407">
    <cfRule type="dataBar" priority="59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{B7E46ADC-FAA6-4637-B461-2631DC47C90F}</x14:id>
        </ext>
      </extLst>
    </cfRule>
  </conditionalFormatting>
  <conditionalFormatting sqref="O1400">
    <cfRule type="cellIs" dxfId="1957" priority="5992" operator="equal">
      <formula>"N"</formula>
    </cfRule>
  </conditionalFormatting>
  <conditionalFormatting sqref="Z1397">
    <cfRule type="dataBar" priority="59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{1A78B137-D407-4380-A553-F1F642CFF825}</x14:id>
        </ext>
      </extLst>
    </cfRule>
  </conditionalFormatting>
  <conditionalFormatting sqref="O1405">
    <cfRule type="cellIs" dxfId="1956" priority="5988" operator="equal">
      <formula>"N"</formula>
    </cfRule>
  </conditionalFormatting>
  <conditionalFormatting sqref="Z1402">
    <cfRule type="dataBar" priority="59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{DC1ED6AF-FF11-4D92-8D05-5CBAC0E43289}</x14:id>
        </ext>
      </extLst>
    </cfRule>
  </conditionalFormatting>
  <conditionalFormatting sqref="O1399">
    <cfRule type="cellIs" dxfId="1955" priority="5981" operator="equal">
      <formula>"N"</formula>
    </cfRule>
  </conditionalFormatting>
  <conditionalFormatting sqref="Z1396">
    <cfRule type="dataBar" priority="59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{0E5F4793-12FD-4CDE-88CC-52B12D4EB262}</x14:id>
        </ext>
      </extLst>
    </cfRule>
  </conditionalFormatting>
  <conditionalFormatting sqref="O1398">
    <cfRule type="cellIs" dxfId="1954" priority="5977" operator="equal">
      <formula>"N"</formula>
    </cfRule>
  </conditionalFormatting>
  <conditionalFormatting sqref="Z1395">
    <cfRule type="dataBar" priority="59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{4CDDDE4E-3839-4AE1-BD94-74B20DC0C54F}</x14:id>
        </ext>
      </extLst>
    </cfRule>
  </conditionalFormatting>
  <conditionalFormatting sqref="O1397">
    <cfRule type="cellIs" dxfId="1953" priority="5973" operator="equal">
      <formula>"N"</formula>
    </cfRule>
  </conditionalFormatting>
  <conditionalFormatting sqref="Z1394">
    <cfRule type="dataBar" priority="59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{7DA83993-9E4A-41BD-AD1B-5E2E0CC84292}</x14:id>
        </ext>
      </extLst>
    </cfRule>
  </conditionalFormatting>
  <conditionalFormatting sqref="O1396">
    <cfRule type="cellIs" dxfId="1952" priority="5969" operator="equal">
      <formula>"N"</formula>
    </cfRule>
  </conditionalFormatting>
  <conditionalFormatting sqref="Z1393">
    <cfRule type="dataBar" priority="59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{D81B2456-3943-4048-BFEB-CE9D09B4AACE}</x14:id>
        </ext>
      </extLst>
    </cfRule>
  </conditionalFormatting>
  <conditionalFormatting sqref="O1395">
    <cfRule type="cellIs" dxfId="1951" priority="5965" operator="equal">
      <formula>"N"</formula>
    </cfRule>
  </conditionalFormatting>
  <conditionalFormatting sqref="Z1392">
    <cfRule type="dataBar" priority="59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{99185AD8-74BF-485D-82F8-DB537925E296}</x14:id>
        </ext>
      </extLst>
    </cfRule>
  </conditionalFormatting>
  <conditionalFormatting sqref="O1393">
    <cfRule type="cellIs" dxfId="1950" priority="5958" operator="equal">
      <formula>"N"</formula>
    </cfRule>
  </conditionalFormatting>
  <conditionalFormatting sqref="Z1390">
    <cfRule type="dataBar" priority="59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{B8AB0C6E-F10E-4DCA-9C06-6D7BFA1D5348}</x14:id>
        </ext>
      </extLst>
    </cfRule>
  </conditionalFormatting>
  <conditionalFormatting sqref="O1390">
    <cfRule type="cellIs" dxfId="1949" priority="5954" operator="equal">
      <formula>"N"</formula>
    </cfRule>
  </conditionalFormatting>
  <conditionalFormatting sqref="Z1387">
    <cfRule type="dataBar" priority="59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{EC08A7FD-48AD-45F4-9847-DC07747E5C43}</x14:id>
        </ext>
      </extLst>
    </cfRule>
  </conditionalFormatting>
  <conditionalFormatting sqref="O1392">
    <cfRule type="cellIs" dxfId="1948" priority="5950" operator="equal">
      <formula>"N"</formula>
    </cfRule>
  </conditionalFormatting>
  <conditionalFormatting sqref="Z1389">
    <cfRule type="dataBar" priority="59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{04BC9931-CD2A-40A4-8673-223066A8A9A8}</x14:id>
        </ext>
      </extLst>
    </cfRule>
  </conditionalFormatting>
  <conditionalFormatting sqref="O1394">
    <cfRule type="cellIs" dxfId="1947" priority="5946" operator="equal">
      <formula>"N"</formula>
    </cfRule>
  </conditionalFormatting>
  <conditionalFormatting sqref="Z1391">
    <cfRule type="dataBar" priority="59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{935B936C-3B7D-4FB5-888A-D3B5CE85B4AF}</x14:id>
        </ext>
      </extLst>
    </cfRule>
  </conditionalFormatting>
  <conditionalFormatting sqref="O1391">
    <cfRule type="cellIs" dxfId="1946" priority="5942" operator="equal">
      <formula>"N"</formula>
    </cfRule>
  </conditionalFormatting>
  <conditionalFormatting sqref="Z1388">
    <cfRule type="dataBar" priority="59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{F890855B-C8D5-4A82-A21D-DFA0EEE2D442}</x14:id>
        </ext>
      </extLst>
    </cfRule>
  </conditionalFormatting>
  <conditionalFormatting sqref="O1387">
    <cfRule type="cellIs" dxfId="1945" priority="5935" operator="equal">
      <formula>"N"</formula>
    </cfRule>
  </conditionalFormatting>
  <conditionalFormatting sqref="Z1384">
    <cfRule type="dataBar" priority="59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{BA97BF7F-5732-44B9-B33E-571D9626CDFE}</x14:id>
        </ext>
      </extLst>
    </cfRule>
  </conditionalFormatting>
  <conditionalFormatting sqref="O1389">
    <cfRule type="cellIs" dxfId="1944" priority="5931" operator="equal">
      <formula>"N"</formula>
    </cfRule>
  </conditionalFormatting>
  <conditionalFormatting sqref="Z1386">
    <cfRule type="dataBar" priority="59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{2249A9C3-2E5B-413E-9A22-F9BBD03C8459}</x14:id>
        </ext>
      </extLst>
    </cfRule>
  </conditionalFormatting>
  <conditionalFormatting sqref="O1388">
    <cfRule type="cellIs" dxfId="1943" priority="5927" operator="equal">
      <formula>"N"</formula>
    </cfRule>
  </conditionalFormatting>
  <conditionalFormatting sqref="Z1385">
    <cfRule type="dataBar" priority="59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{033A4C2F-D509-4874-89C4-0F564AE4FF7F}</x14:id>
        </ext>
      </extLst>
    </cfRule>
  </conditionalFormatting>
  <conditionalFormatting sqref="O1386">
    <cfRule type="cellIs" dxfId="1942" priority="5916" operator="equal">
      <formula>"N"</formula>
    </cfRule>
  </conditionalFormatting>
  <conditionalFormatting sqref="Z1383">
    <cfRule type="dataBar" priority="59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{B28A78C7-0BD9-4103-993D-2BD032B5868D}</x14:id>
        </ext>
      </extLst>
    </cfRule>
  </conditionalFormatting>
  <conditionalFormatting sqref="O1385">
    <cfRule type="cellIs" dxfId="1941" priority="5912" operator="equal">
      <formula>"N"</formula>
    </cfRule>
  </conditionalFormatting>
  <conditionalFormatting sqref="Z1382">
    <cfRule type="dataBar" priority="59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{106F3EFA-4312-49E0-9FC9-BF74398B04CB}</x14:id>
        </ext>
      </extLst>
    </cfRule>
  </conditionalFormatting>
  <conditionalFormatting sqref="O1384">
    <cfRule type="cellIs" dxfId="1940" priority="5908" operator="equal">
      <formula>"N"</formula>
    </cfRule>
  </conditionalFormatting>
  <conditionalFormatting sqref="Z1381">
    <cfRule type="dataBar" priority="59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{5CCBD67C-F7A4-481A-908A-7D0C98640BDF}</x14:id>
        </ext>
      </extLst>
    </cfRule>
  </conditionalFormatting>
  <conditionalFormatting sqref="O1382">
    <cfRule type="cellIs" dxfId="1939" priority="5904" operator="equal">
      <formula>"N"</formula>
    </cfRule>
  </conditionalFormatting>
  <conditionalFormatting sqref="Z1379">
    <cfRule type="dataBar" priority="59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{7DFF3CBF-C028-4191-A6B1-7EC8C599A6B1}</x14:id>
        </ext>
      </extLst>
    </cfRule>
  </conditionalFormatting>
  <conditionalFormatting sqref="O1383">
    <cfRule type="cellIs" dxfId="1938" priority="5900" operator="equal">
      <formula>"N"</formula>
    </cfRule>
  </conditionalFormatting>
  <conditionalFormatting sqref="Z1380">
    <cfRule type="dataBar" priority="58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{654D1CD9-AAA9-4D10-8155-CE0CDF66E097}</x14:id>
        </ext>
      </extLst>
    </cfRule>
  </conditionalFormatting>
  <conditionalFormatting sqref="O1381">
    <cfRule type="cellIs" dxfId="1937" priority="5893" operator="equal">
      <formula>"N"</formula>
    </cfRule>
  </conditionalFormatting>
  <conditionalFormatting sqref="Z1378">
    <cfRule type="dataBar" priority="58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{15F7AB52-BB48-4DB8-8429-1C5302A77CFA}</x14:id>
        </ext>
      </extLst>
    </cfRule>
  </conditionalFormatting>
  <conditionalFormatting sqref="O1379">
    <cfRule type="cellIs" dxfId="1936" priority="5889" operator="equal">
      <formula>"N"</formula>
    </cfRule>
  </conditionalFormatting>
  <conditionalFormatting sqref="Z1376">
    <cfRule type="dataBar" priority="58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{4A436E47-93E0-4B97-8FEC-17710BD6C061}</x14:id>
        </ext>
      </extLst>
    </cfRule>
  </conditionalFormatting>
  <conditionalFormatting sqref="O1377">
    <cfRule type="cellIs" dxfId="1935" priority="5885" operator="equal">
      <formula>"N"</formula>
    </cfRule>
  </conditionalFormatting>
  <conditionalFormatting sqref="Z1374">
    <cfRule type="dataBar" priority="58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{03E55E41-8C02-450A-87C2-123287FD0603}</x14:id>
        </ext>
      </extLst>
    </cfRule>
  </conditionalFormatting>
  <conditionalFormatting sqref="O1376">
    <cfRule type="cellIs" dxfId="1934" priority="5881" operator="equal">
      <formula>"N"</formula>
    </cfRule>
  </conditionalFormatting>
  <conditionalFormatting sqref="Z1373">
    <cfRule type="dataBar" priority="58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{F9C3C4A3-3DE5-4978-A2D8-131833BAFF0D}</x14:id>
        </ext>
      </extLst>
    </cfRule>
  </conditionalFormatting>
  <conditionalFormatting sqref="O1380">
    <cfRule type="cellIs" dxfId="1933" priority="5877" operator="equal">
      <formula>"N"</formula>
    </cfRule>
  </conditionalFormatting>
  <conditionalFormatting sqref="Z1377">
    <cfRule type="dataBar" priority="58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{13E75AFD-D181-4B3E-9738-683F6B2D6C6A}</x14:id>
        </ext>
      </extLst>
    </cfRule>
  </conditionalFormatting>
  <conditionalFormatting sqref="O1378">
    <cfRule type="cellIs" dxfId="1932" priority="5873" operator="equal">
      <formula>"N"</formula>
    </cfRule>
  </conditionalFormatting>
  <conditionalFormatting sqref="Z1375">
    <cfRule type="dataBar" priority="58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{490B4574-2FF2-4502-B4C2-0A1D88A3C8CC}</x14:id>
        </ext>
      </extLst>
    </cfRule>
  </conditionalFormatting>
  <conditionalFormatting sqref="O1375">
    <cfRule type="cellIs" dxfId="1931" priority="5866" operator="equal">
      <formula>"N"</formula>
    </cfRule>
  </conditionalFormatting>
  <conditionalFormatting sqref="Z1372">
    <cfRule type="dataBar" priority="58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{8194AFA0-D8E7-4C44-81DD-C6863C677F5D}</x14:id>
        </ext>
      </extLst>
    </cfRule>
  </conditionalFormatting>
  <conditionalFormatting sqref="O1371">
    <cfRule type="cellIs" dxfId="1930" priority="5862" operator="equal">
      <formula>"N"</formula>
    </cfRule>
  </conditionalFormatting>
  <conditionalFormatting sqref="Z1368">
    <cfRule type="dataBar" priority="58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{BF739564-A67D-4303-BDD2-F09B1A2FD61C}</x14:id>
        </ext>
      </extLst>
    </cfRule>
  </conditionalFormatting>
  <conditionalFormatting sqref="O1370">
    <cfRule type="cellIs" dxfId="1929" priority="5858" operator="equal">
      <formula>"N"</formula>
    </cfRule>
  </conditionalFormatting>
  <conditionalFormatting sqref="Z1367">
    <cfRule type="dataBar" priority="58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{25603A1D-46A9-4B45-B145-318669382562}</x14:id>
        </ext>
      </extLst>
    </cfRule>
  </conditionalFormatting>
  <conditionalFormatting sqref="O1374">
    <cfRule type="cellIs" dxfId="1928" priority="5854" operator="equal">
      <formula>"N"</formula>
    </cfRule>
  </conditionalFormatting>
  <conditionalFormatting sqref="Z1371">
    <cfRule type="dataBar" priority="58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{E0A9F72B-5100-4C01-B9B9-36E6F75A9D04}</x14:id>
        </ext>
      </extLst>
    </cfRule>
  </conditionalFormatting>
  <conditionalFormatting sqref="O1373">
    <cfRule type="cellIs" dxfId="1927" priority="5847" operator="equal">
      <formula>"N"</formula>
    </cfRule>
  </conditionalFormatting>
  <conditionalFormatting sqref="Z1370">
    <cfRule type="dataBar" priority="58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{F9A0DEDE-AF5F-4119-AB06-E564A360993C}</x14:id>
        </ext>
      </extLst>
    </cfRule>
  </conditionalFormatting>
  <conditionalFormatting sqref="O1372">
    <cfRule type="cellIs" dxfId="1926" priority="5843" operator="equal">
      <formula>"N"</formula>
    </cfRule>
  </conditionalFormatting>
  <conditionalFormatting sqref="Z1369">
    <cfRule type="dataBar" priority="58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{CC69D430-E274-49B2-BB7B-F607E27CD659}</x14:id>
        </ext>
      </extLst>
    </cfRule>
  </conditionalFormatting>
  <conditionalFormatting sqref="O1369">
    <cfRule type="cellIs" dxfId="1925" priority="5839" operator="equal">
      <formula>"N"</formula>
    </cfRule>
  </conditionalFormatting>
  <conditionalFormatting sqref="Z1366">
    <cfRule type="dataBar" priority="58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{3342818B-280A-45FD-A7C4-8AFE7A662A0B}</x14:id>
        </ext>
      </extLst>
    </cfRule>
  </conditionalFormatting>
  <conditionalFormatting sqref="O1368">
    <cfRule type="cellIs" dxfId="1924" priority="5831" operator="equal">
      <formula>"N"</formula>
    </cfRule>
  </conditionalFormatting>
  <conditionalFormatting sqref="Z1365">
    <cfRule type="dataBar" priority="58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{F5D8B01A-A7EB-464E-B20B-1ABD7D848D16}</x14:id>
        </ext>
      </extLst>
    </cfRule>
  </conditionalFormatting>
  <conditionalFormatting sqref="O1367">
    <cfRule type="cellIs" dxfId="1923" priority="5824" operator="equal">
      <formula>"N"</formula>
    </cfRule>
  </conditionalFormatting>
  <conditionalFormatting sqref="Z1364">
    <cfRule type="dataBar" priority="58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{289ACA39-48D5-4F01-AF0E-EE806A8D56A2}</x14:id>
        </ext>
      </extLst>
    </cfRule>
  </conditionalFormatting>
  <conditionalFormatting sqref="O1366">
    <cfRule type="cellIs" dxfId="1922" priority="5820" operator="equal">
      <formula>"N"</formula>
    </cfRule>
  </conditionalFormatting>
  <conditionalFormatting sqref="Z1363">
    <cfRule type="dataBar" priority="58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{21A2A41E-6848-4A12-8BB0-90EC02BAF287}</x14:id>
        </ext>
      </extLst>
    </cfRule>
  </conditionalFormatting>
  <conditionalFormatting sqref="O1365">
    <cfRule type="cellIs" dxfId="1921" priority="5816" operator="equal">
      <formula>"N"</formula>
    </cfRule>
  </conditionalFormatting>
  <conditionalFormatting sqref="Z1362">
    <cfRule type="dataBar" priority="58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{6A621686-48D8-4AF5-B9BE-F47E41DE5CBF}</x14:id>
        </ext>
      </extLst>
    </cfRule>
  </conditionalFormatting>
  <conditionalFormatting sqref="O1364">
    <cfRule type="cellIs" dxfId="1920" priority="5812" operator="equal">
      <formula>"N"</formula>
    </cfRule>
  </conditionalFormatting>
  <conditionalFormatting sqref="Z1361">
    <cfRule type="dataBar" priority="58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{8863A658-7C77-4314-9D77-B63512BBC1BA}</x14:id>
        </ext>
      </extLst>
    </cfRule>
  </conditionalFormatting>
  <conditionalFormatting sqref="O1363">
    <cfRule type="cellIs" dxfId="1919" priority="5808" operator="equal">
      <formula>"N"</formula>
    </cfRule>
  </conditionalFormatting>
  <conditionalFormatting sqref="Z1360">
    <cfRule type="dataBar" priority="58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{16ED8D26-EF0C-4A0C-AB63-E37529522FC2}</x14:id>
        </ext>
      </extLst>
    </cfRule>
  </conditionalFormatting>
  <conditionalFormatting sqref="O1362">
    <cfRule type="cellIs" dxfId="1918" priority="5804" operator="equal">
      <formula>"N"</formula>
    </cfRule>
  </conditionalFormatting>
  <conditionalFormatting sqref="Z1359">
    <cfRule type="dataBar" priority="58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{EC47114E-EB2E-420E-BDA1-E09583AA53AD}</x14:id>
        </ext>
      </extLst>
    </cfRule>
  </conditionalFormatting>
  <conditionalFormatting sqref="O1361">
    <cfRule type="cellIs" dxfId="1917" priority="5800" operator="equal">
      <formula>"N"</formula>
    </cfRule>
  </conditionalFormatting>
  <conditionalFormatting sqref="Z1358">
    <cfRule type="dataBar" priority="57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{0F2BA976-37CF-4F94-AF73-FE0972ED7316}</x14:id>
        </ext>
      </extLst>
    </cfRule>
  </conditionalFormatting>
  <conditionalFormatting sqref="O1360">
    <cfRule type="cellIs" dxfId="1916" priority="5796" operator="equal">
      <formula>"N"</formula>
    </cfRule>
  </conditionalFormatting>
  <conditionalFormatting sqref="Z1357">
    <cfRule type="dataBar" priority="57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{C065A24B-E059-48C9-A6FB-4A26BC3D7462}</x14:id>
        </ext>
      </extLst>
    </cfRule>
  </conditionalFormatting>
  <conditionalFormatting sqref="O1359">
    <cfRule type="cellIs" dxfId="1915" priority="5792" operator="equal">
      <formula>"N"</formula>
    </cfRule>
  </conditionalFormatting>
  <conditionalFormatting sqref="Z1356">
    <cfRule type="dataBar" priority="57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{BF71F9ED-5237-41B4-A07A-04F9AFB5D00C}</x14:id>
        </ext>
      </extLst>
    </cfRule>
  </conditionalFormatting>
  <conditionalFormatting sqref="O1357">
    <cfRule type="cellIs" dxfId="1914" priority="5788" operator="equal">
      <formula>"N"</formula>
    </cfRule>
  </conditionalFormatting>
  <conditionalFormatting sqref="Z1354">
    <cfRule type="dataBar" priority="57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{A0C99699-F35A-406E-836D-D93C2B6C2481}</x14:id>
        </ext>
      </extLst>
    </cfRule>
  </conditionalFormatting>
  <conditionalFormatting sqref="O1356">
    <cfRule type="cellIs" dxfId="1913" priority="5784" operator="equal">
      <formula>"N"</formula>
    </cfRule>
  </conditionalFormatting>
  <conditionalFormatting sqref="Z1353">
    <cfRule type="dataBar" priority="57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{480AA188-E6A1-41E5-B7C5-CBCADB670930}</x14:id>
        </ext>
      </extLst>
    </cfRule>
  </conditionalFormatting>
  <conditionalFormatting sqref="O1355">
    <cfRule type="cellIs" dxfId="1912" priority="5780" operator="equal">
      <formula>"N"</formula>
    </cfRule>
  </conditionalFormatting>
  <conditionalFormatting sqref="Z1352">
    <cfRule type="dataBar" priority="57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{849F786D-E48F-499E-A398-4E5E10E60E56}</x14:id>
        </ext>
      </extLst>
    </cfRule>
  </conditionalFormatting>
  <conditionalFormatting sqref="O1354">
    <cfRule type="cellIs" dxfId="1911" priority="5776" operator="equal">
      <formula>"N"</formula>
    </cfRule>
  </conditionalFormatting>
  <conditionalFormatting sqref="Z1351">
    <cfRule type="dataBar" priority="57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{B781F443-C1BA-4326-B073-057D39360274}</x14:id>
        </ext>
      </extLst>
    </cfRule>
  </conditionalFormatting>
  <conditionalFormatting sqref="O1353">
    <cfRule type="cellIs" dxfId="1910" priority="5772" operator="equal">
      <formula>"N"</formula>
    </cfRule>
  </conditionalFormatting>
  <conditionalFormatting sqref="Z1350">
    <cfRule type="dataBar" priority="57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{322DCD10-7A5F-429F-B307-A5B5B66860D0}</x14:id>
        </ext>
      </extLst>
    </cfRule>
  </conditionalFormatting>
  <conditionalFormatting sqref="O1352">
    <cfRule type="cellIs" dxfId="1909" priority="5768" operator="equal">
      <formula>"N"</formula>
    </cfRule>
  </conditionalFormatting>
  <conditionalFormatting sqref="Z1349">
    <cfRule type="dataBar" priority="57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{C19907CF-390D-4EC3-AE85-6376F14E944C}</x14:id>
        </ext>
      </extLst>
    </cfRule>
  </conditionalFormatting>
  <conditionalFormatting sqref="O1351">
    <cfRule type="cellIs" dxfId="1908" priority="5761" operator="equal">
      <formula>"N"</formula>
    </cfRule>
  </conditionalFormatting>
  <conditionalFormatting sqref="Z1348">
    <cfRule type="dataBar" priority="57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{EABB15F1-1056-47F0-A96C-47EC520102C8}</x14:id>
        </ext>
      </extLst>
    </cfRule>
  </conditionalFormatting>
  <conditionalFormatting sqref="O1358">
    <cfRule type="cellIs" dxfId="1907" priority="5754" operator="equal">
      <formula>"N"</formula>
    </cfRule>
  </conditionalFormatting>
  <conditionalFormatting sqref="Z1355">
    <cfRule type="dataBar" priority="57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{0BDF1735-4BB4-4E60-B291-17AC635AA8FE}</x14:id>
        </ext>
      </extLst>
    </cfRule>
  </conditionalFormatting>
  <conditionalFormatting sqref="O1350">
    <cfRule type="cellIs" dxfId="1906" priority="5750" operator="equal">
      <formula>"N"</formula>
    </cfRule>
  </conditionalFormatting>
  <conditionalFormatting sqref="Z1347">
    <cfRule type="dataBar" priority="57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{1F619089-B75A-4D66-BDAE-BDCA8C7B591A}</x14:id>
        </ext>
      </extLst>
    </cfRule>
  </conditionalFormatting>
  <conditionalFormatting sqref="O1349">
    <cfRule type="cellIs" dxfId="1905" priority="5743" operator="equal">
      <formula>"N"</formula>
    </cfRule>
  </conditionalFormatting>
  <conditionalFormatting sqref="Z1346">
    <cfRule type="dataBar" priority="57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{60B9584D-0788-48A7-93FB-EA1DA016D4CE}</x14:id>
        </ext>
      </extLst>
    </cfRule>
  </conditionalFormatting>
  <conditionalFormatting sqref="O1348">
    <cfRule type="cellIs" dxfId="1904" priority="5739" operator="equal">
      <formula>"N"</formula>
    </cfRule>
  </conditionalFormatting>
  <conditionalFormatting sqref="Z1345">
    <cfRule type="dataBar" priority="57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{65528AFE-A284-4D19-A024-654BF336D579}</x14:id>
        </ext>
      </extLst>
    </cfRule>
  </conditionalFormatting>
  <conditionalFormatting sqref="O1347">
    <cfRule type="cellIs" dxfId="1903" priority="5735" operator="equal">
      <formula>"N"</formula>
    </cfRule>
  </conditionalFormatting>
  <conditionalFormatting sqref="Z1344">
    <cfRule type="dataBar" priority="57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{ED9C8155-05AB-413A-8126-DC1011C8E9E9}</x14:id>
        </ext>
      </extLst>
    </cfRule>
  </conditionalFormatting>
  <conditionalFormatting sqref="O1339">
    <cfRule type="cellIs" dxfId="1902" priority="5728" operator="equal">
      <formula>"N"</formula>
    </cfRule>
  </conditionalFormatting>
  <conditionalFormatting sqref="Z1336">
    <cfRule type="dataBar" priority="57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{D6315D66-7999-484D-9B89-18DB1782E667}</x14:id>
        </ext>
      </extLst>
    </cfRule>
  </conditionalFormatting>
  <conditionalFormatting sqref="O1337">
    <cfRule type="cellIs" dxfId="1901" priority="5724" operator="equal">
      <formula>"N"</formula>
    </cfRule>
  </conditionalFormatting>
  <conditionalFormatting sqref="Z1334">
    <cfRule type="dataBar" priority="57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{63BA52B8-7391-4FAD-A7B1-888B073ACE20}</x14:id>
        </ext>
      </extLst>
    </cfRule>
  </conditionalFormatting>
  <conditionalFormatting sqref="O1346">
    <cfRule type="cellIs" dxfId="1900" priority="5720" operator="equal">
      <formula>"N"</formula>
    </cfRule>
  </conditionalFormatting>
  <conditionalFormatting sqref="Z1343">
    <cfRule type="dataBar" priority="57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{92A0DB99-4C67-4AF6-B054-C696AB845E1C}</x14:id>
        </ext>
      </extLst>
    </cfRule>
  </conditionalFormatting>
  <conditionalFormatting sqref="O1345">
    <cfRule type="cellIs" dxfId="1899" priority="5710" operator="equal">
      <formula>"N"</formula>
    </cfRule>
  </conditionalFormatting>
  <conditionalFormatting sqref="Z1342">
    <cfRule type="dataBar" priority="57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{37D459E8-C708-4D09-8393-40EED792A106}</x14:id>
        </ext>
      </extLst>
    </cfRule>
  </conditionalFormatting>
  <conditionalFormatting sqref="O1338">
    <cfRule type="cellIs" dxfId="1898" priority="5706" operator="equal">
      <formula>"N"</formula>
    </cfRule>
  </conditionalFormatting>
  <conditionalFormatting sqref="Z1335">
    <cfRule type="dataBar" priority="57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{5AC8B7EA-C4CB-4512-9C67-8C341E24B3DF}</x14:id>
        </ext>
      </extLst>
    </cfRule>
  </conditionalFormatting>
  <conditionalFormatting sqref="O1344">
    <cfRule type="cellIs" dxfId="1897" priority="5699" operator="equal">
      <formula>"N"</formula>
    </cfRule>
  </conditionalFormatting>
  <conditionalFormatting sqref="Z1341">
    <cfRule type="dataBar" priority="56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{8CA9781D-245E-49F7-90C3-50964B44B07C}</x14:id>
        </ext>
      </extLst>
    </cfRule>
  </conditionalFormatting>
  <conditionalFormatting sqref="O1343">
    <cfRule type="cellIs" dxfId="1896" priority="5695" operator="equal">
      <formula>"N"</formula>
    </cfRule>
  </conditionalFormatting>
  <conditionalFormatting sqref="Z1340">
    <cfRule type="dataBar" priority="56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{EBDAC8B3-71EE-4BB1-9A9B-B788144A28B2}</x14:id>
        </ext>
      </extLst>
    </cfRule>
  </conditionalFormatting>
  <conditionalFormatting sqref="O1342">
    <cfRule type="cellIs" dxfId="1895" priority="5691" operator="equal">
      <formula>"N"</formula>
    </cfRule>
  </conditionalFormatting>
  <conditionalFormatting sqref="Z1339">
    <cfRule type="dataBar" priority="56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{D64E2662-75F5-4F17-9DAD-D04BE6D7A7C3}</x14:id>
        </ext>
      </extLst>
    </cfRule>
  </conditionalFormatting>
  <conditionalFormatting sqref="O1341">
    <cfRule type="cellIs" dxfId="1894" priority="5687" operator="equal">
      <formula>"N"</formula>
    </cfRule>
  </conditionalFormatting>
  <conditionalFormatting sqref="Z1338">
    <cfRule type="dataBar" priority="56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{29F033FD-577A-4D86-91F9-B63858D1DA1E}</x14:id>
        </ext>
      </extLst>
    </cfRule>
  </conditionalFormatting>
  <conditionalFormatting sqref="O1340">
    <cfRule type="cellIs" dxfId="1893" priority="5680" operator="equal">
      <formula>"N"</formula>
    </cfRule>
  </conditionalFormatting>
  <conditionalFormatting sqref="Z1337">
    <cfRule type="dataBar" priority="56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{AC777A71-2B1B-491C-B6E3-1FF169405581}</x14:id>
        </ext>
      </extLst>
    </cfRule>
  </conditionalFormatting>
  <conditionalFormatting sqref="O1335">
    <cfRule type="cellIs" dxfId="1892" priority="5673" operator="equal">
      <formula>"N"</formula>
    </cfRule>
  </conditionalFormatting>
  <conditionalFormatting sqref="Z1332">
    <cfRule type="dataBar" priority="56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{7ACF6898-7853-4B1A-B4A2-49735A6880F8}</x14:id>
        </ext>
      </extLst>
    </cfRule>
  </conditionalFormatting>
  <conditionalFormatting sqref="O1334">
    <cfRule type="cellIs" dxfId="1891" priority="5669" operator="equal">
      <formula>"N"</formula>
    </cfRule>
  </conditionalFormatting>
  <conditionalFormatting sqref="Z1331">
    <cfRule type="dataBar" priority="56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{3E6A85D6-6465-4336-8C70-D2F32F469527}</x14:id>
        </ext>
      </extLst>
    </cfRule>
  </conditionalFormatting>
  <conditionalFormatting sqref="O1331">
    <cfRule type="cellIs" dxfId="1890" priority="5665" operator="equal">
      <formula>"N"</formula>
    </cfRule>
  </conditionalFormatting>
  <conditionalFormatting sqref="Z1328">
    <cfRule type="dataBar" priority="56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{EA757BD4-2DFD-4F3A-A5F4-0732A9D32E00}</x14:id>
        </ext>
      </extLst>
    </cfRule>
  </conditionalFormatting>
  <conditionalFormatting sqref="O1327">
    <cfRule type="cellIs" dxfId="1889" priority="5661" operator="equal">
      <formula>"N"</formula>
    </cfRule>
  </conditionalFormatting>
  <conditionalFormatting sqref="Z1324">
    <cfRule type="dataBar" priority="56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{1ED805C2-03B4-4702-BE7B-731E7450C817}</x14:id>
        </ext>
      </extLst>
    </cfRule>
  </conditionalFormatting>
  <conditionalFormatting sqref="O1336">
    <cfRule type="cellIs" dxfId="1888" priority="5657" operator="equal">
      <formula>"N"</formula>
    </cfRule>
  </conditionalFormatting>
  <conditionalFormatting sqref="Z1333">
    <cfRule type="dataBar" priority="56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{375827D3-CBE8-406F-AD42-27E7B24DD470}</x14:id>
        </ext>
      </extLst>
    </cfRule>
  </conditionalFormatting>
  <conditionalFormatting sqref="O1326">
    <cfRule type="cellIs" dxfId="1887" priority="5653" operator="equal">
      <formula>"N"</formula>
    </cfRule>
  </conditionalFormatting>
  <conditionalFormatting sqref="Z1323">
    <cfRule type="dataBar" priority="56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{63C6CB2E-2A0F-43A8-AA46-79D056D26F1A}</x14:id>
        </ext>
      </extLst>
    </cfRule>
  </conditionalFormatting>
  <conditionalFormatting sqref="O1329">
    <cfRule type="cellIs" dxfId="1886" priority="5649" operator="equal">
      <formula>"N"</formula>
    </cfRule>
  </conditionalFormatting>
  <conditionalFormatting sqref="Z1326">
    <cfRule type="dataBar" priority="56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{09BD7510-FE11-4E31-B46A-F58C11489535}</x14:id>
        </ext>
      </extLst>
    </cfRule>
  </conditionalFormatting>
  <conditionalFormatting sqref="O1330">
    <cfRule type="cellIs" dxfId="1885" priority="5645" operator="equal">
      <formula>"N"</formula>
    </cfRule>
  </conditionalFormatting>
  <conditionalFormatting sqref="Z1327">
    <cfRule type="dataBar" priority="56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{387111B0-59E4-442A-8704-932B4F1788CE}</x14:id>
        </ext>
      </extLst>
    </cfRule>
  </conditionalFormatting>
  <conditionalFormatting sqref="O1328">
    <cfRule type="cellIs" dxfId="1884" priority="5641" operator="equal">
      <formula>"N"</formula>
    </cfRule>
  </conditionalFormatting>
  <conditionalFormatting sqref="Z1325">
    <cfRule type="dataBar" priority="56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{49E3498E-59FE-4BCD-A7BC-D572114D7A47}</x14:id>
        </ext>
      </extLst>
    </cfRule>
  </conditionalFormatting>
  <conditionalFormatting sqref="O1325">
    <cfRule type="cellIs" dxfId="1883" priority="5637" operator="equal">
      <formula>"N"</formula>
    </cfRule>
  </conditionalFormatting>
  <conditionalFormatting sqref="Z1322">
    <cfRule type="dataBar" priority="56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{F9C10766-06D8-423C-9B5E-956333C390BD}</x14:id>
        </ext>
      </extLst>
    </cfRule>
  </conditionalFormatting>
  <conditionalFormatting sqref="O1324">
    <cfRule type="cellIs" dxfId="1882" priority="5633" operator="equal">
      <formula>"N"</formula>
    </cfRule>
  </conditionalFormatting>
  <conditionalFormatting sqref="Z1321">
    <cfRule type="dataBar" priority="56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{4CFBA01C-460A-4B8F-98B6-53BCBB6B5493}</x14:id>
        </ext>
      </extLst>
    </cfRule>
  </conditionalFormatting>
  <conditionalFormatting sqref="O1323">
    <cfRule type="cellIs" dxfId="1881" priority="5629" operator="equal">
      <formula>"N"</formula>
    </cfRule>
  </conditionalFormatting>
  <conditionalFormatting sqref="Z1320">
    <cfRule type="dataBar" priority="56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{FB894489-8697-42BF-B281-8EABBFF61633}</x14:id>
        </ext>
      </extLst>
    </cfRule>
  </conditionalFormatting>
  <conditionalFormatting sqref="O1322">
    <cfRule type="cellIs" dxfId="1880" priority="5625" operator="equal">
      <formula>"N"</formula>
    </cfRule>
  </conditionalFormatting>
  <conditionalFormatting sqref="Z1319">
    <cfRule type="dataBar" priority="56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{1483C612-B2B8-4096-A94F-C80ACFB600CE}</x14:id>
        </ext>
      </extLst>
    </cfRule>
  </conditionalFormatting>
  <conditionalFormatting sqref="O1321">
    <cfRule type="cellIs" dxfId="1879" priority="5621" operator="equal">
      <formula>"N"</formula>
    </cfRule>
  </conditionalFormatting>
  <conditionalFormatting sqref="Z1318">
    <cfRule type="dataBar" priority="56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{BC6FCD00-0186-4759-93DC-231F7942478F}</x14:id>
        </ext>
      </extLst>
    </cfRule>
  </conditionalFormatting>
  <conditionalFormatting sqref="O1320">
    <cfRule type="cellIs" dxfId="1878" priority="5617" operator="equal">
      <formula>"N"</formula>
    </cfRule>
  </conditionalFormatting>
  <conditionalFormatting sqref="Z1317">
    <cfRule type="dataBar" priority="56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{75D8BC53-3BDD-4324-BE50-BA8266C3C3AA}</x14:id>
        </ext>
      </extLst>
    </cfRule>
  </conditionalFormatting>
  <conditionalFormatting sqref="O1319">
    <cfRule type="cellIs" dxfId="1877" priority="5610" operator="equal">
      <formula>"N"</formula>
    </cfRule>
  </conditionalFormatting>
  <conditionalFormatting sqref="Z1316">
    <cfRule type="dataBar" priority="56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{999BF23D-F610-4388-A90A-5289E83B3633}</x14:id>
        </ext>
      </extLst>
    </cfRule>
  </conditionalFormatting>
  <conditionalFormatting sqref="O1333">
    <cfRule type="cellIs" dxfId="1876" priority="5603" operator="equal">
      <formula>"N"</formula>
    </cfRule>
  </conditionalFormatting>
  <conditionalFormatting sqref="Z1330">
    <cfRule type="dataBar" priority="56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{94D15D3A-E054-481F-B000-A805D4BB0C26}</x14:id>
        </ext>
      </extLst>
    </cfRule>
  </conditionalFormatting>
  <conditionalFormatting sqref="O1332">
    <cfRule type="cellIs" dxfId="1875" priority="5599" operator="equal">
      <formula>"N"</formula>
    </cfRule>
  </conditionalFormatting>
  <conditionalFormatting sqref="Z1329">
    <cfRule type="dataBar" priority="55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{23D00EBE-D1CB-4EE3-A059-5A04B8C5E0B6}</x14:id>
        </ext>
      </extLst>
    </cfRule>
  </conditionalFormatting>
  <conditionalFormatting sqref="O1317">
    <cfRule type="cellIs" dxfId="1874" priority="5595" operator="equal">
      <formula>"N"</formula>
    </cfRule>
  </conditionalFormatting>
  <conditionalFormatting sqref="Z1314">
    <cfRule type="dataBar" priority="55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{CF157991-D6A5-4A60-818D-238C8E38CC6B}</x14:id>
        </ext>
      </extLst>
    </cfRule>
  </conditionalFormatting>
  <conditionalFormatting sqref="O1316">
    <cfRule type="cellIs" dxfId="1873" priority="5587" operator="equal">
      <formula>"N"</formula>
    </cfRule>
  </conditionalFormatting>
  <conditionalFormatting sqref="Z1313">
    <cfRule type="dataBar" priority="55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{D5B52062-EF94-4CC4-B663-CF26D9C4C15C}</x14:id>
        </ext>
      </extLst>
    </cfRule>
  </conditionalFormatting>
  <conditionalFormatting sqref="O1311">
    <cfRule type="cellIs" dxfId="1872" priority="5580" operator="equal">
      <formula>"N"</formula>
    </cfRule>
  </conditionalFormatting>
  <conditionalFormatting sqref="Z1308">
    <cfRule type="dataBar" priority="55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{A6816A53-BE46-4430-816F-6899C6086C9C}</x14:id>
        </ext>
      </extLst>
    </cfRule>
  </conditionalFormatting>
  <conditionalFormatting sqref="O1315">
    <cfRule type="cellIs" dxfId="1871" priority="5576" operator="equal">
      <formula>"N"</formula>
    </cfRule>
  </conditionalFormatting>
  <conditionalFormatting sqref="Z1312">
    <cfRule type="dataBar" priority="55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{E76D01EE-ACC5-49A5-9AB4-6767870505F5}</x14:id>
        </ext>
      </extLst>
    </cfRule>
  </conditionalFormatting>
  <conditionalFormatting sqref="O1318">
    <cfRule type="cellIs" dxfId="1870" priority="5565" operator="equal">
      <formula>"N"</formula>
    </cfRule>
  </conditionalFormatting>
  <conditionalFormatting sqref="Z1315">
    <cfRule type="dataBar" priority="55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{1615BDE2-D939-4289-94FD-9EB49FED303F}</x14:id>
        </ext>
      </extLst>
    </cfRule>
  </conditionalFormatting>
  <conditionalFormatting sqref="O1309">
    <cfRule type="cellIs" dxfId="1869" priority="5558" operator="equal">
      <formula>"N"</formula>
    </cfRule>
  </conditionalFormatting>
  <conditionalFormatting sqref="Z1306">
    <cfRule type="dataBar" priority="55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{2C961CD9-A7EC-4EE4-A651-0020637752D9}</x14:id>
        </ext>
      </extLst>
    </cfRule>
  </conditionalFormatting>
  <conditionalFormatting sqref="O1310">
    <cfRule type="cellIs" dxfId="1868" priority="5554" operator="equal">
      <formula>"N"</formula>
    </cfRule>
  </conditionalFormatting>
  <conditionalFormatting sqref="Z1307">
    <cfRule type="dataBar" priority="55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{70D738E7-D60E-490B-BA78-4AB1AF68EAE9}</x14:id>
        </ext>
      </extLst>
    </cfRule>
  </conditionalFormatting>
  <conditionalFormatting sqref="O1307">
    <cfRule type="cellIs" dxfId="1867" priority="5550" operator="equal">
      <formula>"N"</formula>
    </cfRule>
  </conditionalFormatting>
  <conditionalFormatting sqref="Z1304">
    <cfRule type="dataBar" priority="55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{1F2307FA-23AD-4137-A195-3DBF276E66B3}</x14:id>
        </ext>
      </extLst>
    </cfRule>
  </conditionalFormatting>
  <conditionalFormatting sqref="O1308">
    <cfRule type="cellIs" dxfId="1866" priority="5543" operator="equal">
      <formula>"N"</formula>
    </cfRule>
  </conditionalFormatting>
  <conditionalFormatting sqref="Z1305">
    <cfRule type="dataBar" priority="55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{77A5B673-E818-4586-88F0-6E01C1481109}</x14:id>
        </ext>
      </extLst>
    </cfRule>
  </conditionalFormatting>
  <conditionalFormatting sqref="O1306">
    <cfRule type="cellIs" dxfId="1865" priority="5539" operator="equal">
      <formula>"N"</formula>
    </cfRule>
  </conditionalFormatting>
  <conditionalFormatting sqref="Z1303">
    <cfRule type="dataBar" priority="55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{1FED37C7-3A47-4630-A61E-1ECD24806896}</x14:id>
        </ext>
      </extLst>
    </cfRule>
  </conditionalFormatting>
  <conditionalFormatting sqref="O1305">
    <cfRule type="cellIs" dxfId="1864" priority="5535" operator="equal">
      <formula>"N"</formula>
    </cfRule>
  </conditionalFormatting>
  <conditionalFormatting sqref="Z1302">
    <cfRule type="dataBar" priority="55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{F33B498B-9475-4933-A6EC-49734DD30A02}</x14:id>
        </ext>
      </extLst>
    </cfRule>
  </conditionalFormatting>
  <conditionalFormatting sqref="O1314">
    <cfRule type="cellIs" dxfId="1863" priority="5528" operator="equal">
      <formula>"N"</formula>
    </cfRule>
  </conditionalFormatting>
  <conditionalFormatting sqref="Z1311">
    <cfRule type="dataBar" priority="55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{77D49EC3-1907-40B6-8258-943CD4A877CD}</x14:id>
        </ext>
      </extLst>
    </cfRule>
  </conditionalFormatting>
  <conditionalFormatting sqref="O1313">
    <cfRule type="cellIs" dxfId="1862" priority="5524" operator="equal">
      <formula>"N"</formula>
    </cfRule>
  </conditionalFormatting>
  <conditionalFormatting sqref="Z1310">
    <cfRule type="dataBar" priority="55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{F9FE755D-99B9-4235-BE1F-8B32300E352A}</x14:id>
        </ext>
      </extLst>
    </cfRule>
  </conditionalFormatting>
  <conditionalFormatting sqref="O1312">
    <cfRule type="cellIs" dxfId="1861" priority="5517" operator="equal">
      <formula>"N"</formula>
    </cfRule>
  </conditionalFormatting>
  <conditionalFormatting sqref="Z1309">
    <cfRule type="dataBar" priority="55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{282DE30D-C6D2-4A7F-A568-E35C44ECC968}</x14:id>
        </ext>
      </extLst>
    </cfRule>
  </conditionalFormatting>
  <conditionalFormatting sqref="O1304">
    <cfRule type="cellIs" dxfId="1860" priority="5513" operator="equal">
      <formula>"N"</formula>
    </cfRule>
  </conditionalFormatting>
  <conditionalFormatting sqref="Z1301">
    <cfRule type="dataBar" priority="55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{1BEEFFB7-43CE-4D01-AAFD-1FE5FA442E2F}</x14:id>
        </ext>
      </extLst>
    </cfRule>
  </conditionalFormatting>
  <conditionalFormatting sqref="O1303">
    <cfRule type="cellIs" dxfId="1859" priority="5509" operator="equal">
      <formula>"N"</formula>
    </cfRule>
  </conditionalFormatting>
  <conditionalFormatting sqref="Z1300">
    <cfRule type="dataBar" priority="55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{62CD5B97-C87A-4006-AA03-5AECC3188D9E}</x14:id>
        </ext>
      </extLst>
    </cfRule>
  </conditionalFormatting>
  <conditionalFormatting sqref="O1302">
    <cfRule type="cellIs" dxfId="1858" priority="5505" operator="equal">
      <formula>"N"</formula>
    </cfRule>
  </conditionalFormatting>
  <conditionalFormatting sqref="Z1299">
    <cfRule type="dataBar" priority="55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{5FEF2D6E-149F-4AF4-A7EB-43D921BE31C9}</x14:id>
        </ext>
      </extLst>
    </cfRule>
  </conditionalFormatting>
  <conditionalFormatting sqref="O1300">
    <cfRule type="cellIs" dxfId="1857" priority="5501" operator="equal">
      <formula>"N"</formula>
    </cfRule>
  </conditionalFormatting>
  <conditionalFormatting sqref="Z1297">
    <cfRule type="dataBar" priority="55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{6BD7BD52-08D0-4A80-889E-B5475EF5BBC4}</x14:id>
        </ext>
      </extLst>
    </cfRule>
  </conditionalFormatting>
  <conditionalFormatting sqref="O1299">
    <cfRule type="cellIs" dxfId="1856" priority="5497" operator="equal">
      <formula>"N"</formula>
    </cfRule>
  </conditionalFormatting>
  <conditionalFormatting sqref="Z1296">
    <cfRule type="dataBar" priority="54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{2FF99F54-5F37-4D5D-B601-53D0EAC3BBC2}</x14:id>
        </ext>
      </extLst>
    </cfRule>
  </conditionalFormatting>
  <conditionalFormatting sqref="O1298">
    <cfRule type="cellIs" dxfId="1855" priority="5493" operator="equal">
      <formula>"N"</formula>
    </cfRule>
  </conditionalFormatting>
  <conditionalFormatting sqref="Z1295">
    <cfRule type="dataBar" priority="54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{B6A34B91-9DA8-4585-9F9E-055B07C001CB}</x14:id>
        </ext>
      </extLst>
    </cfRule>
  </conditionalFormatting>
  <conditionalFormatting sqref="O1297">
    <cfRule type="cellIs" dxfId="1854" priority="5489" operator="equal">
      <formula>"N"</formula>
    </cfRule>
  </conditionalFormatting>
  <conditionalFormatting sqref="Z1294">
    <cfRule type="dataBar" priority="54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{112144E1-166A-4673-A67E-80D6477C4608}</x14:id>
        </ext>
      </extLst>
    </cfRule>
  </conditionalFormatting>
  <conditionalFormatting sqref="O1296">
    <cfRule type="cellIs" dxfId="1853" priority="5485" operator="equal">
      <formula>"N"</formula>
    </cfRule>
  </conditionalFormatting>
  <conditionalFormatting sqref="Z1293">
    <cfRule type="dataBar" priority="54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{8C854934-716C-4239-8B33-B38AF4ABD02D}</x14:id>
        </ext>
      </extLst>
    </cfRule>
  </conditionalFormatting>
  <conditionalFormatting sqref="O1301">
    <cfRule type="cellIs" dxfId="1852" priority="5481" operator="equal">
      <formula>"N"</formula>
    </cfRule>
  </conditionalFormatting>
  <conditionalFormatting sqref="Z1298">
    <cfRule type="dataBar" priority="54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{38BF8F16-9E88-418D-8820-7705BE1ECC81}</x14:id>
        </ext>
      </extLst>
    </cfRule>
  </conditionalFormatting>
  <conditionalFormatting sqref="O1292">
    <cfRule type="cellIs" dxfId="1851" priority="5477" operator="equal">
      <formula>"N"</formula>
    </cfRule>
  </conditionalFormatting>
  <conditionalFormatting sqref="Z1289">
    <cfRule type="dataBar" priority="54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{944181AB-E276-4E25-936F-4AC3A0AB3792}</x14:id>
        </ext>
      </extLst>
    </cfRule>
  </conditionalFormatting>
  <conditionalFormatting sqref="O1295">
    <cfRule type="cellIs" dxfId="1850" priority="5473" operator="equal">
      <formula>"N"</formula>
    </cfRule>
  </conditionalFormatting>
  <conditionalFormatting sqref="Z1292">
    <cfRule type="dataBar" priority="54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{F9618EFC-82CE-42BE-B559-5A0AFB0FDE7D}</x14:id>
        </ext>
      </extLst>
    </cfRule>
  </conditionalFormatting>
  <conditionalFormatting sqref="O1288">
    <cfRule type="cellIs" dxfId="1849" priority="5469" operator="equal">
      <formula>"N"</formula>
    </cfRule>
  </conditionalFormatting>
  <conditionalFormatting sqref="Z1285">
    <cfRule type="dataBar" priority="54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{A6BD8ABF-F6DB-4331-9E40-94C188AFB521}</x14:id>
        </ext>
      </extLst>
    </cfRule>
  </conditionalFormatting>
  <conditionalFormatting sqref="O1287">
    <cfRule type="cellIs" dxfId="1848" priority="5465" operator="equal">
      <formula>"N"</formula>
    </cfRule>
  </conditionalFormatting>
  <conditionalFormatting sqref="Z1284">
    <cfRule type="dataBar" priority="54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{0BBCA19D-7A65-4123-A2EC-CD69608DCFF1}</x14:id>
        </ext>
      </extLst>
    </cfRule>
  </conditionalFormatting>
  <conditionalFormatting sqref="O1291">
    <cfRule type="cellIs" dxfId="1847" priority="5461" operator="equal">
      <formula>"N"</formula>
    </cfRule>
  </conditionalFormatting>
  <conditionalFormatting sqref="Z1288">
    <cfRule type="dataBar" priority="54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{C239EEB9-9AF9-4F58-A03D-A24ECC9342E6}</x14:id>
        </ext>
      </extLst>
    </cfRule>
  </conditionalFormatting>
  <conditionalFormatting sqref="O1290">
    <cfRule type="cellIs" dxfId="1846" priority="5457" operator="equal">
      <formula>"N"</formula>
    </cfRule>
  </conditionalFormatting>
  <conditionalFormatting sqref="Z1287">
    <cfRule type="dataBar" priority="54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{3F02C46B-2DC9-4036-87FB-F199CB08BA52}</x14:id>
        </ext>
      </extLst>
    </cfRule>
  </conditionalFormatting>
  <conditionalFormatting sqref="O1289">
    <cfRule type="cellIs" dxfId="1845" priority="5453" operator="equal">
      <formula>"N"</formula>
    </cfRule>
  </conditionalFormatting>
  <conditionalFormatting sqref="Z1286">
    <cfRule type="dataBar" priority="54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{01F830F1-6103-4979-AFF9-DF1BD4C3C01D}</x14:id>
        </ext>
      </extLst>
    </cfRule>
  </conditionalFormatting>
  <conditionalFormatting sqref="O1286">
    <cfRule type="cellIs" dxfId="1844" priority="5443" operator="equal">
      <formula>"N"</formula>
    </cfRule>
  </conditionalFormatting>
  <conditionalFormatting sqref="Z1283">
    <cfRule type="dataBar" priority="54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{1901580F-A816-4736-B733-BC3C6D02BA1B}</x14:id>
        </ext>
      </extLst>
    </cfRule>
  </conditionalFormatting>
  <conditionalFormatting sqref="O1285">
    <cfRule type="cellIs" dxfId="1843" priority="5439" operator="equal">
      <formula>"N"</formula>
    </cfRule>
  </conditionalFormatting>
  <conditionalFormatting sqref="Z1282">
    <cfRule type="dataBar" priority="54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{5543DB89-402E-4DFC-B4E8-FB5732E0B299}</x14:id>
        </ext>
      </extLst>
    </cfRule>
  </conditionalFormatting>
  <conditionalFormatting sqref="O1293">
    <cfRule type="cellIs" dxfId="1842" priority="5435" operator="equal">
      <formula>"N"</formula>
    </cfRule>
  </conditionalFormatting>
  <conditionalFormatting sqref="Z1290">
    <cfRule type="dataBar" priority="54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{F0E03FE1-171C-4026-827A-B0662F39C800}</x14:id>
        </ext>
      </extLst>
    </cfRule>
  </conditionalFormatting>
  <conditionalFormatting sqref="O1294">
    <cfRule type="cellIs" dxfId="1841" priority="5431" operator="equal">
      <formula>"N"</formula>
    </cfRule>
  </conditionalFormatting>
  <conditionalFormatting sqref="Z1291">
    <cfRule type="dataBar" priority="54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{0DA0A952-0882-4349-83E6-A1DE2431BC84}</x14:id>
        </ext>
      </extLst>
    </cfRule>
  </conditionalFormatting>
  <conditionalFormatting sqref="O1284">
    <cfRule type="cellIs" dxfId="1840" priority="5424" operator="equal">
      <formula>"N"</formula>
    </cfRule>
  </conditionalFormatting>
  <conditionalFormatting sqref="Z1281">
    <cfRule type="dataBar" priority="54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{93146102-5019-4F45-8982-C170699F4AED}</x14:id>
        </ext>
      </extLst>
    </cfRule>
  </conditionalFormatting>
  <conditionalFormatting sqref="O1283">
    <cfRule type="cellIs" dxfId="1839" priority="5417" operator="equal">
      <formula>"N"</formula>
    </cfRule>
  </conditionalFormatting>
  <conditionalFormatting sqref="Z1280">
    <cfRule type="dataBar" priority="54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{E6A14E80-8B72-4301-AA75-3EFAAEA07A0D}</x14:id>
        </ext>
      </extLst>
    </cfRule>
  </conditionalFormatting>
  <conditionalFormatting sqref="O1282">
    <cfRule type="cellIs" dxfId="1838" priority="5413" operator="equal">
      <formula>"N"</formula>
    </cfRule>
  </conditionalFormatting>
  <conditionalFormatting sqref="Z1279">
    <cfRule type="dataBar" priority="54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{FCB112D7-2C42-4723-8E29-EF37429F0EC7}</x14:id>
        </ext>
      </extLst>
    </cfRule>
  </conditionalFormatting>
  <conditionalFormatting sqref="O1281">
    <cfRule type="cellIs" dxfId="1837" priority="5409" operator="equal">
      <formula>"N"</formula>
    </cfRule>
  </conditionalFormatting>
  <conditionalFormatting sqref="Z1278">
    <cfRule type="dataBar" priority="54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{93AF4F8D-E2B5-400C-8F73-FBCE74EE019E}</x14:id>
        </ext>
      </extLst>
    </cfRule>
  </conditionalFormatting>
  <conditionalFormatting sqref="O1280">
    <cfRule type="cellIs" dxfId="1836" priority="5405" operator="equal">
      <formula>"N"</formula>
    </cfRule>
  </conditionalFormatting>
  <conditionalFormatting sqref="Z1277">
    <cfRule type="dataBar" priority="54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{74F67127-03DA-4370-A3C9-9D62D9C9D383}</x14:id>
        </ext>
      </extLst>
    </cfRule>
  </conditionalFormatting>
  <conditionalFormatting sqref="O1277">
    <cfRule type="cellIs" dxfId="1835" priority="5393" operator="equal">
      <formula>"N"</formula>
    </cfRule>
  </conditionalFormatting>
  <conditionalFormatting sqref="Z1274">
    <cfRule type="dataBar" priority="53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{E7B38856-B599-4210-82D7-2755C2E65DC6}</x14:id>
        </ext>
      </extLst>
    </cfRule>
  </conditionalFormatting>
  <conditionalFormatting sqref="O1276">
    <cfRule type="cellIs" dxfId="1834" priority="5389" operator="equal">
      <formula>"N"</formula>
    </cfRule>
  </conditionalFormatting>
  <conditionalFormatting sqref="Z1273">
    <cfRule type="dataBar" priority="53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{F6901FA7-F80B-43A4-A37E-BE033E7B3B61}</x14:id>
        </ext>
      </extLst>
    </cfRule>
  </conditionalFormatting>
  <conditionalFormatting sqref="O1275">
    <cfRule type="cellIs" dxfId="1833" priority="5385" operator="equal">
      <formula>"N"</formula>
    </cfRule>
  </conditionalFormatting>
  <conditionalFormatting sqref="Z1272">
    <cfRule type="dataBar" priority="53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{BE0E33F9-91F8-470C-8461-9EF0D53383EE}</x14:id>
        </ext>
      </extLst>
    </cfRule>
  </conditionalFormatting>
  <conditionalFormatting sqref="O1274">
    <cfRule type="cellIs" dxfId="1832" priority="5381" operator="equal">
      <formula>"N"</formula>
    </cfRule>
  </conditionalFormatting>
  <conditionalFormatting sqref="Z1271">
    <cfRule type="dataBar" priority="53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{C7C562AD-C425-4AC6-9469-BD7D2FFE334D}</x14:id>
        </ext>
      </extLst>
    </cfRule>
  </conditionalFormatting>
  <conditionalFormatting sqref="O1279">
    <cfRule type="cellIs" dxfId="1831" priority="5377" operator="equal">
      <formula>"N"</formula>
    </cfRule>
  </conditionalFormatting>
  <conditionalFormatting sqref="Z1276">
    <cfRule type="dataBar" priority="53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{21B4B297-ACBC-42C6-82C9-53BDFB31C66A}</x14:id>
        </ext>
      </extLst>
    </cfRule>
  </conditionalFormatting>
  <conditionalFormatting sqref="O1278">
    <cfRule type="cellIs" dxfId="1830" priority="5373" operator="equal">
      <formula>"N"</formula>
    </cfRule>
  </conditionalFormatting>
  <conditionalFormatting sqref="Z1275">
    <cfRule type="dataBar" priority="53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{9CC832D9-713B-4637-A52D-B5C3E9DFEEB3}</x14:id>
        </ext>
      </extLst>
    </cfRule>
  </conditionalFormatting>
  <conditionalFormatting sqref="O1262">
    <cfRule type="cellIs" dxfId="1829" priority="5369" operator="equal">
      <formula>"N"</formula>
    </cfRule>
  </conditionalFormatting>
  <conditionalFormatting sqref="Z1259">
    <cfRule type="dataBar" priority="53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{7A6BC1B5-AB27-4826-87DA-79D1DDB713FE}</x14:id>
        </ext>
      </extLst>
    </cfRule>
  </conditionalFormatting>
  <conditionalFormatting sqref="O1248">
    <cfRule type="cellIs" dxfId="1828" priority="5365" operator="equal">
      <formula>"N"</formula>
    </cfRule>
  </conditionalFormatting>
  <conditionalFormatting sqref="Z1245">
    <cfRule type="dataBar" priority="53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{F82663B7-EC90-475E-8343-62BAB9D35455}</x14:id>
        </ext>
      </extLst>
    </cfRule>
  </conditionalFormatting>
  <conditionalFormatting sqref="O1273">
    <cfRule type="cellIs" dxfId="1827" priority="5361" operator="equal">
      <formula>"N"</formula>
    </cfRule>
  </conditionalFormatting>
  <conditionalFormatting sqref="Z1270">
    <cfRule type="dataBar" priority="53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{758EA304-655B-4DCF-BC1B-031E4C16EC16}</x14:id>
        </ext>
      </extLst>
    </cfRule>
  </conditionalFormatting>
  <conditionalFormatting sqref="O1272">
    <cfRule type="cellIs" dxfId="1826" priority="5357" operator="equal">
      <formula>"N"</formula>
    </cfRule>
  </conditionalFormatting>
  <conditionalFormatting sqref="Z1269">
    <cfRule type="dataBar" priority="53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{E6F229E6-A670-4C30-AF2B-B3781EEC5BE8}</x14:id>
        </ext>
      </extLst>
    </cfRule>
  </conditionalFormatting>
  <conditionalFormatting sqref="O1271">
    <cfRule type="cellIs" dxfId="1825" priority="5353" operator="equal">
      <formula>"N"</formula>
    </cfRule>
  </conditionalFormatting>
  <conditionalFormatting sqref="Z1268">
    <cfRule type="dataBar" priority="53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{9D5D7FE1-C0E7-4743-9932-7316AF126E6E}</x14:id>
        </ext>
      </extLst>
    </cfRule>
  </conditionalFormatting>
  <conditionalFormatting sqref="O1270">
    <cfRule type="cellIs" dxfId="1824" priority="5349" operator="equal">
      <formula>"N"</formula>
    </cfRule>
  </conditionalFormatting>
  <conditionalFormatting sqref="Z1267">
    <cfRule type="dataBar" priority="53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{99C5C286-BB10-4EDE-A3A5-D2138184861F}</x14:id>
        </ext>
      </extLst>
    </cfRule>
  </conditionalFormatting>
  <conditionalFormatting sqref="O1269">
    <cfRule type="cellIs" dxfId="1823" priority="5345" operator="equal">
      <formula>"N"</formula>
    </cfRule>
  </conditionalFormatting>
  <conditionalFormatting sqref="Z1266">
    <cfRule type="dataBar" priority="53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{5C663B89-DA42-4B6C-B9C9-FE2ED303BF2C}</x14:id>
        </ext>
      </extLst>
    </cfRule>
  </conditionalFormatting>
  <conditionalFormatting sqref="O1268">
    <cfRule type="cellIs" dxfId="1822" priority="5341" operator="equal">
      <formula>"N"</formula>
    </cfRule>
  </conditionalFormatting>
  <conditionalFormatting sqref="Z1265">
    <cfRule type="dataBar" priority="53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{E4903A7D-03F7-4874-AE89-E2D803735161}</x14:id>
        </ext>
      </extLst>
    </cfRule>
  </conditionalFormatting>
  <conditionalFormatting sqref="O1267">
    <cfRule type="cellIs" dxfId="1821" priority="5337" operator="equal">
      <formula>"N"</formula>
    </cfRule>
  </conditionalFormatting>
  <conditionalFormatting sqref="Z1264">
    <cfRule type="dataBar" priority="53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{80C242E1-9C83-4AA2-B9DF-F0E3241F6AC0}</x14:id>
        </ext>
      </extLst>
    </cfRule>
  </conditionalFormatting>
  <conditionalFormatting sqref="O1266">
    <cfRule type="cellIs" dxfId="1820" priority="5333" operator="equal">
      <formula>"N"</formula>
    </cfRule>
  </conditionalFormatting>
  <conditionalFormatting sqref="Z1263">
    <cfRule type="dataBar" priority="53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{7A0DC6A7-43A5-478C-8EE7-E15D8A279BA6}</x14:id>
        </ext>
      </extLst>
    </cfRule>
  </conditionalFormatting>
  <conditionalFormatting sqref="O1265">
    <cfRule type="cellIs" dxfId="1819" priority="5329" operator="equal">
      <formula>"N"</formula>
    </cfRule>
  </conditionalFormatting>
  <conditionalFormatting sqref="Z1262">
    <cfRule type="dataBar" priority="53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{F5DA7929-29A4-4940-A1D2-1891CD59E0FE}</x14:id>
        </ext>
      </extLst>
    </cfRule>
  </conditionalFormatting>
  <conditionalFormatting sqref="O1264">
    <cfRule type="cellIs" dxfId="1818" priority="5325" operator="equal">
      <formula>"N"</formula>
    </cfRule>
  </conditionalFormatting>
  <conditionalFormatting sqref="Z1261">
    <cfRule type="dataBar" priority="53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{6FE9041D-A76E-4DAD-BFF0-6541AA79C3ED}</x14:id>
        </ext>
      </extLst>
    </cfRule>
  </conditionalFormatting>
  <conditionalFormatting sqref="O1263">
    <cfRule type="cellIs" dxfId="1817" priority="5321" operator="equal">
      <formula>"N"</formula>
    </cfRule>
  </conditionalFormatting>
  <conditionalFormatting sqref="Z1260">
    <cfRule type="dataBar" priority="53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{28284AD6-F4BE-4952-BA67-78033542E274}</x14:id>
        </ext>
      </extLst>
    </cfRule>
  </conditionalFormatting>
  <conditionalFormatting sqref="O1261">
    <cfRule type="cellIs" dxfId="1816" priority="5317" operator="equal">
      <formula>"N"</formula>
    </cfRule>
  </conditionalFormatting>
  <conditionalFormatting sqref="Z1258">
    <cfRule type="dataBar" priority="53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{28130F71-C0A7-4ACF-AB29-4F3C282DFB33}</x14:id>
        </ext>
      </extLst>
    </cfRule>
  </conditionalFormatting>
  <conditionalFormatting sqref="O1260">
    <cfRule type="cellIs" dxfId="1815" priority="5313" operator="equal">
      <formula>"N"</formula>
    </cfRule>
  </conditionalFormatting>
  <conditionalFormatting sqref="Z1257">
    <cfRule type="dataBar" priority="53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{9A99FD23-7F5B-4CF8-9C2A-8F5D4291C444}</x14:id>
        </ext>
      </extLst>
    </cfRule>
  </conditionalFormatting>
  <conditionalFormatting sqref="O1259">
    <cfRule type="cellIs" dxfId="1814" priority="5309" operator="equal">
      <formula>"N"</formula>
    </cfRule>
  </conditionalFormatting>
  <conditionalFormatting sqref="Z1256">
    <cfRule type="dataBar" priority="53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{02411B3F-5F8B-4C27-958D-A2DE67C6D605}</x14:id>
        </ext>
      </extLst>
    </cfRule>
  </conditionalFormatting>
  <conditionalFormatting sqref="O1247">
    <cfRule type="cellIs" dxfId="1813" priority="5302" operator="equal">
      <formula>"N"</formula>
    </cfRule>
  </conditionalFormatting>
  <conditionalFormatting sqref="Z1244">
    <cfRule type="dataBar" priority="53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{A68C7134-0D01-4D58-8484-15C6F929F6E8}</x14:id>
        </ext>
      </extLst>
    </cfRule>
  </conditionalFormatting>
  <conditionalFormatting sqref="O1246">
    <cfRule type="cellIs" dxfId="1812" priority="5295" operator="equal">
      <formula>"N"</formula>
    </cfRule>
  </conditionalFormatting>
  <conditionalFormatting sqref="Z1243">
    <cfRule type="dataBar" priority="52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{EFF9B684-51C3-4687-808A-AE3BFB0B6939}</x14:id>
        </ext>
      </extLst>
    </cfRule>
  </conditionalFormatting>
  <conditionalFormatting sqref="O1258">
    <cfRule type="cellIs" dxfId="1811" priority="5291" operator="equal">
      <formula>"N"</formula>
    </cfRule>
  </conditionalFormatting>
  <conditionalFormatting sqref="Z1255">
    <cfRule type="dataBar" priority="52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{10EAF236-D3C7-43F5-85E6-E63B4B94D562}</x14:id>
        </ext>
      </extLst>
    </cfRule>
  </conditionalFormatting>
  <conditionalFormatting sqref="O1253">
    <cfRule type="cellIs" dxfId="1810" priority="5287" operator="equal">
      <formula>"N"</formula>
    </cfRule>
  </conditionalFormatting>
  <conditionalFormatting sqref="Z1250">
    <cfRule type="dataBar" priority="52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{4706085A-FA80-4799-A9C1-F17A83C5F787}</x14:id>
        </ext>
      </extLst>
    </cfRule>
  </conditionalFormatting>
  <conditionalFormatting sqref="O1257">
    <cfRule type="cellIs" dxfId="1809" priority="5283" operator="equal">
      <formula>"N"</formula>
    </cfRule>
  </conditionalFormatting>
  <conditionalFormatting sqref="Z1254">
    <cfRule type="dataBar" priority="52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{42AD7422-6ECE-4006-97B4-F24404E7C532}</x14:id>
        </ext>
      </extLst>
    </cfRule>
  </conditionalFormatting>
  <conditionalFormatting sqref="O1256">
    <cfRule type="cellIs" dxfId="1808" priority="5279" operator="equal">
      <formula>"N"</formula>
    </cfRule>
  </conditionalFormatting>
  <conditionalFormatting sqref="Z1253">
    <cfRule type="dataBar" priority="52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{EDA6E8F6-DC28-471A-ADC7-07C754B869DB}</x14:id>
        </ext>
      </extLst>
    </cfRule>
  </conditionalFormatting>
  <conditionalFormatting sqref="O1255">
    <cfRule type="cellIs" dxfId="1807" priority="5276" operator="equal">
      <formula>"N"</formula>
    </cfRule>
  </conditionalFormatting>
  <conditionalFormatting sqref="Z1252">
    <cfRule type="dataBar" priority="52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{E26D41CD-AD4F-405B-9469-6CCC585C127B}</x14:id>
        </ext>
      </extLst>
    </cfRule>
  </conditionalFormatting>
  <conditionalFormatting sqref="O1254">
    <cfRule type="cellIs" dxfId="1806" priority="5272" operator="equal">
      <formula>"N"</formula>
    </cfRule>
  </conditionalFormatting>
  <conditionalFormatting sqref="Z1251">
    <cfRule type="dataBar" priority="52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{965DA26B-A3AB-4DE4-AC54-47A8CE04CF72}</x14:id>
        </ext>
      </extLst>
    </cfRule>
  </conditionalFormatting>
  <conditionalFormatting sqref="O1252">
    <cfRule type="cellIs" dxfId="1805" priority="5268" operator="equal">
      <formula>"N"</formula>
    </cfRule>
  </conditionalFormatting>
  <conditionalFormatting sqref="Z1249">
    <cfRule type="dataBar" priority="52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{B47749F2-4CB8-4BE0-A768-ADA7FFAD7C80}</x14:id>
        </ext>
      </extLst>
    </cfRule>
  </conditionalFormatting>
  <conditionalFormatting sqref="O1251">
    <cfRule type="cellIs" dxfId="1804" priority="5257" operator="equal">
      <formula>"N"</formula>
    </cfRule>
  </conditionalFormatting>
  <conditionalFormatting sqref="Z1248">
    <cfRule type="dataBar" priority="52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{08CB4E15-74F6-4854-B563-E072F755343B}</x14:id>
        </ext>
      </extLst>
    </cfRule>
  </conditionalFormatting>
  <conditionalFormatting sqref="O1250">
    <cfRule type="cellIs" dxfId="1803" priority="5253" operator="equal">
      <formula>"N"</formula>
    </cfRule>
  </conditionalFormatting>
  <conditionalFormatting sqref="Z1247">
    <cfRule type="dataBar" priority="52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{757329F4-655C-4ACF-9E23-15F707292A56}</x14:id>
        </ext>
      </extLst>
    </cfRule>
  </conditionalFormatting>
  <conditionalFormatting sqref="O1249">
    <cfRule type="cellIs" dxfId="1802" priority="5249" operator="equal">
      <formula>"N"</formula>
    </cfRule>
  </conditionalFormatting>
  <conditionalFormatting sqref="Z1246">
    <cfRule type="dataBar" priority="52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{0EFCADF8-D1EE-4DCA-A740-05483C584956}</x14:id>
        </ext>
      </extLst>
    </cfRule>
  </conditionalFormatting>
  <conditionalFormatting sqref="O1245">
    <cfRule type="cellIs" dxfId="1801" priority="5242" operator="equal">
      <formula>"N"</formula>
    </cfRule>
  </conditionalFormatting>
  <conditionalFormatting sqref="Z1242">
    <cfRule type="dataBar" priority="52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{9B626904-EAE0-4BB5-9BB7-E18015D948D1}</x14:id>
        </ext>
      </extLst>
    </cfRule>
  </conditionalFormatting>
  <conditionalFormatting sqref="O1243">
    <cfRule type="cellIs" dxfId="1800" priority="5238" operator="equal">
      <formula>"N"</formula>
    </cfRule>
  </conditionalFormatting>
  <conditionalFormatting sqref="Z1240">
    <cfRule type="dataBar" priority="52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{60AB66C2-1512-451D-8EAB-795273BC1B04}</x14:id>
        </ext>
      </extLst>
    </cfRule>
  </conditionalFormatting>
  <conditionalFormatting sqref="O1242">
    <cfRule type="cellIs" dxfId="1799" priority="5234" operator="equal">
      <formula>"N"</formula>
    </cfRule>
  </conditionalFormatting>
  <conditionalFormatting sqref="Z1239">
    <cfRule type="dataBar" priority="52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{3B80AFF1-817B-4725-9BA2-4AFE4A8DB11F}</x14:id>
        </ext>
      </extLst>
    </cfRule>
  </conditionalFormatting>
  <conditionalFormatting sqref="O1241">
    <cfRule type="cellIs" dxfId="1798" priority="5230" operator="equal">
      <formula>"N"</formula>
    </cfRule>
  </conditionalFormatting>
  <conditionalFormatting sqref="Z1238">
    <cfRule type="dataBar" priority="52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{42132473-0670-463D-ADFE-B722803ABED7}</x14:id>
        </ext>
      </extLst>
    </cfRule>
  </conditionalFormatting>
  <conditionalFormatting sqref="O1239">
    <cfRule type="cellIs" dxfId="1797" priority="5226" operator="equal">
      <formula>"N"</formula>
    </cfRule>
  </conditionalFormatting>
  <conditionalFormatting sqref="Z1236">
    <cfRule type="dataBar" priority="52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{4E566E9A-8DE2-407C-825D-FF01F28F7C94}</x14:id>
        </ext>
      </extLst>
    </cfRule>
  </conditionalFormatting>
  <conditionalFormatting sqref="O1240">
    <cfRule type="cellIs" dxfId="1796" priority="5216" operator="equal">
      <formula>"N"</formula>
    </cfRule>
  </conditionalFormatting>
  <conditionalFormatting sqref="Z1237">
    <cfRule type="dataBar" priority="52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{C5BAFCA7-C964-4005-A5E1-8495487CD553}</x14:id>
        </ext>
      </extLst>
    </cfRule>
  </conditionalFormatting>
  <conditionalFormatting sqref="O1233">
    <cfRule type="cellIs" dxfId="1795" priority="5212" operator="equal">
      <formula>"N"</formula>
    </cfRule>
  </conditionalFormatting>
  <conditionalFormatting sqref="Z1230">
    <cfRule type="dataBar" priority="52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{A6850846-AF99-40D7-9B9C-C14D13BB1C2C}</x14:id>
        </ext>
      </extLst>
    </cfRule>
  </conditionalFormatting>
  <conditionalFormatting sqref="O1231">
    <cfRule type="cellIs" dxfId="1794" priority="5208" operator="equal">
      <formula>"N"</formula>
    </cfRule>
  </conditionalFormatting>
  <conditionalFormatting sqref="Z1228">
    <cfRule type="dataBar" priority="5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{0CA718AD-884D-4804-9310-390B9A89FA68}</x14:id>
        </ext>
      </extLst>
    </cfRule>
  </conditionalFormatting>
  <conditionalFormatting sqref="O1232">
    <cfRule type="cellIs" dxfId="1793" priority="5204" operator="equal">
      <formula>"N"</formula>
    </cfRule>
  </conditionalFormatting>
  <conditionalFormatting sqref="Z1229">
    <cfRule type="dataBar" priority="52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{127C96B6-B19F-4F17-8A4B-B1DAE5F4950B}</x14:id>
        </ext>
      </extLst>
    </cfRule>
  </conditionalFormatting>
  <conditionalFormatting sqref="O1238">
    <cfRule type="cellIs" dxfId="1792" priority="5197" operator="equal">
      <formula>"N"</formula>
    </cfRule>
  </conditionalFormatting>
  <conditionalFormatting sqref="Z1235">
    <cfRule type="dataBar" priority="51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{3B0FD91F-A56D-4EB9-AE3B-BD202101E84D}</x14:id>
        </ext>
      </extLst>
    </cfRule>
  </conditionalFormatting>
  <conditionalFormatting sqref="O1237">
    <cfRule type="cellIs" dxfId="1791" priority="5193" operator="equal">
      <formula>"N"</formula>
    </cfRule>
  </conditionalFormatting>
  <conditionalFormatting sqref="Z1234">
    <cfRule type="dataBar" priority="51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{B9B41B23-F874-4094-BE4C-047CB7B7A0D8}</x14:id>
        </ext>
      </extLst>
    </cfRule>
  </conditionalFormatting>
  <conditionalFormatting sqref="O1230">
    <cfRule type="cellIs" dxfId="1790" priority="5189" operator="equal">
      <formula>"N"</formula>
    </cfRule>
  </conditionalFormatting>
  <conditionalFormatting sqref="Z1227">
    <cfRule type="dataBar" priority="51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{0A1F6D79-4CB5-4D33-AFD9-B5841B9ED8C4}</x14:id>
        </ext>
      </extLst>
    </cfRule>
  </conditionalFormatting>
  <conditionalFormatting sqref="O1236">
    <cfRule type="cellIs" dxfId="1789" priority="5182" operator="equal">
      <formula>"N"</formula>
    </cfRule>
  </conditionalFormatting>
  <conditionalFormatting sqref="Z1233">
    <cfRule type="dataBar" priority="51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{6D213F22-9E97-4543-91ED-34EDF2DB6910}</x14:id>
        </ext>
      </extLst>
    </cfRule>
  </conditionalFormatting>
  <conditionalFormatting sqref="O1229">
    <cfRule type="cellIs" dxfId="1788" priority="5178" operator="equal">
      <formula>"N"</formula>
    </cfRule>
  </conditionalFormatting>
  <conditionalFormatting sqref="Z1226">
    <cfRule type="dataBar" priority="51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{851AE062-7152-4CE8-BFF5-6E88741CCF38}</x14:id>
        </ext>
      </extLst>
    </cfRule>
  </conditionalFormatting>
  <conditionalFormatting sqref="O1235">
    <cfRule type="cellIs" dxfId="1787" priority="5174" operator="equal">
      <formula>"N"</formula>
    </cfRule>
  </conditionalFormatting>
  <conditionalFormatting sqref="Z1232">
    <cfRule type="dataBar" priority="51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{C6DEA008-2E33-4AAE-89E7-8F7856213C60}</x14:id>
        </ext>
      </extLst>
    </cfRule>
  </conditionalFormatting>
  <conditionalFormatting sqref="O1234">
    <cfRule type="cellIs" dxfId="1786" priority="5167" operator="equal">
      <formula>"N"</formula>
    </cfRule>
  </conditionalFormatting>
  <conditionalFormatting sqref="Z1231">
    <cfRule type="dataBar" priority="51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{15D298D3-5011-4CB3-A6E0-EC7BD98341BC}</x14:id>
        </ext>
      </extLst>
    </cfRule>
  </conditionalFormatting>
  <conditionalFormatting sqref="O1244">
    <cfRule type="cellIs" dxfId="1785" priority="5163" operator="equal">
      <formula>"N"</formula>
    </cfRule>
  </conditionalFormatting>
  <conditionalFormatting sqref="Z1241">
    <cfRule type="dataBar" priority="51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{8FCDB670-DE76-4CC0-BEDC-A9BFF1719ECE}</x14:id>
        </ext>
      </extLst>
    </cfRule>
  </conditionalFormatting>
  <conditionalFormatting sqref="O1228">
    <cfRule type="cellIs" dxfId="1784" priority="5159" operator="equal">
      <formula>"N"</formula>
    </cfRule>
  </conditionalFormatting>
  <conditionalFormatting sqref="Z1225">
    <cfRule type="dataBar" priority="5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{70719D8D-EA97-44C6-98A2-3B177B89761F}</x14:id>
        </ext>
      </extLst>
    </cfRule>
  </conditionalFormatting>
  <conditionalFormatting sqref="O1227">
    <cfRule type="cellIs" dxfId="1783" priority="5155" operator="equal">
      <formula>"N"</formula>
    </cfRule>
  </conditionalFormatting>
  <conditionalFormatting sqref="Z1224">
    <cfRule type="dataBar" priority="51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{11C83B97-C18D-4111-B666-4DC07835BC00}</x14:id>
        </ext>
      </extLst>
    </cfRule>
  </conditionalFormatting>
  <conditionalFormatting sqref="O1226">
    <cfRule type="cellIs" dxfId="1782" priority="5151" operator="equal">
      <formula>"N"</formula>
    </cfRule>
  </conditionalFormatting>
  <conditionalFormatting sqref="Z1223">
    <cfRule type="dataBar" priority="51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{1AA245FE-4017-443A-A1DE-D075C700DDE2}</x14:id>
        </ext>
      </extLst>
    </cfRule>
  </conditionalFormatting>
  <conditionalFormatting sqref="O1225">
    <cfRule type="cellIs" dxfId="1781" priority="5147" operator="equal">
      <formula>"N"</formula>
    </cfRule>
  </conditionalFormatting>
  <conditionalFormatting sqref="Z1222">
    <cfRule type="dataBar" priority="51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{D01CE0C2-D109-446B-91EF-F30BB5AEE9B3}</x14:id>
        </ext>
      </extLst>
    </cfRule>
  </conditionalFormatting>
  <conditionalFormatting sqref="O1224">
    <cfRule type="cellIs" dxfId="1780" priority="5143" operator="equal">
      <formula>"N"</formula>
    </cfRule>
  </conditionalFormatting>
  <conditionalFormatting sqref="Z1221">
    <cfRule type="dataBar" priority="51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{21531C3D-CED0-40B7-9F33-32F549076C4E}</x14:id>
        </ext>
      </extLst>
    </cfRule>
  </conditionalFormatting>
  <conditionalFormatting sqref="O1223">
    <cfRule type="cellIs" dxfId="1779" priority="5133" operator="equal">
      <formula>"N"</formula>
    </cfRule>
  </conditionalFormatting>
  <conditionalFormatting sqref="Z1220">
    <cfRule type="dataBar" priority="51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{A3644CC2-6E89-41B7-8CB0-FC33D2E46846}</x14:id>
        </ext>
      </extLst>
    </cfRule>
  </conditionalFormatting>
  <conditionalFormatting sqref="O1222">
    <cfRule type="cellIs" dxfId="1778" priority="5129" operator="equal">
      <formula>"N"</formula>
    </cfRule>
  </conditionalFormatting>
  <conditionalFormatting sqref="Z1219">
    <cfRule type="dataBar" priority="5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{2BAA15B2-D660-4FEF-8104-623E12A4F968}</x14:id>
        </ext>
      </extLst>
    </cfRule>
  </conditionalFormatting>
  <conditionalFormatting sqref="O1221">
    <cfRule type="cellIs" dxfId="1777" priority="5125" operator="equal">
      <formula>"N"</formula>
    </cfRule>
  </conditionalFormatting>
  <conditionalFormatting sqref="Z1218">
    <cfRule type="dataBar" priority="5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{ED7710ED-632F-424F-B7A0-5205A19A9D27}</x14:id>
        </ext>
      </extLst>
    </cfRule>
  </conditionalFormatting>
  <conditionalFormatting sqref="O1218">
    <cfRule type="cellIs" dxfId="1776" priority="5121" operator="equal">
      <formula>"N"</formula>
    </cfRule>
  </conditionalFormatting>
  <conditionalFormatting sqref="Z1215">
    <cfRule type="dataBar" priority="5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{38C36D59-F365-4C83-9889-3A31FA0EE31A}</x14:id>
        </ext>
      </extLst>
    </cfRule>
  </conditionalFormatting>
  <conditionalFormatting sqref="O1217">
    <cfRule type="cellIs" dxfId="1775" priority="5117" operator="equal">
      <formula>"N"</formula>
    </cfRule>
  </conditionalFormatting>
  <conditionalFormatting sqref="Z1214">
    <cfRule type="dataBar" priority="5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{A7F0C1D8-701E-4997-8227-4819CB32EC6E}</x14:id>
        </ext>
      </extLst>
    </cfRule>
  </conditionalFormatting>
  <conditionalFormatting sqref="O1216">
    <cfRule type="cellIs" dxfId="1774" priority="5113" operator="equal">
      <formula>"N"</formula>
    </cfRule>
  </conditionalFormatting>
  <conditionalFormatting sqref="Z1213">
    <cfRule type="dataBar" priority="51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{DE3FB657-23AB-459E-A87D-0CBBB02B6B32}</x14:id>
        </ext>
      </extLst>
    </cfRule>
  </conditionalFormatting>
  <conditionalFormatting sqref="O1215">
    <cfRule type="cellIs" dxfId="1773" priority="5109" operator="equal">
      <formula>"N"</formula>
    </cfRule>
  </conditionalFormatting>
  <conditionalFormatting sqref="Z1212">
    <cfRule type="dataBar" priority="5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{9F937EE1-66B7-4E66-8B17-16D3A0587701}</x14:id>
        </ext>
      </extLst>
    </cfRule>
  </conditionalFormatting>
  <conditionalFormatting sqref="O1214">
    <cfRule type="cellIs" dxfId="1772" priority="5105" operator="equal">
      <formula>"N"</formula>
    </cfRule>
  </conditionalFormatting>
  <conditionalFormatting sqref="Z1211">
    <cfRule type="dataBar" priority="5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{5C1DA712-9E30-4DC3-ABE6-8B99F9108CE4}</x14:id>
        </ext>
      </extLst>
    </cfRule>
  </conditionalFormatting>
  <conditionalFormatting sqref="O1212">
    <cfRule type="cellIs" dxfId="1771" priority="5100" operator="equal">
      <formula>"N"</formula>
    </cfRule>
  </conditionalFormatting>
  <conditionalFormatting sqref="Z1209">
    <cfRule type="dataBar" priority="50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{3EC2ECE1-F30F-486E-87FF-9867C92EB58A}</x14:id>
        </ext>
      </extLst>
    </cfRule>
  </conditionalFormatting>
  <conditionalFormatting sqref="O1211">
    <cfRule type="cellIs" dxfId="1770" priority="5096" operator="equal">
      <formula>"N"</formula>
    </cfRule>
  </conditionalFormatting>
  <conditionalFormatting sqref="Z1208">
    <cfRule type="dataBar" priority="50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{852F474D-E447-4F04-908E-3CC53F6A2AE9}</x14:id>
        </ext>
      </extLst>
    </cfRule>
  </conditionalFormatting>
  <conditionalFormatting sqref="O1210">
    <cfRule type="cellIs" dxfId="1769" priority="5092" operator="equal">
      <formula>"N"</formula>
    </cfRule>
  </conditionalFormatting>
  <conditionalFormatting sqref="Z1207">
    <cfRule type="dataBar" priority="50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{A495A185-0BB7-4792-9615-5A301825ADB5}</x14:id>
        </ext>
      </extLst>
    </cfRule>
  </conditionalFormatting>
  <conditionalFormatting sqref="O1209">
    <cfRule type="cellIs" dxfId="1768" priority="5088" operator="equal">
      <formula>"N"</formula>
    </cfRule>
  </conditionalFormatting>
  <conditionalFormatting sqref="Z1206">
    <cfRule type="dataBar" priority="50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{F8CA0B62-C52E-48FC-9D83-A5E09F44AD3C}</x14:id>
        </ext>
      </extLst>
    </cfRule>
  </conditionalFormatting>
  <conditionalFormatting sqref="O1220">
    <cfRule type="cellIs" dxfId="1767" priority="5084" operator="equal">
      <formula>"N"</formula>
    </cfRule>
  </conditionalFormatting>
  <conditionalFormatting sqref="Z1217">
    <cfRule type="dataBar" priority="50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{10B006B6-9E91-4EC1-AE1E-F6EFDCED4105}</x14:id>
        </ext>
      </extLst>
    </cfRule>
  </conditionalFormatting>
  <conditionalFormatting sqref="O1219">
    <cfRule type="cellIs" dxfId="1766" priority="5080" operator="equal">
      <formula>"N"</formula>
    </cfRule>
  </conditionalFormatting>
  <conditionalFormatting sqref="Z1216">
    <cfRule type="dataBar" priority="50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{FC10381D-385B-4AED-B233-51D3C310FEDC}</x14:id>
        </ext>
      </extLst>
    </cfRule>
  </conditionalFormatting>
  <conditionalFormatting sqref="O1213">
    <cfRule type="cellIs" dxfId="1765" priority="5076" operator="equal">
      <formula>"N"</formula>
    </cfRule>
  </conditionalFormatting>
  <conditionalFormatting sqref="Z1210">
    <cfRule type="dataBar" priority="50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{6B8D40F4-CF16-435C-BCA9-B0C3D4BE7A8B}</x14:id>
        </ext>
      </extLst>
    </cfRule>
  </conditionalFormatting>
  <conditionalFormatting sqref="O1208">
    <cfRule type="cellIs" dxfId="1764" priority="5072" operator="equal">
      <formula>"N"</formula>
    </cfRule>
  </conditionalFormatting>
  <conditionalFormatting sqref="Z1205">
    <cfRule type="dataBar" priority="50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{E2A6B214-8A4F-4734-B4A1-643B31E2BCF4}</x14:id>
        </ext>
      </extLst>
    </cfRule>
  </conditionalFormatting>
  <conditionalFormatting sqref="O1206">
    <cfRule type="cellIs" dxfId="1763" priority="5065" operator="equal">
      <formula>"N"</formula>
    </cfRule>
  </conditionalFormatting>
  <conditionalFormatting sqref="Z1203">
    <cfRule type="dataBar" priority="50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{F12A24D3-C17F-4648-BA9D-1F682C098479}</x14:id>
        </ext>
      </extLst>
    </cfRule>
  </conditionalFormatting>
  <conditionalFormatting sqref="O1202">
    <cfRule type="cellIs" dxfId="1762" priority="5061" operator="equal">
      <formula>"N"</formula>
    </cfRule>
  </conditionalFormatting>
  <conditionalFormatting sqref="Z1199">
    <cfRule type="dataBar" priority="50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{C7765B7D-499D-4259-B3CE-0FA06DC7AFFC}</x14:id>
        </ext>
      </extLst>
    </cfRule>
  </conditionalFormatting>
  <conditionalFormatting sqref="O1205">
    <cfRule type="cellIs" dxfId="1761" priority="5057" operator="equal">
      <formula>"N"</formula>
    </cfRule>
  </conditionalFormatting>
  <conditionalFormatting sqref="Z1202">
    <cfRule type="dataBar" priority="50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{E716A1DA-D5AD-4B5B-B09D-A6FFEDDB38B4}</x14:id>
        </ext>
      </extLst>
    </cfRule>
  </conditionalFormatting>
  <conditionalFormatting sqref="O1204">
    <cfRule type="cellIs" dxfId="1760" priority="5053" operator="equal">
      <formula>"N"</formula>
    </cfRule>
  </conditionalFormatting>
  <conditionalFormatting sqref="Z1201">
    <cfRule type="dataBar" priority="50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{BE89544F-BFD8-4B9E-960F-8A68F3E5321F}</x14:id>
        </ext>
      </extLst>
    </cfRule>
  </conditionalFormatting>
  <conditionalFormatting sqref="O1203">
    <cfRule type="cellIs" dxfId="1759" priority="5046" operator="equal">
      <formula>"N"</formula>
    </cfRule>
  </conditionalFormatting>
  <conditionalFormatting sqref="Z1200">
    <cfRule type="dataBar" priority="50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{1F042ED0-C0A6-45C8-918B-666E2BE1103A}</x14:id>
        </ext>
      </extLst>
    </cfRule>
  </conditionalFormatting>
  <conditionalFormatting sqref="O1201">
    <cfRule type="cellIs" dxfId="1758" priority="5039" operator="equal">
      <formula>"N"</formula>
    </cfRule>
  </conditionalFormatting>
  <conditionalFormatting sqref="Z1198">
    <cfRule type="dataBar" priority="50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{EDE6172F-D655-408A-8C2D-2A60D1FCBDAE}</x14:id>
        </ext>
      </extLst>
    </cfRule>
  </conditionalFormatting>
  <conditionalFormatting sqref="O1207">
    <cfRule type="cellIs" dxfId="1757" priority="5031" operator="equal">
      <formula>"N"</formula>
    </cfRule>
  </conditionalFormatting>
  <conditionalFormatting sqref="Z1204">
    <cfRule type="dataBar" priority="50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{F0C8CFC6-7556-4E01-B825-921256E5CEB1}</x14:id>
        </ext>
      </extLst>
    </cfRule>
  </conditionalFormatting>
  <conditionalFormatting sqref="O1200">
    <cfRule type="cellIs" dxfId="1756" priority="5027" operator="equal">
      <formula>"N"</formula>
    </cfRule>
  </conditionalFormatting>
  <conditionalFormatting sqref="Z1197">
    <cfRule type="dataBar" priority="50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{83B6FEFC-DD42-43E9-A728-783284DF35B9}</x14:id>
        </ext>
      </extLst>
    </cfRule>
  </conditionalFormatting>
  <conditionalFormatting sqref="O1199">
    <cfRule type="cellIs" dxfId="1755" priority="5020" operator="equal">
      <formula>"N"</formula>
    </cfRule>
  </conditionalFormatting>
  <conditionalFormatting sqref="Z1196">
    <cfRule type="dataBar" priority="50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{F4AD79EB-A68E-47F9-BF30-22B99268BFC3}</x14:id>
        </ext>
      </extLst>
    </cfRule>
  </conditionalFormatting>
  <conditionalFormatting sqref="O1198">
    <cfRule type="cellIs" dxfId="1754" priority="5016" operator="equal">
      <formula>"N"</formula>
    </cfRule>
  </conditionalFormatting>
  <conditionalFormatting sqref="Z1195">
    <cfRule type="dataBar" priority="50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{BD6641FE-DD5D-4EA4-8E53-8737D0424CF2}</x14:id>
        </ext>
      </extLst>
    </cfRule>
  </conditionalFormatting>
  <conditionalFormatting sqref="O1197">
    <cfRule type="cellIs" dxfId="1753" priority="5006" operator="equal">
      <formula>"N"</formula>
    </cfRule>
  </conditionalFormatting>
  <conditionalFormatting sqref="Z1194">
    <cfRule type="dataBar" priority="50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{45B72023-A175-41CF-B219-71937991C5FF}</x14:id>
        </ext>
      </extLst>
    </cfRule>
  </conditionalFormatting>
  <conditionalFormatting sqref="O1196">
    <cfRule type="cellIs" dxfId="1752" priority="5002" operator="equal">
      <formula>"N"</formula>
    </cfRule>
  </conditionalFormatting>
  <conditionalFormatting sqref="Z1193">
    <cfRule type="dataBar" priority="50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{29B3988D-F271-44D9-BD1F-7FD99A4BFBBC}</x14:id>
        </ext>
      </extLst>
    </cfRule>
  </conditionalFormatting>
  <conditionalFormatting sqref="O1195">
    <cfRule type="cellIs" dxfId="1751" priority="4998" operator="equal">
      <formula>"N"</formula>
    </cfRule>
  </conditionalFormatting>
  <conditionalFormatting sqref="Z1192">
    <cfRule type="dataBar" priority="49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{ECAD92A4-025C-4DB6-86CF-E784F8E0C07A}</x14:id>
        </ext>
      </extLst>
    </cfRule>
  </conditionalFormatting>
  <conditionalFormatting sqref="O1194">
    <cfRule type="cellIs" dxfId="1750" priority="4991" operator="equal">
      <formula>"N"</formula>
    </cfRule>
  </conditionalFormatting>
  <conditionalFormatting sqref="Z1191">
    <cfRule type="dataBar" priority="49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{D6375247-8D53-47F8-B457-C5C278EEEBA8}</x14:id>
        </ext>
      </extLst>
    </cfRule>
  </conditionalFormatting>
  <conditionalFormatting sqref="O1193">
    <cfRule type="cellIs" dxfId="1749" priority="4984" operator="equal">
      <formula>"N"</formula>
    </cfRule>
  </conditionalFormatting>
  <conditionalFormatting sqref="Z1190">
    <cfRule type="dataBar" priority="49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{C793C090-5CF8-4614-989B-85F703B3FD2E}</x14:id>
        </ext>
      </extLst>
    </cfRule>
  </conditionalFormatting>
  <conditionalFormatting sqref="O1192">
    <cfRule type="cellIs" dxfId="1748" priority="4977" operator="equal">
      <formula>"N"</formula>
    </cfRule>
  </conditionalFormatting>
  <conditionalFormatting sqref="Z1189">
    <cfRule type="dataBar" priority="49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{ABDF43C6-785A-49E4-A045-9EC361CF0BC9}</x14:id>
        </ext>
      </extLst>
    </cfRule>
  </conditionalFormatting>
  <conditionalFormatting sqref="O1191">
    <cfRule type="cellIs" dxfId="1747" priority="4970" operator="equal">
      <formula>"N"</formula>
    </cfRule>
  </conditionalFormatting>
  <conditionalFormatting sqref="Z1188">
    <cfRule type="dataBar" priority="49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{6860A89F-4C09-40DD-B0E1-C7934AEBFBBC}</x14:id>
        </ext>
      </extLst>
    </cfRule>
  </conditionalFormatting>
  <conditionalFormatting sqref="O1190">
    <cfRule type="cellIs" dxfId="1746" priority="4963" operator="equal">
      <formula>"N"</formula>
    </cfRule>
  </conditionalFormatting>
  <conditionalFormatting sqref="Z1187">
    <cfRule type="dataBar" priority="49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{BE9C51FD-E890-4E7E-9347-339B3CF78299}</x14:id>
        </ext>
      </extLst>
    </cfRule>
  </conditionalFormatting>
  <conditionalFormatting sqref="O1184">
    <cfRule type="cellIs" dxfId="1745" priority="4959" operator="equal">
      <formula>"N"</formula>
    </cfRule>
  </conditionalFormatting>
  <conditionalFormatting sqref="Z1181">
    <cfRule type="dataBar" priority="49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{7CD13203-6721-4119-A51E-B0D9D30D5A86}</x14:id>
        </ext>
      </extLst>
    </cfRule>
  </conditionalFormatting>
  <conditionalFormatting sqref="O1183">
    <cfRule type="cellIs" dxfId="1744" priority="4955" operator="equal">
      <formula>"N"</formula>
    </cfRule>
  </conditionalFormatting>
  <conditionalFormatting sqref="Z1180">
    <cfRule type="dataBar" priority="49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{D974CECB-CF24-4A63-BE68-DA757468FCD0}</x14:id>
        </ext>
      </extLst>
    </cfRule>
  </conditionalFormatting>
  <conditionalFormatting sqref="O1182">
    <cfRule type="cellIs" dxfId="1743" priority="4951" operator="equal">
      <formula>"N"</formula>
    </cfRule>
  </conditionalFormatting>
  <conditionalFormatting sqref="Z1179">
    <cfRule type="dataBar" priority="49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{6565394D-C407-419C-AB57-B8F676B47862}</x14:id>
        </ext>
      </extLst>
    </cfRule>
  </conditionalFormatting>
  <conditionalFormatting sqref="O1189">
    <cfRule type="cellIs" dxfId="1742" priority="4947" operator="equal">
      <formula>"N"</formula>
    </cfRule>
  </conditionalFormatting>
  <conditionalFormatting sqref="Z1186">
    <cfRule type="dataBar" priority="49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{C1D1B5A3-E55E-49D0-B9BA-253F4A8EF611}</x14:id>
        </ext>
      </extLst>
    </cfRule>
  </conditionalFormatting>
  <conditionalFormatting sqref="O1188">
    <cfRule type="cellIs" dxfId="1741" priority="4940" operator="equal">
      <formula>"N"</formula>
    </cfRule>
  </conditionalFormatting>
  <conditionalFormatting sqref="Z1185">
    <cfRule type="dataBar" priority="49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{2B7A1481-5138-4427-A581-85E99E378826}</x14:id>
        </ext>
      </extLst>
    </cfRule>
  </conditionalFormatting>
  <conditionalFormatting sqref="O1187">
    <cfRule type="cellIs" dxfId="1740" priority="4936" operator="equal">
      <formula>"N"</formula>
    </cfRule>
  </conditionalFormatting>
  <conditionalFormatting sqref="Z1184">
    <cfRule type="dataBar" priority="49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{477C99B8-86A9-4DCF-A055-7C518BB9EFC5}</x14:id>
        </ext>
      </extLst>
    </cfRule>
  </conditionalFormatting>
  <conditionalFormatting sqref="O1181">
    <cfRule type="cellIs" dxfId="1739" priority="4932" operator="equal">
      <formula>"N"</formula>
    </cfRule>
  </conditionalFormatting>
  <conditionalFormatting sqref="Z1178">
    <cfRule type="dataBar" priority="49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{79C1043C-7663-4CF1-8555-8B307AF6179D}</x14:id>
        </ext>
      </extLst>
    </cfRule>
  </conditionalFormatting>
  <conditionalFormatting sqref="O1186">
    <cfRule type="cellIs" dxfId="1738" priority="4928" operator="equal">
      <formula>"N"</formula>
    </cfRule>
  </conditionalFormatting>
  <conditionalFormatting sqref="Z1183">
    <cfRule type="dataBar" priority="49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{957009D4-7C5E-4783-938A-3DDF5F3C57FC}</x14:id>
        </ext>
      </extLst>
    </cfRule>
  </conditionalFormatting>
  <conditionalFormatting sqref="O1180">
    <cfRule type="cellIs" dxfId="1737" priority="4924" operator="equal">
      <formula>"N"</formula>
    </cfRule>
  </conditionalFormatting>
  <conditionalFormatting sqref="Z1177">
    <cfRule type="dataBar" priority="49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{E16B0C8F-C889-4868-A070-6E6732C9C801}</x14:id>
        </ext>
      </extLst>
    </cfRule>
  </conditionalFormatting>
  <conditionalFormatting sqref="O1179">
    <cfRule type="cellIs" dxfId="1736" priority="4920" operator="equal">
      <formula>"N"</formula>
    </cfRule>
  </conditionalFormatting>
  <conditionalFormatting sqref="Z1176">
    <cfRule type="dataBar" priority="49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{7DA79CCF-0137-4CAB-9DB9-80F276FD424D}</x14:id>
        </ext>
      </extLst>
    </cfRule>
  </conditionalFormatting>
  <conditionalFormatting sqref="O1185">
    <cfRule type="cellIs" dxfId="1735" priority="4916" operator="equal">
      <formula>"N"</formula>
    </cfRule>
  </conditionalFormatting>
  <conditionalFormatting sqref="Z1182">
    <cfRule type="dataBar" priority="49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{920FB100-AA29-4269-A4EE-FDCE5861F3E6}</x14:id>
        </ext>
      </extLst>
    </cfRule>
  </conditionalFormatting>
  <conditionalFormatting sqref="O1178">
    <cfRule type="cellIs" dxfId="1734" priority="4909" operator="equal">
      <formula>"N"</formula>
    </cfRule>
  </conditionalFormatting>
  <conditionalFormatting sqref="Z1175">
    <cfRule type="dataBar" priority="49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{9F83909C-2F50-4B45-9BC7-680B62D0F423}</x14:id>
        </ext>
      </extLst>
    </cfRule>
  </conditionalFormatting>
  <conditionalFormatting sqref="O1176">
    <cfRule type="cellIs" dxfId="1733" priority="4902" operator="equal">
      <formula>"N"</formula>
    </cfRule>
  </conditionalFormatting>
  <conditionalFormatting sqref="Z1173">
    <cfRule type="dataBar" priority="49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{FD5FD50C-DCA9-420E-8EF3-CBEF6023FFB6}</x14:id>
        </ext>
      </extLst>
    </cfRule>
  </conditionalFormatting>
  <conditionalFormatting sqref="O1175">
    <cfRule type="cellIs" dxfId="1732" priority="4898" operator="equal">
      <formula>"N"</formula>
    </cfRule>
  </conditionalFormatting>
  <conditionalFormatting sqref="Z1172">
    <cfRule type="dataBar" priority="48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{E7250BE3-651F-49CC-ABAB-8EB6A2B0AC7F}</x14:id>
        </ext>
      </extLst>
    </cfRule>
  </conditionalFormatting>
  <conditionalFormatting sqref="O1177">
    <cfRule type="cellIs" dxfId="1731" priority="4894" operator="equal">
      <formula>"N"</formula>
    </cfRule>
  </conditionalFormatting>
  <conditionalFormatting sqref="Z1174">
    <cfRule type="dataBar" priority="48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{AC784DEB-A260-4D1F-A628-7A42FE3E664A}</x14:id>
        </ext>
      </extLst>
    </cfRule>
  </conditionalFormatting>
  <conditionalFormatting sqref="O1174">
    <cfRule type="cellIs" dxfId="1730" priority="4890" operator="equal">
      <formula>"N"</formula>
    </cfRule>
  </conditionalFormatting>
  <conditionalFormatting sqref="Z1171">
    <cfRule type="dataBar" priority="48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{F762940E-DF9B-4F8D-A251-FA348E81C062}</x14:id>
        </ext>
      </extLst>
    </cfRule>
  </conditionalFormatting>
  <conditionalFormatting sqref="O1173">
    <cfRule type="cellIs" dxfId="1729" priority="4886" operator="equal">
      <formula>"N"</formula>
    </cfRule>
  </conditionalFormatting>
  <conditionalFormatting sqref="Z1170">
    <cfRule type="dataBar" priority="48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{1FF7FF01-D0E4-4EC0-9E1A-37F35ED43AB0}</x14:id>
        </ext>
      </extLst>
    </cfRule>
  </conditionalFormatting>
  <conditionalFormatting sqref="O1172">
    <cfRule type="cellIs" dxfId="1728" priority="4882" operator="equal">
      <formula>"N"</formula>
    </cfRule>
  </conditionalFormatting>
  <conditionalFormatting sqref="Z1169">
    <cfRule type="dataBar" priority="48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{F681A88A-807C-4FD9-84BE-910F34FE80EB}</x14:id>
        </ext>
      </extLst>
    </cfRule>
  </conditionalFormatting>
  <conditionalFormatting sqref="O1171">
    <cfRule type="cellIs" dxfId="1727" priority="4878" operator="equal">
      <formula>"N"</formula>
    </cfRule>
  </conditionalFormatting>
  <conditionalFormatting sqref="Z1168">
    <cfRule type="dataBar" priority="48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{5D11EEC8-1886-4377-8445-28FC7B84772F}</x14:id>
        </ext>
      </extLst>
    </cfRule>
  </conditionalFormatting>
  <conditionalFormatting sqref="O1170">
    <cfRule type="cellIs" dxfId="1726" priority="4874" operator="equal">
      <formula>"N"</formula>
    </cfRule>
  </conditionalFormatting>
  <conditionalFormatting sqref="Z1167">
    <cfRule type="dataBar" priority="48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{FBBC7787-4197-4F78-BD79-FA75D480D53D}</x14:id>
        </ext>
      </extLst>
    </cfRule>
  </conditionalFormatting>
  <conditionalFormatting sqref="O1169">
    <cfRule type="cellIs" dxfId="1725" priority="4870" operator="equal">
      <formula>"N"</formula>
    </cfRule>
  </conditionalFormatting>
  <conditionalFormatting sqref="Z1166">
    <cfRule type="dataBar" priority="48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{1A51419D-6C3E-4E1D-BA1E-6EE1D262352F}</x14:id>
        </ext>
      </extLst>
    </cfRule>
  </conditionalFormatting>
  <conditionalFormatting sqref="O1168">
    <cfRule type="cellIs" dxfId="1724" priority="4866" operator="equal">
      <formula>"N"</formula>
    </cfRule>
  </conditionalFormatting>
  <conditionalFormatting sqref="Z1165">
    <cfRule type="dataBar" priority="48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{1A896E80-4E75-4D3F-A83C-9B82E5ED7293}</x14:id>
        </ext>
      </extLst>
    </cfRule>
  </conditionalFormatting>
  <conditionalFormatting sqref="O1167">
    <cfRule type="cellIs" dxfId="1723" priority="4862" operator="equal">
      <formula>"N"</formula>
    </cfRule>
  </conditionalFormatting>
  <conditionalFormatting sqref="Z1164">
    <cfRule type="dataBar" priority="48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{FF27845E-291B-4B75-BB1C-846B7C752509}</x14:id>
        </ext>
      </extLst>
    </cfRule>
  </conditionalFormatting>
  <conditionalFormatting sqref="O1166">
    <cfRule type="cellIs" dxfId="1722" priority="4858" operator="equal">
      <formula>"N"</formula>
    </cfRule>
  </conditionalFormatting>
  <conditionalFormatting sqref="Z1163">
    <cfRule type="dataBar" priority="48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{FF2ADDDF-B1F0-4449-ADD9-631712B5BC13}</x14:id>
        </ext>
      </extLst>
    </cfRule>
  </conditionalFormatting>
  <conditionalFormatting sqref="O1165">
    <cfRule type="cellIs" dxfId="1721" priority="4854" operator="equal">
      <formula>"N"</formula>
    </cfRule>
  </conditionalFormatting>
  <conditionalFormatting sqref="Z1162">
    <cfRule type="dataBar" priority="48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{7144206E-627B-41DA-AE68-146CE6E8CC1E}</x14:id>
        </ext>
      </extLst>
    </cfRule>
  </conditionalFormatting>
  <conditionalFormatting sqref="O1164">
    <cfRule type="cellIs" dxfId="1720" priority="4847" operator="equal">
      <formula>"N"</formula>
    </cfRule>
  </conditionalFormatting>
  <conditionalFormatting sqref="Z1161">
    <cfRule type="dataBar" priority="48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{5E0CF686-DAB4-40DC-AF4E-B96E655F6146}</x14:id>
        </ext>
      </extLst>
    </cfRule>
  </conditionalFormatting>
  <conditionalFormatting sqref="O1163">
    <cfRule type="cellIs" dxfId="1719" priority="4843" operator="equal">
      <formula>"N"</formula>
    </cfRule>
  </conditionalFormatting>
  <conditionalFormatting sqref="Z1160">
    <cfRule type="dataBar" priority="48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{59E97ACB-B9A4-4DEF-9AC1-83715A977B24}</x14:id>
        </ext>
      </extLst>
    </cfRule>
  </conditionalFormatting>
  <conditionalFormatting sqref="O1162">
    <cfRule type="cellIs" dxfId="1718" priority="4839" operator="equal">
      <formula>"N"</formula>
    </cfRule>
  </conditionalFormatting>
  <conditionalFormatting sqref="Z1159">
    <cfRule type="dataBar" priority="48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{318065AD-1A48-4046-87F0-7086030BFE9D}</x14:id>
        </ext>
      </extLst>
    </cfRule>
  </conditionalFormatting>
  <conditionalFormatting sqref="O1161">
    <cfRule type="cellIs" dxfId="1717" priority="4832" operator="equal">
      <formula>"N"</formula>
    </cfRule>
  </conditionalFormatting>
  <conditionalFormatting sqref="Z1158">
    <cfRule type="dataBar" priority="48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{CB8220DD-C44C-4060-A4C9-E30DC7308EFC}</x14:id>
        </ext>
      </extLst>
    </cfRule>
  </conditionalFormatting>
  <conditionalFormatting sqref="O1158">
    <cfRule type="cellIs" dxfId="1716" priority="4825" operator="equal">
      <formula>"N"</formula>
    </cfRule>
  </conditionalFormatting>
  <conditionalFormatting sqref="Z1155">
    <cfRule type="dataBar" priority="48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{FB0EB25C-8B8D-49BA-AC80-43D40B301FFD}</x14:id>
        </ext>
      </extLst>
    </cfRule>
  </conditionalFormatting>
  <conditionalFormatting sqref="O1160">
    <cfRule type="cellIs" dxfId="1715" priority="4818" operator="equal">
      <formula>"N"</formula>
    </cfRule>
  </conditionalFormatting>
  <conditionalFormatting sqref="Z1157">
    <cfRule type="dataBar" priority="48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{149780A2-2892-40E9-A282-E43D9C4E9E31}</x14:id>
        </ext>
      </extLst>
    </cfRule>
  </conditionalFormatting>
  <conditionalFormatting sqref="O1159">
    <cfRule type="cellIs" dxfId="1714" priority="4814" operator="equal">
      <formula>"N"</formula>
    </cfRule>
  </conditionalFormatting>
  <conditionalFormatting sqref="Z1156">
    <cfRule type="dataBar" priority="48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{0815DFFC-A400-4750-B45D-E8BD0EDAD29E}</x14:id>
        </ext>
      </extLst>
    </cfRule>
  </conditionalFormatting>
  <conditionalFormatting sqref="O1157">
    <cfRule type="cellIs" dxfId="1713" priority="4810" operator="equal">
      <formula>"N"</formula>
    </cfRule>
  </conditionalFormatting>
  <conditionalFormatting sqref="Z1154">
    <cfRule type="dataBar" priority="48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{BB37BD7A-97A7-4A69-BFAA-2F060391AF61}</x14:id>
        </ext>
      </extLst>
    </cfRule>
  </conditionalFormatting>
  <conditionalFormatting sqref="O1156">
    <cfRule type="cellIs" dxfId="1712" priority="4806" operator="equal">
      <formula>"N"</formula>
    </cfRule>
  </conditionalFormatting>
  <conditionalFormatting sqref="Z1153">
    <cfRule type="dataBar" priority="48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{98DAE564-636A-40C7-B1AA-6498A6482DB7}</x14:id>
        </ext>
      </extLst>
    </cfRule>
  </conditionalFormatting>
  <conditionalFormatting sqref="O1155">
    <cfRule type="cellIs" dxfId="1711" priority="4799" operator="equal">
      <formula>"N"</formula>
    </cfRule>
  </conditionalFormatting>
  <conditionalFormatting sqref="Z1152">
    <cfRule type="dataBar" priority="47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{252168AA-117F-4415-8BF3-F362915C0D17}</x14:id>
        </ext>
      </extLst>
    </cfRule>
  </conditionalFormatting>
  <conditionalFormatting sqref="O1154">
    <cfRule type="cellIs" dxfId="1710" priority="4795" operator="equal">
      <formula>"N"</formula>
    </cfRule>
  </conditionalFormatting>
  <conditionalFormatting sqref="Z1151">
    <cfRule type="dataBar" priority="47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{813A8610-EA5F-462B-AD6A-BA7EBECC4CAF}</x14:id>
        </ext>
      </extLst>
    </cfRule>
  </conditionalFormatting>
  <conditionalFormatting sqref="O1153">
    <cfRule type="cellIs" dxfId="1709" priority="4791" operator="equal">
      <formula>"N"</formula>
    </cfRule>
  </conditionalFormatting>
  <conditionalFormatting sqref="Z1150">
    <cfRule type="dataBar" priority="47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{194C1C59-19C6-48E5-B251-A208DCEB1DD1}</x14:id>
        </ext>
      </extLst>
    </cfRule>
  </conditionalFormatting>
  <conditionalFormatting sqref="O1152">
    <cfRule type="cellIs" dxfId="1708" priority="4784" operator="equal">
      <formula>"N"</formula>
    </cfRule>
  </conditionalFormatting>
  <conditionalFormatting sqref="Z1149">
    <cfRule type="dataBar" priority="47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{B93B5E13-42AE-4CCC-B2CA-E5120945CA2F}</x14:id>
        </ext>
      </extLst>
    </cfRule>
  </conditionalFormatting>
  <conditionalFormatting sqref="O1151">
    <cfRule type="cellIs" dxfId="1707" priority="4780" operator="equal">
      <formula>"N"</formula>
    </cfRule>
  </conditionalFormatting>
  <conditionalFormatting sqref="Z1148">
    <cfRule type="dataBar" priority="47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{A26CC0CE-4D31-494D-AC6B-3CC6B35EB8CB}</x14:id>
        </ext>
      </extLst>
    </cfRule>
  </conditionalFormatting>
  <conditionalFormatting sqref="O1150">
    <cfRule type="cellIs" dxfId="1706" priority="4776" operator="equal">
      <formula>"N"</formula>
    </cfRule>
  </conditionalFormatting>
  <conditionalFormatting sqref="Z1147">
    <cfRule type="dataBar" priority="47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{0D2B89D3-3D63-46A7-84D9-356EC1992B14}</x14:id>
        </ext>
      </extLst>
    </cfRule>
  </conditionalFormatting>
  <conditionalFormatting sqref="O1149">
    <cfRule type="cellIs" dxfId="1705" priority="4772" operator="equal">
      <formula>"N"</formula>
    </cfRule>
  </conditionalFormatting>
  <conditionalFormatting sqref="Z1146">
    <cfRule type="dataBar" priority="47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{A8DEB850-8C18-4115-883C-7904A3739D7C}</x14:id>
        </ext>
      </extLst>
    </cfRule>
  </conditionalFormatting>
  <conditionalFormatting sqref="O1148">
    <cfRule type="cellIs" dxfId="1704" priority="4768" operator="equal">
      <formula>"N"</formula>
    </cfRule>
  </conditionalFormatting>
  <conditionalFormatting sqref="Z1145">
    <cfRule type="dataBar" priority="47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{8D883643-B219-4C3E-B90F-9DA006DA4C0A}</x14:id>
        </ext>
      </extLst>
    </cfRule>
  </conditionalFormatting>
  <conditionalFormatting sqref="O1147">
    <cfRule type="cellIs" dxfId="1703" priority="4764" operator="equal">
      <formula>"N"</formula>
    </cfRule>
  </conditionalFormatting>
  <conditionalFormatting sqref="Z1144">
    <cfRule type="dataBar" priority="47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{9011B765-E88B-45E7-9A45-787E61F8A904}</x14:id>
        </ext>
      </extLst>
    </cfRule>
  </conditionalFormatting>
  <conditionalFormatting sqref="O1145">
    <cfRule type="cellIs" dxfId="1702" priority="4760" operator="equal">
      <formula>"N"</formula>
    </cfRule>
  </conditionalFormatting>
  <conditionalFormatting sqref="Z1142">
    <cfRule type="dataBar" priority="47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{809B6D4A-D751-4C61-BD2A-028AA25C46B9}</x14:id>
        </ext>
      </extLst>
    </cfRule>
  </conditionalFormatting>
  <conditionalFormatting sqref="O1144">
    <cfRule type="cellIs" dxfId="1701" priority="4756" operator="equal">
      <formula>"N"</formula>
    </cfRule>
  </conditionalFormatting>
  <conditionalFormatting sqref="Z1141">
    <cfRule type="dataBar" priority="47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{879097A7-91A3-4003-9A06-6883AF77DD42}</x14:id>
        </ext>
      </extLst>
    </cfRule>
  </conditionalFormatting>
  <conditionalFormatting sqref="O1143">
    <cfRule type="cellIs" dxfId="1700" priority="4752" operator="equal">
      <formula>"N"</formula>
    </cfRule>
  </conditionalFormatting>
  <conditionalFormatting sqref="Z1140">
    <cfRule type="dataBar" priority="47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{92940EEB-C6A4-45E1-A665-7F9A2AC8453E}</x14:id>
        </ext>
      </extLst>
    </cfRule>
  </conditionalFormatting>
  <conditionalFormatting sqref="O1146">
    <cfRule type="cellIs" dxfId="1699" priority="4745" operator="equal">
      <formula>"N"</formula>
    </cfRule>
  </conditionalFormatting>
  <conditionalFormatting sqref="Z1143">
    <cfRule type="dataBar" priority="47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{51C77C61-2384-4102-B29E-931E0DC0706A}</x14:id>
        </ext>
      </extLst>
    </cfRule>
  </conditionalFormatting>
  <conditionalFormatting sqref="O1142">
    <cfRule type="cellIs" dxfId="1698" priority="4741" operator="equal">
      <formula>"N"</formula>
    </cfRule>
  </conditionalFormatting>
  <conditionalFormatting sqref="Z1139">
    <cfRule type="dataBar" priority="47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{453437D9-BF4C-468B-9869-2D957221FFB5}</x14:id>
        </ext>
      </extLst>
    </cfRule>
  </conditionalFormatting>
  <conditionalFormatting sqref="O1141">
    <cfRule type="cellIs" dxfId="1697" priority="4737" operator="equal">
      <formula>"N"</formula>
    </cfRule>
  </conditionalFormatting>
  <conditionalFormatting sqref="Z1138">
    <cfRule type="dataBar" priority="47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{F96382F0-40FA-494D-80D3-5BEA7527C753}</x14:id>
        </ext>
      </extLst>
    </cfRule>
  </conditionalFormatting>
  <conditionalFormatting sqref="O1140">
    <cfRule type="cellIs" dxfId="1696" priority="4733" operator="equal">
      <formula>"N"</formula>
    </cfRule>
  </conditionalFormatting>
  <conditionalFormatting sqref="Z1137">
    <cfRule type="dataBar" priority="47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{CE7A8AF1-4E86-45CE-9E5B-077363C6D1B4}</x14:id>
        </ext>
      </extLst>
    </cfRule>
  </conditionalFormatting>
  <conditionalFormatting sqref="O1139">
    <cfRule type="cellIs" dxfId="1695" priority="4729" operator="equal">
      <formula>"N"</formula>
    </cfRule>
  </conditionalFormatting>
  <conditionalFormatting sqref="Z1136">
    <cfRule type="dataBar" priority="47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{569A1D08-53CB-44E6-94D4-DF9334A0D665}</x14:id>
        </ext>
      </extLst>
    </cfRule>
  </conditionalFormatting>
  <conditionalFormatting sqref="O1138">
    <cfRule type="cellIs" dxfId="1694" priority="4725" operator="equal">
      <formula>"N"</formula>
    </cfRule>
  </conditionalFormatting>
  <conditionalFormatting sqref="Z1135">
    <cfRule type="dataBar" priority="47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{696BC678-7A08-49A3-B46A-EF41F94DED05}</x14:id>
        </ext>
      </extLst>
    </cfRule>
  </conditionalFormatting>
  <conditionalFormatting sqref="O1137">
    <cfRule type="cellIs" dxfId="1693" priority="4721" operator="equal">
      <formula>"N"</formula>
    </cfRule>
  </conditionalFormatting>
  <conditionalFormatting sqref="Z1134">
    <cfRule type="dataBar" priority="47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{82B3F164-B9C4-441D-B604-E046F4245948}</x14:id>
        </ext>
      </extLst>
    </cfRule>
  </conditionalFormatting>
  <conditionalFormatting sqref="O1136">
    <cfRule type="cellIs" dxfId="1692" priority="4716" operator="equal">
      <formula>"N"</formula>
    </cfRule>
  </conditionalFormatting>
  <conditionalFormatting sqref="Z1133">
    <cfRule type="dataBar" priority="47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{C25B7FB8-AD2F-4AAF-A9F2-C4299BD9D983}</x14:id>
        </ext>
      </extLst>
    </cfRule>
  </conditionalFormatting>
  <conditionalFormatting sqref="O1135">
    <cfRule type="cellIs" dxfId="1691" priority="4712" operator="equal">
      <formula>"N"</formula>
    </cfRule>
  </conditionalFormatting>
  <conditionalFormatting sqref="Z1132">
    <cfRule type="dataBar" priority="47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{BBFE2373-04AA-4EBC-91CF-318B6B247D7B}</x14:id>
        </ext>
      </extLst>
    </cfRule>
  </conditionalFormatting>
  <conditionalFormatting sqref="O1134">
    <cfRule type="cellIs" dxfId="1690" priority="4708" operator="equal">
      <formula>"N"</formula>
    </cfRule>
  </conditionalFormatting>
  <conditionalFormatting sqref="Z1131">
    <cfRule type="dataBar" priority="47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{5BA5BD05-2200-4DC3-A36C-BB2AE95EE981}</x14:id>
        </ext>
      </extLst>
    </cfRule>
  </conditionalFormatting>
  <conditionalFormatting sqref="O1133">
    <cfRule type="cellIs" dxfId="1689" priority="4704" operator="equal">
      <formula>"N"</formula>
    </cfRule>
  </conditionalFormatting>
  <conditionalFormatting sqref="Z1130">
    <cfRule type="dataBar" priority="47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{1DC63CDE-FCEE-4FD1-AE1D-4F7F99D0E67F}</x14:id>
        </ext>
      </extLst>
    </cfRule>
  </conditionalFormatting>
  <conditionalFormatting sqref="O1132">
    <cfRule type="cellIs" dxfId="1688" priority="4700" operator="equal">
      <formula>"N"</formula>
    </cfRule>
  </conditionalFormatting>
  <conditionalFormatting sqref="Z1129">
    <cfRule type="dataBar" priority="46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{BD471F62-58B2-4665-8DB7-9E4C5565AAFE}</x14:id>
        </ext>
      </extLst>
    </cfRule>
  </conditionalFormatting>
  <conditionalFormatting sqref="O1131">
    <cfRule type="cellIs" dxfId="1687" priority="4696" operator="equal">
      <formula>"N"</formula>
    </cfRule>
  </conditionalFormatting>
  <conditionalFormatting sqref="Z1128">
    <cfRule type="dataBar" priority="46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{0343E76E-A14E-488D-8AD5-059DD293DE43}</x14:id>
        </ext>
      </extLst>
    </cfRule>
  </conditionalFormatting>
  <conditionalFormatting sqref="O1130">
    <cfRule type="cellIs" dxfId="1686" priority="4692" operator="equal">
      <formula>"N"</formula>
    </cfRule>
  </conditionalFormatting>
  <conditionalFormatting sqref="Z1127">
    <cfRule type="dataBar" priority="46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{D6D28ED0-CBC4-4BE1-8AE8-30855F8FC13C}</x14:id>
        </ext>
      </extLst>
    </cfRule>
  </conditionalFormatting>
  <conditionalFormatting sqref="O1129">
    <cfRule type="cellIs" dxfId="1685" priority="4688" operator="equal">
      <formula>"N"</formula>
    </cfRule>
  </conditionalFormatting>
  <conditionalFormatting sqref="Z1126">
    <cfRule type="dataBar" priority="46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{6301D6F0-4536-41E6-83E1-343671A51100}</x14:id>
        </ext>
      </extLst>
    </cfRule>
  </conditionalFormatting>
  <conditionalFormatting sqref="O1128">
    <cfRule type="cellIs" dxfId="1684" priority="4684" operator="equal">
      <formula>"N"</formula>
    </cfRule>
  </conditionalFormatting>
  <conditionalFormatting sqref="Z1125">
    <cfRule type="dataBar" priority="46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{68F7F38E-7377-4CD3-B80D-D4CFB2054DF0}</x14:id>
        </ext>
      </extLst>
    </cfRule>
  </conditionalFormatting>
  <conditionalFormatting sqref="U1125">
    <cfRule type="dataBar" priority="46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{31D1F881-A040-4DF0-B87C-4AFAC402B68C}</x14:id>
        </ext>
      </extLst>
    </cfRule>
  </conditionalFormatting>
  <conditionalFormatting sqref="O1127">
    <cfRule type="cellIs" dxfId="1683" priority="4677" operator="equal">
      <formula>"N"</formula>
    </cfRule>
  </conditionalFormatting>
  <conditionalFormatting sqref="Z1124">
    <cfRule type="dataBar" priority="46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{E3F3DFCC-7D7C-427E-9935-E7D0953DDA57}</x14:id>
        </ext>
      </extLst>
    </cfRule>
  </conditionalFormatting>
  <conditionalFormatting sqref="U1124">
    <cfRule type="dataBar" priority="46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{EDD0B90E-69CE-410B-8B4C-6CB049C5C677}</x14:id>
        </ext>
      </extLst>
    </cfRule>
  </conditionalFormatting>
  <conditionalFormatting sqref="O1125">
    <cfRule type="cellIs" dxfId="1682" priority="4670" operator="equal">
      <formula>"N"</formula>
    </cfRule>
  </conditionalFormatting>
  <conditionalFormatting sqref="Z1122">
    <cfRule type="dataBar" priority="46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{99863D8A-12DD-49B3-BF58-D6EC6208C317}</x14:id>
        </ext>
      </extLst>
    </cfRule>
  </conditionalFormatting>
  <conditionalFormatting sqref="U1122">
    <cfRule type="dataBar" priority="46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{79C65E04-806C-4FBD-8139-59AF18D2A092}</x14:id>
        </ext>
      </extLst>
    </cfRule>
  </conditionalFormatting>
  <conditionalFormatting sqref="O1126">
    <cfRule type="cellIs" dxfId="1681" priority="4666" operator="equal">
      <formula>"N"</formula>
    </cfRule>
  </conditionalFormatting>
  <conditionalFormatting sqref="Z1123">
    <cfRule type="dataBar" priority="46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{898294A6-DB01-45DF-98AF-B402FFF72593}</x14:id>
        </ext>
      </extLst>
    </cfRule>
  </conditionalFormatting>
  <conditionalFormatting sqref="U1123">
    <cfRule type="dataBar" priority="46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{26A87A20-3617-4C4E-B9B1-07C61C9AE367}</x14:id>
        </ext>
      </extLst>
    </cfRule>
  </conditionalFormatting>
  <conditionalFormatting sqref="O1124">
    <cfRule type="cellIs" dxfId="1680" priority="4659" operator="equal">
      <formula>"N"</formula>
    </cfRule>
  </conditionalFormatting>
  <conditionalFormatting sqref="Z1121">
    <cfRule type="dataBar" priority="46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{D34DE673-2FF4-4EF5-83A3-8722824775A0}</x14:id>
        </ext>
      </extLst>
    </cfRule>
  </conditionalFormatting>
  <conditionalFormatting sqref="U1121">
    <cfRule type="dataBar" priority="46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{C34D9B5D-CE1B-4D56-AE48-14ECE3568635}</x14:id>
        </ext>
      </extLst>
    </cfRule>
  </conditionalFormatting>
  <conditionalFormatting sqref="O1123">
    <cfRule type="cellIs" dxfId="1679" priority="4655" operator="equal">
      <formula>"N"</formula>
    </cfRule>
  </conditionalFormatting>
  <conditionalFormatting sqref="Z1120">
    <cfRule type="dataBar" priority="46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{E958A2F5-1A31-4B8D-BFAA-0158A0497ECE}</x14:id>
        </ext>
      </extLst>
    </cfRule>
  </conditionalFormatting>
  <conditionalFormatting sqref="U1120">
    <cfRule type="dataBar" priority="46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{E1B7A708-0E76-4B88-8025-BCCBE23DA7BF}</x14:id>
        </ext>
      </extLst>
    </cfRule>
  </conditionalFormatting>
  <conditionalFormatting sqref="O1121">
    <cfRule type="cellIs" dxfId="1678" priority="4651" operator="equal">
      <formula>"N"</formula>
    </cfRule>
  </conditionalFormatting>
  <conditionalFormatting sqref="Z1118">
    <cfRule type="dataBar" priority="46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{12331CF9-184E-4C73-97B3-F5C0E763A088}</x14:id>
        </ext>
      </extLst>
    </cfRule>
  </conditionalFormatting>
  <conditionalFormatting sqref="U1118">
    <cfRule type="dataBar" priority="46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{78D2A129-9704-40D1-856C-A250F6518DF6}</x14:id>
        </ext>
      </extLst>
    </cfRule>
  </conditionalFormatting>
  <conditionalFormatting sqref="O1120">
    <cfRule type="cellIs" dxfId="1677" priority="4647" operator="equal">
      <formula>"N"</formula>
    </cfRule>
  </conditionalFormatting>
  <conditionalFormatting sqref="Z1117">
    <cfRule type="dataBar" priority="46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{74993804-F0FC-46EC-B06A-4DCB2377FD7A}</x14:id>
        </ext>
      </extLst>
    </cfRule>
  </conditionalFormatting>
  <conditionalFormatting sqref="U1117">
    <cfRule type="dataBar" priority="46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{BB290875-1C6E-4249-8E0B-2F40DBEA62B1}</x14:id>
        </ext>
      </extLst>
    </cfRule>
  </conditionalFormatting>
  <conditionalFormatting sqref="O1122">
    <cfRule type="cellIs" dxfId="1676" priority="4643" operator="equal">
      <formula>"N"</formula>
    </cfRule>
  </conditionalFormatting>
  <conditionalFormatting sqref="Z1119">
    <cfRule type="dataBar" priority="46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{0A96A0BB-312B-48EC-B6CC-228C0EB3ADD9}</x14:id>
        </ext>
      </extLst>
    </cfRule>
  </conditionalFormatting>
  <conditionalFormatting sqref="U1119">
    <cfRule type="dataBar" priority="46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{C5306237-0833-4E88-B3C3-34A8593AF38E}</x14:id>
        </ext>
      </extLst>
    </cfRule>
  </conditionalFormatting>
  <conditionalFormatting sqref="O1119">
    <cfRule type="cellIs" dxfId="1675" priority="4639" operator="equal">
      <formula>"N"</formula>
    </cfRule>
  </conditionalFormatting>
  <conditionalFormatting sqref="Z1116">
    <cfRule type="dataBar" priority="46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{48BC9679-6E39-4673-B2F7-FDB8733DB4DA}</x14:id>
        </ext>
      </extLst>
    </cfRule>
  </conditionalFormatting>
  <conditionalFormatting sqref="U1116">
    <cfRule type="dataBar" priority="46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{A4EA44D9-B50F-4CDA-8970-6C118D49EE03}</x14:id>
        </ext>
      </extLst>
    </cfRule>
  </conditionalFormatting>
  <conditionalFormatting sqref="O1117">
    <cfRule type="cellIs" dxfId="1674" priority="4632" operator="equal">
      <formula>"N"</formula>
    </cfRule>
  </conditionalFormatting>
  <conditionalFormatting sqref="Z1114">
    <cfRule type="dataBar" priority="46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{99D10E57-A3B7-4DC6-BE3C-4E02944E0B6C}</x14:id>
        </ext>
      </extLst>
    </cfRule>
  </conditionalFormatting>
  <conditionalFormatting sqref="U1114">
    <cfRule type="dataBar" priority="46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{4892B7AD-7056-4BFA-B955-0B33EE62848B}</x14:id>
        </ext>
      </extLst>
    </cfRule>
  </conditionalFormatting>
  <conditionalFormatting sqref="O1116">
    <cfRule type="cellIs" dxfId="1673" priority="4628" operator="equal">
      <formula>"N"</formula>
    </cfRule>
  </conditionalFormatting>
  <conditionalFormatting sqref="Z1113">
    <cfRule type="dataBar" priority="46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{A8F8C1BA-9AA9-473B-9DF5-FB5B41BCACE2}</x14:id>
        </ext>
      </extLst>
    </cfRule>
  </conditionalFormatting>
  <conditionalFormatting sqref="U1113">
    <cfRule type="dataBar" priority="46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{ECF01B46-01F3-45DA-B16A-310495C95261}</x14:id>
        </ext>
      </extLst>
    </cfRule>
  </conditionalFormatting>
  <conditionalFormatting sqref="O1118">
    <cfRule type="cellIs" dxfId="1672" priority="4617" operator="equal">
      <formula>"N"</formula>
    </cfRule>
  </conditionalFormatting>
  <conditionalFormatting sqref="Z1115">
    <cfRule type="dataBar" priority="46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{22FD7A7D-B739-4631-AAAF-B477C7B10430}</x14:id>
        </ext>
      </extLst>
    </cfRule>
  </conditionalFormatting>
  <conditionalFormatting sqref="U1115">
    <cfRule type="dataBar" priority="46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{51AB2C86-EAF4-4127-AF94-902D8F4E7780}</x14:id>
        </ext>
      </extLst>
    </cfRule>
  </conditionalFormatting>
  <conditionalFormatting sqref="O1115">
    <cfRule type="cellIs" dxfId="1671" priority="4613" operator="equal">
      <formula>"N"</formula>
    </cfRule>
  </conditionalFormatting>
  <conditionalFormatting sqref="Z1112">
    <cfRule type="dataBar" priority="46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{134B7AE4-A988-47DE-B6F3-D349D5EDF396}</x14:id>
        </ext>
      </extLst>
    </cfRule>
  </conditionalFormatting>
  <conditionalFormatting sqref="U1112">
    <cfRule type="dataBar" priority="46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{EA99424B-34C6-4ED6-A32B-094BF057E303}</x14:id>
        </ext>
      </extLst>
    </cfRule>
  </conditionalFormatting>
  <conditionalFormatting sqref="O1114">
    <cfRule type="cellIs" dxfId="1670" priority="4610" operator="equal">
      <formula>"N"</formula>
    </cfRule>
  </conditionalFormatting>
  <conditionalFormatting sqref="Z1111">
    <cfRule type="dataBar" priority="46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{CE0795C9-AF67-4166-B409-9578CD597F92}</x14:id>
        </ext>
      </extLst>
    </cfRule>
  </conditionalFormatting>
  <conditionalFormatting sqref="U1111">
    <cfRule type="dataBar" priority="46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{2093CC48-8280-4337-AFFB-6CDE89B598C2}</x14:id>
        </ext>
      </extLst>
    </cfRule>
  </conditionalFormatting>
  <conditionalFormatting sqref="O1113">
    <cfRule type="cellIs" dxfId="1669" priority="4607" operator="equal">
      <formula>"N"</formula>
    </cfRule>
  </conditionalFormatting>
  <conditionalFormatting sqref="Z1110">
    <cfRule type="dataBar" priority="46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{C30DCA60-C131-4B61-848F-20149B1D8ED8}</x14:id>
        </ext>
      </extLst>
    </cfRule>
  </conditionalFormatting>
  <conditionalFormatting sqref="U1110">
    <cfRule type="dataBar" priority="46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{CD35B608-31B1-4E7A-B8BB-E255A1BE5998}</x14:id>
        </ext>
      </extLst>
    </cfRule>
  </conditionalFormatting>
  <conditionalFormatting sqref="O1104">
    <cfRule type="cellIs" dxfId="1668" priority="4604" operator="equal">
      <formula>"N"</formula>
    </cfRule>
  </conditionalFormatting>
  <conditionalFormatting sqref="Z1101">
    <cfRule type="dataBar" priority="46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{32A919D0-4A6E-469C-8E71-2FBF92553BA2}</x14:id>
        </ext>
      </extLst>
    </cfRule>
  </conditionalFormatting>
  <conditionalFormatting sqref="U1101">
    <cfRule type="dataBar" priority="46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{A3C1141D-0E00-4C36-9082-823B31EE3060}</x14:id>
        </ext>
      </extLst>
    </cfRule>
  </conditionalFormatting>
  <conditionalFormatting sqref="Z1100">
    <cfRule type="dataBar" priority="46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{08B81292-4FE1-4ADC-B936-D7E3646226FE}</x14:id>
        </ext>
      </extLst>
    </cfRule>
  </conditionalFormatting>
  <conditionalFormatting sqref="U1100">
    <cfRule type="dataBar" priority="46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{389B4378-B7B5-4A6B-BB17-A47C471F8E37}</x14:id>
        </ext>
      </extLst>
    </cfRule>
  </conditionalFormatting>
  <conditionalFormatting sqref="Z1099">
    <cfRule type="dataBar" priority="45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{C7FBA90F-6C4E-447D-8E7C-32EE02C0176F}</x14:id>
        </ext>
      </extLst>
    </cfRule>
  </conditionalFormatting>
  <conditionalFormatting sqref="U1099">
    <cfRule type="dataBar" priority="45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{DD01C240-0520-43A2-BEE2-5AFD213456E3}</x14:id>
        </ext>
      </extLst>
    </cfRule>
  </conditionalFormatting>
  <conditionalFormatting sqref="Z1098">
    <cfRule type="dataBar" priority="45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{48501699-DAC2-4DFC-AF0A-516590813D9A}</x14:id>
        </ext>
      </extLst>
    </cfRule>
  </conditionalFormatting>
  <conditionalFormatting sqref="U1098">
    <cfRule type="dataBar" priority="45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{91F87F3A-754B-4AF2-A6A4-410747CE543C}</x14:id>
        </ext>
      </extLst>
    </cfRule>
  </conditionalFormatting>
  <conditionalFormatting sqref="O1100">
    <cfRule type="cellIs" dxfId="1667" priority="4592" operator="equal">
      <formula>"N"</formula>
    </cfRule>
  </conditionalFormatting>
  <conditionalFormatting sqref="Z1097">
    <cfRule type="dataBar" priority="45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{7A55FBF4-29C8-44F5-A58D-1EEF658CA780}</x14:id>
        </ext>
      </extLst>
    </cfRule>
  </conditionalFormatting>
  <conditionalFormatting sqref="U1097">
    <cfRule type="dataBar" priority="45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{D39F2650-3AD1-4841-9EE6-9C1976A14205}</x14:id>
        </ext>
      </extLst>
    </cfRule>
  </conditionalFormatting>
  <conditionalFormatting sqref="O1099">
    <cfRule type="cellIs" dxfId="1666" priority="4589" operator="equal">
      <formula>"N"</formula>
    </cfRule>
  </conditionalFormatting>
  <conditionalFormatting sqref="Z1096">
    <cfRule type="dataBar" priority="45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{920BF55A-6492-4C39-990F-D632E785B3C3}</x14:id>
        </ext>
      </extLst>
    </cfRule>
  </conditionalFormatting>
  <conditionalFormatting sqref="U1096">
    <cfRule type="dataBar" priority="45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{96C1CE6B-F1D3-4AF6-99D7-E96AE2C101DE}</x14:id>
        </ext>
      </extLst>
    </cfRule>
  </conditionalFormatting>
  <conditionalFormatting sqref="O1098">
    <cfRule type="cellIs" dxfId="1665" priority="4586" operator="equal">
      <formula>"N"</formula>
    </cfRule>
  </conditionalFormatting>
  <conditionalFormatting sqref="Z1095">
    <cfRule type="dataBar" priority="45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{5898AF9C-53B5-4D9B-BB86-ECE64369C5B6}</x14:id>
        </ext>
      </extLst>
    </cfRule>
  </conditionalFormatting>
  <conditionalFormatting sqref="U1095">
    <cfRule type="dataBar" priority="45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{317DDA02-8C9D-47F5-97A8-60C03DA487D5}</x14:id>
        </ext>
      </extLst>
    </cfRule>
  </conditionalFormatting>
  <conditionalFormatting sqref="O1097">
    <cfRule type="cellIs" dxfId="1664" priority="4583" operator="equal">
      <formula>"N"</formula>
    </cfRule>
  </conditionalFormatting>
  <conditionalFormatting sqref="Z1094">
    <cfRule type="dataBar" priority="45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{2DDDD807-971B-47AA-9131-EBEE9D709D03}</x14:id>
        </ext>
      </extLst>
    </cfRule>
  </conditionalFormatting>
  <conditionalFormatting sqref="U1094">
    <cfRule type="dataBar" priority="45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{16F83DCE-4EFD-49C4-B997-E0BBF6E388E8}</x14:id>
        </ext>
      </extLst>
    </cfRule>
  </conditionalFormatting>
  <conditionalFormatting sqref="O1096">
    <cfRule type="cellIs" dxfId="1663" priority="4580" operator="equal">
      <formula>"N"</formula>
    </cfRule>
  </conditionalFormatting>
  <conditionalFormatting sqref="Z1093">
    <cfRule type="dataBar" priority="45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{2F514C9F-C0AE-470D-9F57-EA1EC38A3759}</x14:id>
        </ext>
      </extLst>
    </cfRule>
  </conditionalFormatting>
  <conditionalFormatting sqref="U1093">
    <cfRule type="dataBar" priority="45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{388E7EC6-2083-475F-8914-649CF939CFD2}</x14:id>
        </ext>
      </extLst>
    </cfRule>
  </conditionalFormatting>
  <conditionalFormatting sqref="O1095">
    <cfRule type="cellIs" dxfId="1662" priority="4577" operator="equal">
      <formula>"N"</formula>
    </cfRule>
  </conditionalFormatting>
  <conditionalFormatting sqref="Z1092">
    <cfRule type="dataBar" priority="45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{5A9BFABE-5B87-4054-B765-089673DC80E5}</x14:id>
        </ext>
      </extLst>
    </cfRule>
  </conditionalFormatting>
  <conditionalFormatting sqref="U1092">
    <cfRule type="dataBar" priority="45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{91A0EBED-2A2C-4FDA-A937-0CC3267E5098}</x14:id>
        </ext>
      </extLst>
    </cfRule>
  </conditionalFormatting>
  <conditionalFormatting sqref="Z1091">
    <cfRule type="dataBar" priority="45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{3C067164-9250-4A57-B268-5777CF9ACC4A}</x14:id>
        </ext>
      </extLst>
    </cfRule>
  </conditionalFormatting>
  <conditionalFormatting sqref="U1091">
    <cfRule type="dataBar" priority="45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{B279F2AE-9B72-4AED-9FA2-43676398754F}</x14:id>
        </ext>
      </extLst>
    </cfRule>
  </conditionalFormatting>
  <conditionalFormatting sqref="O1093">
    <cfRule type="cellIs" dxfId="1661" priority="4571" operator="equal">
      <formula>"N"</formula>
    </cfRule>
  </conditionalFormatting>
  <conditionalFormatting sqref="Z1090">
    <cfRule type="dataBar" priority="45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{1DEC6CF9-7DA0-4F79-A082-025E2B9C1E98}</x14:id>
        </ext>
      </extLst>
    </cfRule>
  </conditionalFormatting>
  <conditionalFormatting sqref="U1090">
    <cfRule type="dataBar" priority="45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{1F1A053B-217E-46A6-8F2B-17423C2AFA98}</x14:id>
        </ext>
      </extLst>
    </cfRule>
  </conditionalFormatting>
  <conditionalFormatting sqref="O1092">
    <cfRule type="cellIs" dxfId="1660" priority="4568" operator="equal">
      <formula>"N"</formula>
    </cfRule>
  </conditionalFormatting>
  <conditionalFormatting sqref="Z1089">
    <cfRule type="dataBar" priority="45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{BC4E65F3-8D6D-4632-838C-03E4FDE01CE8}</x14:id>
        </ext>
      </extLst>
    </cfRule>
  </conditionalFormatting>
  <conditionalFormatting sqref="U1089">
    <cfRule type="dataBar" priority="45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{41A69131-5CF8-4590-9976-F00C2AA50D37}</x14:id>
        </ext>
      </extLst>
    </cfRule>
  </conditionalFormatting>
  <conditionalFormatting sqref="O1112">
    <cfRule type="cellIs" dxfId="1659" priority="4565" operator="equal">
      <formula>"N"</formula>
    </cfRule>
  </conditionalFormatting>
  <conditionalFormatting sqref="Z1109">
    <cfRule type="dataBar" priority="45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{968BB3B7-0335-4206-8099-9690F32E3B69}</x14:id>
        </ext>
      </extLst>
    </cfRule>
  </conditionalFormatting>
  <conditionalFormatting sqref="U1109">
    <cfRule type="dataBar" priority="45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{B04247C5-D677-4902-8CFF-688BC5839F1C}</x14:id>
        </ext>
      </extLst>
    </cfRule>
  </conditionalFormatting>
  <conditionalFormatting sqref="O1111">
    <cfRule type="cellIs" dxfId="1658" priority="4562" operator="equal">
      <formula>"N"</formula>
    </cfRule>
  </conditionalFormatting>
  <conditionalFormatting sqref="Z1108">
    <cfRule type="dataBar" priority="45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{1B186D16-22BC-48A2-981A-5F947E32253C}</x14:id>
        </ext>
      </extLst>
    </cfRule>
  </conditionalFormatting>
  <conditionalFormatting sqref="U1108">
    <cfRule type="dataBar" priority="45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{ABAE0AC4-9E19-4EFB-8352-4A572926A321}</x14:id>
        </ext>
      </extLst>
    </cfRule>
  </conditionalFormatting>
  <conditionalFormatting sqref="O1110">
    <cfRule type="cellIs" dxfId="1657" priority="4559" operator="equal">
      <formula>"N"</formula>
    </cfRule>
  </conditionalFormatting>
  <conditionalFormatting sqref="Z1107">
    <cfRule type="dataBar" priority="45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{97F2CEEF-A447-4F3C-9254-395BBAD5FAFD}</x14:id>
        </ext>
      </extLst>
    </cfRule>
  </conditionalFormatting>
  <conditionalFormatting sqref="U1107">
    <cfRule type="dataBar" priority="45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{0F17A93C-C10D-4BE9-A7FE-5D057CD12467}</x14:id>
        </ext>
      </extLst>
    </cfRule>
  </conditionalFormatting>
  <conditionalFormatting sqref="O1109">
    <cfRule type="cellIs" dxfId="1656" priority="4556" operator="equal">
      <formula>"N"</formula>
    </cfRule>
  </conditionalFormatting>
  <conditionalFormatting sqref="Z1106">
    <cfRule type="dataBar" priority="45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{22B3BB03-660D-46E6-84F7-C99F7894B497}</x14:id>
        </ext>
      </extLst>
    </cfRule>
  </conditionalFormatting>
  <conditionalFormatting sqref="U1106">
    <cfRule type="dataBar" priority="45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{8F13A6B9-CF89-489A-AB6F-E522298BD601}</x14:id>
        </ext>
      </extLst>
    </cfRule>
  </conditionalFormatting>
  <conditionalFormatting sqref="O1108">
    <cfRule type="cellIs" dxfId="1655" priority="4553" operator="equal">
      <formula>"N"</formula>
    </cfRule>
  </conditionalFormatting>
  <conditionalFormatting sqref="Z1105">
    <cfRule type="dataBar" priority="45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{9EDC1898-BFFA-47D4-978F-3831BA6E7D8A}</x14:id>
        </ext>
      </extLst>
    </cfRule>
  </conditionalFormatting>
  <conditionalFormatting sqref="U1105">
    <cfRule type="dataBar" priority="45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{539460DA-2FA2-4343-838F-56ABD631EC12}</x14:id>
        </ext>
      </extLst>
    </cfRule>
  </conditionalFormatting>
  <conditionalFormatting sqref="O1107">
    <cfRule type="cellIs" dxfId="1654" priority="4550" operator="equal">
      <formula>"N"</formula>
    </cfRule>
  </conditionalFormatting>
  <conditionalFormatting sqref="Z1104">
    <cfRule type="dataBar" priority="45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{A835E16C-EAD4-4DC3-860B-435DD3C1E6EB}</x14:id>
        </ext>
      </extLst>
    </cfRule>
  </conditionalFormatting>
  <conditionalFormatting sqref="U1104">
    <cfRule type="dataBar" priority="45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{72BB36F8-BD60-4CB0-9DCC-4E2401639830}</x14:id>
        </ext>
      </extLst>
    </cfRule>
  </conditionalFormatting>
  <conditionalFormatting sqref="O1106">
    <cfRule type="cellIs" dxfId="1653" priority="4547" operator="equal">
      <formula>"N"</formula>
    </cfRule>
  </conditionalFormatting>
  <conditionalFormatting sqref="Z1103">
    <cfRule type="dataBar" priority="45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{96A59963-9E5A-4612-976D-33F995DA3B76}</x14:id>
        </ext>
      </extLst>
    </cfRule>
  </conditionalFormatting>
  <conditionalFormatting sqref="U1103">
    <cfRule type="dataBar" priority="45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{F878D268-E307-4B6E-B4CD-E44A281CFB8B}</x14:id>
        </ext>
      </extLst>
    </cfRule>
  </conditionalFormatting>
  <conditionalFormatting sqref="O1105">
    <cfRule type="cellIs" dxfId="1652" priority="4544" operator="equal">
      <formula>"N"</formula>
    </cfRule>
  </conditionalFormatting>
  <conditionalFormatting sqref="Z1102">
    <cfRule type="dataBar" priority="45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{2F6CF2E8-7800-48FC-938F-740FD562094E}</x14:id>
        </ext>
      </extLst>
    </cfRule>
  </conditionalFormatting>
  <conditionalFormatting sqref="U1102">
    <cfRule type="dataBar" priority="45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{8933F4FB-D205-4F32-8DAE-E08897D86311}</x14:id>
        </ext>
      </extLst>
    </cfRule>
  </conditionalFormatting>
  <conditionalFormatting sqref="O2">
    <cfRule type="cellIs" dxfId="1651" priority="4535" operator="equal">
      <formula>"N"</formula>
    </cfRule>
  </conditionalFormatting>
  <conditionalFormatting sqref="O16">
    <cfRule type="cellIs" dxfId="1650" priority="4534" operator="equal">
      <formula>"N"</formula>
    </cfRule>
  </conditionalFormatting>
  <conditionalFormatting sqref="O1091">
    <cfRule type="cellIs" dxfId="1649" priority="4520" operator="equal">
      <formula>"N"</formula>
    </cfRule>
  </conditionalFormatting>
  <conditionalFormatting sqref="Z1088">
    <cfRule type="dataBar" priority="45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{7218AE33-FFDB-4D3A-820E-F7D029917543}</x14:id>
        </ext>
      </extLst>
    </cfRule>
  </conditionalFormatting>
  <conditionalFormatting sqref="U1088">
    <cfRule type="dataBar" priority="45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{99068772-C1D6-4714-82B7-7FF02AE87F4F}</x14:id>
        </ext>
      </extLst>
    </cfRule>
  </conditionalFormatting>
  <conditionalFormatting sqref="O1090">
    <cfRule type="cellIs" dxfId="1648" priority="4516" operator="equal">
      <formula>"N"</formula>
    </cfRule>
  </conditionalFormatting>
  <conditionalFormatting sqref="Z1087">
    <cfRule type="dataBar" priority="45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{86461C01-9FF4-4158-8705-52E8ECA8230A}</x14:id>
        </ext>
      </extLst>
    </cfRule>
  </conditionalFormatting>
  <conditionalFormatting sqref="U1087">
    <cfRule type="dataBar" priority="45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{56A76A00-9208-4561-8E4E-B5D2A66631F7}</x14:id>
        </ext>
      </extLst>
    </cfRule>
  </conditionalFormatting>
  <conditionalFormatting sqref="O1089">
    <cfRule type="cellIs" dxfId="1647" priority="4512" operator="equal">
      <formula>"N"</formula>
    </cfRule>
  </conditionalFormatting>
  <conditionalFormatting sqref="Z1086">
    <cfRule type="dataBar" priority="45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{DA91D858-7F20-4460-A4E7-53B43FDA956C}</x14:id>
        </ext>
      </extLst>
    </cfRule>
  </conditionalFormatting>
  <conditionalFormatting sqref="U1086">
    <cfRule type="dataBar" priority="45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{496A49EF-3DED-42E5-B3D0-9C0F3DA26336}</x14:id>
        </ext>
      </extLst>
    </cfRule>
  </conditionalFormatting>
  <conditionalFormatting sqref="O1088">
    <cfRule type="cellIs" dxfId="1646" priority="4508" operator="equal">
      <formula>"N"</formula>
    </cfRule>
  </conditionalFormatting>
  <conditionalFormatting sqref="Z1085">
    <cfRule type="dataBar" priority="45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{A872777F-D88F-421F-A8FC-C970D91C5E7D}</x14:id>
        </ext>
      </extLst>
    </cfRule>
  </conditionalFormatting>
  <conditionalFormatting sqref="U1085">
    <cfRule type="dataBar" priority="45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{2F70AB54-BC90-444B-9FDB-8125281A4863}</x14:id>
        </ext>
      </extLst>
    </cfRule>
  </conditionalFormatting>
  <conditionalFormatting sqref="O1087">
    <cfRule type="cellIs" dxfId="1645" priority="4504" operator="equal">
      <formula>"N"</formula>
    </cfRule>
  </conditionalFormatting>
  <conditionalFormatting sqref="Z1084">
    <cfRule type="dataBar" priority="45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{95FFC120-F833-4F2B-938D-6CC8BEEFC0F9}</x14:id>
        </ext>
      </extLst>
    </cfRule>
  </conditionalFormatting>
  <conditionalFormatting sqref="U1084">
    <cfRule type="dataBar" priority="45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{4B94FDE3-64CD-4CD7-ABD8-A2EECDE33379}</x14:id>
        </ext>
      </extLst>
    </cfRule>
  </conditionalFormatting>
  <conditionalFormatting sqref="O1086">
    <cfRule type="cellIs" dxfId="1644" priority="4500" operator="equal">
      <formula>"N"</formula>
    </cfRule>
  </conditionalFormatting>
  <conditionalFormatting sqref="Z1083">
    <cfRule type="dataBar" priority="44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{03E88966-4959-4F16-B0A5-71E4E2E01422}</x14:id>
        </ext>
      </extLst>
    </cfRule>
  </conditionalFormatting>
  <conditionalFormatting sqref="U1083">
    <cfRule type="dataBar" priority="45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{E44CD847-0B75-4184-B62D-8D6506E48B7B}</x14:id>
        </ext>
      </extLst>
    </cfRule>
  </conditionalFormatting>
  <conditionalFormatting sqref="O1084">
    <cfRule type="cellIs" dxfId="1643" priority="4492" operator="equal">
      <formula>"N"</formula>
    </cfRule>
  </conditionalFormatting>
  <conditionalFormatting sqref="Z1081">
    <cfRule type="dataBar" priority="44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{597B2C3F-D752-4938-AE12-4674F16468EA}</x14:id>
        </ext>
      </extLst>
    </cfRule>
  </conditionalFormatting>
  <conditionalFormatting sqref="U1081">
    <cfRule type="dataBar" priority="44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{8070EFBB-7A1B-4C0E-A281-74F0A1B03467}</x14:id>
        </ext>
      </extLst>
    </cfRule>
  </conditionalFormatting>
  <conditionalFormatting sqref="O1083">
    <cfRule type="cellIs" dxfId="1642" priority="4488" operator="equal">
      <formula>"N"</formula>
    </cfRule>
  </conditionalFormatting>
  <conditionalFormatting sqref="Z1080">
    <cfRule type="dataBar" priority="44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{AD1870D5-34E0-4915-B2F5-0B5D4821AB0B}</x14:id>
        </ext>
      </extLst>
    </cfRule>
  </conditionalFormatting>
  <conditionalFormatting sqref="U1080">
    <cfRule type="dataBar" priority="44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{17D912D6-2D17-424E-804D-E81B1548C88C}</x14:id>
        </ext>
      </extLst>
    </cfRule>
  </conditionalFormatting>
  <conditionalFormatting sqref="O1082">
    <cfRule type="cellIs" dxfId="1641" priority="4484" operator="equal">
      <formula>"N"</formula>
    </cfRule>
  </conditionalFormatting>
  <conditionalFormatting sqref="Z1079">
    <cfRule type="dataBar" priority="44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{60077D2B-CCD7-4F3D-96C4-BE98FC96F7AB}</x14:id>
        </ext>
      </extLst>
    </cfRule>
  </conditionalFormatting>
  <conditionalFormatting sqref="U1079">
    <cfRule type="dataBar" priority="44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{DC562FD7-F067-4218-B898-217EE010C035}</x14:id>
        </ext>
      </extLst>
    </cfRule>
  </conditionalFormatting>
  <conditionalFormatting sqref="O1081">
    <cfRule type="cellIs" dxfId="1640" priority="4480" operator="equal">
      <formula>"N"</formula>
    </cfRule>
  </conditionalFormatting>
  <conditionalFormatting sqref="Z1078">
    <cfRule type="dataBar" priority="44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{0607DD97-52C6-4438-B112-FE6092492D7C}</x14:id>
        </ext>
      </extLst>
    </cfRule>
  </conditionalFormatting>
  <conditionalFormatting sqref="U1078">
    <cfRule type="dataBar" priority="44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{D43D609B-13F4-44DB-918B-CFB8DF9CD8C8}</x14:id>
        </ext>
      </extLst>
    </cfRule>
  </conditionalFormatting>
  <conditionalFormatting sqref="O1079">
    <cfRule type="cellIs" dxfId="1639" priority="4473" operator="equal">
      <formula>"N"</formula>
    </cfRule>
  </conditionalFormatting>
  <conditionalFormatting sqref="Z1076">
    <cfRule type="dataBar" priority="44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{5F7A9847-6A50-4947-A2EE-DA40397CE028}</x14:id>
        </ext>
      </extLst>
    </cfRule>
  </conditionalFormatting>
  <conditionalFormatting sqref="U1076">
    <cfRule type="dataBar" priority="44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{7B6A48AE-991E-410A-8888-B336D8353F16}</x14:id>
        </ext>
      </extLst>
    </cfRule>
  </conditionalFormatting>
  <conditionalFormatting sqref="O1080">
    <cfRule type="cellIs" dxfId="1638" priority="4466" operator="equal">
      <formula>"N"</formula>
    </cfRule>
  </conditionalFormatting>
  <conditionalFormatting sqref="Z1077">
    <cfRule type="dataBar" priority="44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{F8727D7B-2B2F-4768-A9D4-74EE10B04615}</x14:id>
        </ext>
      </extLst>
    </cfRule>
  </conditionalFormatting>
  <conditionalFormatting sqref="U1077">
    <cfRule type="dataBar" priority="44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{3A6F041B-27F4-498F-8D88-9903CC5E46E2}</x14:id>
        </ext>
      </extLst>
    </cfRule>
  </conditionalFormatting>
  <conditionalFormatting sqref="O1085">
    <cfRule type="cellIs" dxfId="1637" priority="4462" operator="equal">
      <formula>"N"</formula>
    </cfRule>
  </conditionalFormatting>
  <conditionalFormatting sqref="Z1082">
    <cfRule type="dataBar" priority="44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{5D739829-90AB-4A53-88FE-44555A556B56}</x14:id>
        </ext>
      </extLst>
    </cfRule>
  </conditionalFormatting>
  <conditionalFormatting sqref="U1082">
    <cfRule type="dataBar" priority="44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{475FD302-56F6-4F6C-A784-5E4C7B32CBE1}</x14:id>
        </ext>
      </extLst>
    </cfRule>
  </conditionalFormatting>
  <conditionalFormatting sqref="O1077">
    <cfRule type="cellIs" dxfId="1636" priority="4458" operator="equal">
      <formula>"N"</formula>
    </cfRule>
  </conditionalFormatting>
  <conditionalFormatting sqref="Z1074">
    <cfRule type="dataBar" priority="44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{EC52CD6B-7B64-44CA-B389-40DCBF91F18C}</x14:id>
        </ext>
      </extLst>
    </cfRule>
  </conditionalFormatting>
  <conditionalFormatting sqref="U1074">
    <cfRule type="dataBar" priority="44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{5EA40724-7A12-4828-AA3A-DA6CD0836FDE}</x14:id>
        </ext>
      </extLst>
    </cfRule>
  </conditionalFormatting>
  <conditionalFormatting sqref="O1078">
    <cfRule type="cellIs" dxfId="1635" priority="4454" operator="equal">
      <formula>"N"</formula>
    </cfRule>
  </conditionalFormatting>
  <conditionalFormatting sqref="Z1075">
    <cfRule type="dataBar" priority="44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{54FAEAE5-394A-4513-9EFD-719570AE1A64}</x14:id>
        </ext>
      </extLst>
    </cfRule>
  </conditionalFormatting>
  <conditionalFormatting sqref="U1075">
    <cfRule type="dataBar" priority="44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{BF7C51C7-1A3B-4152-B335-9F7ABE1A1DDC}</x14:id>
        </ext>
      </extLst>
    </cfRule>
  </conditionalFormatting>
  <conditionalFormatting sqref="O1076">
    <cfRule type="cellIs" dxfId="1634" priority="4450" operator="equal">
      <formula>"N"</formula>
    </cfRule>
  </conditionalFormatting>
  <conditionalFormatting sqref="Z1073">
    <cfRule type="dataBar" priority="44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{D7028DA5-3830-4219-95B3-048AD29C672B}</x14:id>
        </ext>
      </extLst>
    </cfRule>
  </conditionalFormatting>
  <conditionalFormatting sqref="U1073">
    <cfRule type="dataBar" priority="44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{E464675B-7B6B-4BCF-861A-716DF23E049C}</x14:id>
        </ext>
      </extLst>
    </cfRule>
  </conditionalFormatting>
  <conditionalFormatting sqref="O1075">
    <cfRule type="cellIs" dxfId="1633" priority="4446" operator="equal">
      <formula>"N"</formula>
    </cfRule>
  </conditionalFormatting>
  <conditionalFormatting sqref="Z1072">
    <cfRule type="dataBar" priority="44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{F1918E0B-F1B1-47A0-A16A-D05261E4FE96}</x14:id>
        </ext>
      </extLst>
    </cfRule>
  </conditionalFormatting>
  <conditionalFormatting sqref="U1072">
    <cfRule type="dataBar" priority="44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{D91EAAD9-B330-4C02-8CD9-73114161D968}</x14:id>
        </ext>
      </extLst>
    </cfRule>
  </conditionalFormatting>
  <conditionalFormatting sqref="O1074">
    <cfRule type="cellIs" dxfId="1632" priority="4439" operator="equal">
      <formula>"N"</formula>
    </cfRule>
  </conditionalFormatting>
  <conditionalFormatting sqref="Z1071">
    <cfRule type="dataBar" priority="44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{B2B00FC3-6FED-42DC-A045-D69C2A850388}</x14:id>
        </ext>
      </extLst>
    </cfRule>
  </conditionalFormatting>
  <conditionalFormatting sqref="U1071">
    <cfRule type="dataBar" priority="44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{1A70002B-5C86-470A-BB4E-A87342889070}</x14:id>
        </ext>
      </extLst>
    </cfRule>
  </conditionalFormatting>
  <conditionalFormatting sqref="O1073">
    <cfRule type="cellIs" dxfId="1631" priority="4435" operator="equal">
      <formula>"N"</formula>
    </cfRule>
  </conditionalFormatting>
  <conditionalFormatting sqref="Z1070">
    <cfRule type="dataBar" priority="44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{9823E0CF-7014-4FEB-BA5B-8A344B69797F}</x14:id>
        </ext>
      </extLst>
    </cfRule>
  </conditionalFormatting>
  <conditionalFormatting sqref="U1070">
    <cfRule type="dataBar" priority="44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{66F33ABD-F278-4498-9C0C-0B155379ECA5}</x14:id>
        </ext>
      </extLst>
    </cfRule>
  </conditionalFormatting>
  <conditionalFormatting sqref="O1071">
    <cfRule type="cellIs" dxfId="1630" priority="4431" operator="equal">
      <formula>"N"</formula>
    </cfRule>
  </conditionalFormatting>
  <conditionalFormatting sqref="Z1068">
    <cfRule type="dataBar" priority="44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{7CAA9F43-FC7B-45D1-B2AD-13FDBBBB6A02}</x14:id>
        </ext>
      </extLst>
    </cfRule>
  </conditionalFormatting>
  <conditionalFormatting sqref="U1068">
    <cfRule type="dataBar" priority="44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{634E3603-BBB3-4774-8F84-DB1E4E4BA166}</x14:id>
        </ext>
      </extLst>
    </cfRule>
  </conditionalFormatting>
  <conditionalFormatting sqref="O1070">
    <cfRule type="cellIs" dxfId="1629" priority="4427" operator="equal">
      <formula>"N"</formula>
    </cfRule>
  </conditionalFormatting>
  <conditionalFormatting sqref="Z1067">
    <cfRule type="dataBar" priority="44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{6F804322-3C6A-4A63-AFFB-B84BF5210D68}</x14:id>
        </ext>
      </extLst>
    </cfRule>
  </conditionalFormatting>
  <conditionalFormatting sqref="U1067">
    <cfRule type="dataBar" priority="44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{088CF23A-111F-4F4A-AA49-DBB7E7FDFA9A}</x14:id>
        </ext>
      </extLst>
    </cfRule>
  </conditionalFormatting>
  <conditionalFormatting sqref="O1069">
    <cfRule type="cellIs" dxfId="1628" priority="4420" operator="equal">
      <formula>"N"</formula>
    </cfRule>
  </conditionalFormatting>
  <conditionalFormatting sqref="Z1066">
    <cfRule type="dataBar" priority="44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{CCAE456A-D7F1-4C2E-B792-364AF940FFD3}</x14:id>
        </ext>
      </extLst>
    </cfRule>
  </conditionalFormatting>
  <conditionalFormatting sqref="U1066">
    <cfRule type="dataBar" priority="44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{8C6F659F-1237-4CBF-8E59-2413FCBD841A}</x14:id>
        </ext>
      </extLst>
    </cfRule>
  </conditionalFormatting>
  <conditionalFormatting sqref="O1067">
    <cfRule type="cellIs" dxfId="1627" priority="4416" operator="equal">
      <formula>"N"</formula>
    </cfRule>
  </conditionalFormatting>
  <conditionalFormatting sqref="Z1064">
    <cfRule type="dataBar" priority="44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{97AAAC84-0227-4407-918A-C1F3AB057982}</x14:id>
        </ext>
      </extLst>
    </cfRule>
  </conditionalFormatting>
  <conditionalFormatting sqref="U1064">
    <cfRule type="dataBar" priority="44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{9C90B521-70EB-4554-AE70-FB2B7CEBF258}</x14:id>
        </ext>
      </extLst>
    </cfRule>
  </conditionalFormatting>
  <conditionalFormatting sqref="O1072">
    <cfRule type="cellIs" dxfId="1626" priority="4412" operator="equal">
      <formula>"N"</formula>
    </cfRule>
  </conditionalFormatting>
  <conditionalFormatting sqref="Z1069">
    <cfRule type="dataBar" priority="44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{CCA99B3A-BF75-49F4-A0EC-BF61D6B35A1A}</x14:id>
        </ext>
      </extLst>
    </cfRule>
  </conditionalFormatting>
  <conditionalFormatting sqref="U1069">
    <cfRule type="dataBar" priority="44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{4EC6EB63-A4BA-4B4C-86B9-0645141A2230}</x14:id>
        </ext>
      </extLst>
    </cfRule>
  </conditionalFormatting>
  <conditionalFormatting sqref="O1066">
    <cfRule type="cellIs" dxfId="1625" priority="4408" operator="equal">
      <formula>"N"</formula>
    </cfRule>
  </conditionalFormatting>
  <conditionalFormatting sqref="Z1063">
    <cfRule type="dataBar" priority="44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{BE409C91-ED1D-4230-9A01-DE5BE22482E3}</x14:id>
        </ext>
      </extLst>
    </cfRule>
  </conditionalFormatting>
  <conditionalFormatting sqref="U1063">
    <cfRule type="dataBar" priority="44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{6D3EDE3E-7D66-4E3D-83FA-734AEF222194}</x14:id>
        </ext>
      </extLst>
    </cfRule>
  </conditionalFormatting>
  <conditionalFormatting sqref="O1068">
    <cfRule type="cellIs" dxfId="1624" priority="4401" operator="equal">
      <formula>"N"</formula>
    </cfRule>
  </conditionalFormatting>
  <conditionalFormatting sqref="Z1065">
    <cfRule type="dataBar" priority="44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{A8744313-EAE9-4793-9F8E-CD2F209B58E1}</x14:id>
        </ext>
      </extLst>
    </cfRule>
  </conditionalFormatting>
  <conditionalFormatting sqref="U1065">
    <cfRule type="dataBar" priority="44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{BB6D1CC1-A26A-4CBF-9515-DA0BA53DCBBE}</x14:id>
        </ext>
      </extLst>
    </cfRule>
  </conditionalFormatting>
  <conditionalFormatting sqref="O1064">
    <cfRule type="cellIs" dxfId="1623" priority="4397" operator="equal">
      <formula>"N"</formula>
    </cfRule>
  </conditionalFormatting>
  <conditionalFormatting sqref="Z1061">
    <cfRule type="dataBar" priority="43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{4344D416-E7E8-4258-A176-B64E45E57C88}</x14:id>
        </ext>
      </extLst>
    </cfRule>
  </conditionalFormatting>
  <conditionalFormatting sqref="U1061">
    <cfRule type="dataBar" priority="43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{30FEC3E1-2200-472A-A138-94C1065B1272}</x14:id>
        </ext>
      </extLst>
    </cfRule>
  </conditionalFormatting>
  <conditionalFormatting sqref="O1061">
    <cfRule type="cellIs" dxfId="1622" priority="4393" operator="equal">
      <formula>"N"</formula>
    </cfRule>
  </conditionalFormatting>
  <conditionalFormatting sqref="Z1058">
    <cfRule type="dataBar" priority="43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{F383EFCA-4FB0-48BF-9461-85EE251824F8}</x14:id>
        </ext>
      </extLst>
    </cfRule>
  </conditionalFormatting>
  <conditionalFormatting sqref="U1058">
    <cfRule type="dataBar" priority="43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{9BCAA918-E4F7-4301-B412-5DC3DF8A477E}</x14:id>
        </ext>
      </extLst>
    </cfRule>
  </conditionalFormatting>
  <conditionalFormatting sqref="O1063">
    <cfRule type="cellIs" dxfId="1621" priority="4389" operator="equal">
      <formula>"N"</formula>
    </cfRule>
  </conditionalFormatting>
  <conditionalFormatting sqref="Z1060">
    <cfRule type="dataBar" priority="43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{53595AEF-75EC-4EC7-96D3-9208070E6ABA}</x14:id>
        </ext>
      </extLst>
    </cfRule>
  </conditionalFormatting>
  <conditionalFormatting sqref="U1060">
    <cfRule type="dataBar" priority="43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{12AB5505-E1E2-4843-83CB-25E312721773}</x14:id>
        </ext>
      </extLst>
    </cfRule>
  </conditionalFormatting>
  <conditionalFormatting sqref="O1062">
    <cfRule type="cellIs" dxfId="1620" priority="4385" operator="equal">
      <formula>"N"</formula>
    </cfRule>
  </conditionalFormatting>
  <conditionalFormatting sqref="Z1059">
    <cfRule type="dataBar" priority="43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{7781ABF9-1589-4F2B-A43C-319D97A1E2ED}</x14:id>
        </ext>
      </extLst>
    </cfRule>
  </conditionalFormatting>
  <conditionalFormatting sqref="U1059">
    <cfRule type="dataBar" priority="43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{9F69095C-6E64-408B-AA89-1144848955B0}</x14:id>
        </ext>
      </extLst>
    </cfRule>
  </conditionalFormatting>
  <conditionalFormatting sqref="O1065">
    <cfRule type="cellIs" dxfId="1619" priority="4381" operator="equal">
      <formula>"N"</formula>
    </cfRule>
  </conditionalFormatting>
  <conditionalFormatting sqref="Z1062">
    <cfRule type="dataBar" priority="43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{FE41F360-8D50-4451-8440-8344712AFEC0}</x14:id>
        </ext>
      </extLst>
    </cfRule>
  </conditionalFormatting>
  <conditionalFormatting sqref="U1062">
    <cfRule type="dataBar" priority="43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{9592ABBC-8A67-4530-B463-900C723C85B6}</x14:id>
        </ext>
      </extLst>
    </cfRule>
  </conditionalFormatting>
  <conditionalFormatting sqref="O1060">
    <cfRule type="cellIs" dxfId="1618" priority="4377" operator="equal">
      <formula>"N"</formula>
    </cfRule>
  </conditionalFormatting>
  <conditionalFormatting sqref="Z1057">
    <cfRule type="dataBar" priority="43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{54DBD7E7-BD55-4D8F-8D94-56FD5E96C212}</x14:id>
        </ext>
      </extLst>
    </cfRule>
  </conditionalFormatting>
  <conditionalFormatting sqref="U1057">
    <cfRule type="dataBar" priority="43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{27CD9E0C-A071-444D-89CE-E52F736CB287}</x14:id>
        </ext>
      </extLst>
    </cfRule>
  </conditionalFormatting>
  <conditionalFormatting sqref="O1059">
    <cfRule type="cellIs" dxfId="1617" priority="4373" operator="equal">
      <formula>"N"</formula>
    </cfRule>
  </conditionalFormatting>
  <conditionalFormatting sqref="Z1056">
    <cfRule type="dataBar" priority="43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{2E135F69-18D0-4E06-9354-BAF2905FFA50}</x14:id>
        </ext>
      </extLst>
    </cfRule>
  </conditionalFormatting>
  <conditionalFormatting sqref="U1056">
    <cfRule type="dataBar" priority="43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{9C8EE742-0927-4119-A48D-399F99EE4E78}</x14:id>
        </ext>
      </extLst>
    </cfRule>
  </conditionalFormatting>
  <conditionalFormatting sqref="O1058">
    <cfRule type="cellIs" dxfId="1616" priority="4366" operator="equal">
      <formula>"N"</formula>
    </cfRule>
  </conditionalFormatting>
  <conditionalFormatting sqref="Z1055">
    <cfRule type="dataBar" priority="43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{ACC7133D-1695-4D07-B2C5-387602F62CE5}</x14:id>
        </ext>
      </extLst>
    </cfRule>
  </conditionalFormatting>
  <conditionalFormatting sqref="U1055">
    <cfRule type="dataBar" priority="43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{9E9E7281-A4DA-4882-9F1E-3F7692EE9C7E}</x14:id>
        </ext>
      </extLst>
    </cfRule>
  </conditionalFormatting>
  <conditionalFormatting sqref="O1057">
    <cfRule type="cellIs" dxfId="1615" priority="4362" operator="equal">
      <formula>"N"</formula>
    </cfRule>
  </conditionalFormatting>
  <conditionalFormatting sqref="Z1054">
    <cfRule type="dataBar" priority="43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{AEE0AB14-FC23-4F9D-B9D6-819CB5A7592A}</x14:id>
        </ext>
      </extLst>
    </cfRule>
  </conditionalFormatting>
  <conditionalFormatting sqref="U1054">
    <cfRule type="dataBar" priority="43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{5582BD5C-DFFA-45F1-A8BD-5D199BD09472}</x14:id>
        </ext>
      </extLst>
    </cfRule>
  </conditionalFormatting>
  <conditionalFormatting sqref="O1056">
    <cfRule type="cellIs" dxfId="1614" priority="4358" operator="equal">
      <formula>"N"</formula>
    </cfRule>
  </conditionalFormatting>
  <conditionalFormatting sqref="Z1053">
    <cfRule type="dataBar" priority="43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{ECCED297-9FF9-4F20-ABCB-D913E24DACB1}</x14:id>
        </ext>
      </extLst>
    </cfRule>
  </conditionalFormatting>
  <conditionalFormatting sqref="U1053">
    <cfRule type="dataBar" priority="43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{AE78915F-F08C-4F20-AEB5-0A56BB71F95E}</x14:id>
        </ext>
      </extLst>
    </cfRule>
  </conditionalFormatting>
  <conditionalFormatting sqref="O1055">
    <cfRule type="cellIs" dxfId="1613" priority="4354" operator="equal">
      <formula>"N"</formula>
    </cfRule>
  </conditionalFormatting>
  <conditionalFormatting sqref="U1052">
    <cfRule type="dataBar" priority="43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{9545E971-0B27-4632-ACB5-96F366245C40}</x14:id>
        </ext>
      </extLst>
    </cfRule>
  </conditionalFormatting>
  <conditionalFormatting sqref="Z1052">
    <cfRule type="dataBar" priority="43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{915D3B34-2516-442F-868B-9C0384CFF3BB}</x14:id>
        </ext>
      </extLst>
    </cfRule>
  </conditionalFormatting>
  <conditionalFormatting sqref="O1054">
    <cfRule type="cellIs" dxfId="1612" priority="4349" operator="equal">
      <formula>"N"</formula>
    </cfRule>
  </conditionalFormatting>
  <conditionalFormatting sqref="U1051">
    <cfRule type="dataBar" priority="43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{C5891F96-F884-4CF6-9C4F-1767645EAED8}</x14:id>
        </ext>
      </extLst>
    </cfRule>
  </conditionalFormatting>
  <conditionalFormatting sqref="Z1051">
    <cfRule type="dataBar" priority="43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{75F9730F-5C4E-4723-A53C-8CEA206BD6E3}</x14:id>
        </ext>
      </extLst>
    </cfRule>
  </conditionalFormatting>
  <conditionalFormatting sqref="O1053">
    <cfRule type="cellIs" dxfId="1611" priority="4345" operator="equal">
      <formula>"N"</formula>
    </cfRule>
  </conditionalFormatting>
  <conditionalFormatting sqref="U1050">
    <cfRule type="dataBar" priority="43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{10DDF4AC-89AD-4952-891D-7E5BE4B52E69}</x14:id>
        </ext>
      </extLst>
    </cfRule>
  </conditionalFormatting>
  <conditionalFormatting sqref="Z1050">
    <cfRule type="dataBar" priority="43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{B6FECD1C-C3CF-49BA-8C85-76C06CCA8374}</x14:id>
        </ext>
      </extLst>
    </cfRule>
  </conditionalFormatting>
  <conditionalFormatting sqref="O1052">
    <cfRule type="cellIs" dxfId="1610" priority="4341" operator="equal">
      <formula>"N"</formula>
    </cfRule>
  </conditionalFormatting>
  <conditionalFormatting sqref="U1049">
    <cfRule type="dataBar" priority="43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{47EDDF3C-DFE8-4B9B-AD7C-AA88022B5ACD}</x14:id>
        </ext>
      </extLst>
    </cfRule>
  </conditionalFormatting>
  <conditionalFormatting sqref="Z1049">
    <cfRule type="dataBar" priority="43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{FBBD4757-A88F-4B07-B8AE-DEDCC32B6EDD}</x14:id>
        </ext>
      </extLst>
    </cfRule>
  </conditionalFormatting>
  <conditionalFormatting sqref="O1051">
    <cfRule type="cellIs" dxfId="1609" priority="4337" operator="equal">
      <formula>"N"</formula>
    </cfRule>
  </conditionalFormatting>
  <conditionalFormatting sqref="U1048">
    <cfRule type="dataBar" priority="43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{7ED90814-4090-49E8-9DEE-043C93FCA367}</x14:id>
        </ext>
      </extLst>
    </cfRule>
  </conditionalFormatting>
  <conditionalFormatting sqref="Z1048">
    <cfRule type="dataBar" priority="43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{7394B71F-593B-4971-B522-C7210ED57511}</x14:id>
        </ext>
      </extLst>
    </cfRule>
  </conditionalFormatting>
  <conditionalFormatting sqref="O1050">
    <cfRule type="cellIs" dxfId="1608" priority="4333" operator="equal">
      <formula>"N"</formula>
    </cfRule>
  </conditionalFormatting>
  <conditionalFormatting sqref="U1047">
    <cfRule type="dataBar" priority="43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{76323BC5-F2BD-46CD-BF8E-7719199451D9}</x14:id>
        </ext>
      </extLst>
    </cfRule>
  </conditionalFormatting>
  <conditionalFormatting sqref="Z1047">
    <cfRule type="dataBar" priority="43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{24746A28-88AC-454A-9B40-7E4025A59DC7}</x14:id>
        </ext>
      </extLst>
    </cfRule>
  </conditionalFormatting>
  <conditionalFormatting sqref="O1049">
    <cfRule type="cellIs" dxfId="1607" priority="4329" operator="equal">
      <formula>"N"</formula>
    </cfRule>
  </conditionalFormatting>
  <conditionalFormatting sqref="U1046">
    <cfRule type="dataBar" priority="43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{8ADDAD19-56A9-4910-B100-A1863905A845}</x14:id>
        </ext>
      </extLst>
    </cfRule>
  </conditionalFormatting>
  <conditionalFormatting sqref="Z1046">
    <cfRule type="dataBar" priority="43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{86555AD2-5411-4CAD-B4EC-BA6EDB0BDD80}</x14:id>
        </ext>
      </extLst>
    </cfRule>
  </conditionalFormatting>
  <conditionalFormatting sqref="O1048">
    <cfRule type="cellIs" dxfId="1606" priority="4325" operator="equal">
      <formula>"N"</formula>
    </cfRule>
  </conditionalFormatting>
  <conditionalFormatting sqref="U1045">
    <cfRule type="dataBar" priority="43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{8F87F84A-12B8-4D18-871A-3233BA190AE9}</x14:id>
        </ext>
      </extLst>
    </cfRule>
  </conditionalFormatting>
  <conditionalFormatting sqref="Z1045">
    <cfRule type="dataBar" priority="43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{44E0ECD9-AE7E-4F3A-97D3-670103A239A8}</x14:id>
        </ext>
      </extLst>
    </cfRule>
  </conditionalFormatting>
  <conditionalFormatting sqref="O1047">
    <cfRule type="cellIs" dxfId="1605" priority="4321" operator="equal">
      <formula>"N"</formula>
    </cfRule>
  </conditionalFormatting>
  <conditionalFormatting sqref="U1044">
    <cfRule type="dataBar" priority="43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{364E4E38-115A-4E83-A625-D3789CC44523}</x14:id>
        </ext>
      </extLst>
    </cfRule>
  </conditionalFormatting>
  <conditionalFormatting sqref="Z1044">
    <cfRule type="dataBar" priority="43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{C475D050-6C5F-43BE-9345-94F72001BD3E}</x14:id>
        </ext>
      </extLst>
    </cfRule>
  </conditionalFormatting>
  <conditionalFormatting sqref="O1046">
    <cfRule type="cellIs" dxfId="1604" priority="4317" operator="equal">
      <formula>"N"</formula>
    </cfRule>
  </conditionalFormatting>
  <conditionalFormatting sqref="U1043">
    <cfRule type="dataBar" priority="43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{6BD44235-4F0D-495B-A5E3-4F9C758FAB91}</x14:id>
        </ext>
      </extLst>
    </cfRule>
  </conditionalFormatting>
  <conditionalFormatting sqref="Z1043">
    <cfRule type="dataBar" priority="43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{214AEE7E-8069-498D-8870-83059635AD28}</x14:id>
        </ext>
      </extLst>
    </cfRule>
  </conditionalFormatting>
  <conditionalFormatting sqref="O1045">
    <cfRule type="cellIs" dxfId="1603" priority="4313" operator="equal">
      <formula>"N"</formula>
    </cfRule>
  </conditionalFormatting>
  <conditionalFormatting sqref="U1042">
    <cfRule type="dataBar" priority="43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{D4F3B9F7-26CF-43C2-A6A0-CAA7F7512DDF}</x14:id>
        </ext>
      </extLst>
    </cfRule>
  </conditionalFormatting>
  <conditionalFormatting sqref="Z1042">
    <cfRule type="dataBar" priority="43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{3153A415-5B4D-466D-9810-6F677210C37B}</x14:id>
        </ext>
      </extLst>
    </cfRule>
  </conditionalFormatting>
  <conditionalFormatting sqref="O1039">
    <cfRule type="cellIs" dxfId="1602" priority="4309" operator="equal">
      <formula>"N"</formula>
    </cfRule>
  </conditionalFormatting>
  <conditionalFormatting sqref="U1036">
    <cfRule type="dataBar" priority="43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{EF3CF4C5-3D4D-464A-B442-24F7828102DE}</x14:id>
        </ext>
      </extLst>
    </cfRule>
  </conditionalFormatting>
  <conditionalFormatting sqref="Z1036">
    <cfRule type="dataBar" priority="43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{A45C8D55-4107-4E0C-BBA8-E28FC2280F1C}</x14:id>
        </ext>
      </extLst>
    </cfRule>
  </conditionalFormatting>
  <conditionalFormatting sqref="O1044">
    <cfRule type="cellIs" dxfId="1601" priority="4305" operator="equal">
      <formula>"N"</formula>
    </cfRule>
  </conditionalFormatting>
  <conditionalFormatting sqref="U1041">
    <cfRule type="dataBar" priority="43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{C7B02639-E584-4BCC-80C2-0C87C0D83F3B}</x14:id>
        </ext>
      </extLst>
    </cfRule>
  </conditionalFormatting>
  <conditionalFormatting sqref="Z1041">
    <cfRule type="dataBar" priority="43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{477820BC-F899-4A5B-A2E0-E8CF06C8E3F0}</x14:id>
        </ext>
      </extLst>
    </cfRule>
  </conditionalFormatting>
  <conditionalFormatting sqref="O1043">
    <cfRule type="cellIs" dxfId="1600" priority="4301" operator="equal">
      <formula>"N"</formula>
    </cfRule>
  </conditionalFormatting>
  <conditionalFormatting sqref="U1040">
    <cfRule type="dataBar" priority="43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{D17FBF8D-CA94-410C-A81B-45B71AD7E705}</x14:id>
        </ext>
      </extLst>
    </cfRule>
  </conditionalFormatting>
  <conditionalFormatting sqref="Z1040">
    <cfRule type="dataBar" priority="43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{201FD3E1-7EDC-42BD-82FE-26BAE314CEBC}</x14:id>
        </ext>
      </extLst>
    </cfRule>
  </conditionalFormatting>
  <conditionalFormatting sqref="O1042">
    <cfRule type="cellIs" dxfId="1599" priority="4297" operator="equal">
      <formula>"N"</formula>
    </cfRule>
  </conditionalFormatting>
  <conditionalFormatting sqref="U1039">
    <cfRule type="dataBar" priority="42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{2D70DE6F-6DB0-459C-8507-28BCA55B3764}</x14:id>
        </ext>
      </extLst>
    </cfRule>
  </conditionalFormatting>
  <conditionalFormatting sqref="Z1039">
    <cfRule type="dataBar" priority="42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{6700561B-C142-481E-B2D8-7D060E5C878C}</x14:id>
        </ext>
      </extLst>
    </cfRule>
  </conditionalFormatting>
  <conditionalFormatting sqref="O1041">
    <cfRule type="cellIs" dxfId="1598" priority="4293" operator="equal">
      <formula>"N"</formula>
    </cfRule>
  </conditionalFormatting>
  <conditionalFormatting sqref="U1038">
    <cfRule type="dataBar" priority="42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{EE1176F1-D78D-47DB-8A31-1FC8DC3531C7}</x14:id>
        </ext>
      </extLst>
    </cfRule>
  </conditionalFormatting>
  <conditionalFormatting sqref="Z1038">
    <cfRule type="dataBar" priority="42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{BC397FE7-CECD-4CC8-8E51-7688ADF22DD1}</x14:id>
        </ext>
      </extLst>
    </cfRule>
  </conditionalFormatting>
  <conditionalFormatting sqref="O1040">
    <cfRule type="cellIs" dxfId="1597" priority="4289" operator="equal">
      <formula>"N"</formula>
    </cfRule>
  </conditionalFormatting>
  <conditionalFormatting sqref="U1037">
    <cfRule type="dataBar" priority="42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{51AFF765-0CAB-42D9-9F70-F3B929C2E671}</x14:id>
        </ext>
      </extLst>
    </cfRule>
  </conditionalFormatting>
  <conditionalFormatting sqref="Z1037">
    <cfRule type="dataBar" priority="42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{5B411E55-6D1C-4775-B86F-CFEA280EA696}</x14:id>
        </ext>
      </extLst>
    </cfRule>
  </conditionalFormatting>
  <conditionalFormatting sqref="O1038">
    <cfRule type="cellIs" dxfId="1596" priority="4282" operator="equal">
      <formula>"N"</formula>
    </cfRule>
  </conditionalFormatting>
  <conditionalFormatting sqref="U1035">
    <cfRule type="dataBar" priority="42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{B567200E-FA2A-4197-A5C5-8864D3C70D51}</x14:id>
        </ext>
      </extLst>
    </cfRule>
  </conditionalFormatting>
  <conditionalFormatting sqref="Z1035">
    <cfRule type="dataBar" priority="42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{6C8AA156-B368-4311-B930-004CD352B2FC}</x14:id>
        </ext>
      </extLst>
    </cfRule>
  </conditionalFormatting>
  <conditionalFormatting sqref="O1037">
    <cfRule type="cellIs" dxfId="1595" priority="4277" operator="equal">
      <formula>"N"</formula>
    </cfRule>
  </conditionalFormatting>
  <conditionalFormatting sqref="U1034">
    <cfRule type="dataBar" priority="42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{2C31DE35-DC9F-40CB-991E-DCD1B5F63E73}</x14:id>
        </ext>
      </extLst>
    </cfRule>
  </conditionalFormatting>
  <conditionalFormatting sqref="Z1034">
    <cfRule type="dataBar" priority="42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{3A7A6490-E991-44AA-87D2-725BE547F158}</x14:id>
        </ext>
      </extLst>
    </cfRule>
  </conditionalFormatting>
  <conditionalFormatting sqref="O1036">
    <cfRule type="cellIs" dxfId="1594" priority="4273" operator="equal">
      <formula>"N"</formula>
    </cfRule>
  </conditionalFormatting>
  <conditionalFormatting sqref="U1033">
    <cfRule type="dataBar" priority="42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{5A913BDE-92BA-4E3F-9EF8-6DEE999F456B}</x14:id>
        </ext>
      </extLst>
    </cfRule>
  </conditionalFormatting>
  <conditionalFormatting sqref="Z1033">
    <cfRule type="dataBar" priority="42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{0D0672A5-91C3-486B-BDC7-0FD83ABED502}</x14:id>
        </ext>
      </extLst>
    </cfRule>
  </conditionalFormatting>
  <conditionalFormatting sqref="O1035">
    <cfRule type="cellIs" dxfId="1593" priority="4269" operator="equal">
      <formula>"N"</formula>
    </cfRule>
  </conditionalFormatting>
  <conditionalFormatting sqref="U1032">
    <cfRule type="dataBar" priority="42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{BFC7EB6B-F469-4F42-96D0-38E643879218}</x14:id>
        </ext>
      </extLst>
    </cfRule>
  </conditionalFormatting>
  <conditionalFormatting sqref="Z1032">
    <cfRule type="dataBar" priority="42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{3EA26CCB-2093-4CF5-9C84-4B6357DFB6C1}</x14:id>
        </ext>
      </extLst>
    </cfRule>
  </conditionalFormatting>
  <conditionalFormatting sqref="O1034">
    <cfRule type="cellIs" dxfId="1592" priority="4265" operator="equal">
      <formula>"N"</formula>
    </cfRule>
  </conditionalFormatting>
  <conditionalFormatting sqref="U1031">
    <cfRule type="dataBar" priority="42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{A458DA0F-1DB9-4306-9DE8-565B546C7E0A}</x14:id>
        </ext>
      </extLst>
    </cfRule>
  </conditionalFormatting>
  <conditionalFormatting sqref="Z1031">
    <cfRule type="dataBar" priority="42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{7934BB7D-B1A6-4B07-AAE9-8B98CCB93B5E}</x14:id>
        </ext>
      </extLst>
    </cfRule>
  </conditionalFormatting>
  <conditionalFormatting sqref="O1033">
    <cfRule type="cellIs" dxfId="1591" priority="4261" operator="equal">
      <formula>"N"</formula>
    </cfRule>
  </conditionalFormatting>
  <conditionalFormatting sqref="U1030">
    <cfRule type="dataBar" priority="42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{86C11907-A015-448B-9C9B-B0C62D6AB5A0}</x14:id>
        </ext>
      </extLst>
    </cfRule>
  </conditionalFormatting>
  <conditionalFormatting sqref="Z1030">
    <cfRule type="dataBar" priority="42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{9A88948E-A5DC-4922-BC03-98411D01455B}</x14:id>
        </ext>
      </extLst>
    </cfRule>
  </conditionalFormatting>
  <conditionalFormatting sqref="O1027">
    <cfRule type="cellIs" dxfId="1590" priority="4257" operator="equal">
      <formula>"N"</formula>
    </cfRule>
  </conditionalFormatting>
  <conditionalFormatting sqref="U1024">
    <cfRule type="dataBar" priority="42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{34BC9406-7B1A-415D-9235-9DF364D8790C}</x14:id>
        </ext>
      </extLst>
    </cfRule>
  </conditionalFormatting>
  <conditionalFormatting sqref="Z1024">
    <cfRule type="dataBar" priority="42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{CEA57123-B1DC-48A3-A522-2DD80647728A}</x14:id>
        </ext>
      </extLst>
    </cfRule>
  </conditionalFormatting>
  <conditionalFormatting sqref="O1032">
    <cfRule type="cellIs" dxfId="1589" priority="4253" operator="equal">
      <formula>"N"</formula>
    </cfRule>
  </conditionalFormatting>
  <conditionalFormatting sqref="U1029">
    <cfRule type="dataBar" priority="42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{DB482439-B46B-4FE9-948C-DF9A709FA9F0}</x14:id>
        </ext>
      </extLst>
    </cfRule>
  </conditionalFormatting>
  <conditionalFormatting sqref="Z1029">
    <cfRule type="dataBar" priority="42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{6E2E4592-E90D-4112-8E89-7710CED4A161}</x14:id>
        </ext>
      </extLst>
    </cfRule>
  </conditionalFormatting>
  <conditionalFormatting sqref="O1025">
    <cfRule type="cellIs" dxfId="1588" priority="4249" operator="equal">
      <formula>"N"</formula>
    </cfRule>
  </conditionalFormatting>
  <conditionalFormatting sqref="U1022">
    <cfRule type="dataBar" priority="42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{577BAA15-0FC4-4934-9924-4C12E56371A7}</x14:id>
        </ext>
      </extLst>
    </cfRule>
  </conditionalFormatting>
  <conditionalFormatting sqref="Z1022">
    <cfRule type="dataBar" priority="42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{99BCAB38-F475-4F39-9DE3-223142CD6452}</x14:id>
        </ext>
      </extLst>
    </cfRule>
  </conditionalFormatting>
  <conditionalFormatting sqref="O1024">
    <cfRule type="cellIs" dxfId="1587" priority="4245" operator="equal">
      <formula>"N"</formula>
    </cfRule>
  </conditionalFormatting>
  <conditionalFormatting sqref="U1021">
    <cfRule type="dataBar" priority="42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{B2423AED-614D-467A-B2CB-F477F01766BD}</x14:id>
        </ext>
      </extLst>
    </cfRule>
  </conditionalFormatting>
  <conditionalFormatting sqref="Z1021">
    <cfRule type="dataBar" priority="42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{AE5AFDDE-C74F-47DB-A028-865745D03C7F}</x14:id>
        </ext>
      </extLst>
    </cfRule>
  </conditionalFormatting>
  <conditionalFormatting sqref="O1023">
    <cfRule type="cellIs" dxfId="1586" priority="4241" operator="equal">
      <formula>"N"</formula>
    </cfRule>
  </conditionalFormatting>
  <conditionalFormatting sqref="U1020">
    <cfRule type="dataBar" priority="42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{64E4A4A8-0663-4600-A98A-BB62E000CFD2}</x14:id>
        </ext>
      </extLst>
    </cfRule>
  </conditionalFormatting>
  <conditionalFormatting sqref="Z1020">
    <cfRule type="dataBar" priority="42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{1C3B1F78-2A60-43B1-B2E1-3E57C4B77F39}</x14:id>
        </ext>
      </extLst>
    </cfRule>
  </conditionalFormatting>
  <conditionalFormatting sqref="O1022">
    <cfRule type="cellIs" dxfId="1585" priority="4234" operator="equal">
      <formula>"N"</formula>
    </cfRule>
  </conditionalFormatting>
  <conditionalFormatting sqref="U1019">
    <cfRule type="dataBar" priority="42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{849A28A7-ADD8-446F-8760-F9FFA4693FB4}</x14:id>
        </ext>
      </extLst>
    </cfRule>
  </conditionalFormatting>
  <conditionalFormatting sqref="Z1019">
    <cfRule type="dataBar" priority="42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{CB007AD9-2855-46C7-981C-547144F2AE29}</x14:id>
        </ext>
      </extLst>
    </cfRule>
  </conditionalFormatting>
  <conditionalFormatting sqref="O1031">
    <cfRule type="cellIs" dxfId="1584" priority="4230" operator="equal">
      <formula>"N"</formula>
    </cfRule>
  </conditionalFormatting>
  <conditionalFormatting sqref="U1028">
    <cfRule type="dataBar" priority="42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{4EB6D937-A8B1-4AB5-9B66-2922CE586A73}</x14:id>
        </ext>
      </extLst>
    </cfRule>
  </conditionalFormatting>
  <conditionalFormatting sqref="Z1028">
    <cfRule type="dataBar" priority="42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{6A0F4423-F861-4D54-A833-E7F0E6BE73B8}</x14:id>
        </ext>
      </extLst>
    </cfRule>
  </conditionalFormatting>
  <conditionalFormatting sqref="O1030">
    <cfRule type="cellIs" dxfId="1583" priority="4226" operator="equal">
      <formula>"N"</formula>
    </cfRule>
  </conditionalFormatting>
  <conditionalFormatting sqref="U1027">
    <cfRule type="dataBar" priority="42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{AF3EB698-226A-4CF2-ABB0-8BFB668F401F}</x14:id>
        </ext>
      </extLst>
    </cfRule>
  </conditionalFormatting>
  <conditionalFormatting sqref="Z1027">
    <cfRule type="dataBar" priority="42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{7B053B87-BA4E-4276-AF94-BE26ED9BCDAE}</x14:id>
        </ext>
      </extLst>
    </cfRule>
  </conditionalFormatting>
  <conditionalFormatting sqref="O1029">
    <cfRule type="cellIs" dxfId="1582" priority="4222" operator="equal">
      <formula>"N"</formula>
    </cfRule>
  </conditionalFormatting>
  <conditionalFormatting sqref="U1026">
    <cfRule type="dataBar" priority="42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{DC019D14-40A1-4F96-ABB2-02207D41E6F2}</x14:id>
        </ext>
      </extLst>
    </cfRule>
  </conditionalFormatting>
  <conditionalFormatting sqref="Z1026">
    <cfRule type="dataBar" priority="42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{28F85C8C-7B44-4504-92E0-6136BA7A89AD}</x14:id>
        </ext>
      </extLst>
    </cfRule>
  </conditionalFormatting>
  <conditionalFormatting sqref="O1028">
    <cfRule type="cellIs" dxfId="1581" priority="4218" operator="equal">
      <formula>"N"</formula>
    </cfRule>
  </conditionalFormatting>
  <conditionalFormatting sqref="U1025">
    <cfRule type="dataBar" priority="42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{26203396-A563-4B6A-B520-1A9B0B23ECED}</x14:id>
        </ext>
      </extLst>
    </cfRule>
  </conditionalFormatting>
  <conditionalFormatting sqref="Z1025">
    <cfRule type="dataBar" priority="4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{2187A66C-8D83-4811-9462-59C6623D5B4B}</x14:id>
        </ext>
      </extLst>
    </cfRule>
  </conditionalFormatting>
  <conditionalFormatting sqref="O1021">
    <cfRule type="cellIs" dxfId="1580" priority="4211" operator="equal">
      <formula>"N"</formula>
    </cfRule>
  </conditionalFormatting>
  <conditionalFormatting sqref="U1018">
    <cfRule type="dataBar" priority="42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{0CDC4E19-CF12-4E85-A0A3-B5B728249388}</x14:id>
        </ext>
      </extLst>
    </cfRule>
  </conditionalFormatting>
  <conditionalFormatting sqref="Z1018">
    <cfRule type="dataBar" priority="42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{52CC360D-05E0-4E01-97C9-AAD754A1E32B}</x14:id>
        </ext>
      </extLst>
    </cfRule>
  </conditionalFormatting>
  <conditionalFormatting sqref="O1026">
    <cfRule type="cellIs" dxfId="1579" priority="4207" operator="equal">
      <formula>"N"</formula>
    </cfRule>
  </conditionalFormatting>
  <conditionalFormatting sqref="U1023">
    <cfRule type="dataBar" priority="42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{9ECB46E5-C825-4457-A222-2F8B7E585539}</x14:id>
        </ext>
      </extLst>
    </cfRule>
  </conditionalFormatting>
  <conditionalFormatting sqref="Z1023">
    <cfRule type="dataBar" priority="4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{132C1997-029C-4211-9B3A-E553E5493443}</x14:id>
        </ext>
      </extLst>
    </cfRule>
  </conditionalFormatting>
  <conditionalFormatting sqref="O1020">
    <cfRule type="cellIs" dxfId="1578" priority="4203" operator="equal">
      <formula>"N"</formula>
    </cfRule>
  </conditionalFormatting>
  <conditionalFormatting sqref="U1017">
    <cfRule type="dataBar" priority="42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{54104D04-EBBD-441F-B1C6-98C87D2E8F34}</x14:id>
        </ext>
      </extLst>
    </cfRule>
  </conditionalFormatting>
  <conditionalFormatting sqref="Z1017">
    <cfRule type="dataBar" priority="42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{32140F96-F5E9-4864-B88C-93EC15B5E8ED}</x14:id>
        </ext>
      </extLst>
    </cfRule>
  </conditionalFormatting>
  <conditionalFormatting sqref="O1019">
    <cfRule type="cellIs" dxfId="1577" priority="4199" operator="equal">
      <formula>"N"</formula>
    </cfRule>
  </conditionalFormatting>
  <conditionalFormatting sqref="U1016">
    <cfRule type="dataBar" priority="42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{8D72FAC9-2E73-42B9-85C9-88EF9FBACE7D}</x14:id>
        </ext>
      </extLst>
    </cfRule>
  </conditionalFormatting>
  <conditionalFormatting sqref="Z1016">
    <cfRule type="dataBar" priority="41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{9BCE2951-A84B-4CDC-952F-717C2EAE7600}</x14:id>
        </ext>
      </extLst>
    </cfRule>
  </conditionalFormatting>
  <conditionalFormatting sqref="O1018">
    <cfRule type="cellIs" dxfId="1576" priority="4195" operator="equal">
      <formula>"N"</formula>
    </cfRule>
  </conditionalFormatting>
  <conditionalFormatting sqref="U1015">
    <cfRule type="dataBar" priority="41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{2509BB53-5D7E-4400-9413-881FFD39C58F}</x14:id>
        </ext>
      </extLst>
    </cfRule>
  </conditionalFormatting>
  <conditionalFormatting sqref="Z1015">
    <cfRule type="dataBar" priority="41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{1C0A2856-F742-4384-A77C-63642493F76D}</x14:id>
        </ext>
      </extLst>
    </cfRule>
  </conditionalFormatting>
  <conditionalFormatting sqref="O1017">
    <cfRule type="cellIs" dxfId="1575" priority="4191" operator="equal">
      <formula>"N"</formula>
    </cfRule>
  </conditionalFormatting>
  <conditionalFormatting sqref="U1014">
    <cfRule type="dataBar" priority="41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{986AEEC9-47F2-4391-A8B4-D95B4728DF37}</x14:id>
        </ext>
      </extLst>
    </cfRule>
  </conditionalFormatting>
  <conditionalFormatting sqref="Z1014">
    <cfRule type="dataBar" priority="41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{BFDA1969-BF9B-4843-951A-B839B2045EB0}</x14:id>
        </ext>
      </extLst>
    </cfRule>
  </conditionalFormatting>
  <conditionalFormatting sqref="O1016">
    <cfRule type="cellIs" dxfId="1574" priority="4184" operator="equal">
      <formula>"N"</formula>
    </cfRule>
  </conditionalFormatting>
  <conditionalFormatting sqref="U1013">
    <cfRule type="dataBar" priority="41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{3192F8F6-53AC-4DB5-9472-549CE5C10EC1}</x14:id>
        </ext>
      </extLst>
    </cfRule>
  </conditionalFormatting>
  <conditionalFormatting sqref="Z1013">
    <cfRule type="dataBar" priority="41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{76F9C4B7-F68E-4AFD-9ED8-B4D8CDB5EEE9}</x14:id>
        </ext>
      </extLst>
    </cfRule>
  </conditionalFormatting>
  <conditionalFormatting sqref="O1015">
    <cfRule type="cellIs" dxfId="1573" priority="4180" operator="equal">
      <formula>"N"</formula>
    </cfRule>
  </conditionalFormatting>
  <conditionalFormatting sqref="U1012">
    <cfRule type="dataBar" priority="41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{CED343A0-15D9-4D4E-9CC5-07F0A8B442C4}</x14:id>
        </ext>
      </extLst>
    </cfRule>
  </conditionalFormatting>
  <conditionalFormatting sqref="Z1012">
    <cfRule type="dataBar" priority="41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{F4C23D75-B593-47C5-AD73-0DDF9CF7F225}</x14:id>
        </ext>
      </extLst>
    </cfRule>
  </conditionalFormatting>
  <conditionalFormatting sqref="O1014">
    <cfRule type="cellIs" dxfId="1572" priority="4176" operator="equal">
      <formula>"N"</formula>
    </cfRule>
  </conditionalFormatting>
  <conditionalFormatting sqref="U1011">
    <cfRule type="dataBar" priority="41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{623BEFDA-55C7-4386-A499-4AEF9E43F537}</x14:id>
        </ext>
      </extLst>
    </cfRule>
  </conditionalFormatting>
  <conditionalFormatting sqref="Z1011">
    <cfRule type="dataBar" priority="41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{4911BCB0-2931-40FD-93D7-6298C125A5DD}</x14:id>
        </ext>
      </extLst>
    </cfRule>
  </conditionalFormatting>
  <conditionalFormatting sqref="O1013">
    <cfRule type="cellIs" dxfId="1571" priority="4172" operator="equal">
      <formula>"N"</formula>
    </cfRule>
  </conditionalFormatting>
  <conditionalFormatting sqref="U1010">
    <cfRule type="dataBar" priority="41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{043580B3-F2A3-45DD-A74B-42D94D7061C8}</x14:id>
        </ext>
      </extLst>
    </cfRule>
  </conditionalFormatting>
  <conditionalFormatting sqref="Z1010">
    <cfRule type="dataBar" priority="41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{7C56435F-9E2E-4AB2-B086-3AC081B07BD5}</x14:id>
        </ext>
      </extLst>
    </cfRule>
  </conditionalFormatting>
  <conditionalFormatting sqref="O1012">
    <cfRule type="cellIs" dxfId="1570" priority="4167" operator="equal">
      <formula>"N"</formula>
    </cfRule>
  </conditionalFormatting>
  <conditionalFormatting sqref="U1009">
    <cfRule type="dataBar" priority="41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{AC4CA47D-C353-4017-AC76-DB1B7006916D}</x14:id>
        </ext>
      </extLst>
    </cfRule>
  </conditionalFormatting>
  <conditionalFormatting sqref="Z1009">
    <cfRule type="dataBar" priority="41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{593945C0-FE85-4458-8771-551E1D8D0A2A}</x14:id>
        </ext>
      </extLst>
    </cfRule>
  </conditionalFormatting>
  <conditionalFormatting sqref="O1011">
    <cfRule type="cellIs" dxfId="1569" priority="4163" operator="equal">
      <formula>"N"</formula>
    </cfRule>
  </conditionalFormatting>
  <conditionalFormatting sqref="U1008">
    <cfRule type="dataBar" priority="41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{F3D9A6B7-BC7A-45BF-B4C7-FC1A75741F35}</x14:id>
        </ext>
      </extLst>
    </cfRule>
  </conditionalFormatting>
  <conditionalFormatting sqref="Z1008">
    <cfRule type="dataBar" priority="41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{CECD1A18-C6AE-4808-AEAC-94B9E189CD04}</x14:id>
        </ext>
      </extLst>
    </cfRule>
  </conditionalFormatting>
  <conditionalFormatting sqref="O1010">
    <cfRule type="cellIs" dxfId="1568" priority="4159" operator="equal">
      <formula>"N"</formula>
    </cfRule>
  </conditionalFormatting>
  <conditionalFormatting sqref="U1007">
    <cfRule type="dataBar" priority="41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{41867527-7598-4DC8-98B9-4422BD85A31E}</x14:id>
        </ext>
      </extLst>
    </cfRule>
  </conditionalFormatting>
  <conditionalFormatting sqref="Z1007">
    <cfRule type="dataBar" priority="4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{3BBCCBF2-E085-4323-B4CE-6136EE4609F5}</x14:id>
        </ext>
      </extLst>
    </cfRule>
  </conditionalFormatting>
  <conditionalFormatting sqref="O1009">
    <cfRule type="cellIs" dxfId="1567" priority="4155" operator="equal">
      <formula>"N"</formula>
    </cfRule>
  </conditionalFormatting>
  <conditionalFormatting sqref="U1006">
    <cfRule type="dataBar" priority="41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{97F6BD80-AE13-4122-907F-E41BFFB09EC0}</x14:id>
        </ext>
      </extLst>
    </cfRule>
  </conditionalFormatting>
  <conditionalFormatting sqref="Z1006">
    <cfRule type="dataBar" priority="41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{CB68BD78-DBC5-4D4B-B383-BA2382024D83}</x14:id>
        </ext>
      </extLst>
    </cfRule>
  </conditionalFormatting>
  <conditionalFormatting sqref="O1008">
    <cfRule type="cellIs" dxfId="1566" priority="4151" operator="equal">
      <formula>"N"</formula>
    </cfRule>
  </conditionalFormatting>
  <conditionalFormatting sqref="U1005">
    <cfRule type="dataBar" priority="41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{A01448A8-77FA-4151-B707-F973B9F86F8B}</x14:id>
        </ext>
      </extLst>
    </cfRule>
  </conditionalFormatting>
  <conditionalFormatting sqref="Z1005">
    <cfRule type="dataBar" priority="41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{8948C3F6-83E6-495C-8623-3ADB1A177113}</x14:id>
        </ext>
      </extLst>
    </cfRule>
  </conditionalFormatting>
  <conditionalFormatting sqref="O1007">
    <cfRule type="cellIs" dxfId="1565" priority="4147" operator="equal">
      <formula>"N"</formula>
    </cfRule>
  </conditionalFormatting>
  <conditionalFormatting sqref="U1004">
    <cfRule type="dataBar" priority="41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{8914A6C7-186D-4E4E-BE93-9402977FE401}</x14:id>
        </ext>
      </extLst>
    </cfRule>
  </conditionalFormatting>
  <conditionalFormatting sqref="Z1004">
    <cfRule type="dataBar" priority="41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{53EA90B4-6ECF-4C7A-AD32-E4BCDB888807}</x14:id>
        </ext>
      </extLst>
    </cfRule>
  </conditionalFormatting>
  <conditionalFormatting sqref="O1006">
    <cfRule type="cellIs" dxfId="1564" priority="4143" operator="equal">
      <formula>"N"</formula>
    </cfRule>
  </conditionalFormatting>
  <conditionalFormatting sqref="U1003">
    <cfRule type="dataBar" priority="41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{1EB78965-5B04-4C3B-988C-AF21EC67435E}</x14:id>
        </ext>
      </extLst>
    </cfRule>
  </conditionalFormatting>
  <conditionalFormatting sqref="Z1003">
    <cfRule type="dataBar" priority="41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{7DA55364-6733-4FB5-A236-04DBB00616B3}</x14:id>
        </ext>
      </extLst>
    </cfRule>
  </conditionalFormatting>
  <conditionalFormatting sqref="U1002">
    <cfRule type="dataBar" priority="41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{D9381291-A0EC-4EBB-B048-2664CC477AD4}</x14:id>
        </ext>
      </extLst>
    </cfRule>
  </conditionalFormatting>
  <conditionalFormatting sqref="Z1002">
    <cfRule type="dataBar" priority="4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{F5E34604-1C12-4867-A16F-8C5173B7D99F}</x14:id>
        </ext>
      </extLst>
    </cfRule>
  </conditionalFormatting>
  <conditionalFormatting sqref="O1004">
    <cfRule type="cellIs" dxfId="1563" priority="4134" operator="equal">
      <formula>"N"</formula>
    </cfRule>
  </conditionalFormatting>
  <conditionalFormatting sqref="U1001">
    <cfRule type="dataBar" priority="4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{722AAE68-178B-4FBC-935F-5B07C74C5BB8}</x14:id>
        </ext>
      </extLst>
    </cfRule>
  </conditionalFormatting>
  <conditionalFormatting sqref="Z1001">
    <cfRule type="dataBar" priority="41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{0A421A7E-89AD-4B2E-AE9C-774DEF983A02}</x14:id>
        </ext>
      </extLst>
    </cfRule>
  </conditionalFormatting>
  <conditionalFormatting sqref="O1003">
    <cfRule type="cellIs" dxfId="1562" priority="4130" operator="equal">
      <formula>"N"</formula>
    </cfRule>
  </conditionalFormatting>
  <conditionalFormatting sqref="U1000">
    <cfRule type="dataBar" priority="4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{170C996A-CD67-4131-8045-D69000054701}</x14:id>
        </ext>
      </extLst>
    </cfRule>
  </conditionalFormatting>
  <conditionalFormatting sqref="Z1000">
    <cfRule type="dataBar" priority="41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{6F1BA848-4B75-4135-9E14-804D054F2AA8}</x14:id>
        </ext>
      </extLst>
    </cfRule>
  </conditionalFormatting>
  <conditionalFormatting sqref="O1002">
    <cfRule type="cellIs" dxfId="1561" priority="4126" operator="equal">
      <formula>"N"</formula>
    </cfRule>
  </conditionalFormatting>
  <conditionalFormatting sqref="U999">
    <cfRule type="dataBar" priority="4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{0F10025A-E1D4-4F62-BD6D-2C5D18DFE296}</x14:id>
        </ext>
      </extLst>
    </cfRule>
  </conditionalFormatting>
  <conditionalFormatting sqref="Z999">
    <cfRule type="dataBar" priority="41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{5A5B56E2-CD73-4B32-8EB1-4C56AEBECC08}</x14:id>
        </ext>
      </extLst>
    </cfRule>
  </conditionalFormatting>
  <conditionalFormatting sqref="O1001">
    <cfRule type="cellIs" dxfId="1560" priority="4122" operator="equal">
      <formula>"N"</formula>
    </cfRule>
  </conditionalFormatting>
  <conditionalFormatting sqref="U998">
    <cfRule type="dataBar" priority="4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{43806CBC-EB16-4FCC-8903-1CD61A337596}</x14:id>
        </ext>
      </extLst>
    </cfRule>
  </conditionalFormatting>
  <conditionalFormatting sqref="Z998">
    <cfRule type="dataBar" priority="41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{A35F4041-1343-4D22-9440-4DE16124CD60}</x14:id>
        </ext>
      </extLst>
    </cfRule>
  </conditionalFormatting>
  <conditionalFormatting sqref="O1000">
    <cfRule type="cellIs" dxfId="1559" priority="4118" operator="equal">
      <formula>"N"</formula>
    </cfRule>
  </conditionalFormatting>
  <conditionalFormatting sqref="U997">
    <cfRule type="dataBar" priority="4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{72092099-1EB6-4084-AC77-D2490BA2E604}</x14:id>
        </ext>
      </extLst>
    </cfRule>
  </conditionalFormatting>
  <conditionalFormatting sqref="Z997">
    <cfRule type="dataBar" priority="4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{EE046319-E30D-4B2D-B994-BF1AF55717A1}</x14:id>
        </ext>
      </extLst>
    </cfRule>
  </conditionalFormatting>
  <conditionalFormatting sqref="O999">
    <cfRule type="cellIs" dxfId="1558" priority="4114" operator="equal">
      <formula>"N"</formula>
    </cfRule>
  </conditionalFormatting>
  <conditionalFormatting sqref="U996">
    <cfRule type="dataBar" priority="41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{F058AD77-1BEA-49B8-943A-32631D05AD44}</x14:id>
        </ext>
      </extLst>
    </cfRule>
  </conditionalFormatting>
  <conditionalFormatting sqref="Z996">
    <cfRule type="dataBar" priority="4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{5842155B-C676-4B4E-9A01-AB8AB88E19D5}</x14:id>
        </ext>
      </extLst>
    </cfRule>
  </conditionalFormatting>
  <conditionalFormatting sqref="O998">
    <cfRule type="cellIs" dxfId="1557" priority="4110" operator="equal">
      <formula>"N"</formula>
    </cfRule>
  </conditionalFormatting>
  <conditionalFormatting sqref="U995">
    <cfRule type="dataBar" priority="4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{88EBDEF4-5ED7-412F-A773-474D1467D401}</x14:id>
        </ext>
      </extLst>
    </cfRule>
  </conditionalFormatting>
  <conditionalFormatting sqref="Z995">
    <cfRule type="dataBar" priority="4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{604EF889-4DAC-47C4-B16E-82C8E522C05C}</x14:id>
        </ext>
      </extLst>
    </cfRule>
  </conditionalFormatting>
  <conditionalFormatting sqref="O997">
    <cfRule type="cellIs" dxfId="1556" priority="4106" operator="equal">
      <formula>"N"</formula>
    </cfRule>
  </conditionalFormatting>
  <conditionalFormatting sqref="U994">
    <cfRule type="dataBar" priority="4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{0B1B7268-7710-470B-8E59-6DABDBD8A3E6}</x14:id>
        </ext>
      </extLst>
    </cfRule>
  </conditionalFormatting>
  <conditionalFormatting sqref="Z994">
    <cfRule type="dataBar" priority="4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{39D7741D-A3B3-46DE-99B4-7ED959B29661}</x14:id>
        </ext>
      </extLst>
    </cfRule>
  </conditionalFormatting>
  <conditionalFormatting sqref="O996">
    <cfRule type="cellIs" dxfId="1555" priority="4102" operator="equal">
      <formula>"N"</formula>
    </cfRule>
  </conditionalFormatting>
  <conditionalFormatting sqref="U993">
    <cfRule type="dataBar" priority="4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{3AB77EEA-6F97-4FF4-A7A7-365C4352DE66}</x14:id>
        </ext>
      </extLst>
    </cfRule>
  </conditionalFormatting>
  <conditionalFormatting sqref="Z993">
    <cfRule type="dataBar" priority="41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{048BC491-0EAC-45F3-94C7-A63327E394AA}</x14:id>
        </ext>
      </extLst>
    </cfRule>
  </conditionalFormatting>
  <conditionalFormatting sqref="O995">
    <cfRule type="cellIs" dxfId="1554" priority="4098" operator="equal">
      <formula>"N"</formula>
    </cfRule>
  </conditionalFormatting>
  <conditionalFormatting sqref="U992">
    <cfRule type="dataBar" priority="40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{139CFBF6-1CB2-49DE-8134-3851D8648C2D}</x14:id>
        </ext>
      </extLst>
    </cfRule>
  </conditionalFormatting>
  <conditionalFormatting sqref="Z992">
    <cfRule type="dataBar" priority="40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{CB88E26D-7B79-4680-B4A5-30BFBAD5C1D2}</x14:id>
        </ext>
      </extLst>
    </cfRule>
  </conditionalFormatting>
  <conditionalFormatting sqref="O994">
    <cfRule type="cellIs" dxfId="1553" priority="4094" operator="equal">
      <formula>"N"</formula>
    </cfRule>
  </conditionalFormatting>
  <conditionalFormatting sqref="U991">
    <cfRule type="dataBar" priority="40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{6ADEF7A6-6930-430D-8D48-78E875E9A7A3}</x14:id>
        </ext>
      </extLst>
    </cfRule>
  </conditionalFormatting>
  <conditionalFormatting sqref="Z991">
    <cfRule type="dataBar" priority="40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{BDF65707-8BA1-4453-9C35-41A2C40294B0}</x14:id>
        </ext>
      </extLst>
    </cfRule>
  </conditionalFormatting>
  <conditionalFormatting sqref="O992">
    <cfRule type="cellIs" dxfId="1552" priority="4090" operator="equal">
      <formula>"N"</formula>
    </cfRule>
  </conditionalFormatting>
  <conditionalFormatting sqref="U989">
    <cfRule type="dataBar" priority="40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{5E1BFBCC-961B-4BA4-A7DA-7B588DD1E3E3}</x14:id>
        </ext>
      </extLst>
    </cfRule>
  </conditionalFormatting>
  <conditionalFormatting sqref="Z989">
    <cfRule type="dataBar" priority="40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{50B25B8B-8738-4F4A-AADD-C06D7A791E95}</x14:id>
        </ext>
      </extLst>
    </cfRule>
  </conditionalFormatting>
  <conditionalFormatting sqref="O993">
    <cfRule type="cellIs" dxfId="1551" priority="4086" operator="equal">
      <formula>"N"</formula>
    </cfRule>
  </conditionalFormatting>
  <conditionalFormatting sqref="U990">
    <cfRule type="dataBar" priority="40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{6EC235DD-C1BE-43B3-8EF3-0B62B77F8296}</x14:id>
        </ext>
      </extLst>
    </cfRule>
  </conditionalFormatting>
  <conditionalFormatting sqref="Z990">
    <cfRule type="dataBar" priority="40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{523B529C-AF2C-41A6-941B-329D13518F25}</x14:id>
        </ext>
      </extLst>
    </cfRule>
  </conditionalFormatting>
  <conditionalFormatting sqref="O991">
    <cfRule type="cellIs" dxfId="1550" priority="4082" operator="equal">
      <formula>"N"</formula>
    </cfRule>
  </conditionalFormatting>
  <conditionalFormatting sqref="U988">
    <cfRule type="dataBar" priority="40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{81A576DA-CE8E-45EE-8849-6C92AE1BD25D}</x14:id>
        </ext>
      </extLst>
    </cfRule>
  </conditionalFormatting>
  <conditionalFormatting sqref="Z988">
    <cfRule type="dataBar" priority="40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{81797062-3347-4E56-9936-48AAC384D928}</x14:id>
        </ext>
      </extLst>
    </cfRule>
  </conditionalFormatting>
  <conditionalFormatting sqref="O990">
    <cfRule type="cellIs" dxfId="1549" priority="4078" operator="equal">
      <formula>"N"</formula>
    </cfRule>
  </conditionalFormatting>
  <conditionalFormatting sqref="U987">
    <cfRule type="dataBar" priority="40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{0E2E5E50-0221-4B65-9B42-64D5898DAEDC}</x14:id>
        </ext>
      </extLst>
    </cfRule>
  </conditionalFormatting>
  <conditionalFormatting sqref="Z987">
    <cfRule type="dataBar" priority="40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{9602C7FC-D86D-44DD-9340-E09BC8B52FE5}</x14:id>
        </ext>
      </extLst>
    </cfRule>
  </conditionalFormatting>
  <conditionalFormatting sqref="O989">
    <cfRule type="cellIs" dxfId="1548" priority="4074" operator="equal">
      <formula>"N"</formula>
    </cfRule>
  </conditionalFormatting>
  <conditionalFormatting sqref="U986">
    <cfRule type="dataBar" priority="40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{3825C577-8523-4048-92E4-C94327F1F075}</x14:id>
        </ext>
      </extLst>
    </cfRule>
  </conditionalFormatting>
  <conditionalFormatting sqref="Z986">
    <cfRule type="dataBar" priority="40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{E2345651-0E96-41A2-90BB-B9E20D99613A}</x14:id>
        </ext>
      </extLst>
    </cfRule>
  </conditionalFormatting>
  <conditionalFormatting sqref="O988">
    <cfRule type="cellIs" dxfId="1547" priority="4070" operator="equal">
      <formula>"N"</formula>
    </cfRule>
  </conditionalFormatting>
  <conditionalFormatting sqref="U985">
    <cfRule type="dataBar" priority="40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{3E1A72E3-3E55-4D2F-9D07-ACBDDEEDCC42}</x14:id>
        </ext>
      </extLst>
    </cfRule>
  </conditionalFormatting>
  <conditionalFormatting sqref="Z985">
    <cfRule type="dataBar" priority="40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{B02BDE7C-8481-41DB-833D-FAF333A4F22E}</x14:id>
        </ext>
      </extLst>
    </cfRule>
  </conditionalFormatting>
  <conditionalFormatting sqref="O987">
    <cfRule type="cellIs" dxfId="1546" priority="4066" operator="equal">
      <formula>"N"</formula>
    </cfRule>
  </conditionalFormatting>
  <conditionalFormatting sqref="U984">
    <cfRule type="dataBar" priority="40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{22667242-F399-4D97-BCC5-DC991276556E}</x14:id>
        </ext>
      </extLst>
    </cfRule>
  </conditionalFormatting>
  <conditionalFormatting sqref="Z984">
    <cfRule type="dataBar" priority="40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{6FEF7834-DAB7-4034-B8D9-7A6928A73965}</x14:id>
        </ext>
      </extLst>
    </cfRule>
  </conditionalFormatting>
  <conditionalFormatting sqref="O986">
    <cfRule type="cellIs" dxfId="1545" priority="4062" operator="equal">
      <formula>"N"</formula>
    </cfRule>
  </conditionalFormatting>
  <conditionalFormatting sqref="U983">
    <cfRule type="dataBar" priority="40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{816C1497-76B0-438B-B135-92B81AEACA6F}</x14:id>
        </ext>
      </extLst>
    </cfRule>
  </conditionalFormatting>
  <conditionalFormatting sqref="Z983">
    <cfRule type="dataBar" priority="40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{C2F1B60A-A6E8-4E4F-8145-CE47D139C7DD}</x14:id>
        </ext>
      </extLst>
    </cfRule>
  </conditionalFormatting>
  <conditionalFormatting sqref="O985">
    <cfRule type="cellIs" dxfId="1544" priority="4058" operator="equal">
      <formula>"N"</formula>
    </cfRule>
  </conditionalFormatting>
  <conditionalFormatting sqref="U982">
    <cfRule type="dataBar" priority="40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{7ABD7B64-CC54-40ED-96DC-F224B27063DF}</x14:id>
        </ext>
      </extLst>
    </cfRule>
  </conditionalFormatting>
  <conditionalFormatting sqref="Z982">
    <cfRule type="dataBar" priority="40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{B75FACC4-CD00-47B1-BF33-6FEF638637CE}</x14:id>
        </ext>
      </extLst>
    </cfRule>
  </conditionalFormatting>
  <conditionalFormatting sqref="O981">
    <cfRule type="cellIs" dxfId="1543" priority="4054" operator="equal">
      <formula>"N"</formula>
    </cfRule>
  </conditionalFormatting>
  <conditionalFormatting sqref="U978">
    <cfRule type="dataBar" priority="40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{97D8BE39-2DA3-4BB6-91DC-9C65FB83D241}</x14:id>
        </ext>
      </extLst>
    </cfRule>
  </conditionalFormatting>
  <conditionalFormatting sqref="Z978">
    <cfRule type="dataBar" priority="40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{2CE6E894-07A1-4C4E-A069-05440058E1FE}</x14:id>
        </ext>
      </extLst>
    </cfRule>
  </conditionalFormatting>
  <conditionalFormatting sqref="O980">
    <cfRule type="cellIs" dxfId="1542" priority="4050" operator="equal">
      <formula>"N"</formula>
    </cfRule>
  </conditionalFormatting>
  <conditionalFormatting sqref="U977">
    <cfRule type="dataBar" priority="40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{83A90B27-444E-4705-8068-FB28EF5D516F}</x14:id>
        </ext>
      </extLst>
    </cfRule>
  </conditionalFormatting>
  <conditionalFormatting sqref="Z977">
    <cfRule type="dataBar" priority="40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{0D1197E9-8B23-4D4C-B5A5-6FB2DA41D305}</x14:id>
        </ext>
      </extLst>
    </cfRule>
  </conditionalFormatting>
  <conditionalFormatting sqref="O979">
    <cfRule type="cellIs" dxfId="1541" priority="4046" operator="equal">
      <formula>"N"</formula>
    </cfRule>
  </conditionalFormatting>
  <conditionalFormatting sqref="U976">
    <cfRule type="dataBar" priority="40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{2667919F-755B-491A-B846-A7E72C1B38CE}</x14:id>
        </ext>
      </extLst>
    </cfRule>
  </conditionalFormatting>
  <conditionalFormatting sqref="Z976">
    <cfRule type="dataBar" priority="40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{AB2799A7-A0D8-4803-AD2A-7BF1A885C232}</x14:id>
        </ext>
      </extLst>
    </cfRule>
  </conditionalFormatting>
  <conditionalFormatting sqref="O978">
    <cfRule type="cellIs" dxfId="1540" priority="4039" operator="equal">
      <formula>"N"</formula>
    </cfRule>
  </conditionalFormatting>
  <conditionalFormatting sqref="U975">
    <cfRule type="dataBar" priority="40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{22742C51-89CC-4BE7-BECD-BA18D2243546}</x14:id>
        </ext>
      </extLst>
    </cfRule>
  </conditionalFormatting>
  <conditionalFormatting sqref="Z975">
    <cfRule type="dataBar" priority="40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{7504C121-E862-43C3-9F2E-A523EE31BD09}</x14:id>
        </ext>
      </extLst>
    </cfRule>
  </conditionalFormatting>
  <conditionalFormatting sqref="O983">
    <cfRule type="cellIs" dxfId="1539" priority="4031" operator="equal">
      <formula>"N"</formula>
    </cfRule>
  </conditionalFormatting>
  <conditionalFormatting sqref="U980">
    <cfRule type="dataBar" priority="40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{1329695D-57DE-4CAF-B8CE-577F190719F0}</x14:id>
        </ext>
      </extLst>
    </cfRule>
  </conditionalFormatting>
  <conditionalFormatting sqref="Z980">
    <cfRule type="dataBar" priority="40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{7BE36EA9-5E6B-440D-A40B-C1BA480503D6}</x14:id>
        </ext>
      </extLst>
    </cfRule>
  </conditionalFormatting>
  <conditionalFormatting sqref="O984">
    <cfRule type="cellIs" dxfId="1538" priority="4027" operator="equal">
      <formula>"N"</formula>
    </cfRule>
  </conditionalFormatting>
  <conditionalFormatting sqref="U981">
    <cfRule type="dataBar" priority="40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{B57A995F-9F9C-4B1A-84C7-3473930CD3DA}</x14:id>
        </ext>
      </extLst>
    </cfRule>
  </conditionalFormatting>
  <conditionalFormatting sqref="Z981">
    <cfRule type="dataBar" priority="40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{FFAFB456-8BFF-4CA5-AE45-1D27AE7C51A1}</x14:id>
        </ext>
      </extLst>
    </cfRule>
  </conditionalFormatting>
  <conditionalFormatting sqref="O982">
    <cfRule type="cellIs" dxfId="1537" priority="4023" operator="equal">
      <formula>"N"</formula>
    </cfRule>
  </conditionalFormatting>
  <conditionalFormatting sqref="U979">
    <cfRule type="dataBar" priority="40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{3E2FD2D3-C108-441A-BB89-B7911B0DD2B4}</x14:id>
        </ext>
      </extLst>
    </cfRule>
  </conditionalFormatting>
  <conditionalFormatting sqref="Z979">
    <cfRule type="dataBar" priority="40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{80A3BC69-1D70-4ADC-99D2-4DE7E0825FA7}</x14:id>
        </ext>
      </extLst>
    </cfRule>
  </conditionalFormatting>
  <conditionalFormatting sqref="O976">
    <cfRule type="cellIs" dxfId="1536" priority="4019" operator="equal">
      <formula>"N"</formula>
    </cfRule>
  </conditionalFormatting>
  <conditionalFormatting sqref="U973">
    <cfRule type="dataBar" priority="40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{80F6A410-800D-4CC5-AF5B-4AE4FD5472FD}</x14:id>
        </ext>
      </extLst>
    </cfRule>
  </conditionalFormatting>
  <conditionalFormatting sqref="Z973">
    <cfRule type="dataBar" priority="40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{D4DEEDCB-392F-4764-A1FF-7B0230D10112}</x14:id>
        </ext>
      </extLst>
    </cfRule>
  </conditionalFormatting>
  <conditionalFormatting sqref="O975">
    <cfRule type="cellIs" dxfId="1535" priority="4015" operator="equal">
      <formula>"N"</formula>
    </cfRule>
  </conditionalFormatting>
  <conditionalFormatting sqref="U972">
    <cfRule type="dataBar" priority="40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{BF94F036-11B8-49B9-AF40-BC7A1B2FACF4}</x14:id>
        </ext>
      </extLst>
    </cfRule>
  </conditionalFormatting>
  <conditionalFormatting sqref="Z972">
    <cfRule type="dataBar" priority="40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{7E00627D-6E71-40E4-B180-732CFD02C00D}</x14:id>
        </ext>
      </extLst>
    </cfRule>
  </conditionalFormatting>
  <conditionalFormatting sqref="O974">
    <cfRule type="cellIs" dxfId="1534" priority="4011" operator="equal">
      <formula>"N"</formula>
    </cfRule>
  </conditionalFormatting>
  <conditionalFormatting sqref="U971">
    <cfRule type="dataBar" priority="40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{32A8A928-AC4D-44A2-8580-55A15779AC38}</x14:id>
        </ext>
      </extLst>
    </cfRule>
  </conditionalFormatting>
  <conditionalFormatting sqref="Z971">
    <cfRule type="dataBar" priority="40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{C147F982-64AB-4396-AD72-01ABDB3F964A}</x14:id>
        </ext>
      </extLst>
    </cfRule>
  </conditionalFormatting>
  <conditionalFormatting sqref="O973">
    <cfRule type="cellIs" dxfId="1533" priority="4007" operator="equal">
      <formula>"N"</formula>
    </cfRule>
  </conditionalFormatting>
  <conditionalFormatting sqref="U970">
    <cfRule type="dataBar" priority="40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{F3D5759F-5C76-46E0-AEEB-A22648B4FC15}</x14:id>
        </ext>
      </extLst>
    </cfRule>
  </conditionalFormatting>
  <conditionalFormatting sqref="Z970">
    <cfRule type="dataBar" priority="40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{B6FA7191-759A-4E14-8217-6624E3E81B7F}</x14:id>
        </ext>
      </extLst>
    </cfRule>
  </conditionalFormatting>
  <conditionalFormatting sqref="O972">
    <cfRule type="cellIs" dxfId="1532" priority="4000" operator="equal">
      <formula>"N"</formula>
    </cfRule>
  </conditionalFormatting>
  <conditionalFormatting sqref="U969">
    <cfRule type="dataBar" priority="40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{EFB65B19-BCB4-4EA5-B068-C5147D35BF43}</x14:id>
        </ext>
      </extLst>
    </cfRule>
  </conditionalFormatting>
  <conditionalFormatting sqref="Z969">
    <cfRule type="dataBar" priority="39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{BED4B03B-E4F0-49C0-828C-44AFE1E9FD7F}</x14:id>
        </ext>
      </extLst>
    </cfRule>
  </conditionalFormatting>
  <conditionalFormatting sqref="O971">
    <cfRule type="cellIs" dxfId="1531" priority="3996" operator="equal">
      <formula>"N"</formula>
    </cfRule>
  </conditionalFormatting>
  <conditionalFormatting sqref="U968">
    <cfRule type="dataBar" priority="39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{944F568A-20AF-42E1-947E-AC9D51243E77}</x14:id>
        </ext>
      </extLst>
    </cfRule>
  </conditionalFormatting>
  <conditionalFormatting sqref="Z968">
    <cfRule type="dataBar" priority="39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{38732597-ADE0-4A34-9B57-3508044CDC70}</x14:id>
        </ext>
      </extLst>
    </cfRule>
  </conditionalFormatting>
  <conditionalFormatting sqref="O970">
    <cfRule type="cellIs" dxfId="1530" priority="3989" operator="equal">
      <formula>"N"</formula>
    </cfRule>
  </conditionalFormatting>
  <conditionalFormatting sqref="U967">
    <cfRule type="dataBar" priority="39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{3FAAFEDD-71BC-4536-87FA-EEA5826212F3}</x14:id>
        </ext>
      </extLst>
    </cfRule>
  </conditionalFormatting>
  <conditionalFormatting sqref="Z967">
    <cfRule type="dataBar" priority="39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{23F63B9A-D06B-4EA9-8BED-76DD0BD5D41C}</x14:id>
        </ext>
      </extLst>
    </cfRule>
  </conditionalFormatting>
  <conditionalFormatting sqref="O969">
    <cfRule type="cellIs" dxfId="1529" priority="3985" operator="equal">
      <formula>"N"</formula>
    </cfRule>
  </conditionalFormatting>
  <conditionalFormatting sqref="U966">
    <cfRule type="dataBar" priority="39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{DDABB044-3636-4894-A0C3-4BF5055A131F}</x14:id>
        </ext>
      </extLst>
    </cfRule>
  </conditionalFormatting>
  <conditionalFormatting sqref="Z966">
    <cfRule type="dataBar" priority="39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{9EC9E346-010E-4701-983F-A7517506EDCC}</x14:id>
        </ext>
      </extLst>
    </cfRule>
  </conditionalFormatting>
  <conditionalFormatting sqref="O968">
    <cfRule type="cellIs" dxfId="1528" priority="3981" operator="equal">
      <formula>"N"</formula>
    </cfRule>
  </conditionalFormatting>
  <conditionalFormatting sqref="U965">
    <cfRule type="dataBar" priority="39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{D4F1F0E8-DDE1-4642-AC70-45E290FD2DCB}</x14:id>
        </ext>
      </extLst>
    </cfRule>
  </conditionalFormatting>
  <conditionalFormatting sqref="Z965">
    <cfRule type="dataBar" priority="39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{AE76DA5E-FF20-428D-BC3B-540F2A508BA8}</x14:id>
        </ext>
      </extLst>
    </cfRule>
  </conditionalFormatting>
  <conditionalFormatting sqref="O967">
    <cfRule type="cellIs" dxfId="1527" priority="3977" operator="equal">
      <formula>"N"</formula>
    </cfRule>
  </conditionalFormatting>
  <conditionalFormatting sqref="U964">
    <cfRule type="dataBar" priority="39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{1AFB3703-0015-4AFC-9CE3-4F8A5670B040}</x14:id>
        </ext>
      </extLst>
    </cfRule>
  </conditionalFormatting>
  <conditionalFormatting sqref="Z964">
    <cfRule type="dataBar" priority="39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{96DDAC2B-624D-45B4-9F15-DDB7D52F3174}</x14:id>
        </ext>
      </extLst>
    </cfRule>
  </conditionalFormatting>
  <conditionalFormatting sqref="O966">
    <cfRule type="cellIs" dxfId="1526" priority="3973" operator="equal">
      <formula>"N"</formula>
    </cfRule>
  </conditionalFormatting>
  <conditionalFormatting sqref="U963">
    <cfRule type="dataBar" priority="39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{B5641FE5-A30A-4FE2-9376-7D93B8779387}</x14:id>
        </ext>
      </extLst>
    </cfRule>
  </conditionalFormatting>
  <conditionalFormatting sqref="Z963">
    <cfRule type="dataBar" priority="39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{D6F2466F-2AF3-4319-BF4D-42CA2BEB5C15}</x14:id>
        </ext>
      </extLst>
    </cfRule>
  </conditionalFormatting>
  <conditionalFormatting sqref="O965">
    <cfRule type="cellIs" dxfId="1525" priority="3969" operator="equal">
      <formula>"N"</formula>
    </cfRule>
  </conditionalFormatting>
  <conditionalFormatting sqref="U962">
    <cfRule type="dataBar" priority="39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{E964A2F4-55AA-4E57-B8CA-0450EAD2BFE0}</x14:id>
        </ext>
      </extLst>
    </cfRule>
  </conditionalFormatting>
  <conditionalFormatting sqref="Z962">
    <cfRule type="dataBar" priority="39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{5C35F54B-E879-4DC7-8CF8-CCA24A1C3111}</x14:id>
        </ext>
      </extLst>
    </cfRule>
  </conditionalFormatting>
  <conditionalFormatting sqref="O964">
    <cfRule type="cellIs" dxfId="1524" priority="3965" operator="equal">
      <formula>"N"</formula>
    </cfRule>
  </conditionalFormatting>
  <conditionalFormatting sqref="U961">
    <cfRule type="dataBar" priority="39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{D56B776C-D01A-4D53-B439-5DB95585EDFE}</x14:id>
        </ext>
      </extLst>
    </cfRule>
  </conditionalFormatting>
  <conditionalFormatting sqref="Z961">
    <cfRule type="dataBar" priority="39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{48631ACF-24A3-43D5-81FE-2A9233990DC0}</x14:id>
        </ext>
      </extLst>
    </cfRule>
  </conditionalFormatting>
  <conditionalFormatting sqref="O963">
    <cfRule type="cellIs" dxfId="1523" priority="3961" operator="equal">
      <formula>"N"</formula>
    </cfRule>
  </conditionalFormatting>
  <conditionalFormatting sqref="U960">
    <cfRule type="dataBar" priority="39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{6B799D0C-26C1-4A74-9E97-582E9255CFB0}</x14:id>
        </ext>
      </extLst>
    </cfRule>
  </conditionalFormatting>
  <conditionalFormatting sqref="Z960">
    <cfRule type="dataBar" priority="39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{008B9C97-C757-441C-A750-645F7AB58835}</x14:id>
        </ext>
      </extLst>
    </cfRule>
  </conditionalFormatting>
  <conditionalFormatting sqref="O962">
    <cfRule type="cellIs" dxfId="1522" priority="3957" operator="equal">
      <formula>"N"</formula>
    </cfRule>
  </conditionalFormatting>
  <conditionalFormatting sqref="U959">
    <cfRule type="dataBar" priority="39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{197AC20E-02EC-45C4-AC77-5E3BDEE0B05B}</x14:id>
        </ext>
      </extLst>
    </cfRule>
  </conditionalFormatting>
  <conditionalFormatting sqref="Z959">
    <cfRule type="dataBar" priority="39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{22B93C97-3A25-47FE-8E4F-CAF887C72050}</x14:id>
        </ext>
      </extLst>
    </cfRule>
  </conditionalFormatting>
  <conditionalFormatting sqref="O961">
    <cfRule type="cellIs" dxfId="1521" priority="3953" operator="equal">
      <formula>"N"</formula>
    </cfRule>
  </conditionalFormatting>
  <conditionalFormatting sqref="U958">
    <cfRule type="dataBar" priority="39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{6E137938-C8D2-4091-B263-382732BF7682}</x14:id>
        </ext>
      </extLst>
    </cfRule>
  </conditionalFormatting>
  <conditionalFormatting sqref="Z958">
    <cfRule type="dataBar" priority="39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{0E655E53-AE5C-484C-BDED-A8E015AA1799}</x14:id>
        </ext>
      </extLst>
    </cfRule>
  </conditionalFormatting>
  <conditionalFormatting sqref="U957">
    <cfRule type="dataBar" priority="39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{495A201E-B579-45F4-B8B5-D31E7BD5FC62}</x14:id>
        </ext>
      </extLst>
    </cfRule>
  </conditionalFormatting>
  <conditionalFormatting sqref="Z957">
    <cfRule type="dataBar" priority="39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{9377BE21-4353-498D-B790-13B352B97AF1}</x14:id>
        </ext>
      </extLst>
    </cfRule>
  </conditionalFormatting>
  <conditionalFormatting sqref="O959">
    <cfRule type="cellIs" dxfId="1520" priority="3936" operator="equal">
      <formula>"N"</formula>
    </cfRule>
  </conditionalFormatting>
  <conditionalFormatting sqref="U956">
    <cfRule type="dataBar" priority="39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{E8874CD7-380F-40C6-BAB2-9545AD69D376}</x14:id>
        </ext>
      </extLst>
    </cfRule>
  </conditionalFormatting>
  <conditionalFormatting sqref="Z956">
    <cfRule type="dataBar" priority="39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{0E0F04D7-EED2-4080-A652-4451C5C48B66}</x14:id>
        </ext>
      </extLst>
    </cfRule>
  </conditionalFormatting>
  <conditionalFormatting sqref="O958">
    <cfRule type="cellIs" dxfId="1519" priority="3932" operator="equal">
      <formula>"N"</formula>
    </cfRule>
  </conditionalFormatting>
  <conditionalFormatting sqref="U955">
    <cfRule type="dataBar" priority="39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{0892F7FA-01A2-4839-9082-6B036F22E174}</x14:id>
        </ext>
      </extLst>
    </cfRule>
  </conditionalFormatting>
  <conditionalFormatting sqref="Z955">
    <cfRule type="dataBar" priority="39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{02FAB00F-6B96-4FBA-971D-D3AFC115FB98}</x14:id>
        </ext>
      </extLst>
    </cfRule>
  </conditionalFormatting>
  <conditionalFormatting sqref="O957">
    <cfRule type="cellIs" dxfId="1518" priority="3928" operator="equal">
      <formula>"N"</formula>
    </cfRule>
  </conditionalFormatting>
  <conditionalFormatting sqref="U954">
    <cfRule type="dataBar" priority="39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{75DC7342-A516-4D47-B77B-D34D03FD6AB9}</x14:id>
        </ext>
      </extLst>
    </cfRule>
  </conditionalFormatting>
  <conditionalFormatting sqref="Z954">
    <cfRule type="dataBar" priority="39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{8B292625-B173-45D4-843D-CE0BEEC51BD8}</x14:id>
        </ext>
      </extLst>
    </cfRule>
  </conditionalFormatting>
  <conditionalFormatting sqref="O956">
    <cfRule type="cellIs" dxfId="1517" priority="3924" operator="equal">
      <formula>"N"</formula>
    </cfRule>
  </conditionalFormatting>
  <conditionalFormatting sqref="U953">
    <cfRule type="dataBar" priority="39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{011C1B17-2417-4824-AC61-26E145DE859B}</x14:id>
        </ext>
      </extLst>
    </cfRule>
  </conditionalFormatting>
  <conditionalFormatting sqref="Z953">
    <cfRule type="dataBar" priority="39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{6679A733-6162-47B0-995A-ECB50E62F576}</x14:id>
        </ext>
      </extLst>
    </cfRule>
  </conditionalFormatting>
  <conditionalFormatting sqref="O955">
    <cfRule type="cellIs" dxfId="1516" priority="3920" operator="equal">
      <formula>"N"</formula>
    </cfRule>
  </conditionalFormatting>
  <conditionalFormatting sqref="U952">
    <cfRule type="dataBar" priority="39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{FA493A63-4BB4-42C1-86FE-FCA08010E7AA}</x14:id>
        </ext>
      </extLst>
    </cfRule>
  </conditionalFormatting>
  <conditionalFormatting sqref="Z952">
    <cfRule type="dataBar" priority="39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{3CC7C95A-BB30-4B8E-B2BA-0CCA62D780A6}</x14:id>
        </ext>
      </extLst>
    </cfRule>
  </conditionalFormatting>
  <conditionalFormatting sqref="O954">
    <cfRule type="cellIs" dxfId="1515" priority="3916" operator="equal">
      <formula>"N"</formula>
    </cfRule>
  </conditionalFormatting>
  <conditionalFormatting sqref="U951">
    <cfRule type="dataBar" priority="39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{7BAEEA43-E8C3-4D8E-B373-8995999AFED3}</x14:id>
        </ext>
      </extLst>
    </cfRule>
  </conditionalFormatting>
  <conditionalFormatting sqref="Z951">
    <cfRule type="dataBar" priority="39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{E7E23976-00E4-4657-9774-1CF287A8FE73}</x14:id>
        </ext>
      </extLst>
    </cfRule>
  </conditionalFormatting>
  <conditionalFormatting sqref="O953">
    <cfRule type="cellIs" dxfId="1514" priority="3912" operator="equal">
      <formula>"N"</formula>
    </cfRule>
  </conditionalFormatting>
  <conditionalFormatting sqref="U950">
    <cfRule type="dataBar" priority="39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{D8671BDE-C000-4794-B254-2FD3AD2295EE}</x14:id>
        </ext>
      </extLst>
    </cfRule>
  </conditionalFormatting>
  <conditionalFormatting sqref="Z950">
    <cfRule type="dataBar" priority="39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{4117CF63-AD71-4DD2-87F6-BD5210E25976}</x14:id>
        </ext>
      </extLst>
    </cfRule>
  </conditionalFormatting>
  <conditionalFormatting sqref="O952">
    <cfRule type="cellIs" dxfId="1513" priority="3908" operator="equal">
      <formula>"N"</formula>
    </cfRule>
  </conditionalFormatting>
  <conditionalFormatting sqref="U949">
    <cfRule type="dataBar" priority="39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{19139F47-E833-49E1-9FEE-3B393967563F}</x14:id>
        </ext>
      </extLst>
    </cfRule>
  </conditionalFormatting>
  <conditionalFormatting sqref="Z949">
    <cfRule type="dataBar" priority="39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{A356EC3E-667E-4271-8D65-F026A54FF634}</x14:id>
        </ext>
      </extLst>
    </cfRule>
  </conditionalFormatting>
  <conditionalFormatting sqref="O951">
    <cfRule type="cellIs" dxfId="1512" priority="3904" operator="equal">
      <formula>"N"</formula>
    </cfRule>
  </conditionalFormatting>
  <conditionalFormatting sqref="U948">
    <cfRule type="dataBar" priority="39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{6B598FCC-BE0A-400F-B570-D4897A11343C}</x14:id>
        </ext>
      </extLst>
    </cfRule>
  </conditionalFormatting>
  <conditionalFormatting sqref="Z948">
    <cfRule type="dataBar" priority="39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{2710646E-EB42-4B44-8569-E6106F55286D}</x14:id>
        </ext>
      </extLst>
    </cfRule>
  </conditionalFormatting>
  <conditionalFormatting sqref="O950">
    <cfRule type="cellIs" dxfId="1511" priority="3900" operator="equal">
      <formula>"N"</formula>
    </cfRule>
  </conditionalFormatting>
  <conditionalFormatting sqref="U947">
    <cfRule type="dataBar" priority="39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{FC22FF0D-637C-46BE-B610-C1E1146FE3FC}</x14:id>
        </ext>
      </extLst>
    </cfRule>
  </conditionalFormatting>
  <conditionalFormatting sqref="Z947">
    <cfRule type="dataBar" priority="38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{918570B9-3B5A-4AC7-9319-D785D20C68CD}</x14:id>
        </ext>
      </extLst>
    </cfRule>
  </conditionalFormatting>
  <conditionalFormatting sqref="O949">
    <cfRule type="cellIs" dxfId="1510" priority="3896" operator="equal">
      <formula>"N"</formula>
    </cfRule>
  </conditionalFormatting>
  <conditionalFormatting sqref="U946">
    <cfRule type="dataBar" priority="38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{5136A12C-6741-4132-BFA7-7669B8CE284A}</x14:id>
        </ext>
      </extLst>
    </cfRule>
  </conditionalFormatting>
  <conditionalFormatting sqref="Z946">
    <cfRule type="dataBar" priority="38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{49798D38-6AB2-4B18-945C-77C60F12A21C}</x14:id>
        </ext>
      </extLst>
    </cfRule>
  </conditionalFormatting>
  <conditionalFormatting sqref="O948">
    <cfRule type="cellIs" dxfId="1509" priority="3892" operator="equal">
      <formula>"N"</formula>
    </cfRule>
  </conditionalFormatting>
  <conditionalFormatting sqref="U945">
    <cfRule type="dataBar" priority="38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{59ABFD5F-B686-4F37-AB9D-E9D2997174DE}</x14:id>
        </ext>
      </extLst>
    </cfRule>
  </conditionalFormatting>
  <conditionalFormatting sqref="Z945">
    <cfRule type="dataBar" priority="38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{C9533B1C-36C1-4A4C-8924-410FAEC61518}</x14:id>
        </ext>
      </extLst>
    </cfRule>
  </conditionalFormatting>
  <conditionalFormatting sqref="O945">
    <cfRule type="cellIs" dxfId="1508" priority="3885" operator="equal">
      <formula>"N"</formula>
    </cfRule>
  </conditionalFormatting>
  <conditionalFormatting sqref="U942">
    <cfRule type="dataBar" priority="38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{09768662-AB13-4ECF-96D8-8626E83B3F5E}</x14:id>
        </ext>
      </extLst>
    </cfRule>
  </conditionalFormatting>
  <conditionalFormatting sqref="Z942">
    <cfRule type="dataBar" priority="38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{34844F11-7019-4833-BABB-A51CA55BE426}</x14:id>
        </ext>
      </extLst>
    </cfRule>
  </conditionalFormatting>
  <conditionalFormatting sqref="O944">
    <cfRule type="cellIs" dxfId="1507" priority="3878" operator="equal">
      <formula>"N"</formula>
    </cfRule>
  </conditionalFormatting>
  <conditionalFormatting sqref="U941">
    <cfRule type="dataBar" priority="38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{534656F3-79AC-401F-908A-1E2285A35DF5}</x14:id>
        </ext>
      </extLst>
    </cfRule>
  </conditionalFormatting>
  <conditionalFormatting sqref="Z941">
    <cfRule type="dataBar" priority="38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{0A1666FA-4FD6-4346-9375-893B51015E41}</x14:id>
        </ext>
      </extLst>
    </cfRule>
  </conditionalFormatting>
  <conditionalFormatting sqref="O943">
    <cfRule type="cellIs" dxfId="1506" priority="3874" operator="equal">
      <formula>"N"</formula>
    </cfRule>
  </conditionalFormatting>
  <conditionalFormatting sqref="U940">
    <cfRule type="dataBar" priority="38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{76CCE959-E57C-4BFE-9EE6-3E9A193E0372}</x14:id>
        </ext>
      </extLst>
    </cfRule>
  </conditionalFormatting>
  <conditionalFormatting sqref="Z940">
    <cfRule type="dataBar" priority="38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{FFEB1567-D5F7-43FB-B5CF-EADAC6FA25FE}</x14:id>
        </ext>
      </extLst>
    </cfRule>
  </conditionalFormatting>
  <conditionalFormatting sqref="O941">
    <cfRule type="cellIs" dxfId="1505" priority="3870" operator="equal">
      <formula>"N"</formula>
    </cfRule>
  </conditionalFormatting>
  <conditionalFormatting sqref="U938">
    <cfRule type="dataBar" priority="38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{85DC86EB-2897-479F-B7FC-020289E2449A}</x14:id>
        </ext>
      </extLst>
    </cfRule>
  </conditionalFormatting>
  <conditionalFormatting sqref="Z938">
    <cfRule type="dataBar" priority="38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{72CD8ED8-C264-4F3C-A844-F9BF8E170BF6}</x14:id>
        </ext>
      </extLst>
    </cfRule>
  </conditionalFormatting>
  <conditionalFormatting sqref="O15">
    <cfRule type="cellIs" dxfId="1504" priority="3866" operator="equal">
      <formula>"N"</formula>
    </cfRule>
  </conditionalFormatting>
  <conditionalFormatting sqref="O13">
    <cfRule type="cellIs" dxfId="1503" priority="3863" operator="equal">
      <formula>"N"</formula>
    </cfRule>
  </conditionalFormatting>
  <conditionalFormatting sqref="O940">
    <cfRule type="cellIs" dxfId="1502" priority="3857" operator="equal">
      <formula>"N"</formula>
    </cfRule>
  </conditionalFormatting>
  <conditionalFormatting sqref="U937">
    <cfRule type="dataBar" priority="38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{DE3B32AA-D8E9-4210-B585-A3398712BAD7}</x14:id>
        </ext>
      </extLst>
    </cfRule>
  </conditionalFormatting>
  <conditionalFormatting sqref="Z937">
    <cfRule type="dataBar" priority="38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{40F7E80B-69A9-4D92-80D5-027A8DFCC658}</x14:id>
        </ext>
      </extLst>
    </cfRule>
  </conditionalFormatting>
  <conditionalFormatting sqref="O942">
    <cfRule type="cellIs" dxfId="1501" priority="3850" operator="equal">
      <formula>"N"</formula>
    </cfRule>
  </conditionalFormatting>
  <conditionalFormatting sqref="U939">
    <cfRule type="dataBar" priority="38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{D2A35E71-E5AE-4B17-9E27-D55C649F5FA7}</x14:id>
        </ext>
      </extLst>
    </cfRule>
  </conditionalFormatting>
  <conditionalFormatting sqref="Z939">
    <cfRule type="dataBar" priority="38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{861C1DDA-4995-4780-9A2F-6EAE71A1B3F4}</x14:id>
        </ext>
      </extLst>
    </cfRule>
  </conditionalFormatting>
  <conditionalFormatting sqref="O947">
    <cfRule type="cellIs" dxfId="1500" priority="3846" operator="equal">
      <formula>"N"</formula>
    </cfRule>
  </conditionalFormatting>
  <conditionalFormatting sqref="U944">
    <cfRule type="dataBar" priority="38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{6C40575D-0F3D-41DD-8EFA-6414682FF7A3}</x14:id>
        </ext>
      </extLst>
    </cfRule>
  </conditionalFormatting>
  <conditionalFormatting sqref="Z944">
    <cfRule type="dataBar" priority="38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{DD8CA7F5-540A-4015-9531-DFBB865EAD82}</x14:id>
        </ext>
      </extLst>
    </cfRule>
  </conditionalFormatting>
  <conditionalFormatting sqref="O946">
    <cfRule type="cellIs" dxfId="1499" priority="3842" operator="equal">
      <formula>"N"</formula>
    </cfRule>
  </conditionalFormatting>
  <conditionalFormatting sqref="U943">
    <cfRule type="dataBar" priority="38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{6E802C54-75A8-4B9C-9494-DC9CF9F4FEEF}</x14:id>
        </ext>
      </extLst>
    </cfRule>
  </conditionalFormatting>
  <conditionalFormatting sqref="Z943">
    <cfRule type="dataBar" priority="38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{870F6344-C47D-4A0E-A5B1-DD36F551B1ED}</x14:id>
        </ext>
      </extLst>
    </cfRule>
  </conditionalFormatting>
  <conditionalFormatting sqref="O939">
    <cfRule type="cellIs" dxfId="1498" priority="3838" operator="equal">
      <formula>"N"</formula>
    </cfRule>
  </conditionalFormatting>
  <conditionalFormatting sqref="U936">
    <cfRule type="dataBar" priority="38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{005699CD-897B-47F0-AE7F-8D9274652F40}</x14:id>
        </ext>
      </extLst>
    </cfRule>
  </conditionalFormatting>
  <conditionalFormatting sqref="Z936">
    <cfRule type="dataBar" priority="38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{E4E01D70-3F9F-4774-81FB-10850C54CCB2}</x14:id>
        </ext>
      </extLst>
    </cfRule>
  </conditionalFormatting>
  <conditionalFormatting sqref="O938">
    <cfRule type="cellIs" dxfId="1497" priority="3834" operator="equal">
      <formula>"N"</formula>
    </cfRule>
  </conditionalFormatting>
  <conditionalFormatting sqref="U935">
    <cfRule type="dataBar" priority="38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{1E8850F7-C791-4DA1-9DDF-9A714149452B}</x14:id>
        </ext>
      </extLst>
    </cfRule>
  </conditionalFormatting>
  <conditionalFormatting sqref="Z935">
    <cfRule type="dataBar" priority="38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{3AB289F4-5F92-4F34-88FF-06468B50798E}</x14:id>
        </ext>
      </extLst>
    </cfRule>
  </conditionalFormatting>
  <conditionalFormatting sqref="O937">
    <cfRule type="cellIs" dxfId="1496" priority="3830" operator="equal">
      <formula>"N"</formula>
    </cfRule>
  </conditionalFormatting>
  <conditionalFormatting sqref="U934">
    <cfRule type="dataBar" priority="38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{040229F0-4447-44A6-A504-BA4A42C69062}</x14:id>
        </ext>
      </extLst>
    </cfRule>
  </conditionalFormatting>
  <conditionalFormatting sqref="Z934">
    <cfRule type="dataBar" priority="38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{9528FE17-591F-4103-98FA-F21067054377}</x14:id>
        </ext>
      </extLst>
    </cfRule>
  </conditionalFormatting>
  <conditionalFormatting sqref="O936">
    <cfRule type="cellIs" dxfId="1495" priority="3826" operator="equal">
      <formula>"N"</formula>
    </cfRule>
  </conditionalFormatting>
  <conditionalFormatting sqref="U933">
    <cfRule type="dataBar" priority="38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{93D66401-EF7D-4EE9-A544-6C2F0AE12727}</x14:id>
        </ext>
      </extLst>
    </cfRule>
  </conditionalFormatting>
  <conditionalFormatting sqref="Z933">
    <cfRule type="dataBar" priority="38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{1F700E84-0024-423F-B8B4-E8333130D6A9}</x14:id>
        </ext>
      </extLst>
    </cfRule>
  </conditionalFormatting>
  <conditionalFormatting sqref="O935">
    <cfRule type="cellIs" dxfId="1494" priority="3822" operator="equal">
      <formula>"N"</formula>
    </cfRule>
  </conditionalFormatting>
  <conditionalFormatting sqref="U932">
    <cfRule type="dataBar" priority="38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{7CE21782-88A3-47C0-8DF1-CFDB4BC255E9}</x14:id>
        </ext>
      </extLst>
    </cfRule>
  </conditionalFormatting>
  <conditionalFormatting sqref="Z932">
    <cfRule type="dataBar" priority="38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{C572C7DB-4D62-4366-972D-508979A0F940}</x14:id>
        </ext>
      </extLst>
    </cfRule>
  </conditionalFormatting>
  <conditionalFormatting sqref="O934">
    <cfRule type="cellIs" dxfId="1493" priority="3814" operator="equal">
      <formula>"N"</formula>
    </cfRule>
  </conditionalFormatting>
  <conditionalFormatting sqref="U931">
    <cfRule type="dataBar" priority="38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{ACE381F0-F670-4374-AA3C-366268248F97}</x14:id>
        </ext>
      </extLst>
    </cfRule>
  </conditionalFormatting>
  <conditionalFormatting sqref="Z931">
    <cfRule type="dataBar" priority="38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{025CA7F8-B4AC-47A2-9642-80295A44DEDB}</x14:id>
        </ext>
      </extLst>
    </cfRule>
  </conditionalFormatting>
  <conditionalFormatting sqref="O933">
    <cfRule type="cellIs" dxfId="1492" priority="3810" operator="equal">
      <formula>"N"</formula>
    </cfRule>
  </conditionalFormatting>
  <conditionalFormatting sqref="U930">
    <cfRule type="dataBar" priority="38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{912AA598-9FAE-427E-94DE-56A18856E656}</x14:id>
        </ext>
      </extLst>
    </cfRule>
  </conditionalFormatting>
  <conditionalFormatting sqref="Z930">
    <cfRule type="dataBar" priority="38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{21E45D21-6664-45AC-AB09-18C07C395C2B}</x14:id>
        </ext>
      </extLst>
    </cfRule>
  </conditionalFormatting>
  <conditionalFormatting sqref="O930">
    <cfRule type="cellIs" dxfId="1491" priority="3806" operator="equal">
      <formula>"N"</formula>
    </cfRule>
  </conditionalFormatting>
  <conditionalFormatting sqref="U927">
    <cfRule type="dataBar" priority="38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{24970228-38FC-4775-B0FB-47180AA3B626}</x14:id>
        </ext>
      </extLst>
    </cfRule>
  </conditionalFormatting>
  <conditionalFormatting sqref="Z927">
    <cfRule type="dataBar" priority="38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{3D8718BD-AF3A-4345-A9E7-4EAFDED714A7}</x14:id>
        </ext>
      </extLst>
    </cfRule>
  </conditionalFormatting>
  <conditionalFormatting sqref="O932">
    <cfRule type="cellIs" dxfId="1490" priority="3802" operator="equal">
      <formula>"N"</formula>
    </cfRule>
  </conditionalFormatting>
  <conditionalFormatting sqref="U929">
    <cfRule type="dataBar" priority="38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{4DC758D1-12F0-4845-9094-12137F2C43B2}</x14:id>
        </ext>
      </extLst>
    </cfRule>
  </conditionalFormatting>
  <conditionalFormatting sqref="Z929">
    <cfRule type="dataBar" priority="38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{E79E6189-42F0-44D2-8FA2-CF2C22CD804D}</x14:id>
        </ext>
      </extLst>
    </cfRule>
  </conditionalFormatting>
  <conditionalFormatting sqref="O931">
    <cfRule type="cellIs" dxfId="1489" priority="3798" operator="equal">
      <formula>"N"</formula>
    </cfRule>
  </conditionalFormatting>
  <conditionalFormatting sqref="U928">
    <cfRule type="dataBar" priority="37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{4125879C-CE26-430C-B24F-76F4109B2796}</x14:id>
        </ext>
      </extLst>
    </cfRule>
  </conditionalFormatting>
  <conditionalFormatting sqref="Z928">
    <cfRule type="dataBar" priority="37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{472415F2-351B-4A16-8443-9F8838553510}</x14:id>
        </ext>
      </extLst>
    </cfRule>
  </conditionalFormatting>
  <conditionalFormatting sqref="O929">
    <cfRule type="cellIs" dxfId="1488" priority="3794" operator="equal">
      <formula>"N"</formula>
    </cfRule>
  </conditionalFormatting>
  <conditionalFormatting sqref="U926">
    <cfRule type="dataBar" priority="37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{41D54FA1-7B72-4E02-A2E6-EED0A5A729FD}</x14:id>
        </ext>
      </extLst>
    </cfRule>
  </conditionalFormatting>
  <conditionalFormatting sqref="Z926">
    <cfRule type="dataBar" priority="37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{E9537C1F-261F-41E2-AA3F-E85F65D973E0}</x14:id>
        </ext>
      </extLst>
    </cfRule>
  </conditionalFormatting>
  <conditionalFormatting sqref="O928">
    <cfRule type="cellIs" dxfId="1487" priority="3790" operator="equal">
      <formula>"N"</formula>
    </cfRule>
  </conditionalFormatting>
  <conditionalFormatting sqref="U925">
    <cfRule type="dataBar" priority="37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{8652B7BE-9072-4F57-B7CF-197F26EF478F}</x14:id>
        </ext>
      </extLst>
    </cfRule>
  </conditionalFormatting>
  <conditionalFormatting sqref="Z925">
    <cfRule type="dataBar" priority="37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{051B79B5-D522-43CD-90BD-F4AA8C7F94B1}</x14:id>
        </ext>
      </extLst>
    </cfRule>
  </conditionalFormatting>
  <conditionalFormatting sqref="O927">
    <cfRule type="cellIs" dxfId="1486" priority="3786" operator="equal">
      <formula>"N"</formula>
    </cfRule>
  </conditionalFormatting>
  <conditionalFormatting sqref="U924">
    <cfRule type="dataBar" priority="37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{43C36224-FD16-4777-AB39-292640E7AFC9}</x14:id>
        </ext>
      </extLst>
    </cfRule>
  </conditionalFormatting>
  <conditionalFormatting sqref="Z924">
    <cfRule type="dataBar" priority="37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{561656EA-E852-4A01-B3A1-FE523C01A183}</x14:id>
        </ext>
      </extLst>
    </cfRule>
  </conditionalFormatting>
  <conditionalFormatting sqref="O926">
    <cfRule type="cellIs" dxfId="1485" priority="3782" operator="equal">
      <formula>"N"</formula>
    </cfRule>
  </conditionalFormatting>
  <conditionalFormatting sqref="U923">
    <cfRule type="dataBar" priority="37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{64FEAD76-439C-44D6-84D2-6102A8D13DE2}</x14:id>
        </ext>
      </extLst>
    </cfRule>
  </conditionalFormatting>
  <conditionalFormatting sqref="Z923">
    <cfRule type="dataBar" priority="37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{860043C0-E04B-4985-9088-907E95ECDE78}</x14:id>
        </ext>
      </extLst>
    </cfRule>
  </conditionalFormatting>
  <conditionalFormatting sqref="O925">
    <cfRule type="cellIs" dxfId="1484" priority="3778" operator="equal">
      <formula>"N"</formula>
    </cfRule>
  </conditionalFormatting>
  <conditionalFormatting sqref="U922">
    <cfRule type="dataBar" priority="37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{68602D25-47C2-4A38-BCD9-1D36A1BC6734}</x14:id>
        </ext>
      </extLst>
    </cfRule>
  </conditionalFormatting>
  <conditionalFormatting sqref="Z922">
    <cfRule type="dataBar" priority="37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{AC5F4C68-492D-4FCD-8F8E-61A74FFF5E42}</x14:id>
        </ext>
      </extLst>
    </cfRule>
  </conditionalFormatting>
  <conditionalFormatting sqref="O920">
    <cfRule type="cellIs" dxfId="1483" priority="3774" operator="equal">
      <formula>"N"</formula>
    </cfRule>
  </conditionalFormatting>
  <conditionalFormatting sqref="U917">
    <cfRule type="dataBar" priority="37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{094206D5-D3A5-42F1-8F41-E2039C2C0353}</x14:id>
        </ext>
      </extLst>
    </cfRule>
  </conditionalFormatting>
  <conditionalFormatting sqref="Z917">
    <cfRule type="dataBar" priority="37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{8C796366-88E6-44A8-ACA6-37037EB1D50D}</x14:id>
        </ext>
      </extLst>
    </cfRule>
  </conditionalFormatting>
  <conditionalFormatting sqref="O919">
    <cfRule type="cellIs" dxfId="1482" priority="3770" operator="equal">
      <formula>"N"</formula>
    </cfRule>
  </conditionalFormatting>
  <conditionalFormatting sqref="U916">
    <cfRule type="dataBar" priority="37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{106268E9-557D-48E5-A9F8-66DFF8384F46}</x14:id>
        </ext>
      </extLst>
    </cfRule>
  </conditionalFormatting>
  <conditionalFormatting sqref="Z916">
    <cfRule type="dataBar" priority="37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{81412552-618B-4AB6-8DE1-22A8B99555CA}</x14:id>
        </ext>
      </extLst>
    </cfRule>
  </conditionalFormatting>
  <conditionalFormatting sqref="O924">
    <cfRule type="cellIs" dxfId="1481" priority="3766" operator="equal">
      <formula>"N"</formula>
    </cfRule>
  </conditionalFormatting>
  <conditionalFormatting sqref="U921">
    <cfRule type="dataBar" priority="37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{37F8269D-F6B5-4142-8B70-229FA94F1515}</x14:id>
        </ext>
      </extLst>
    </cfRule>
  </conditionalFormatting>
  <conditionalFormatting sqref="Z921">
    <cfRule type="dataBar" priority="37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{51E1B193-15A6-4B73-9115-BB44EC342714}</x14:id>
        </ext>
      </extLst>
    </cfRule>
  </conditionalFormatting>
  <conditionalFormatting sqref="O923">
    <cfRule type="cellIs" dxfId="1480" priority="3762" operator="equal">
      <formula>"N"</formula>
    </cfRule>
  </conditionalFormatting>
  <conditionalFormatting sqref="U920">
    <cfRule type="dataBar" priority="37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{1DEFA359-983A-43A4-BC9F-E8FCAFB23CEA}</x14:id>
        </ext>
      </extLst>
    </cfRule>
  </conditionalFormatting>
  <conditionalFormatting sqref="Z920">
    <cfRule type="dataBar" priority="37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{A8A1A221-3D87-4FFA-BD4B-8F09E876087D}</x14:id>
        </ext>
      </extLst>
    </cfRule>
  </conditionalFormatting>
  <conditionalFormatting sqref="O922">
    <cfRule type="cellIs" dxfId="1479" priority="3758" operator="equal">
      <formula>"N"</formula>
    </cfRule>
  </conditionalFormatting>
  <conditionalFormatting sqref="U919">
    <cfRule type="dataBar" priority="37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{A5C857D6-128A-4B17-B12A-7F43A9904A2C}</x14:id>
        </ext>
      </extLst>
    </cfRule>
  </conditionalFormatting>
  <conditionalFormatting sqref="Z919">
    <cfRule type="dataBar" priority="37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{C8B762B4-9657-4513-B5F3-933DCDBA40E9}</x14:id>
        </ext>
      </extLst>
    </cfRule>
  </conditionalFormatting>
  <conditionalFormatting sqref="O921">
    <cfRule type="cellIs" dxfId="1478" priority="3754" operator="equal">
      <formula>"N"</formula>
    </cfRule>
  </conditionalFormatting>
  <conditionalFormatting sqref="U918">
    <cfRule type="dataBar" priority="37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{96002DC3-F5F8-4CC7-905C-7C7CB07A0852}</x14:id>
        </ext>
      </extLst>
    </cfRule>
  </conditionalFormatting>
  <conditionalFormatting sqref="Z918">
    <cfRule type="dataBar" priority="37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{9DF25812-859E-4C10-99F5-A2C3D1BB6193}</x14:id>
        </ext>
      </extLst>
    </cfRule>
  </conditionalFormatting>
  <conditionalFormatting sqref="O918">
    <cfRule type="cellIs" dxfId="1477" priority="3747" operator="equal">
      <formula>"N"</formula>
    </cfRule>
  </conditionalFormatting>
  <conditionalFormatting sqref="U915">
    <cfRule type="dataBar" priority="37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{CF7A14E5-084F-4BB5-A406-2CC49C829EB8}</x14:id>
        </ext>
      </extLst>
    </cfRule>
  </conditionalFormatting>
  <conditionalFormatting sqref="Z915">
    <cfRule type="dataBar" priority="37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{9C3F12EB-E414-4B1A-9754-DDE1E32B8975}</x14:id>
        </ext>
      </extLst>
    </cfRule>
  </conditionalFormatting>
  <conditionalFormatting sqref="O917">
    <cfRule type="cellIs" dxfId="1476" priority="3743" operator="equal">
      <formula>"N"</formula>
    </cfRule>
  </conditionalFormatting>
  <conditionalFormatting sqref="U914">
    <cfRule type="dataBar" priority="37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{3EC8B76F-ACDA-47A3-B070-74870E17F152}</x14:id>
        </ext>
      </extLst>
    </cfRule>
  </conditionalFormatting>
  <conditionalFormatting sqref="Z914">
    <cfRule type="dataBar" priority="37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{7C611CE5-3138-420A-BE7E-09F250DCA78D}</x14:id>
        </ext>
      </extLst>
    </cfRule>
  </conditionalFormatting>
  <conditionalFormatting sqref="O916">
    <cfRule type="cellIs" dxfId="1475" priority="3739" operator="equal">
      <formula>"N"</formula>
    </cfRule>
  </conditionalFormatting>
  <conditionalFormatting sqref="U913">
    <cfRule type="dataBar" priority="37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{8D535A62-C8CE-4E6D-8B2B-DFA4087E12A1}</x14:id>
        </ext>
      </extLst>
    </cfRule>
  </conditionalFormatting>
  <conditionalFormatting sqref="Z913">
    <cfRule type="dataBar" priority="37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{CBC0D657-51F0-442C-86C4-46611A7C9B91}</x14:id>
        </ext>
      </extLst>
    </cfRule>
  </conditionalFormatting>
  <conditionalFormatting sqref="O915">
    <cfRule type="cellIs" dxfId="1474" priority="3735" operator="equal">
      <formula>"N"</formula>
    </cfRule>
  </conditionalFormatting>
  <conditionalFormatting sqref="U912">
    <cfRule type="dataBar" priority="37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{7391A240-B2A0-479F-8D5C-1CA2AD5A38E8}</x14:id>
        </ext>
      </extLst>
    </cfRule>
  </conditionalFormatting>
  <conditionalFormatting sqref="Z912">
    <cfRule type="dataBar" priority="37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{C5A901FC-E3C1-44B0-845E-8186BAC97065}</x14:id>
        </ext>
      </extLst>
    </cfRule>
  </conditionalFormatting>
  <conditionalFormatting sqref="O914">
    <cfRule type="cellIs" dxfId="1473" priority="3731" operator="equal">
      <formula>"N"</formula>
    </cfRule>
  </conditionalFormatting>
  <conditionalFormatting sqref="U911">
    <cfRule type="dataBar" priority="37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{A94CDA13-4A0B-4AAC-9A4F-7823AC2BBBF6}</x14:id>
        </ext>
      </extLst>
    </cfRule>
  </conditionalFormatting>
  <conditionalFormatting sqref="Z911">
    <cfRule type="dataBar" priority="37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{9EE75F0F-CD9D-428D-ABFD-736993F57F15}</x14:id>
        </ext>
      </extLst>
    </cfRule>
  </conditionalFormatting>
  <conditionalFormatting sqref="O913">
    <cfRule type="cellIs" dxfId="1472" priority="3727" operator="equal">
      <formula>"N"</formula>
    </cfRule>
  </conditionalFormatting>
  <conditionalFormatting sqref="U910">
    <cfRule type="dataBar" priority="37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{1CF3B724-6FFC-41B5-9B50-38611969C427}</x14:id>
        </ext>
      </extLst>
    </cfRule>
  </conditionalFormatting>
  <conditionalFormatting sqref="Z910">
    <cfRule type="dataBar" priority="37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{EEF33899-D68E-4F63-9318-5A0232F43FB0}</x14:id>
        </ext>
      </extLst>
    </cfRule>
  </conditionalFormatting>
  <conditionalFormatting sqref="O912">
    <cfRule type="cellIs" dxfId="1471" priority="3723" operator="equal">
      <formula>"N"</formula>
    </cfRule>
  </conditionalFormatting>
  <conditionalFormatting sqref="U909">
    <cfRule type="dataBar" priority="37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{9F7C8480-8BAC-4C0C-9B25-E7DA0E263AF8}</x14:id>
        </ext>
      </extLst>
    </cfRule>
  </conditionalFormatting>
  <conditionalFormatting sqref="Z909">
    <cfRule type="dataBar" priority="37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{2E72398B-E589-4B3C-9A6D-BB53E3D986F2}</x14:id>
        </ext>
      </extLst>
    </cfRule>
  </conditionalFormatting>
  <conditionalFormatting sqref="O911">
    <cfRule type="cellIs" dxfId="1470" priority="3719" operator="equal">
      <formula>"N"</formula>
    </cfRule>
  </conditionalFormatting>
  <conditionalFormatting sqref="U908">
    <cfRule type="dataBar" priority="37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{63DF8CCD-4AA2-4068-A6A1-65ECE6815D5F}</x14:id>
        </ext>
      </extLst>
    </cfRule>
  </conditionalFormatting>
  <conditionalFormatting sqref="Z908">
    <cfRule type="dataBar" priority="37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{06DC4E6A-D5F8-442E-9CC9-9B852D23C4C7}</x14:id>
        </ext>
      </extLst>
    </cfRule>
  </conditionalFormatting>
  <conditionalFormatting sqref="O910">
    <cfRule type="cellIs" dxfId="1469" priority="3715" operator="equal">
      <formula>"N"</formula>
    </cfRule>
  </conditionalFormatting>
  <conditionalFormatting sqref="U907">
    <cfRule type="dataBar" priority="37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{19F88F56-314E-4501-8431-3006174EA2F0}</x14:id>
        </ext>
      </extLst>
    </cfRule>
  </conditionalFormatting>
  <conditionalFormatting sqref="Z907">
    <cfRule type="dataBar" priority="37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{A5214BD7-BC06-410A-BB36-B1CA8A7193E9}</x14:id>
        </ext>
      </extLst>
    </cfRule>
  </conditionalFormatting>
  <conditionalFormatting sqref="O909">
    <cfRule type="cellIs" dxfId="1468" priority="3711" operator="equal">
      <formula>"N"</formula>
    </cfRule>
  </conditionalFormatting>
  <conditionalFormatting sqref="U906">
    <cfRule type="dataBar" priority="37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{0D4A3AF0-EC24-4274-828C-E873508D31EA}</x14:id>
        </ext>
      </extLst>
    </cfRule>
  </conditionalFormatting>
  <conditionalFormatting sqref="Z906">
    <cfRule type="dataBar" priority="37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{3FA1F7B5-66FE-428F-ADB9-D2A5839BBF09}</x14:id>
        </ext>
      </extLst>
    </cfRule>
  </conditionalFormatting>
  <conditionalFormatting sqref="O908">
    <cfRule type="cellIs" dxfId="1467" priority="3707" operator="equal">
      <formula>"N"</formula>
    </cfRule>
  </conditionalFormatting>
  <conditionalFormatting sqref="U905">
    <cfRule type="dataBar" priority="37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{B956F68C-DCAC-475E-847E-3583B882CC2D}</x14:id>
        </ext>
      </extLst>
    </cfRule>
  </conditionalFormatting>
  <conditionalFormatting sqref="Z905">
    <cfRule type="dataBar" priority="37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{1BE4C662-31C1-403F-9364-FF2898E6ADC3}</x14:id>
        </ext>
      </extLst>
    </cfRule>
  </conditionalFormatting>
  <conditionalFormatting sqref="O907">
    <cfRule type="cellIs" dxfId="1466" priority="3700" operator="equal">
      <formula>"N"</formula>
    </cfRule>
  </conditionalFormatting>
  <conditionalFormatting sqref="U904">
    <cfRule type="dataBar" priority="37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{7E37B542-99C8-4C4A-B47C-BAD0A52391B0}</x14:id>
        </ext>
      </extLst>
    </cfRule>
  </conditionalFormatting>
  <conditionalFormatting sqref="Z904">
    <cfRule type="dataBar" priority="36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{53BCE5E0-B6DC-4AA3-8885-2EBC51E59EF8}</x14:id>
        </ext>
      </extLst>
    </cfRule>
  </conditionalFormatting>
  <conditionalFormatting sqref="O906">
    <cfRule type="cellIs" dxfId="1465" priority="3696" operator="equal">
      <formula>"N"</formula>
    </cfRule>
  </conditionalFormatting>
  <conditionalFormatting sqref="U903">
    <cfRule type="dataBar" priority="36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{FD5656DF-2A74-4D25-AFF4-E4138F5A210C}</x14:id>
        </ext>
      </extLst>
    </cfRule>
  </conditionalFormatting>
  <conditionalFormatting sqref="Z903">
    <cfRule type="dataBar" priority="36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{A56E2883-2B39-4DCC-B620-99426C2B9ECC}</x14:id>
        </ext>
      </extLst>
    </cfRule>
  </conditionalFormatting>
  <conditionalFormatting sqref="O905">
    <cfRule type="cellIs" dxfId="1464" priority="3692" operator="equal">
      <formula>"N"</formula>
    </cfRule>
  </conditionalFormatting>
  <conditionalFormatting sqref="U902">
    <cfRule type="dataBar" priority="36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{1380290C-1CBA-45EB-B7FD-1038DAA4EB71}</x14:id>
        </ext>
      </extLst>
    </cfRule>
  </conditionalFormatting>
  <conditionalFormatting sqref="Z902">
    <cfRule type="dataBar" priority="36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{5F32F43D-55C8-49FF-BBC0-397658374A94}</x14:id>
        </ext>
      </extLst>
    </cfRule>
  </conditionalFormatting>
  <conditionalFormatting sqref="O904">
    <cfRule type="cellIs" dxfId="1463" priority="3688" operator="equal">
      <formula>"N"</formula>
    </cfRule>
  </conditionalFormatting>
  <conditionalFormatting sqref="U901">
    <cfRule type="dataBar" priority="36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{D4B164FA-E374-447D-974D-AAC597A95BD7}</x14:id>
        </ext>
      </extLst>
    </cfRule>
  </conditionalFormatting>
  <conditionalFormatting sqref="Z901">
    <cfRule type="dataBar" priority="36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{E44D4834-35F5-4E0E-8F7E-D4C683056AE2}</x14:id>
        </ext>
      </extLst>
    </cfRule>
  </conditionalFormatting>
  <conditionalFormatting sqref="U900">
    <cfRule type="dataBar" priority="36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{4DA296F9-5B0D-4CD2-8A64-9D125013D75D}</x14:id>
        </ext>
      </extLst>
    </cfRule>
  </conditionalFormatting>
  <conditionalFormatting sqref="Z900">
    <cfRule type="dataBar" priority="36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{815DB965-7B8A-4BEA-B87E-8561B970257C}</x14:id>
        </ext>
      </extLst>
    </cfRule>
  </conditionalFormatting>
  <conditionalFormatting sqref="O902">
    <cfRule type="cellIs" dxfId="1462" priority="3680" operator="equal">
      <formula>"N"</formula>
    </cfRule>
  </conditionalFormatting>
  <conditionalFormatting sqref="U899">
    <cfRule type="dataBar" priority="36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{18DCC8D2-CE25-4D7C-95E0-BDFCE7859416}</x14:id>
        </ext>
      </extLst>
    </cfRule>
  </conditionalFormatting>
  <conditionalFormatting sqref="Z899">
    <cfRule type="dataBar" priority="36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{9B815BB8-B46A-4F6D-ABA7-25BD3BA44AB7}</x14:id>
        </ext>
      </extLst>
    </cfRule>
  </conditionalFormatting>
  <conditionalFormatting sqref="O901">
    <cfRule type="cellIs" dxfId="1461" priority="3676" operator="equal">
      <formula>"N"</formula>
    </cfRule>
  </conditionalFormatting>
  <conditionalFormatting sqref="U898">
    <cfRule type="dataBar" priority="36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{874C37D9-67E7-4CBD-9002-D3E96DB5948C}</x14:id>
        </ext>
      </extLst>
    </cfRule>
  </conditionalFormatting>
  <conditionalFormatting sqref="Z898">
    <cfRule type="dataBar" priority="36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{6D754768-E24F-4879-8512-19828FB3D3EF}</x14:id>
        </ext>
      </extLst>
    </cfRule>
  </conditionalFormatting>
  <conditionalFormatting sqref="O900">
    <cfRule type="cellIs" dxfId="1460" priority="3672" operator="equal">
      <formula>"N"</formula>
    </cfRule>
  </conditionalFormatting>
  <conditionalFormatting sqref="U897">
    <cfRule type="dataBar" priority="36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{368805BD-ADAB-42A0-A2EA-D4BD19926F59}</x14:id>
        </ext>
      </extLst>
    </cfRule>
  </conditionalFormatting>
  <conditionalFormatting sqref="Z897">
    <cfRule type="dataBar" priority="36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{102C7898-3F06-4230-A8E4-140ED2CC0B99}</x14:id>
        </ext>
      </extLst>
    </cfRule>
  </conditionalFormatting>
  <conditionalFormatting sqref="O899">
    <cfRule type="cellIs" dxfId="1459" priority="3665" operator="equal">
      <formula>"N"</formula>
    </cfRule>
  </conditionalFormatting>
  <conditionalFormatting sqref="U896">
    <cfRule type="dataBar" priority="36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{6F7CA18C-900B-401D-B085-5C37B5E86604}</x14:id>
        </ext>
      </extLst>
    </cfRule>
  </conditionalFormatting>
  <conditionalFormatting sqref="Z896">
    <cfRule type="dataBar" priority="36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{0FDF5DCB-C9D7-4B66-9124-369498C0D812}</x14:id>
        </ext>
      </extLst>
    </cfRule>
  </conditionalFormatting>
  <conditionalFormatting sqref="O898">
    <cfRule type="cellIs" dxfId="1458" priority="3661" operator="equal">
      <formula>"N"</formula>
    </cfRule>
  </conditionalFormatting>
  <conditionalFormatting sqref="U895">
    <cfRule type="dataBar" priority="36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{FD35CE44-7F1F-4124-80D6-508C502F7832}</x14:id>
        </ext>
      </extLst>
    </cfRule>
  </conditionalFormatting>
  <conditionalFormatting sqref="Z895">
    <cfRule type="dataBar" priority="36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{4E457B5C-D7B4-4075-8FD2-4DDCF8C377AC}</x14:id>
        </ext>
      </extLst>
    </cfRule>
  </conditionalFormatting>
  <conditionalFormatting sqref="O897">
    <cfRule type="cellIs" dxfId="1457" priority="3657" operator="equal">
      <formula>"N"</formula>
    </cfRule>
  </conditionalFormatting>
  <conditionalFormatting sqref="U894">
    <cfRule type="dataBar" priority="36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{16E6ACE7-B873-4C7D-B421-1A4C1130F200}</x14:id>
        </ext>
      </extLst>
    </cfRule>
  </conditionalFormatting>
  <conditionalFormatting sqref="Z894">
    <cfRule type="dataBar" priority="36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{1719F1E8-D703-4B88-9BB3-E8EDB8EB5975}</x14:id>
        </ext>
      </extLst>
    </cfRule>
  </conditionalFormatting>
  <conditionalFormatting sqref="O896">
    <cfRule type="cellIs" dxfId="1456" priority="3653" operator="equal">
      <formula>"N"</formula>
    </cfRule>
  </conditionalFormatting>
  <conditionalFormatting sqref="U893">
    <cfRule type="dataBar" priority="36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{8ABB7C04-6EFC-43E0-8256-89D0A148B2FA}</x14:id>
        </ext>
      </extLst>
    </cfRule>
  </conditionalFormatting>
  <conditionalFormatting sqref="Z893">
    <cfRule type="dataBar" priority="36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{F329C52F-90A3-4900-A6BA-D09C829C50EB}</x14:id>
        </ext>
      </extLst>
    </cfRule>
  </conditionalFormatting>
  <conditionalFormatting sqref="O895">
    <cfRule type="cellIs" dxfId="1455" priority="3649" operator="equal">
      <formula>"N"</formula>
    </cfRule>
  </conditionalFormatting>
  <conditionalFormatting sqref="U892">
    <cfRule type="dataBar" priority="36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{DE450525-08A5-40C9-BA57-BBAC239782E3}</x14:id>
        </ext>
      </extLst>
    </cfRule>
  </conditionalFormatting>
  <conditionalFormatting sqref="Z892">
    <cfRule type="dataBar" priority="36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{E3942FF5-8927-4348-9DBD-1BC1DAA7BE9B}</x14:id>
        </ext>
      </extLst>
    </cfRule>
  </conditionalFormatting>
  <conditionalFormatting sqref="O894">
    <cfRule type="cellIs" dxfId="1454" priority="3645" operator="equal">
      <formula>"N"</formula>
    </cfRule>
  </conditionalFormatting>
  <conditionalFormatting sqref="U891">
    <cfRule type="dataBar" priority="36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{5F1318B5-F381-4E0C-A23F-586CC58D7052}</x14:id>
        </ext>
      </extLst>
    </cfRule>
  </conditionalFormatting>
  <conditionalFormatting sqref="Z891">
    <cfRule type="dataBar" priority="36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{5971E52F-087E-42C7-B58D-467FCFCF8F8C}</x14:id>
        </ext>
      </extLst>
    </cfRule>
  </conditionalFormatting>
  <conditionalFormatting sqref="O893">
    <cfRule type="cellIs" dxfId="1453" priority="3641" operator="equal">
      <formula>"N"</formula>
    </cfRule>
  </conditionalFormatting>
  <conditionalFormatting sqref="U890">
    <cfRule type="dataBar" priority="36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{935B8D2C-3E98-4063-9CB5-25C3DD611A13}</x14:id>
        </ext>
      </extLst>
    </cfRule>
  </conditionalFormatting>
  <conditionalFormatting sqref="Z890">
    <cfRule type="dataBar" priority="36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{8DFF9C23-7DC6-4D68-A50C-A54DFA0FC5C5}</x14:id>
        </ext>
      </extLst>
    </cfRule>
  </conditionalFormatting>
  <conditionalFormatting sqref="O892">
    <cfRule type="cellIs" dxfId="1452" priority="3637" operator="equal">
      <formula>"N"</formula>
    </cfRule>
  </conditionalFormatting>
  <conditionalFormatting sqref="U889">
    <cfRule type="dataBar" priority="36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{B06AA871-AD3E-4C69-8047-4E0595B77684}</x14:id>
        </ext>
      </extLst>
    </cfRule>
  </conditionalFormatting>
  <conditionalFormatting sqref="Z889">
    <cfRule type="dataBar" priority="36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{5060C2AA-0131-441D-BB54-5B173E31B922}</x14:id>
        </ext>
      </extLst>
    </cfRule>
  </conditionalFormatting>
  <conditionalFormatting sqref="U888">
    <cfRule type="dataBar" priority="36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{CF3922BF-BED0-4129-9D2B-6483C926FF58}</x14:id>
        </ext>
      </extLst>
    </cfRule>
  </conditionalFormatting>
  <conditionalFormatting sqref="Z888">
    <cfRule type="dataBar" priority="36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{AF60FDD2-2BCE-414A-8945-0A5B1ADF25EC}</x14:id>
        </ext>
      </extLst>
    </cfRule>
  </conditionalFormatting>
  <conditionalFormatting sqref="O889">
    <cfRule type="cellIs" dxfId="1451" priority="3626" operator="equal">
      <formula>"N"</formula>
    </cfRule>
  </conditionalFormatting>
  <conditionalFormatting sqref="U886">
    <cfRule type="dataBar" priority="36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{79F70EDC-EDCC-436A-B56D-9CB816639586}</x14:id>
        </ext>
      </extLst>
    </cfRule>
  </conditionalFormatting>
  <conditionalFormatting sqref="Z886">
    <cfRule type="dataBar" priority="36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{70D0F6A0-B9D6-4FB6-9DB1-D05B3FC68079}</x14:id>
        </ext>
      </extLst>
    </cfRule>
  </conditionalFormatting>
  <conditionalFormatting sqref="O890:O891">
    <cfRule type="cellIs" dxfId="1450" priority="3622" operator="equal">
      <formula>"N"</formula>
    </cfRule>
  </conditionalFormatting>
  <conditionalFormatting sqref="U887">
    <cfRule type="dataBar" priority="36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{3FF92DD7-6CE8-42F0-973D-BD5D2EFC3EB8}</x14:id>
        </ext>
      </extLst>
    </cfRule>
  </conditionalFormatting>
  <conditionalFormatting sqref="Z887">
    <cfRule type="dataBar" priority="36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{0176EFE7-711E-4821-9F08-AD29E64A1E2D}</x14:id>
        </ext>
      </extLst>
    </cfRule>
  </conditionalFormatting>
  <conditionalFormatting sqref="O888">
    <cfRule type="cellIs" dxfId="1449" priority="3617" operator="equal">
      <formula>"N"</formula>
    </cfRule>
  </conditionalFormatting>
  <conditionalFormatting sqref="U885">
    <cfRule type="dataBar" priority="36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{7F45BDE3-9F3F-4492-B32E-D65F579F3714}</x14:id>
        </ext>
      </extLst>
    </cfRule>
  </conditionalFormatting>
  <conditionalFormatting sqref="Z885">
    <cfRule type="dataBar" priority="36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{962FBB3A-08B2-4585-8B74-6ACA85101062}</x14:id>
        </ext>
      </extLst>
    </cfRule>
  </conditionalFormatting>
  <conditionalFormatting sqref="O887">
    <cfRule type="cellIs" dxfId="1448" priority="3613" operator="equal">
      <formula>"N"</formula>
    </cfRule>
  </conditionalFormatting>
  <conditionalFormatting sqref="U884">
    <cfRule type="dataBar" priority="36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{4B875E48-4AE3-4372-A042-C84C1689260F}</x14:id>
        </ext>
      </extLst>
    </cfRule>
  </conditionalFormatting>
  <conditionalFormatting sqref="Z884">
    <cfRule type="dataBar" priority="36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{9E22A4DF-E120-4940-913C-71AC85D66DB5}</x14:id>
        </ext>
      </extLst>
    </cfRule>
  </conditionalFormatting>
  <conditionalFormatting sqref="O886">
    <cfRule type="cellIs" dxfId="1447" priority="3609" operator="equal">
      <formula>"N"</formula>
    </cfRule>
  </conditionalFormatting>
  <conditionalFormatting sqref="U883">
    <cfRule type="dataBar" priority="36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{7F154083-C951-4F60-B13D-F5DCF29B0813}</x14:id>
        </ext>
      </extLst>
    </cfRule>
  </conditionalFormatting>
  <conditionalFormatting sqref="Z883">
    <cfRule type="dataBar" priority="36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{3FA7B6B6-0DA1-4B13-8CC9-D1D905B18A2D}</x14:id>
        </ext>
      </extLst>
    </cfRule>
  </conditionalFormatting>
  <conditionalFormatting sqref="O885">
    <cfRule type="cellIs" dxfId="1446" priority="3605" operator="equal">
      <formula>"N"</formula>
    </cfRule>
  </conditionalFormatting>
  <conditionalFormatting sqref="U882">
    <cfRule type="dataBar" priority="36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{F93BF79C-9CA5-4F61-B0B8-0BE3582B3986}</x14:id>
        </ext>
      </extLst>
    </cfRule>
  </conditionalFormatting>
  <conditionalFormatting sqref="Z882">
    <cfRule type="dataBar" priority="36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{93A72550-C554-4935-AA0A-B4B466F4752F}</x14:id>
        </ext>
      </extLst>
    </cfRule>
  </conditionalFormatting>
  <conditionalFormatting sqref="O884">
    <cfRule type="cellIs" dxfId="1445" priority="3601" operator="equal">
      <formula>"N"</formula>
    </cfRule>
  </conditionalFormatting>
  <conditionalFormatting sqref="U881">
    <cfRule type="dataBar" priority="36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{424AC0F7-5915-4C5E-B374-D4CB2549669C}</x14:id>
        </ext>
      </extLst>
    </cfRule>
  </conditionalFormatting>
  <conditionalFormatting sqref="Z881">
    <cfRule type="dataBar" priority="36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{0244E047-89D4-4170-804B-834483ABFBBC}</x14:id>
        </ext>
      </extLst>
    </cfRule>
  </conditionalFormatting>
  <conditionalFormatting sqref="O883">
    <cfRule type="cellIs" dxfId="1444" priority="3597" operator="equal">
      <formula>"N"</formula>
    </cfRule>
  </conditionalFormatting>
  <conditionalFormatting sqref="U880">
    <cfRule type="dataBar" priority="35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{A687310C-8537-42F4-A8DF-2C25A1DEF2C8}</x14:id>
        </ext>
      </extLst>
    </cfRule>
  </conditionalFormatting>
  <conditionalFormatting sqref="Z880">
    <cfRule type="dataBar" priority="35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{3FE37D86-45D8-4F8F-AA97-BF4887C37221}</x14:id>
        </ext>
      </extLst>
    </cfRule>
  </conditionalFormatting>
  <conditionalFormatting sqref="O882">
    <cfRule type="cellIs" dxfId="1443" priority="3593" operator="equal">
      <formula>"N"</formula>
    </cfRule>
  </conditionalFormatting>
  <conditionalFormatting sqref="U879">
    <cfRule type="dataBar" priority="35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{99116763-0E84-44A7-BBBA-E554CD0C2D30}</x14:id>
        </ext>
      </extLst>
    </cfRule>
  </conditionalFormatting>
  <conditionalFormatting sqref="Z879">
    <cfRule type="dataBar" priority="35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{4B52DEC9-ECC6-4CDF-82B9-A48CDC0817B9}</x14:id>
        </ext>
      </extLst>
    </cfRule>
  </conditionalFormatting>
  <conditionalFormatting sqref="O881">
    <cfRule type="cellIs" dxfId="1442" priority="3589" operator="equal">
      <formula>"N"</formula>
    </cfRule>
  </conditionalFormatting>
  <conditionalFormatting sqref="U878">
    <cfRule type="dataBar" priority="35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{906BCD3F-65BB-4402-95DD-F5137B4A555A}</x14:id>
        </ext>
      </extLst>
    </cfRule>
  </conditionalFormatting>
  <conditionalFormatting sqref="Z878">
    <cfRule type="dataBar" priority="35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{76F895F2-AEED-445E-AC7F-9A2CFF9E466B}</x14:id>
        </ext>
      </extLst>
    </cfRule>
  </conditionalFormatting>
  <conditionalFormatting sqref="O880">
    <cfRule type="cellIs" dxfId="1441" priority="3585" operator="equal">
      <formula>"N"</formula>
    </cfRule>
  </conditionalFormatting>
  <conditionalFormatting sqref="U877">
    <cfRule type="dataBar" priority="35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{492B50C8-A239-4C3F-B120-B624243B8217}</x14:id>
        </ext>
      </extLst>
    </cfRule>
  </conditionalFormatting>
  <conditionalFormatting sqref="Z877">
    <cfRule type="dataBar" priority="35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{A3272DDF-5B90-4DFC-BB7E-8947E7A7188C}</x14:id>
        </ext>
      </extLst>
    </cfRule>
  </conditionalFormatting>
  <conditionalFormatting sqref="O879">
    <cfRule type="cellIs" dxfId="1440" priority="3581" operator="equal">
      <formula>"N"</formula>
    </cfRule>
  </conditionalFormatting>
  <conditionalFormatting sqref="U876">
    <cfRule type="dataBar" priority="35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{40B68269-59B8-4132-A9F8-79B9E4855158}</x14:id>
        </ext>
      </extLst>
    </cfRule>
  </conditionalFormatting>
  <conditionalFormatting sqref="Z876">
    <cfRule type="dataBar" priority="35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{754D17F6-E546-4BD8-B9DF-D2CB959E278F}</x14:id>
        </ext>
      </extLst>
    </cfRule>
  </conditionalFormatting>
  <conditionalFormatting sqref="O878">
    <cfRule type="cellIs" dxfId="1439" priority="3577" operator="equal">
      <formula>"N"</formula>
    </cfRule>
  </conditionalFormatting>
  <conditionalFormatting sqref="U875">
    <cfRule type="dataBar" priority="35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{1B3FCC4D-5BA4-4274-9119-9074882D3CA9}</x14:id>
        </ext>
      </extLst>
    </cfRule>
  </conditionalFormatting>
  <conditionalFormatting sqref="Z875">
    <cfRule type="dataBar" priority="35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{227803DD-9F87-4C98-83EA-9496732259B9}</x14:id>
        </ext>
      </extLst>
    </cfRule>
  </conditionalFormatting>
  <conditionalFormatting sqref="O877">
    <cfRule type="cellIs" dxfId="1438" priority="3573" operator="equal">
      <formula>"N"</formula>
    </cfRule>
  </conditionalFormatting>
  <conditionalFormatting sqref="U874">
    <cfRule type="dataBar" priority="35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{C67727B0-AE84-415F-9331-E46A3D3B4F5E}</x14:id>
        </ext>
      </extLst>
    </cfRule>
  </conditionalFormatting>
  <conditionalFormatting sqref="Z874">
    <cfRule type="dataBar" priority="35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{E50CE739-513F-48AE-9194-F3876A9FD59F}</x14:id>
        </ext>
      </extLst>
    </cfRule>
  </conditionalFormatting>
  <conditionalFormatting sqref="O876">
    <cfRule type="cellIs" dxfId="1437" priority="3569" operator="equal">
      <formula>"N"</formula>
    </cfRule>
  </conditionalFormatting>
  <conditionalFormatting sqref="U873">
    <cfRule type="dataBar" priority="35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{4ADC4154-3BFD-45A7-A807-94D029C93370}</x14:id>
        </ext>
      </extLst>
    </cfRule>
  </conditionalFormatting>
  <conditionalFormatting sqref="Z873">
    <cfRule type="dataBar" priority="35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{FB1B7B12-BA8B-4460-8EE8-8C5ED074170C}</x14:id>
        </ext>
      </extLst>
    </cfRule>
  </conditionalFormatting>
  <conditionalFormatting sqref="O875">
    <cfRule type="cellIs" dxfId="1436" priority="3565" operator="equal">
      <formula>"N"</formula>
    </cfRule>
  </conditionalFormatting>
  <conditionalFormatting sqref="U872">
    <cfRule type="dataBar" priority="35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{E3DEFD0D-CEDF-4CB5-BDFB-FA66C13BDA66}</x14:id>
        </ext>
      </extLst>
    </cfRule>
  </conditionalFormatting>
  <conditionalFormatting sqref="Z872">
    <cfRule type="dataBar" priority="35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{EEDF0CAE-606B-4D3D-B79E-F4EB9FE69C34}</x14:id>
        </ext>
      </extLst>
    </cfRule>
  </conditionalFormatting>
  <conditionalFormatting sqref="O874">
    <cfRule type="cellIs" dxfId="1435" priority="3561" operator="equal">
      <formula>"N"</formula>
    </cfRule>
  </conditionalFormatting>
  <conditionalFormatting sqref="U871">
    <cfRule type="dataBar" priority="35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{502E125C-467D-41D4-BA0D-F2ABB4CBBBFE}</x14:id>
        </ext>
      </extLst>
    </cfRule>
  </conditionalFormatting>
  <conditionalFormatting sqref="Z871">
    <cfRule type="dataBar" priority="35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{9B44ACF4-DDBD-47B1-BB37-503C24D8F750}</x14:id>
        </ext>
      </extLst>
    </cfRule>
  </conditionalFormatting>
  <conditionalFormatting sqref="O873">
    <cfRule type="cellIs" dxfId="1434" priority="3554" operator="equal">
      <formula>"N"</formula>
    </cfRule>
  </conditionalFormatting>
  <conditionalFormatting sqref="U870">
    <cfRule type="dataBar" priority="35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{07A0EC72-3096-4394-8923-BBAF3682EF71}</x14:id>
        </ext>
      </extLst>
    </cfRule>
  </conditionalFormatting>
  <conditionalFormatting sqref="Z870">
    <cfRule type="dataBar" priority="35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{818E6148-8B28-4E3D-B456-157B688BB806}</x14:id>
        </ext>
      </extLst>
    </cfRule>
  </conditionalFormatting>
  <conditionalFormatting sqref="O872">
    <cfRule type="cellIs" dxfId="1433" priority="3550" operator="equal">
      <formula>"N"</formula>
    </cfRule>
  </conditionalFormatting>
  <conditionalFormatting sqref="U869">
    <cfRule type="dataBar" priority="35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{0BB8EA76-64AD-4B06-802F-39A2CF1DDD80}</x14:id>
        </ext>
      </extLst>
    </cfRule>
  </conditionalFormatting>
  <conditionalFormatting sqref="Z869">
    <cfRule type="dataBar" priority="35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{BC0418A8-173A-45B0-8CE4-56F67709762A}</x14:id>
        </ext>
      </extLst>
    </cfRule>
  </conditionalFormatting>
  <conditionalFormatting sqref="O870">
    <cfRule type="cellIs" dxfId="1432" priority="3546" operator="equal">
      <formula>"N"</formula>
    </cfRule>
  </conditionalFormatting>
  <conditionalFormatting sqref="U867">
    <cfRule type="dataBar" priority="35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{CCDE7CB3-DDED-40DF-8CDC-8497E80596EB}</x14:id>
        </ext>
      </extLst>
    </cfRule>
  </conditionalFormatting>
  <conditionalFormatting sqref="Z867">
    <cfRule type="dataBar" priority="35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{38BA479F-D155-408B-9426-2E8E41183B09}</x14:id>
        </ext>
      </extLst>
    </cfRule>
  </conditionalFormatting>
  <conditionalFormatting sqref="O869">
    <cfRule type="cellIs" dxfId="1431" priority="3542" operator="equal">
      <formula>"N"</formula>
    </cfRule>
  </conditionalFormatting>
  <conditionalFormatting sqref="U866">
    <cfRule type="dataBar" priority="35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{B29E2126-C27C-4D76-856F-EC62EFB51D6E}</x14:id>
        </ext>
      </extLst>
    </cfRule>
  </conditionalFormatting>
  <conditionalFormatting sqref="Z866">
    <cfRule type="dataBar" priority="35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{79D50322-17B6-45A1-8958-B00E2CEABC53}</x14:id>
        </ext>
      </extLst>
    </cfRule>
  </conditionalFormatting>
  <conditionalFormatting sqref="O868">
    <cfRule type="cellIs" dxfId="1430" priority="3538" operator="equal">
      <formula>"N"</formula>
    </cfRule>
  </conditionalFormatting>
  <conditionalFormatting sqref="U865">
    <cfRule type="dataBar" priority="35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{2FCB34B5-D001-4048-A4BE-283FE8D43635}</x14:id>
        </ext>
      </extLst>
    </cfRule>
  </conditionalFormatting>
  <conditionalFormatting sqref="Z865">
    <cfRule type="dataBar" priority="35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{E0A7A22A-D1B3-4AD3-B6F8-FACD0885A9A7}</x14:id>
        </ext>
      </extLst>
    </cfRule>
  </conditionalFormatting>
  <conditionalFormatting sqref="O867">
    <cfRule type="cellIs" dxfId="1429" priority="3534" operator="equal">
      <formula>"N"</formula>
    </cfRule>
  </conditionalFormatting>
  <conditionalFormatting sqref="U864">
    <cfRule type="dataBar" priority="35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{FE02CDDE-689E-47B4-9DB7-72576F0CE055}</x14:id>
        </ext>
      </extLst>
    </cfRule>
  </conditionalFormatting>
  <conditionalFormatting sqref="Z864">
    <cfRule type="dataBar" priority="35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{C8ACD704-A73C-4484-8B3F-EBDCA0D71B21}</x14:id>
        </ext>
      </extLst>
    </cfRule>
  </conditionalFormatting>
  <conditionalFormatting sqref="O866">
    <cfRule type="cellIs" dxfId="1428" priority="3526" operator="equal">
      <formula>"N"</formula>
    </cfRule>
  </conditionalFormatting>
  <conditionalFormatting sqref="U863">
    <cfRule type="dataBar" priority="35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{5CEC292B-DC84-405D-B273-A2789EE38275}</x14:id>
        </ext>
      </extLst>
    </cfRule>
  </conditionalFormatting>
  <conditionalFormatting sqref="Z863">
    <cfRule type="dataBar" priority="35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{FBC64811-8694-4E52-B1D2-D551ACC32E8A}</x14:id>
        </ext>
      </extLst>
    </cfRule>
  </conditionalFormatting>
  <conditionalFormatting sqref="O865">
    <cfRule type="cellIs" dxfId="1427" priority="3522" operator="equal">
      <formula>"N"</formula>
    </cfRule>
  </conditionalFormatting>
  <conditionalFormatting sqref="U862">
    <cfRule type="dataBar" priority="35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{3EAEF21D-5434-4A65-A78B-A71830D35947}</x14:id>
        </ext>
      </extLst>
    </cfRule>
  </conditionalFormatting>
  <conditionalFormatting sqref="Z862">
    <cfRule type="dataBar" priority="35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{7F014E4E-3722-401A-A4FF-47B0667BA43A}</x14:id>
        </ext>
      </extLst>
    </cfRule>
  </conditionalFormatting>
  <conditionalFormatting sqref="O864">
    <cfRule type="cellIs" dxfId="1426" priority="3515" operator="equal">
      <formula>"N"</formula>
    </cfRule>
  </conditionalFormatting>
  <conditionalFormatting sqref="U861">
    <cfRule type="dataBar" priority="35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{0F58A0A5-3527-4F84-B6F5-EBF49A36DFA1}</x14:id>
        </ext>
      </extLst>
    </cfRule>
  </conditionalFormatting>
  <conditionalFormatting sqref="Z861">
    <cfRule type="dataBar" priority="35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{C31EC394-D518-4F5D-99B9-9EC7DFBD05EC}</x14:id>
        </ext>
      </extLst>
    </cfRule>
  </conditionalFormatting>
  <conditionalFormatting sqref="O863">
    <cfRule type="cellIs" dxfId="1425" priority="3511" operator="equal">
      <formula>"N"</formula>
    </cfRule>
  </conditionalFormatting>
  <conditionalFormatting sqref="U860">
    <cfRule type="dataBar" priority="35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{BF19AE55-5E16-4D9F-80F6-739CBBCBEDC3}</x14:id>
        </ext>
      </extLst>
    </cfRule>
  </conditionalFormatting>
  <conditionalFormatting sqref="Z860">
    <cfRule type="dataBar" priority="35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{7C187615-75FC-4FC7-BB5E-636D851137F7}</x14:id>
        </ext>
      </extLst>
    </cfRule>
  </conditionalFormatting>
  <conditionalFormatting sqref="O862">
    <cfRule type="cellIs" dxfId="1424" priority="3507" operator="equal">
      <formula>"N"</formula>
    </cfRule>
  </conditionalFormatting>
  <conditionalFormatting sqref="U859">
    <cfRule type="dataBar" priority="35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{595D8F0E-D35B-4056-BACF-DADEC6F203BF}</x14:id>
        </ext>
      </extLst>
    </cfRule>
  </conditionalFormatting>
  <conditionalFormatting sqref="Z859">
    <cfRule type="dataBar" priority="35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{BEAFEE9E-7249-4F83-BA6E-B69B9707A915}</x14:id>
        </ext>
      </extLst>
    </cfRule>
  </conditionalFormatting>
  <conditionalFormatting sqref="O861">
    <cfRule type="cellIs" dxfId="1423" priority="3503" operator="equal">
      <formula>"N"</formula>
    </cfRule>
  </conditionalFormatting>
  <conditionalFormatting sqref="U858">
    <cfRule type="dataBar" priority="35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{6F06AA9A-882C-476D-BA42-BD2F750E4817}</x14:id>
        </ext>
      </extLst>
    </cfRule>
  </conditionalFormatting>
  <conditionalFormatting sqref="Z858">
    <cfRule type="dataBar" priority="35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{F4660DDC-07D1-4DC8-986F-7A2B28EB5FB3}</x14:id>
        </ext>
      </extLst>
    </cfRule>
  </conditionalFormatting>
  <conditionalFormatting sqref="O871">
    <cfRule type="cellIs" dxfId="1422" priority="3499" operator="equal">
      <formula>"N"</formula>
    </cfRule>
  </conditionalFormatting>
  <conditionalFormatting sqref="U868">
    <cfRule type="dataBar" priority="35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{F29086FE-E5D8-46AB-B643-5EC210070AE6}</x14:id>
        </ext>
      </extLst>
    </cfRule>
  </conditionalFormatting>
  <conditionalFormatting sqref="Z868">
    <cfRule type="dataBar" priority="34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{EDD215CB-A390-4668-80B9-574794FA8050}</x14:id>
        </ext>
      </extLst>
    </cfRule>
  </conditionalFormatting>
  <conditionalFormatting sqref="O860">
    <cfRule type="cellIs" dxfId="1421" priority="3495" operator="equal">
      <formula>"N"</formula>
    </cfRule>
  </conditionalFormatting>
  <conditionalFormatting sqref="U857">
    <cfRule type="dataBar" priority="34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{D34A6B74-E26C-400E-8883-6EF464B7A5BD}</x14:id>
        </ext>
      </extLst>
    </cfRule>
  </conditionalFormatting>
  <conditionalFormatting sqref="Z857">
    <cfRule type="dataBar" priority="34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{18D36CC3-AE8C-4B66-A386-F936642209D1}</x14:id>
        </ext>
      </extLst>
    </cfRule>
  </conditionalFormatting>
  <conditionalFormatting sqref="O859">
    <cfRule type="cellIs" dxfId="1420" priority="3491" operator="equal">
      <formula>"N"</formula>
    </cfRule>
  </conditionalFormatting>
  <conditionalFormatting sqref="U856">
    <cfRule type="dataBar" priority="34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{5727FF25-DDB4-4ED0-908B-2089F2AA8071}</x14:id>
        </ext>
      </extLst>
    </cfRule>
  </conditionalFormatting>
  <conditionalFormatting sqref="Z856">
    <cfRule type="dataBar" priority="34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{24E10268-A9FF-4E4C-B19E-E2B58CD3E67B}</x14:id>
        </ext>
      </extLst>
    </cfRule>
  </conditionalFormatting>
  <conditionalFormatting sqref="O858">
    <cfRule type="cellIs" dxfId="1419" priority="3487" operator="equal">
      <formula>"N"</formula>
    </cfRule>
  </conditionalFormatting>
  <conditionalFormatting sqref="U855">
    <cfRule type="dataBar" priority="34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{AF0DC024-5A06-4102-B5A9-0D2925C6B3AB}</x14:id>
        </ext>
      </extLst>
    </cfRule>
  </conditionalFormatting>
  <conditionalFormatting sqref="Z855">
    <cfRule type="dataBar" priority="34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{8C56E6AB-86F4-4023-A2E4-7FB5963389F5}</x14:id>
        </ext>
      </extLst>
    </cfRule>
  </conditionalFormatting>
  <conditionalFormatting sqref="O857">
    <cfRule type="cellIs" dxfId="1418" priority="3483" operator="equal">
      <formula>"N"</formula>
    </cfRule>
  </conditionalFormatting>
  <conditionalFormatting sqref="U854">
    <cfRule type="dataBar" priority="34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{58DD172D-4D6A-4C8A-8D18-E81965EFA370}</x14:id>
        </ext>
      </extLst>
    </cfRule>
  </conditionalFormatting>
  <conditionalFormatting sqref="Z854">
    <cfRule type="dataBar" priority="34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{47E62C7B-3426-4CC4-ACDA-809A6EC5C2A3}</x14:id>
        </ext>
      </extLst>
    </cfRule>
  </conditionalFormatting>
  <conditionalFormatting sqref="U853">
    <cfRule type="dataBar" priority="34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{0009E85F-18EC-4291-850F-B46CC5EBDE9C}</x14:id>
        </ext>
      </extLst>
    </cfRule>
  </conditionalFormatting>
  <conditionalFormatting sqref="Z853">
    <cfRule type="dataBar" priority="34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{B9AC6771-26DD-453D-8111-13C68F419252}</x14:id>
        </ext>
      </extLst>
    </cfRule>
  </conditionalFormatting>
  <conditionalFormatting sqref="U852">
    <cfRule type="dataBar" priority="34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{A2C3B5FF-F60C-42AB-BFA4-B74E16E1439D}</x14:id>
        </ext>
      </extLst>
    </cfRule>
  </conditionalFormatting>
  <conditionalFormatting sqref="Z852">
    <cfRule type="dataBar" priority="34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{544E9B78-875F-4894-84B3-EE730BE60E90}</x14:id>
        </ext>
      </extLst>
    </cfRule>
  </conditionalFormatting>
  <conditionalFormatting sqref="O854">
    <cfRule type="cellIs" dxfId="1417" priority="3471" operator="equal">
      <formula>"N"</formula>
    </cfRule>
  </conditionalFormatting>
  <conditionalFormatting sqref="U851">
    <cfRule type="dataBar" priority="34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{F1C692B9-1530-4089-AE09-88B1901DE71C}</x14:id>
        </ext>
      </extLst>
    </cfRule>
  </conditionalFormatting>
  <conditionalFormatting sqref="Z851">
    <cfRule type="dataBar" priority="34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{1BB10CC5-5B3B-4E1E-9861-EFBAC89C92A7}</x14:id>
        </ext>
      </extLst>
    </cfRule>
  </conditionalFormatting>
  <conditionalFormatting sqref="O853">
    <cfRule type="cellIs" dxfId="1416" priority="3467" operator="equal">
      <formula>"N"</formula>
    </cfRule>
  </conditionalFormatting>
  <conditionalFormatting sqref="U850">
    <cfRule type="dataBar" priority="34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{1EAB58A4-97BA-4EA1-B29D-AADBAA326E1C}</x14:id>
        </ext>
      </extLst>
    </cfRule>
  </conditionalFormatting>
  <conditionalFormatting sqref="Z850">
    <cfRule type="dataBar" priority="34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{B551DA85-A2A0-4E8A-B4A1-93141935D6F4}</x14:id>
        </ext>
      </extLst>
    </cfRule>
  </conditionalFormatting>
  <conditionalFormatting sqref="O852">
    <cfRule type="cellIs" dxfId="1415" priority="3463" operator="equal">
      <formula>"N"</formula>
    </cfRule>
  </conditionalFormatting>
  <conditionalFormatting sqref="U849">
    <cfRule type="dataBar" priority="34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{5914EA92-88E0-4437-BB99-815CD43A2689}</x14:id>
        </ext>
      </extLst>
    </cfRule>
  </conditionalFormatting>
  <conditionalFormatting sqref="Z849">
    <cfRule type="dataBar" priority="34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{1BD03A10-8EC6-453D-B450-A54B5ED81E1F}</x14:id>
        </ext>
      </extLst>
    </cfRule>
  </conditionalFormatting>
  <conditionalFormatting sqref="O851">
    <cfRule type="cellIs" dxfId="1414" priority="3456" operator="equal">
      <formula>"N"</formula>
    </cfRule>
  </conditionalFormatting>
  <conditionalFormatting sqref="U848">
    <cfRule type="dataBar" priority="34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{A32D405A-1DEE-42F5-819A-7AA6E9C263E5}</x14:id>
        </ext>
      </extLst>
    </cfRule>
  </conditionalFormatting>
  <conditionalFormatting sqref="O850">
    <cfRule type="cellIs" dxfId="1413" priority="3452" operator="equal">
      <formula>"N"</formula>
    </cfRule>
  </conditionalFormatting>
  <conditionalFormatting sqref="U847">
    <cfRule type="dataBar" priority="34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{8F033F61-4114-41D4-8B15-F5156E18523F}</x14:id>
        </ext>
      </extLst>
    </cfRule>
  </conditionalFormatting>
  <conditionalFormatting sqref="Z847">
    <cfRule type="dataBar" priority="34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{CCD02B3E-5491-4BFA-9E0F-4D6BB1440B13}</x14:id>
        </ext>
      </extLst>
    </cfRule>
  </conditionalFormatting>
  <conditionalFormatting sqref="Z848">
    <cfRule type="dataBar" priority="34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{0995BE87-9DEE-45E2-B5D9-7D000F381ED6}</x14:id>
        </ext>
      </extLst>
    </cfRule>
  </conditionalFormatting>
  <conditionalFormatting sqref="O849">
    <cfRule type="cellIs" dxfId="1412" priority="3447" operator="equal">
      <formula>"N"</formula>
    </cfRule>
  </conditionalFormatting>
  <conditionalFormatting sqref="U846">
    <cfRule type="dataBar" priority="34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{7B586746-CCED-41C2-983E-6046E6BC5B5B}</x14:id>
        </ext>
      </extLst>
    </cfRule>
  </conditionalFormatting>
  <conditionalFormatting sqref="Z846">
    <cfRule type="dataBar" priority="34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{6583DE8E-CA6B-4E44-9B4E-EB04A6F0FFB5}</x14:id>
        </ext>
      </extLst>
    </cfRule>
  </conditionalFormatting>
  <conditionalFormatting sqref="O848">
    <cfRule type="cellIs" dxfId="1411" priority="3443" operator="equal">
      <formula>"N"</formula>
    </cfRule>
  </conditionalFormatting>
  <conditionalFormatting sqref="U845">
    <cfRule type="dataBar" priority="34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{C894C511-9F27-46F0-9A02-7668DAF95173}</x14:id>
        </ext>
      </extLst>
    </cfRule>
  </conditionalFormatting>
  <conditionalFormatting sqref="Z845">
    <cfRule type="dataBar" priority="34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{4921C7C2-FC8D-4B32-BAF4-60F3D79A953E}</x14:id>
        </ext>
      </extLst>
    </cfRule>
  </conditionalFormatting>
  <conditionalFormatting sqref="U844">
    <cfRule type="dataBar" priority="34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{AC5B7E64-FFD1-4EF7-816F-BB6EAB9437CC}</x14:id>
        </ext>
      </extLst>
    </cfRule>
  </conditionalFormatting>
  <conditionalFormatting sqref="Z844">
    <cfRule type="dataBar" priority="34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{07994060-A21E-4903-84CE-446794ABD54B}</x14:id>
        </ext>
      </extLst>
    </cfRule>
  </conditionalFormatting>
  <conditionalFormatting sqref="O846">
    <cfRule type="cellIs" dxfId="1410" priority="3435" operator="equal">
      <formula>"N"</formula>
    </cfRule>
  </conditionalFormatting>
  <conditionalFormatting sqref="U843">
    <cfRule type="dataBar" priority="34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{ABD1A7C8-38E6-4373-AF64-200485B87902}</x14:id>
        </ext>
      </extLst>
    </cfRule>
  </conditionalFormatting>
  <conditionalFormatting sqref="Z843">
    <cfRule type="dataBar" priority="34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{8541B847-1C3A-43CD-A3E4-8A40CDCA2652}</x14:id>
        </ext>
      </extLst>
    </cfRule>
  </conditionalFormatting>
  <conditionalFormatting sqref="U842">
    <cfRule type="dataBar" priority="34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{B76D9E00-BE85-4382-B2E9-4155CBE90F25}</x14:id>
        </ext>
      </extLst>
    </cfRule>
  </conditionalFormatting>
  <conditionalFormatting sqref="Z842">
    <cfRule type="dataBar" priority="34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{E3B398F5-CBB4-4BFC-B791-1519E18A4E07}</x14:id>
        </ext>
      </extLst>
    </cfRule>
  </conditionalFormatting>
  <conditionalFormatting sqref="O844">
    <cfRule type="cellIs" dxfId="1409" priority="3427" operator="equal">
      <formula>"N"</formula>
    </cfRule>
  </conditionalFormatting>
  <conditionalFormatting sqref="U841">
    <cfRule type="dataBar" priority="34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{C7527869-4A97-494F-988E-E7F52D4B5B10}</x14:id>
        </ext>
      </extLst>
    </cfRule>
  </conditionalFormatting>
  <conditionalFormatting sqref="Z841">
    <cfRule type="dataBar" priority="34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{1E5B282F-5364-412C-844C-56B1AA93F528}</x14:id>
        </ext>
      </extLst>
    </cfRule>
  </conditionalFormatting>
  <conditionalFormatting sqref="O843">
    <cfRule type="cellIs" dxfId="1408" priority="3423" operator="equal">
      <formula>"N"</formula>
    </cfRule>
  </conditionalFormatting>
  <conditionalFormatting sqref="U840">
    <cfRule type="dataBar" priority="34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{3C80463A-A844-434F-B6BD-E790D829B684}</x14:id>
        </ext>
      </extLst>
    </cfRule>
  </conditionalFormatting>
  <conditionalFormatting sqref="Z840">
    <cfRule type="dataBar" priority="34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{3B9282E9-D486-4D64-B890-BA0D0A5E61DE}</x14:id>
        </ext>
      </extLst>
    </cfRule>
  </conditionalFormatting>
  <conditionalFormatting sqref="U839">
    <cfRule type="dataBar" priority="34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{A00AB3BF-A117-410B-8EAD-5D69C4E3C4B5}</x14:id>
        </ext>
      </extLst>
    </cfRule>
  </conditionalFormatting>
  <conditionalFormatting sqref="Z839">
    <cfRule type="dataBar" priority="34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{DDAC9BE7-2982-4548-ACFC-A30618E57270}</x14:id>
        </ext>
      </extLst>
    </cfRule>
  </conditionalFormatting>
  <conditionalFormatting sqref="O841">
    <cfRule type="cellIs" dxfId="1407" priority="3412" operator="equal">
      <formula>"N"</formula>
    </cfRule>
  </conditionalFormatting>
  <conditionalFormatting sqref="U838">
    <cfRule type="dataBar" priority="34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{3F370380-42CC-4618-847D-EBEBC6AB2B0E}</x14:id>
        </ext>
      </extLst>
    </cfRule>
  </conditionalFormatting>
  <conditionalFormatting sqref="Z838">
    <cfRule type="dataBar" priority="34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{371BD64D-1180-4A27-A622-2DD3CCB36621}</x14:id>
        </ext>
      </extLst>
    </cfRule>
  </conditionalFormatting>
  <conditionalFormatting sqref="O840">
    <cfRule type="cellIs" dxfId="1406" priority="3408" operator="equal">
      <formula>"N"</formula>
    </cfRule>
  </conditionalFormatting>
  <conditionalFormatting sqref="U837">
    <cfRule type="dataBar" priority="34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{9E616A5C-0A98-4AF3-915C-29F649FDD017}</x14:id>
        </ext>
      </extLst>
    </cfRule>
  </conditionalFormatting>
  <conditionalFormatting sqref="Z837">
    <cfRule type="dataBar" priority="34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{B0D004EC-107A-46E1-AA0D-1393797A8583}</x14:id>
        </ext>
      </extLst>
    </cfRule>
  </conditionalFormatting>
  <conditionalFormatting sqref="O839">
    <cfRule type="cellIs" dxfId="1405" priority="3404" operator="equal">
      <formula>"N"</formula>
    </cfRule>
  </conditionalFormatting>
  <conditionalFormatting sqref="U836">
    <cfRule type="dataBar" priority="34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{5DC1FA2A-D09C-4D73-A7AC-5D39E9EEF574}</x14:id>
        </ext>
      </extLst>
    </cfRule>
  </conditionalFormatting>
  <conditionalFormatting sqref="Z836">
    <cfRule type="dataBar" priority="34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{9567C828-C773-4C0C-A576-2FFF992F1DBF}</x14:id>
        </ext>
      </extLst>
    </cfRule>
  </conditionalFormatting>
  <conditionalFormatting sqref="O838">
    <cfRule type="cellIs" dxfId="1404" priority="3400" operator="equal">
      <formula>"N"</formula>
    </cfRule>
  </conditionalFormatting>
  <conditionalFormatting sqref="U835">
    <cfRule type="dataBar" priority="34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{276B598B-3693-4735-890A-1045781CF6D9}</x14:id>
        </ext>
      </extLst>
    </cfRule>
  </conditionalFormatting>
  <conditionalFormatting sqref="Z835">
    <cfRule type="dataBar" priority="33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{BAC47213-EA28-4C2F-BC59-0381D9B14FF1}</x14:id>
        </ext>
      </extLst>
    </cfRule>
  </conditionalFormatting>
  <conditionalFormatting sqref="O837">
    <cfRule type="cellIs" dxfId="1403" priority="3396" operator="equal">
      <formula>"N"</formula>
    </cfRule>
  </conditionalFormatting>
  <conditionalFormatting sqref="U834">
    <cfRule type="dataBar" priority="33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{84C10CEE-0406-44CD-815D-8F58A53B0E43}</x14:id>
        </ext>
      </extLst>
    </cfRule>
  </conditionalFormatting>
  <conditionalFormatting sqref="Z834">
    <cfRule type="dataBar" priority="33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{CD64CF38-BA47-4117-9355-5D065D8CFFAB}</x14:id>
        </ext>
      </extLst>
    </cfRule>
  </conditionalFormatting>
  <conditionalFormatting sqref="U833">
    <cfRule type="dataBar" priority="33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{F4CD9814-4864-401F-9CA7-C517BBA5124F}</x14:id>
        </ext>
      </extLst>
    </cfRule>
  </conditionalFormatting>
  <conditionalFormatting sqref="Z833">
    <cfRule type="dataBar" priority="33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{E7DE60A2-961E-44DF-AED0-7C414C9560DA}</x14:id>
        </ext>
      </extLst>
    </cfRule>
  </conditionalFormatting>
  <conditionalFormatting sqref="U832">
    <cfRule type="dataBar" priority="33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{CFCD07A4-BAD6-4208-8518-CEE2D65F9EE6}</x14:id>
        </ext>
      </extLst>
    </cfRule>
  </conditionalFormatting>
  <conditionalFormatting sqref="Z832">
    <cfRule type="dataBar" priority="33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{49EF6A74-FA64-41D2-860B-B27AAC57B6FC}</x14:id>
        </ext>
      </extLst>
    </cfRule>
  </conditionalFormatting>
  <conditionalFormatting sqref="O834">
    <cfRule type="cellIs" dxfId="1402" priority="3384" operator="equal">
      <formula>"N"</formula>
    </cfRule>
  </conditionalFormatting>
  <conditionalFormatting sqref="U831">
    <cfRule type="dataBar" priority="33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{B0AE0F19-DE11-4F3C-8B44-0D1AF62DA33F}</x14:id>
        </ext>
      </extLst>
    </cfRule>
  </conditionalFormatting>
  <conditionalFormatting sqref="Z831">
    <cfRule type="dataBar" priority="33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{6A49FC6F-9282-419B-AE64-286E659E4A13}</x14:id>
        </ext>
      </extLst>
    </cfRule>
  </conditionalFormatting>
  <conditionalFormatting sqref="O833">
    <cfRule type="cellIs" dxfId="1401" priority="3380" operator="equal">
      <formula>"N"</formula>
    </cfRule>
  </conditionalFormatting>
  <conditionalFormatting sqref="U830">
    <cfRule type="dataBar" priority="33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{874446EB-A480-44E4-A59F-163418599683}</x14:id>
        </ext>
      </extLst>
    </cfRule>
  </conditionalFormatting>
  <conditionalFormatting sqref="Z830">
    <cfRule type="dataBar" priority="33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{5D47F1A6-8F0C-490A-B3FD-56356B17734A}</x14:id>
        </ext>
      </extLst>
    </cfRule>
  </conditionalFormatting>
  <conditionalFormatting sqref="O832">
    <cfRule type="cellIs" dxfId="1400" priority="3376" operator="equal">
      <formula>"N"</formula>
    </cfRule>
  </conditionalFormatting>
  <conditionalFormatting sqref="U829">
    <cfRule type="dataBar" priority="33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{FFBA99A3-82AB-4FC1-8073-325FD6422B83}</x14:id>
        </ext>
      </extLst>
    </cfRule>
  </conditionalFormatting>
  <conditionalFormatting sqref="Z829">
    <cfRule type="dataBar" priority="33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{CFAC9AE2-20DF-4A1E-ACCD-371798D7491A}</x14:id>
        </ext>
      </extLst>
    </cfRule>
  </conditionalFormatting>
  <conditionalFormatting sqref="O831">
    <cfRule type="cellIs" dxfId="1399" priority="3372" operator="equal">
      <formula>"N"</formula>
    </cfRule>
  </conditionalFormatting>
  <conditionalFormatting sqref="U828">
    <cfRule type="dataBar" priority="33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{910F7D41-E50F-49CC-8371-8FE49FAE5D98}</x14:id>
        </ext>
      </extLst>
    </cfRule>
  </conditionalFormatting>
  <conditionalFormatting sqref="Z828">
    <cfRule type="dataBar" priority="33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{A2831460-4A82-42F8-A216-FC7825748256}</x14:id>
        </ext>
      </extLst>
    </cfRule>
  </conditionalFormatting>
  <conditionalFormatting sqref="O830">
    <cfRule type="cellIs" dxfId="1398" priority="3365" operator="equal">
      <formula>"N"</formula>
    </cfRule>
  </conditionalFormatting>
  <conditionalFormatting sqref="U827">
    <cfRule type="dataBar" priority="33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{4A606B9A-EED9-4BA2-921A-EF6B3219ED8A}</x14:id>
        </ext>
      </extLst>
    </cfRule>
  </conditionalFormatting>
  <conditionalFormatting sqref="Z827">
    <cfRule type="dataBar" priority="33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{0890B3F3-25AF-4F1A-B615-A1D3B24E0E7A}</x14:id>
        </ext>
      </extLst>
    </cfRule>
  </conditionalFormatting>
  <conditionalFormatting sqref="O829">
    <cfRule type="cellIs" dxfId="1397" priority="3358" operator="equal">
      <formula>"N"</formula>
    </cfRule>
  </conditionalFormatting>
  <conditionalFormatting sqref="U826">
    <cfRule type="dataBar" priority="33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{793AD82C-8F1A-4A02-95EE-85CD46A6275E}</x14:id>
        </ext>
      </extLst>
    </cfRule>
  </conditionalFormatting>
  <conditionalFormatting sqref="Z826">
    <cfRule type="dataBar" priority="33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{466FDC0E-06B8-4937-963B-9BCC8380EBAF}</x14:id>
        </ext>
      </extLst>
    </cfRule>
  </conditionalFormatting>
  <conditionalFormatting sqref="O828">
    <cfRule type="cellIs" dxfId="1396" priority="3354" operator="equal">
      <formula>"N"</formula>
    </cfRule>
  </conditionalFormatting>
  <conditionalFormatting sqref="U825">
    <cfRule type="dataBar" priority="33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{529E2276-18D7-4620-878E-8E3810536373}</x14:id>
        </ext>
      </extLst>
    </cfRule>
  </conditionalFormatting>
  <conditionalFormatting sqref="Z825">
    <cfRule type="dataBar" priority="33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{00E1E5D0-65D0-4EBD-82AF-7EEEBF6C3BEA}</x14:id>
        </ext>
      </extLst>
    </cfRule>
  </conditionalFormatting>
  <conditionalFormatting sqref="O827">
    <cfRule type="cellIs" dxfId="1395" priority="3350" operator="equal">
      <formula>"N"</formula>
    </cfRule>
  </conditionalFormatting>
  <conditionalFormatting sqref="U824">
    <cfRule type="dataBar" priority="33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{836D03F7-690E-4C87-AC95-8FE63201AA4A}</x14:id>
        </ext>
      </extLst>
    </cfRule>
  </conditionalFormatting>
  <conditionalFormatting sqref="Z824">
    <cfRule type="dataBar" priority="33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{79B84DE3-258D-4CFA-ACBE-2C5CB5B7EC7F}</x14:id>
        </ext>
      </extLst>
    </cfRule>
  </conditionalFormatting>
  <conditionalFormatting sqref="O826">
    <cfRule type="cellIs" dxfId="1394" priority="3346" operator="equal">
      <formula>"N"</formula>
    </cfRule>
  </conditionalFormatting>
  <conditionalFormatting sqref="U823">
    <cfRule type="dataBar" priority="33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{8419DC9C-3094-41FB-8325-0DF12AD793DE}</x14:id>
        </ext>
      </extLst>
    </cfRule>
  </conditionalFormatting>
  <conditionalFormatting sqref="Z823">
    <cfRule type="dataBar" priority="33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{B2247DF1-151F-4486-8F63-6865D1C8FE0B}</x14:id>
        </ext>
      </extLst>
    </cfRule>
  </conditionalFormatting>
  <conditionalFormatting sqref="O825">
    <cfRule type="cellIs" dxfId="1393" priority="3342" operator="equal">
      <formula>"N"</formula>
    </cfRule>
  </conditionalFormatting>
  <conditionalFormatting sqref="U822">
    <cfRule type="dataBar" priority="33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{E34D93D5-D663-4684-BCF0-67F906C1B775}</x14:id>
        </ext>
      </extLst>
    </cfRule>
  </conditionalFormatting>
  <conditionalFormatting sqref="Z822">
    <cfRule type="dataBar" priority="33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{B662FEE4-B9F1-4AA5-9D98-EFDFB7AA1586}</x14:id>
        </ext>
      </extLst>
    </cfRule>
  </conditionalFormatting>
  <conditionalFormatting sqref="O824">
    <cfRule type="cellIs" dxfId="1392" priority="3338" operator="equal">
      <formula>"N"</formula>
    </cfRule>
  </conditionalFormatting>
  <conditionalFormatting sqref="U821">
    <cfRule type="dataBar" priority="33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{040B1E56-FDCC-4F76-807F-ECB50CAB3319}</x14:id>
        </ext>
      </extLst>
    </cfRule>
  </conditionalFormatting>
  <conditionalFormatting sqref="Z821">
    <cfRule type="dataBar" priority="33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{C587999C-FCC6-46F2-8887-72E65961D332}</x14:id>
        </ext>
      </extLst>
    </cfRule>
  </conditionalFormatting>
  <conditionalFormatting sqref="O823">
    <cfRule type="cellIs" dxfId="1391" priority="3334" operator="equal">
      <formula>"N"</formula>
    </cfRule>
  </conditionalFormatting>
  <conditionalFormatting sqref="U820">
    <cfRule type="dataBar" priority="33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{6F4B75E9-517D-476B-81D0-D5303615D32E}</x14:id>
        </ext>
      </extLst>
    </cfRule>
  </conditionalFormatting>
  <conditionalFormatting sqref="Z820">
    <cfRule type="dataBar" priority="33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{F3D35530-4F0A-4C87-8D36-CDB4DFCD8E69}</x14:id>
        </ext>
      </extLst>
    </cfRule>
  </conditionalFormatting>
  <conditionalFormatting sqref="O822">
    <cfRule type="cellIs" dxfId="1390" priority="3327" operator="equal">
      <formula>"N"</formula>
    </cfRule>
  </conditionalFormatting>
  <conditionalFormatting sqref="U819">
    <cfRule type="dataBar" priority="33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{4B360BAA-DADC-40AA-A551-51492D46749E}</x14:id>
        </ext>
      </extLst>
    </cfRule>
  </conditionalFormatting>
  <conditionalFormatting sqref="Z819">
    <cfRule type="dataBar" priority="33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{71D574E8-AA2B-4AC6-833E-0DCB51EDC88F}</x14:id>
        </ext>
      </extLst>
    </cfRule>
  </conditionalFormatting>
  <conditionalFormatting sqref="O820">
    <cfRule type="cellIs" dxfId="1389" priority="3323" operator="equal">
      <formula>"N"</formula>
    </cfRule>
  </conditionalFormatting>
  <conditionalFormatting sqref="U817">
    <cfRule type="dataBar" priority="33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{4D432864-E8FF-407D-8011-C6071C46B31C}</x14:id>
        </ext>
      </extLst>
    </cfRule>
  </conditionalFormatting>
  <conditionalFormatting sqref="Z817">
    <cfRule type="dataBar" priority="33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{43A5020C-5844-4D5D-8D43-02B813D165D8}</x14:id>
        </ext>
      </extLst>
    </cfRule>
  </conditionalFormatting>
  <conditionalFormatting sqref="O819">
    <cfRule type="cellIs" dxfId="1388" priority="3319" operator="equal">
      <formula>"N"</formula>
    </cfRule>
  </conditionalFormatting>
  <conditionalFormatting sqref="U816">
    <cfRule type="dataBar" priority="33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{668C58FF-89CB-4E18-9312-B0A26BFBA774}</x14:id>
        </ext>
      </extLst>
    </cfRule>
  </conditionalFormatting>
  <conditionalFormatting sqref="Z816">
    <cfRule type="dataBar" priority="33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{2D7FD33C-625B-4242-9AC6-9B40D9204FC2}</x14:id>
        </ext>
      </extLst>
    </cfRule>
  </conditionalFormatting>
  <conditionalFormatting sqref="O818">
    <cfRule type="cellIs" dxfId="1387" priority="3315" operator="equal">
      <formula>"N"</formula>
    </cfRule>
  </conditionalFormatting>
  <conditionalFormatting sqref="U815">
    <cfRule type="dataBar" priority="33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{B7D76E16-FEC8-4A29-AC4B-4157AA001A93}</x14:id>
        </ext>
      </extLst>
    </cfRule>
  </conditionalFormatting>
  <conditionalFormatting sqref="Z815">
    <cfRule type="dataBar" priority="33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{2AE76B79-EC24-469A-BE4B-9CE919E96E5F}</x14:id>
        </ext>
      </extLst>
    </cfRule>
  </conditionalFormatting>
  <conditionalFormatting sqref="O821">
    <cfRule type="cellIs" dxfId="1386" priority="3311" operator="equal">
      <formula>"N"</formula>
    </cfRule>
  </conditionalFormatting>
  <conditionalFormatting sqref="U818">
    <cfRule type="dataBar" priority="33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{9028B226-C61E-4D6D-A0A8-532946F7E7D5}</x14:id>
        </ext>
      </extLst>
    </cfRule>
  </conditionalFormatting>
  <conditionalFormatting sqref="Z818">
    <cfRule type="dataBar" priority="33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{925DA6F0-C1C2-4693-9994-09233B1E683C}</x14:id>
        </ext>
      </extLst>
    </cfRule>
  </conditionalFormatting>
  <conditionalFormatting sqref="O817">
    <cfRule type="cellIs" dxfId="1385" priority="3307" operator="equal">
      <formula>"N"</formula>
    </cfRule>
  </conditionalFormatting>
  <conditionalFormatting sqref="U814">
    <cfRule type="dataBar" priority="33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{2EA9F020-D370-44E4-8B3E-3BA506DACAAD}</x14:id>
        </ext>
      </extLst>
    </cfRule>
  </conditionalFormatting>
  <conditionalFormatting sqref="Z814">
    <cfRule type="dataBar" priority="33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{FDD1E644-0019-4A35-BF20-37B4FD6F222F}</x14:id>
        </ext>
      </extLst>
    </cfRule>
  </conditionalFormatting>
  <conditionalFormatting sqref="O816">
    <cfRule type="cellIs" dxfId="1384" priority="3303" operator="equal">
      <formula>"N"</formula>
    </cfRule>
  </conditionalFormatting>
  <conditionalFormatting sqref="U813">
    <cfRule type="dataBar" priority="33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{B84F7C69-230A-40B5-A5C9-8120F0560DFC}</x14:id>
        </ext>
      </extLst>
    </cfRule>
  </conditionalFormatting>
  <conditionalFormatting sqref="Z813">
    <cfRule type="dataBar" priority="33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{1B8A66C6-91CC-4FCE-B444-C8A2DE649A14}</x14:id>
        </ext>
      </extLst>
    </cfRule>
  </conditionalFormatting>
  <conditionalFormatting sqref="O977">
    <cfRule type="cellIs" dxfId="1383" priority="3299" operator="equal">
      <formula>"N"</formula>
    </cfRule>
  </conditionalFormatting>
  <conditionalFormatting sqref="U974">
    <cfRule type="dataBar" priority="33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{E83FBF42-EAED-4B0F-8456-727BC9327071}</x14:id>
        </ext>
      </extLst>
    </cfRule>
  </conditionalFormatting>
  <conditionalFormatting sqref="Z974">
    <cfRule type="dataBar" priority="32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{B08753AD-5901-40E7-BAE1-87E758A2CEBC}</x14:id>
        </ext>
      </extLst>
    </cfRule>
  </conditionalFormatting>
  <conditionalFormatting sqref="O811">
    <cfRule type="cellIs" dxfId="1382" priority="3294" operator="equal">
      <formula>"N"</formula>
    </cfRule>
  </conditionalFormatting>
  <conditionalFormatting sqref="Z808">
    <cfRule type="dataBar" priority="32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{053D1DD2-67DA-48BD-8C8F-E829082E69BD}</x14:id>
        </ext>
      </extLst>
    </cfRule>
  </conditionalFormatting>
  <conditionalFormatting sqref="U808">
    <cfRule type="dataBar" priority="32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{5D327380-1294-4059-8F8C-9F598B4BA4BE}</x14:id>
        </ext>
      </extLst>
    </cfRule>
  </conditionalFormatting>
  <conditionalFormatting sqref="O810">
    <cfRule type="cellIs" dxfId="1381" priority="3290" operator="equal">
      <formula>"N"</formula>
    </cfRule>
  </conditionalFormatting>
  <conditionalFormatting sqref="Z807">
    <cfRule type="dataBar" priority="32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{7483A228-EA93-42C6-A2A7-2638E2EFE079}</x14:id>
        </ext>
      </extLst>
    </cfRule>
  </conditionalFormatting>
  <conditionalFormatting sqref="U807">
    <cfRule type="dataBar" priority="32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{6D78CCB8-29B5-4A06-9FAE-EECCB40DA5A0}</x14:id>
        </ext>
      </extLst>
    </cfRule>
  </conditionalFormatting>
  <conditionalFormatting sqref="O809">
    <cfRule type="cellIs" dxfId="1380" priority="3286" operator="equal">
      <formula>"N"</formula>
    </cfRule>
  </conditionalFormatting>
  <conditionalFormatting sqref="Z806">
    <cfRule type="dataBar" priority="32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{D15B98EE-8DF4-4770-88A6-F725B6B1ECA8}</x14:id>
        </ext>
      </extLst>
    </cfRule>
  </conditionalFormatting>
  <conditionalFormatting sqref="U806">
    <cfRule type="dataBar" priority="32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{ED178D84-6814-4517-8C5D-72B529F5CF11}</x14:id>
        </ext>
      </extLst>
    </cfRule>
  </conditionalFormatting>
  <conditionalFormatting sqref="O812">
    <cfRule type="cellIs" dxfId="1379" priority="3282" operator="equal">
      <formula>"N"</formula>
    </cfRule>
  </conditionalFormatting>
  <conditionalFormatting sqref="Z809">
    <cfRule type="dataBar" priority="32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{9158864C-ED1A-429F-8449-D1212A87D41F}</x14:id>
        </ext>
      </extLst>
    </cfRule>
  </conditionalFormatting>
  <conditionalFormatting sqref="U809">
    <cfRule type="dataBar" priority="32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{189DF36D-6543-4DC3-BA5A-76453392FC48}</x14:id>
        </ext>
      </extLst>
    </cfRule>
  </conditionalFormatting>
  <conditionalFormatting sqref="O813">
    <cfRule type="cellIs" dxfId="1378" priority="3275" operator="equal">
      <formula>"N"</formula>
    </cfRule>
  </conditionalFormatting>
  <conditionalFormatting sqref="Z810">
    <cfRule type="dataBar" priority="32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{010F210E-4A73-4D9F-B822-5DCAD184810C}</x14:id>
        </ext>
      </extLst>
    </cfRule>
  </conditionalFormatting>
  <conditionalFormatting sqref="U810">
    <cfRule type="dataBar" priority="32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{C33D759F-4831-4964-B735-E822A4844E42}</x14:id>
        </ext>
      </extLst>
    </cfRule>
  </conditionalFormatting>
  <conditionalFormatting sqref="O808">
    <cfRule type="cellIs" dxfId="1377" priority="3271" operator="equal">
      <formula>"N"</formula>
    </cfRule>
  </conditionalFormatting>
  <conditionalFormatting sqref="Z805">
    <cfRule type="dataBar" priority="32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{B651ECBB-1EA3-45F6-A18E-E5DFDADB64AA}</x14:id>
        </ext>
      </extLst>
    </cfRule>
  </conditionalFormatting>
  <conditionalFormatting sqref="U805">
    <cfRule type="dataBar" priority="32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{BE28F9A0-7E60-4C0F-8D71-C68C0F2ADAA3}</x14:id>
        </ext>
      </extLst>
    </cfRule>
  </conditionalFormatting>
  <conditionalFormatting sqref="O807">
    <cfRule type="cellIs" dxfId="1376" priority="3267" operator="equal">
      <formula>"N"</formula>
    </cfRule>
  </conditionalFormatting>
  <conditionalFormatting sqref="Z804">
    <cfRule type="dataBar" priority="32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{3AE03364-E30A-4FCB-97AD-5123B2442878}</x14:id>
        </ext>
      </extLst>
    </cfRule>
  </conditionalFormatting>
  <conditionalFormatting sqref="U804">
    <cfRule type="dataBar" priority="32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{4FB93272-E098-4A36-AAFF-62D5E4F7E2DC}</x14:id>
        </ext>
      </extLst>
    </cfRule>
  </conditionalFormatting>
  <conditionalFormatting sqref="O806">
    <cfRule type="cellIs" dxfId="1375" priority="3263" operator="equal">
      <formula>"N"</formula>
    </cfRule>
  </conditionalFormatting>
  <conditionalFormatting sqref="Z803">
    <cfRule type="dataBar" priority="32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{79DDE014-46F2-4DFF-B9BE-B12732457AD6}</x14:id>
        </ext>
      </extLst>
    </cfRule>
  </conditionalFormatting>
  <conditionalFormatting sqref="U803">
    <cfRule type="dataBar" priority="32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{4F773188-833D-404D-A5D5-3B12D3A69B9C}</x14:id>
        </ext>
      </extLst>
    </cfRule>
  </conditionalFormatting>
  <conditionalFormatting sqref="O805">
    <cfRule type="cellIs" dxfId="1374" priority="3259" operator="equal">
      <formula>"N"</formula>
    </cfRule>
  </conditionalFormatting>
  <conditionalFormatting sqref="Z802">
    <cfRule type="dataBar" priority="32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{013FC6AB-7EB6-4770-9137-B57879AA0DEF}</x14:id>
        </ext>
      </extLst>
    </cfRule>
  </conditionalFormatting>
  <conditionalFormatting sqref="U802">
    <cfRule type="dataBar" priority="32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{FBCC28F3-9C0E-44BE-8B40-87EC28FF207E}</x14:id>
        </ext>
      </extLst>
    </cfRule>
  </conditionalFormatting>
  <conditionalFormatting sqref="O804">
    <cfRule type="cellIs" dxfId="1373" priority="3255" operator="equal">
      <formula>"N"</formula>
    </cfRule>
  </conditionalFormatting>
  <conditionalFormatting sqref="Z801">
    <cfRule type="dataBar" priority="32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{1E0471ED-8FDA-4395-8D08-57B5DE7788B4}</x14:id>
        </ext>
      </extLst>
    </cfRule>
  </conditionalFormatting>
  <conditionalFormatting sqref="U801">
    <cfRule type="dataBar" priority="32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{FE40BF14-B7A5-4698-A157-D0AFBCD707DA}</x14:id>
        </ext>
      </extLst>
    </cfRule>
  </conditionalFormatting>
  <conditionalFormatting sqref="O803">
    <cfRule type="cellIs" dxfId="1372" priority="3251" operator="equal">
      <formula>"N"</formula>
    </cfRule>
  </conditionalFormatting>
  <conditionalFormatting sqref="Z800">
    <cfRule type="dataBar" priority="32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{2D5251B3-010E-45BA-B1B8-0FD9CEF55137}</x14:id>
        </ext>
      </extLst>
    </cfRule>
  </conditionalFormatting>
  <conditionalFormatting sqref="U800">
    <cfRule type="dataBar" priority="32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{CBF9084A-0332-4F80-9E61-13468B126FF6}</x14:id>
        </ext>
      </extLst>
    </cfRule>
  </conditionalFormatting>
  <conditionalFormatting sqref="O802">
    <cfRule type="cellIs" dxfId="1371" priority="3247" operator="equal">
      <formula>"N"</formula>
    </cfRule>
  </conditionalFormatting>
  <conditionalFormatting sqref="Z799">
    <cfRule type="dataBar" priority="32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{756B2F42-73E5-4219-86B4-285DA79DB663}</x14:id>
        </ext>
      </extLst>
    </cfRule>
  </conditionalFormatting>
  <conditionalFormatting sqref="U799">
    <cfRule type="dataBar" priority="32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{93026DD9-08AA-43F9-8628-F4F07868C021}</x14:id>
        </ext>
      </extLst>
    </cfRule>
  </conditionalFormatting>
  <conditionalFormatting sqref="O801">
    <cfRule type="cellIs" dxfId="1370" priority="3243" operator="equal">
      <formula>"N"</formula>
    </cfRule>
  </conditionalFormatting>
  <conditionalFormatting sqref="Z798">
    <cfRule type="dataBar" priority="32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{2875D7FD-8C66-4619-8B52-C3D0582AA4D0}</x14:id>
        </ext>
      </extLst>
    </cfRule>
  </conditionalFormatting>
  <conditionalFormatting sqref="U798">
    <cfRule type="dataBar" priority="32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{D75EEA76-1023-45D0-87D5-B2E9A84D7A44}</x14:id>
        </ext>
      </extLst>
    </cfRule>
  </conditionalFormatting>
  <conditionalFormatting sqref="O800">
    <cfRule type="cellIs" dxfId="1369" priority="3239" operator="equal">
      <formula>"N"</formula>
    </cfRule>
  </conditionalFormatting>
  <conditionalFormatting sqref="Z797">
    <cfRule type="dataBar" priority="32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{FB18EB6F-FC0F-4C72-9F23-E1DEC406124D}</x14:id>
        </ext>
      </extLst>
    </cfRule>
  </conditionalFormatting>
  <conditionalFormatting sqref="U797">
    <cfRule type="dataBar" priority="32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{416C9A6D-0548-484A-ABD5-6E17D856BB79}</x14:id>
        </ext>
      </extLst>
    </cfRule>
  </conditionalFormatting>
  <conditionalFormatting sqref="O799">
    <cfRule type="cellIs" dxfId="1368" priority="3235" operator="equal">
      <formula>"N"</formula>
    </cfRule>
  </conditionalFormatting>
  <conditionalFormatting sqref="Z796">
    <cfRule type="dataBar" priority="32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{409E4381-49A6-4CE8-8E7D-9E1810B3C0E5}</x14:id>
        </ext>
      </extLst>
    </cfRule>
  </conditionalFormatting>
  <conditionalFormatting sqref="U796">
    <cfRule type="dataBar" priority="32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{A6B624C6-27EB-44F9-A586-5B8860DF3728}</x14:id>
        </ext>
      </extLst>
    </cfRule>
  </conditionalFormatting>
  <conditionalFormatting sqref="O798">
    <cfRule type="cellIs" dxfId="1367" priority="3231" operator="equal">
      <formula>"N"</formula>
    </cfRule>
  </conditionalFormatting>
  <conditionalFormatting sqref="Z795">
    <cfRule type="dataBar" priority="32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{44FE2360-E056-4A0F-8047-0E2AE81061C5}</x14:id>
        </ext>
      </extLst>
    </cfRule>
  </conditionalFormatting>
  <conditionalFormatting sqref="U795">
    <cfRule type="dataBar" priority="32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{5F17853D-17F2-4BA3-AD90-B48F4F2E5481}</x14:id>
        </ext>
      </extLst>
    </cfRule>
  </conditionalFormatting>
  <conditionalFormatting sqref="O797">
    <cfRule type="cellIs" dxfId="1366" priority="3227" operator="equal">
      <formula>"N"</formula>
    </cfRule>
  </conditionalFormatting>
  <conditionalFormatting sqref="Z794">
    <cfRule type="dataBar" priority="32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{E83496CB-76C0-48E0-9BAF-916E3B70AEAB}</x14:id>
        </ext>
      </extLst>
    </cfRule>
  </conditionalFormatting>
  <conditionalFormatting sqref="U794">
    <cfRule type="dataBar" priority="32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{94B8E209-E79C-4035-BA24-627000C0C6BE}</x14:id>
        </ext>
      </extLst>
    </cfRule>
  </conditionalFormatting>
  <conditionalFormatting sqref="O793">
    <cfRule type="cellIs" dxfId="1365" priority="3223" operator="equal">
      <formula>"N"</formula>
    </cfRule>
  </conditionalFormatting>
  <conditionalFormatting sqref="Z790">
    <cfRule type="dataBar" priority="32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{118A687F-FD19-41A6-B6C2-6F448A4C09D8}</x14:id>
        </ext>
      </extLst>
    </cfRule>
  </conditionalFormatting>
  <conditionalFormatting sqref="U790">
    <cfRule type="dataBar" priority="32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{D01776F7-80AE-423C-B156-D96CAE2A2A35}</x14:id>
        </ext>
      </extLst>
    </cfRule>
  </conditionalFormatting>
  <conditionalFormatting sqref="O796">
    <cfRule type="cellIs" dxfId="1364" priority="3216" operator="equal">
      <formula>"N"</formula>
    </cfRule>
  </conditionalFormatting>
  <conditionalFormatting sqref="Z793">
    <cfRule type="dataBar" priority="3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{3FD00CEB-49D9-48AA-A367-06CB9DEEA675}</x14:id>
        </ext>
      </extLst>
    </cfRule>
  </conditionalFormatting>
  <conditionalFormatting sqref="U793">
    <cfRule type="dataBar" priority="3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{25AC59D5-5236-4EEF-B2F8-1EAD89F8A5B0}</x14:id>
        </ext>
      </extLst>
    </cfRule>
  </conditionalFormatting>
  <conditionalFormatting sqref="O795">
    <cfRule type="cellIs" dxfId="1363" priority="3212" operator="equal">
      <formula>"N"</formula>
    </cfRule>
  </conditionalFormatting>
  <conditionalFormatting sqref="Z792">
    <cfRule type="dataBar" priority="32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{E6060E6D-8599-47FF-A236-BE86CBB2917B}</x14:id>
        </ext>
      </extLst>
    </cfRule>
  </conditionalFormatting>
  <conditionalFormatting sqref="U792">
    <cfRule type="dataBar" priority="32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{4DABAF41-0679-46D9-A506-4F021C4683D7}</x14:id>
        </ext>
      </extLst>
    </cfRule>
  </conditionalFormatting>
  <conditionalFormatting sqref="O794">
    <cfRule type="cellIs" dxfId="1362" priority="3208" operator="equal">
      <formula>"N"</formula>
    </cfRule>
  </conditionalFormatting>
  <conditionalFormatting sqref="Z791">
    <cfRule type="dataBar" priority="32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{2C9375D2-D586-4981-9554-2AEB0819D94E}</x14:id>
        </ext>
      </extLst>
    </cfRule>
  </conditionalFormatting>
  <conditionalFormatting sqref="U791">
    <cfRule type="dataBar" priority="32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{69D8AEF0-B6FE-4E80-AA73-ADCDD6F47EA4}</x14:id>
        </ext>
      </extLst>
    </cfRule>
  </conditionalFormatting>
  <conditionalFormatting sqref="O792:O793">
    <cfRule type="cellIs" dxfId="1361" priority="3203" operator="equal">
      <formula>"N"</formula>
    </cfRule>
  </conditionalFormatting>
  <conditionalFormatting sqref="Z789">
    <cfRule type="dataBar" priority="32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{7B64276B-8D7D-4E04-8D59-C71E16D6086F}</x14:id>
        </ext>
      </extLst>
    </cfRule>
  </conditionalFormatting>
  <conditionalFormatting sqref="U789">
    <cfRule type="dataBar" priority="32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{A938A5AA-E0C7-4D8A-AA34-3B74C064ACB2}</x14:id>
        </ext>
      </extLst>
    </cfRule>
  </conditionalFormatting>
  <conditionalFormatting sqref="O791">
    <cfRule type="cellIs" dxfId="1360" priority="3196" operator="equal">
      <formula>"N"</formula>
    </cfRule>
  </conditionalFormatting>
  <conditionalFormatting sqref="Z788">
    <cfRule type="dataBar" priority="31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{AEF0C5C9-B9A2-43F6-8BD7-2280AC42EFA7}</x14:id>
        </ext>
      </extLst>
    </cfRule>
  </conditionalFormatting>
  <conditionalFormatting sqref="U788">
    <cfRule type="dataBar" priority="31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{CBD9A811-3E7C-41DF-895A-AA5D37FC5CE7}</x14:id>
        </ext>
      </extLst>
    </cfRule>
  </conditionalFormatting>
  <conditionalFormatting sqref="O790">
    <cfRule type="cellIs" dxfId="1359" priority="3192" operator="equal">
      <formula>"N"</formula>
    </cfRule>
  </conditionalFormatting>
  <conditionalFormatting sqref="Z787">
    <cfRule type="dataBar" priority="31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{28B6938E-E23D-4994-8073-F9B2629DD714}</x14:id>
        </ext>
      </extLst>
    </cfRule>
  </conditionalFormatting>
  <conditionalFormatting sqref="U787">
    <cfRule type="dataBar" priority="31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{B02934D3-9E2B-427E-B566-71EC3CFB6352}</x14:id>
        </ext>
      </extLst>
    </cfRule>
  </conditionalFormatting>
  <conditionalFormatting sqref="O789">
    <cfRule type="cellIs" dxfId="1358" priority="3188" operator="equal">
      <formula>"N"</formula>
    </cfRule>
  </conditionalFormatting>
  <conditionalFormatting sqref="Z786">
    <cfRule type="dataBar" priority="31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{B0DEFA3D-C665-4565-B04C-9816A6580A93}</x14:id>
        </ext>
      </extLst>
    </cfRule>
  </conditionalFormatting>
  <conditionalFormatting sqref="U786">
    <cfRule type="dataBar" priority="31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{EBA3FA31-6232-4227-AF7F-903163AE4E17}</x14:id>
        </ext>
      </extLst>
    </cfRule>
  </conditionalFormatting>
  <conditionalFormatting sqref="O788">
    <cfRule type="cellIs" dxfId="1357" priority="3184" operator="equal">
      <formula>"N"</formula>
    </cfRule>
  </conditionalFormatting>
  <conditionalFormatting sqref="Z785">
    <cfRule type="dataBar" priority="31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{0D10EC25-3FBA-4B5F-819D-9A2D40F211E2}</x14:id>
        </ext>
      </extLst>
    </cfRule>
  </conditionalFormatting>
  <conditionalFormatting sqref="U785">
    <cfRule type="dataBar" priority="31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{BDD1A2EB-784B-412E-BEC1-F466725761BD}</x14:id>
        </ext>
      </extLst>
    </cfRule>
  </conditionalFormatting>
  <conditionalFormatting sqref="O787">
    <cfRule type="cellIs" dxfId="1356" priority="3180" operator="equal">
      <formula>"N"</formula>
    </cfRule>
  </conditionalFormatting>
  <conditionalFormatting sqref="Z784">
    <cfRule type="dataBar" priority="31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{B7D20E1F-EB94-4C94-BD97-E53A50F138C1}</x14:id>
        </ext>
      </extLst>
    </cfRule>
  </conditionalFormatting>
  <conditionalFormatting sqref="U784">
    <cfRule type="dataBar" priority="31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{7D68FB4B-B5CD-49A9-86AB-36F9EBA47E88}</x14:id>
        </ext>
      </extLst>
    </cfRule>
  </conditionalFormatting>
  <conditionalFormatting sqref="O786">
    <cfRule type="cellIs" dxfId="1355" priority="3176" operator="equal">
      <formula>"N"</formula>
    </cfRule>
  </conditionalFormatting>
  <conditionalFormatting sqref="Z783">
    <cfRule type="dataBar" priority="31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{95CF72FF-79E9-4630-AF0B-E24A2EA39EB8}</x14:id>
        </ext>
      </extLst>
    </cfRule>
  </conditionalFormatting>
  <conditionalFormatting sqref="U783">
    <cfRule type="dataBar" priority="31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{87FA9CF7-02F3-42E9-B623-69D13DE64A7E}</x14:id>
        </ext>
      </extLst>
    </cfRule>
  </conditionalFormatting>
  <conditionalFormatting sqref="O785">
    <cfRule type="cellIs" dxfId="1354" priority="3171" operator="equal">
      <formula>"N"</formula>
    </cfRule>
  </conditionalFormatting>
  <conditionalFormatting sqref="Z782">
    <cfRule type="dataBar" priority="31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{279C90E7-FD0B-4C2B-8EDD-D9A0FA1F7111}</x14:id>
        </ext>
      </extLst>
    </cfRule>
  </conditionalFormatting>
  <conditionalFormatting sqref="U782">
    <cfRule type="dataBar" priority="31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{D8BECECE-29C8-424F-A820-58A51B0B4D0E}</x14:id>
        </ext>
      </extLst>
    </cfRule>
  </conditionalFormatting>
  <conditionalFormatting sqref="O784">
    <cfRule type="cellIs" dxfId="1353" priority="3167" operator="equal">
      <formula>"N"</formula>
    </cfRule>
  </conditionalFormatting>
  <conditionalFormatting sqref="Z781">
    <cfRule type="dataBar" priority="31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{25D95C41-00F1-4809-B638-99F6D99E1087}</x14:id>
        </ext>
      </extLst>
    </cfRule>
  </conditionalFormatting>
  <conditionalFormatting sqref="U781">
    <cfRule type="dataBar" priority="31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{D116265F-541B-4926-A46E-87F179C4AFD6}</x14:id>
        </ext>
      </extLst>
    </cfRule>
  </conditionalFormatting>
  <conditionalFormatting sqref="O783">
    <cfRule type="cellIs" dxfId="1352" priority="3163" operator="equal">
      <formula>"N"</formula>
    </cfRule>
  </conditionalFormatting>
  <conditionalFormatting sqref="Z780">
    <cfRule type="dataBar" priority="31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{3C07A56D-1EFC-4EA8-8655-9D0D9520028F}</x14:id>
        </ext>
      </extLst>
    </cfRule>
  </conditionalFormatting>
  <conditionalFormatting sqref="U780">
    <cfRule type="dataBar" priority="31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{2C19CC88-E191-4BE1-89A4-A8E206933183}</x14:id>
        </ext>
      </extLst>
    </cfRule>
  </conditionalFormatting>
  <conditionalFormatting sqref="O814">
    <cfRule type="cellIs" dxfId="1351" priority="3159" operator="equal">
      <formula>"N"</formula>
    </cfRule>
  </conditionalFormatting>
  <conditionalFormatting sqref="Z811">
    <cfRule type="dataBar" priority="31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{EDA8D02B-2AD6-47E4-9F8B-FCAF139D315D}</x14:id>
        </ext>
      </extLst>
    </cfRule>
  </conditionalFormatting>
  <conditionalFormatting sqref="U811">
    <cfRule type="dataBar" priority="31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{037BF5F4-53A8-4186-A0AA-CA8C5E58C975}</x14:id>
        </ext>
      </extLst>
    </cfRule>
  </conditionalFormatting>
  <conditionalFormatting sqref="O782">
    <cfRule type="cellIs" dxfId="1350" priority="3155" operator="equal">
      <formula>"N"</formula>
    </cfRule>
  </conditionalFormatting>
  <conditionalFormatting sqref="Z779">
    <cfRule type="dataBar" priority="31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{F10A07EE-C576-4A74-AE8A-FC7D906A66F9}</x14:id>
        </ext>
      </extLst>
    </cfRule>
  </conditionalFormatting>
  <conditionalFormatting sqref="U779">
    <cfRule type="dataBar" priority="3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{EECBEB59-FD68-47EC-AA4E-84C21F0F147C}</x14:id>
        </ext>
      </extLst>
    </cfRule>
  </conditionalFormatting>
  <conditionalFormatting sqref="O781">
    <cfRule type="cellIs" dxfId="1349" priority="3151" operator="equal">
      <formula>"N"</formula>
    </cfRule>
  </conditionalFormatting>
  <conditionalFormatting sqref="Z778">
    <cfRule type="dataBar" priority="31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{DA6D7A65-3AD7-4717-AA67-5A3ABEF2CAA1}</x14:id>
        </ext>
      </extLst>
    </cfRule>
  </conditionalFormatting>
  <conditionalFormatting sqref="U778">
    <cfRule type="dataBar" priority="31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{2EF261BA-A1CD-4C0E-87C9-965B942771BC}</x14:id>
        </ext>
      </extLst>
    </cfRule>
  </conditionalFormatting>
  <conditionalFormatting sqref="O780">
    <cfRule type="cellIs" dxfId="1348" priority="3147" operator="equal">
      <formula>"N"</formula>
    </cfRule>
  </conditionalFormatting>
  <conditionalFormatting sqref="Z777">
    <cfRule type="dataBar" priority="31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{339D65E7-26C3-49A5-8CB1-D0BB0C4FFBD4}</x14:id>
        </ext>
      </extLst>
    </cfRule>
  </conditionalFormatting>
  <conditionalFormatting sqref="U777">
    <cfRule type="dataBar" priority="3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{E498B7A7-B1B2-41AC-B491-BB6B8AED0178}</x14:id>
        </ext>
      </extLst>
    </cfRule>
  </conditionalFormatting>
  <conditionalFormatting sqref="O779">
    <cfRule type="cellIs" dxfId="1347" priority="3143" operator="equal">
      <formula>"N"</formula>
    </cfRule>
  </conditionalFormatting>
  <conditionalFormatting sqref="Z776">
    <cfRule type="dataBar" priority="31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{735530A7-29D1-4F2A-B1B1-D0882C3B00D1}</x14:id>
        </ext>
      </extLst>
    </cfRule>
  </conditionalFormatting>
  <conditionalFormatting sqref="U776">
    <cfRule type="dataBar" priority="31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{57CA93E1-9F93-47D5-8955-7133636BF99F}</x14:id>
        </ext>
      </extLst>
    </cfRule>
  </conditionalFormatting>
  <conditionalFormatting sqref="O778">
    <cfRule type="cellIs" dxfId="1346" priority="3139" operator="equal">
      <formula>"N"</formula>
    </cfRule>
  </conditionalFormatting>
  <conditionalFormatting sqref="Z775">
    <cfRule type="dataBar" priority="31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{465EFCA5-FAE8-4106-9C2B-90242230CA2D}</x14:id>
        </ext>
      </extLst>
    </cfRule>
  </conditionalFormatting>
  <conditionalFormatting sqref="U775">
    <cfRule type="dataBar" priority="31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{B88DF784-D1AC-42D5-AA10-93613CA592F6}</x14:id>
        </ext>
      </extLst>
    </cfRule>
  </conditionalFormatting>
  <conditionalFormatting sqref="O777">
    <cfRule type="cellIs" dxfId="1345" priority="3135" operator="equal">
      <formula>"N"</formula>
    </cfRule>
  </conditionalFormatting>
  <conditionalFormatting sqref="Z774">
    <cfRule type="dataBar" priority="3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{CC0E3CCB-7B33-4B5B-9FEB-BA8CE87A151D}</x14:id>
        </ext>
      </extLst>
    </cfRule>
  </conditionalFormatting>
  <conditionalFormatting sqref="U774">
    <cfRule type="dataBar" priority="3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{B1E6FD99-D856-45C2-9C31-C64E4B5692F4}</x14:id>
        </ext>
      </extLst>
    </cfRule>
  </conditionalFormatting>
  <conditionalFormatting sqref="O776">
    <cfRule type="cellIs" dxfId="1344" priority="3131" operator="equal">
      <formula>"N"</formula>
    </cfRule>
  </conditionalFormatting>
  <conditionalFormatting sqref="Z773">
    <cfRule type="dataBar" priority="31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{2944E1B4-9727-4956-A0A5-F067B3ACF298}</x14:id>
        </ext>
      </extLst>
    </cfRule>
  </conditionalFormatting>
  <conditionalFormatting sqref="U773">
    <cfRule type="dataBar" priority="31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{7248608C-3D60-4C45-82BA-657DD721681C}</x14:id>
        </ext>
      </extLst>
    </cfRule>
  </conditionalFormatting>
  <conditionalFormatting sqref="O775">
    <cfRule type="cellIs" dxfId="1343" priority="3124" operator="equal">
      <formula>"N"</formula>
    </cfRule>
  </conditionalFormatting>
  <conditionalFormatting sqref="Z772">
    <cfRule type="dataBar" priority="31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{1E005C8A-FAA6-4AE7-92FF-7BFCA8FA6E1A}</x14:id>
        </ext>
      </extLst>
    </cfRule>
  </conditionalFormatting>
  <conditionalFormatting sqref="U772">
    <cfRule type="dataBar" priority="31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{8C0FBCE0-63A2-43C0-847D-FC0A727D1799}</x14:id>
        </ext>
      </extLst>
    </cfRule>
  </conditionalFormatting>
  <conditionalFormatting sqref="O774">
    <cfRule type="cellIs" dxfId="1342" priority="3120" operator="equal">
      <formula>"N"</formula>
    </cfRule>
  </conditionalFormatting>
  <conditionalFormatting sqref="Z771">
    <cfRule type="dataBar" priority="31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{F7BDEB36-AF25-45C1-8636-2EFD3821E526}</x14:id>
        </ext>
      </extLst>
    </cfRule>
  </conditionalFormatting>
  <conditionalFormatting sqref="U771">
    <cfRule type="dataBar" priority="31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{9863813D-B2F1-4988-9EB0-2191C009518E}</x14:id>
        </ext>
      </extLst>
    </cfRule>
  </conditionalFormatting>
  <conditionalFormatting sqref="O773">
    <cfRule type="cellIs" dxfId="1341" priority="3116" operator="equal">
      <formula>"N"</formula>
    </cfRule>
  </conditionalFormatting>
  <conditionalFormatting sqref="Z770">
    <cfRule type="dataBar" priority="3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{224AF690-2BC6-428B-B743-E0567D980279}</x14:id>
        </ext>
      </extLst>
    </cfRule>
  </conditionalFormatting>
  <conditionalFormatting sqref="U770">
    <cfRule type="dataBar" priority="31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{94C2417A-2620-4319-8FEB-4F6EE15A2F51}</x14:id>
        </ext>
      </extLst>
    </cfRule>
  </conditionalFormatting>
  <conditionalFormatting sqref="O772">
    <cfRule type="cellIs" dxfId="1340" priority="3112" operator="equal">
      <formula>"N"</formula>
    </cfRule>
  </conditionalFormatting>
  <conditionalFormatting sqref="Z769">
    <cfRule type="dataBar" priority="3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{5C68F160-7A7B-4257-B344-6054494479D8}</x14:id>
        </ext>
      </extLst>
    </cfRule>
  </conditionalFormatting>
  <conditionalFormatting sqref="U769">
    <cfRule type="dataBar" priority="3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{656C653B-A762-486D-B0E7-CAEAF4D82769}</x14:id>
        </ext>
      </extLst>
    </cfRule>
  </conditionalFormatting>
  <conditionalFormatting sqref="O771">
    <cfRule type="cellIs" dxfId="1339" priority="3108" operator="equal">
      <formula>"N"</formula>
    </cfRule>
  </conditionalFormatting>
  <conditionalFormatting sqref="Z768">
    <cfRule type="dataBar" priority="3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{6B808EE3-A0D2-4BC2-A10B-F83F0BFF7644}</x14:id>
        </ext>
      </extLst>
    </cfRule>
  </conditionalFormatting>
  <conditionalFormatting sqref="U768">
    <cfRule type="dataBar" priority="3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{F39431C3-71BC-41A3-98B1-A24E105E1307}</x14:id>
        </ext>
      </extLst>
    </cfRule>
  </conditionalFormatting>
  <conditionalFormatting sqref="O770">
    <cfRule type="cellIs" dxfId="1338" priority="3104" operator="equal">
      <formula>"N"</formula>
    </cfRule>
  </conditionalFormatting>
  <conditionalFormatting sqref="Z767">
    <cfRule type="dataBar" priority="3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{2DF5CE63-C1EB-4DBC-9F52-16CA5D6BAD41}</x14:id>
        </ext>
      </extLst>
    </cfRule>
  </conditionalFormatting>
  <conditionalFormatting sqref="U767">
    <cfRule type="dataBar" priority="31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{13F76103-2FAC-48FE-81B0-EB177F8BE2AA}</x14:id>
        </ext>
      </extLst>
    </cfRule>
  </conditionalFormatting>
  <conditionalFormatting sqref="O769">
    <cfRule type="cellIs" dxfId="1337" priority="3100" operator="equal">
      <formula>"N"</formula>
    </cfRule>
  </conditionalFormatting>
  <conditionalFormatting sqref="Z766">
    <cfRule type="dataBar" priority="31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{68F04EF3-58A0-4F09-9BFE-635B61B7271A}</x14:id>
        </ext>
      </extLst>
    </cfRule>
  </conditionalFormatting>
  <conditionalFormatting sqref="U766">
    <cfRule type="dataBar" priority="31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{795CCB0B-9B17-4F8C-B2C7-14B8D8EFFAEC}</x14:id>
        </ext>
      </extLst>
    </cfRule>
  </conditionalFormatting>
  <conditionalFormatting sqref="O768">
    <cfRule type="cellIs" dxfId="1336" priority="3096" operator="equal">
      <formula>"N"</formula>
    </cfRule>
  </conditionalFormatting>
  <conditionalFormatting sqref="Z765">
    <cfRule type="dataBar" priority="30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{4F270341-50C0-4CB5-A074-C9A057DBCB7A}</x14:id>
        </ext>
      </extLst>
    </cfRule>
  </conditionalFormatting>
  <conditionalFormatting sqref="U765">
    <cfRule type="dataBar" priority="30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{3CD25D38-41EA-468F-BAFB-AB12C322A79C}</x14:id>
        </ext>
      </extLst>
    </cfRule>
  </conditionalFormatting>
  <conditionalFormatting sqref="O767">
    <cfRule type="cellIs" dxfId="1335" priority="3092" operator="equal">
      <formula>"N"</formula>
    </cfRule>
  </conditionalFormatting>
  <conditionalFormatting sqref="Z764">
    <cfRule type="dataBar" priority="30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{3CA7EB65-F507-4DED-BDBD-CED31B0EC469}</x14:id>
        </ext>
      </extLst>
    </cfRule>
  </conditionalFormatting>
  <conditionalFormatting sqref="U764">
    <cfRule type="dataBar" priority="30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{B2483377-1D21-45C4-8C6B-8B7A20DA8E5C}</x14:id>
        </ext>
      </extLst>
    </cfRule>
  </conditionalFormatting>
  <conditionalFormatting sqref="O766">
    <cfRule type="cellIs" dxfId="1334" priority="3085" operator="equal">
      <formula>"N"</formula>
    </cfRule>
  </conditionalFormatting>
  <conditionalFormatting sqref="Z763">
    <cfRule type="dataBar" priority="30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{0ED2E011-DE0D-4BE7-84F9-30C078FC0F5B}</x14:id>
        </ext>
      </extLst>
    </cfRule>
  </conditionalFormatting>
  <conditionalFormatting sqref="U763">
    <cfRule type="dataBar" priority="30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{B255B272-4F4F-4862-A8EB-5C480F6FDACD}</x14:id>
        </ext>
      </extLst>
    </cfRule>
  </conditionalFormatting>
  <conditionalFormatting sqref="O765">
    <cfRule type="cellIs" dxfId="1333" priority="3081" operator="equal">
      <formula>"N"</formula>
    </cfRule>
  </conditionalFormatting>
  <conditionalFormatting sqref="Z762">
    <cfRule type="dataBar" priority="30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{C2EEF75D-2E68-494E-AFA0-45777E0ECD9F}</x14:id>
        </ext>
      </extLst>
    </cfRule>
  </conditionalFormatting>
  <conditionalFormatting sqref="U762">
    <cfRule type="dataBar" priority="30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{F8FDE434-2300-42BF-82D0-769216B321D9}</x14:id>
        </ext>
      </extLst>
    </cfRule>
  </conditionalFormatting>
  <conditionalFormatting sqref="O764">
    <cfRule type="cellIs" dxfId="1332" priority="3077" operator="equal">
      <formula>"N"</formula>
    </cfRule>
  </conditionalFormatting>
  <conditionalFormatting sqref="Z761">
    <cfRule type="dataBar" priority="30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{54464620-A977-4FA6-8B66-1CEE50DE66D5}</x14:id>
        </ext>
      </extLst>
    </cfRule>
  </conditionalFormatting>
  <conditionalFormatting sqref="U761">
    <cfRule type="dataBar" priority="30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{BA8CE33A-F641-424E-91B3-778CEDFAD728}</x14:id>
        </ext>
      </extLst>
    </cfRule>
  </conditionalFormatting>
  <conditionalFormatting sqref="O763">
    <cfRule type="cellIs" dxfId="1331" priority="3073" operator="equal">
      <formula>"N"</formula>
    </cfRule>
  </conditionalFormatting>
  <conditionalFormatting sqref="Z760">
    <cfRule type="dataBar" priority="30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{BE827A64-1C94-467E-8DA3-84C9AEABA6DF}</x14:id>
        </ext>
      </extLst>
    </cfRule>
  </conditionalFormatting>
  <conditionalFormatting sqref="U760">
    <cfRule type="dataBar" priority="30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{4819700D-2AC1-4874-A490-3FA04388F195}</x14:id>
        </ext>
      </extLst>
    </cfRule>
  </conditionalFormatting>
  <conditionalFormatting sqref="O762">
    <cfRule type="cellIs" dxfId="1330" priority="3069" operator="equal">
      <formula>"N"</formula>
    </cfRule>
  </conditionalFormatting>
  <conditionalFormatting sqref="Z759">
    <cfRule type="dataBar" priority="30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{042DF02D-BE3B-494F-85FB-F417D2FD6467}</x14:id>
        </ext>
      </extLst>
    </cfRule>
  </conditionalFormatting>
  <conditionalFormatting sqref="U759">
    <cfRule type="dataBar" priority="30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{EB3B5643-8A86-4A31-AAF4-7C83D7B602BA}</x14:id>
        </ext>
      </extLst>
    </cfRule>
  </conditionalFormatting>
  <conditionalFormatting sqref="O761">
    <cfRule type="cellIs" dxfId="1329" priority="3065" operator="equal">
      <formula>"N"</formula>
    </cfRule>
  </conditionalFormatting>
  <conditionalFormatting sqref="Z758">
    <cfRule type="dataBar" priority="30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{79331CD8-316C-4554-B8CE-5721AC4AC00E}</x14:id>
        </ext>
      </extLst>
    </cfRule>
  </conditionalFormatting>
  <conditionalFormatting sqref="U758">
    <cfRule type="dataBar" priority="30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{96B19592-DBBD-4BBB-A34D-FAE004B87CBF}</x14:id>
        </ext>
      </extLst>
    </cfRule>
  </conditionalFormatting>
  <conditionalFormatting sqref="O760">
    <cfRule type="cellIs" dxfId="1328" priority="3061" operator="equal">
      <formula>"N"</formula>
    </cfRule>
  </conditionalFormatting>
  <conditionalFormatting sqref="Z757">
    <cfRule type="dataBar" priority="30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{91A626B3-4B2C-4397-972A-6E0B4EFACB6D}</x14:id>
        </ext>
      </extLst>
    </cfRule>
  </conditionalFormatting>
  <conditionalFormatting sqref="U757">
    <cfRule type="dataBar" priority="30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{FA41764D-0D1F-4FC1-8D1C-E8E3FBA83065}</x14:id>
        </ext>
      </extLst>
    </cfRule>
  </conditionalFormatting>
  <conditionalFormatting sqref="O759">
    <cfRule type="cellIs" dxfId="1327" priority="3057" operator="equal">
      <formula>"N"</formula>
    </cfRule>
  </conditionalFormatting>
  <conditionalFormatting sqref="Z756">
    <cfRule type="dataBar" priority="30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{4936B4E4-3B2D-4F23-83CE-94C988C464BA}</x14:id>
        </ext>
      </extLst>
    </cfRule>
  </conditionalFormatting>
  <conditionalFormatting sqref="U756">
    <cfRule type="dataBar" priority="30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{710CBC8A-6F14-4C38-AD2E-FA3D506AF247}</x14:id>
        </ext>
      </extLst>
    </cfRule>
  </conditionalFormatting>
  <conditionalFormatting sqref="O758">
    <cfRule type="cellIs" dxfId="1326" priority="3053" operator="equal">
      <formula>"N"</formula>
    </cfRule>
  </conditionalFormatting>
  <conditionalFormatting sqref="Z755">
    <cfRule type="dataBar" priority="30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{4856050B-2C8A-46B3-A9B7-A9A6D0D626C8}</x14:id>
        </ext>
      </extLst>
    </cfRule>
  </conditionalFormatting>
  <conditionalFormatting sqref="U755">
    <cfRule type="dataBar" priority="30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{641D1EA1-B221-497F-8D4D-113A80ADB2F2}</x14:id>
        </ext>
      </extLst>
    </cfRule>
  </conditionalFormatting>
  <conditionalFormatting sqref="O757">
    <cfRule type="cellIs" dxfId="1325" priority="3049" operator="equal">
      <formula>"N"</formula>
    </cfRule>
  </conditionalFormatting>
  <conditionalFormatting sqref="Z754">
    <cfRule type="dataBar" priority="30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{60D73B63-831F-4283-997E-9DD293D29D42}</x14:id>
        </ext>
      </extLst>
    </cfRule>
  </conditionalFormatting>
  <conditionalFormatting sqref="U754">
    <cfRule type="dataBar" priority="30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{9C743F6D-50C6-4EEF-B0E7-01767F123347}</x14:id>
        </ext>
      </extLst>
    </cfRule>
  </conditionalFormatting>
  <conditionalFormatting sqref="O756">
    <cfRule type="cellIs" dxfId="1324" priority="3045" operator="equal">
      <formula>"N"</formula>
    </cfRule>
  </conditionalFormatting>
  <conditionalFormatting sqref="Z753">
    <cfRule type="dataBar" priority="30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{1899F5CE-A05B-411F-955F-3E5175C2E3B9}</x14:id>
        </ext>
      </extLst>
    </cfRule>
  </conditionalFormatting>
  <conditionalFormatting sqref="U753">
    <cfRule type="dataBar" priority="30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{2040CF86-C02D-4AF4-A26A-F00D13E1F168}</x14:id>
        </ext>
      </extLst>
    </cfRule>
  </conditionalFormatting>
  <conditionalFormatting sqref="O755">
    <cfRule type="cellIs" dxfId="1323" priority="3041" operator="equal">
      <formula>"N"</formula>
    </cfRule>
  </conditionalFormatting>
  <conditionalFormatting sqref="Z752">
    <cfRule type="dataBar" priority="30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{1E469260-6CFB-4777-8701-A68607A552FC}</x14:id>
        </ext>
      </extLst>
    </cfRule>
  </conditionalFormatting>
  <conditionalFormatting sqref="U752">
    <cfRule type="dataBar" priority="30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{15EA21BA-8BF7-46CB-BE69-5833FF17894E}</x14:id>
        </ext>
      </extLst>
    </cfRule>
  </conditionalFormatting>
  <conditionalFormatting sqref="O754">
    <cfRule type="cellIs" dxfId="1322" priority="3037" operator="equal">
      <formula>"N"</formula>
    </cfRule>
  </conditionalFormatting>
  <conditionalFormatting sqref="Z751">
    <cfRule type="dataBar" priority="30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{803EC197-BDBB-4C9F-AAC9-A977997C4DF8}</x14:id>
        </ext>
      </extLst>
    </cfRule>
  </conditionalFormatting>
  <conditionalFormatting sqref="U751">
    <cfRule type="dataBar" priority="30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{F3FF1FF2-8634-444D-B15C-DAA8AD761675}</x14:id>
        </ext>
      </extLst>
    </cfRule>
  </conditionalFormatting>
  <conditionalFormatting sqref="O753">
    <cfRule type="cellIs" dxfId="1321" priority="3033" operator="equal">
      <formula>"N"</formula>
    </cfRule>
  </conditionalFormatting>
  <conditionalFormatting sqref="Z750">
    <cfRule type="dataBar" priority="30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{42C531AA-CC73-40F2-A440-9A6AC7D4EF10}</x14:id>
        </ext>
      </extLst>
    </cfRule>
  </conditionalFormatting>
  <conditionalFormatting sqref="U750">
    <cfRule type="dataBar" priority="30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{07A66622-66B6-4A16-9ECB-57360FDD0856}</x14:id>
        </ext>
      </extLst>
    </cfRule>
  </conditionalFormatting>
  <conditionalFormatting sqref="O752">
    <cfRule type="cellIs" dxfId="1320" priority="3029" operator="equal">
      <formula>"N"</formula>
    </cfRule>
  </conditionalFormatting>
  <conditionalFormatting sqref="Z749">
    <cfRule type="dataBar" priority="30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{65BC8318-6557-45A0-AC0C-EE62C8E2C43B}</x14:id>
        </ext>
      </extLst>
    </cfRule>
  </conditionalFormatting>
  <conditionalFormatting sqref="U749">
    <cfRule type="dataBar" priority="30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{89CE2314-0556-4DBF-8BCD-98B9F0C09620}</x14:id>
        </ext>
      </extLst>
    </cfRule>
  </conditionalFormatting>
  <conditionalFormatting sqref="O751">
    <cfRule type="cellIs" dxfId="1319" priority="3025" operator="equal">
      <formula>"N"</formula>
    </cfRule>
  </conditionalFormatting>
  <conditionalFormatting sqref="Z748">
    <cfRule type="dataBar" priority="30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{2AC051F2-834C-47CE-92E6-ABE104575EE9}</x14:id>
        </ext>
      </extLst>
    </cfRule>
  </conditionalFormatting>
  <conditionalFormatting sqref="U748">
    <cfRule type="dataBar" priority="30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{39CE22B2-BA6A-48E0-AB5B-A784B6555EDF}</x14:id>
        </ext>
      </extLst>
    </cfRule>
  </conditionalFormatting>
  <conditionalFormatting sqref="O750">
    <cfRule type="cellIs" dxfId="1318" priority="3021" operator="equal">
      <formula>"N"</formula>
    </cfRule>
  </conditionalFormatting>
  <conditionalFormatting sqref="Z747">
    <cfRule type="dataBar" priority="30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{823F657A-CDC0-4DD8-9405-4D62DC1E2374}</x14:id>
        </ext>
      </extLst>
    </cfRule>
  </conditionalFormatting>
  <conditionalFormatting sqref="U747">
    <cfRule type="dataBar" priority="30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{C0500BBD-3EC4-493D-B0CE-2C6DF1BF8EC9}</x14:id>
        </ext>
      </extLst>
    </cfRule>
  </conditionalFormatting>
  <conditionalFormatting sqref="O749">
    <cfRule type="cellIs" dxfId="1317" priority="3017" operator="equal">
      <formula>"N"</formula>
    </cfRule>
  </conditionalFormatting>
  <conditionalFormatting sqref="Z746">
    <cfRule type="dataBar" priority="30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{E76EBD5A-975F-41E4-81BB-5998B49F70A5}</x14:id>
        </ext>
      </extLst>
    </cfRule>
  </conditionalFormatting>
  <conditionalFormatting sqref="U746">
    <cfRule type="dataBar" priority="30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{9E7E7873-39C9-4EAC-B9A9-4104C0D7283E}</x14:id>
        </ext>
      </extLst>
    </cfRule>
  </conditionalFormatting>
  <conditionalFormatting sqref="O748">
    <cfRule type="cellIs" dxfId="1316" priority="3013" operator="equal">
      <formula>"N"</formula>
    </cfRule>
  </conditionalFormatting>
  <conditionalFormatting sqref="Z745">
    <cfRule type="dataBar" priority="30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{3BA33C9A-5A79-4BBC-9A75-5F5FFE1644B8}</x14:id>
        </ext>
      </extLst>
    </cfRule>
  </conditionalFormatting>
  <conditionalFormatting sqref="U745">
    <cfRule type="dataBar" priority="30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{777FA93C-0BF8-4479-A839-7E50D785988E}</x14:id>
        </ext>
      </extLst>
    </cfRule>
  </conditionalFormatting>
  <conditionalFormatting sqref="O747">
    <cfRule type="cellIs" dxfId="1315" priority="3009" operator="equal">
      <formula>"N"</formula>
    </cfRule>
  </conditionalFormatting>
  <conditionalFormatting sqref="Z744">
    <cfRule type="dataBar" priority="30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{71F652D4-5CB9-4CDC-BCFB-5A280C066214}</x14:id>
        </ext>
      </extLst>
    </cfRule>
  </conditionalFormatting>
  <conditionalFormatting sqref="U744">
    <cfRule type="dataBar" priority="30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{E0C3052A-6736-4FBA-8A9F-33C64CC88D6B}</x14:id>
        </ext>
      </extLst>
    </cfRule>
  </conditionalFormatting>
  <conditionalFormatting sqref="O746">
    <cfRule type="cellIs" dxfId="1314" priority="3005" operator="equal">
      <formula>"N"</formula>
    </cfRule>
  </conditionalFormatting>
  <conditionalFormatting sqref="Z743">
    <cfRule type="dataBar" priority="30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{C9306BCA-EEA6-45EB-8C88-729443817EA5}</x14:id>
        </ext>
      </extLst>
    </cfRule>
  </conditionalFormatting>
  <conditionalFormatting sqref="U743">
    <cfRule type="dataBar" priority="30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{81FFFDDA-E6FB-4814-B84B-ABEE55B74154}</x14:id>
        </ext>
      </extLst>
    </cfRule>
  </conditionalFormatting>
  <conditionalFormatting sqref="O745">
    <cfRule type="cellIs" dxfId="1313" priority="3001" operator="equal">
      <formula>"N"</formula>
    </cfRule>
  </conditionalFormatting>
  <conditionalFormatting sqref="Z742">
    <cfRule type="dataBar" priority="30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{53AD499A-4614-40CC-B488-777293468946}</x14:id>
        </ext>
      </extLst>
    </cfRule>
  </conditionalFormatting>
  <conditionalFormatting sqref="U742">
    <cfRule type="dataBar" priority="30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{DD117860-EEF4-4903-8F61-96434B8D76C2}</x14:id>
        </ext>
      </extLst>
    </cfRule>
  </conditionalFormatting>
  <conditionalFormatting sqref="O744">
    <cfRule type="cellIs" dxfId="1312" priority="2997" operator="equal">
      <formula>"N"</formula>
    </cfRule>
  </conditionalFormatting>
  <conditionalFormatting sqref="Z741">
    <cfRule type="dataBar" priority="29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{67F29B16-353F-4627-829B-D28DA81EB6F6}</x14:id>
        </ext>
      </extLst>
    </cfRule>
  </conditionalFormatting>
  <conditionalFormatting sqref="U741">
    <cfRule type="dataBar" priority="29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{FE8AEC65-5475-4B49-947E-0ECF7B6577C7}</x14:id>
        </ext>
      </extLst>
    </cfRule>
  </conditionalFormatting>
  <conditionalFormatting sqref="O743">
    <cfRule type="cellIs" dxfId="1311" priority="2989" operator="equal">
      <formula>"N"</formula>
    </cfRule>
  </conditionalFormatting>
  <conditionalFormatting sqref="Z740">
    <cfRule type="dataBar" priority="29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{64C9B130-E4F3-4A96-B9DC-CFB72BA49FDE}</x14:id>
        </ext>
      </extLst>
    </cfRule>
  </conditionalFormatting>
  <conditionalFormatting sqref="U740">
    <cfRule type="dataBar" priority="29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{CC11EC4C-284F-4C4D-8407-15B010DFFB78}</x14:id>
        </ext>
      </extLst>
    </cfRule>
  </conditionalFormatting>
  <conditionalFormatting sqref="O742">
    <cfRule type="cellIs" dxfId="1310" priority="2985" operator="equal">
      <formula>"N"</formula>
    </cfRule>
  </conditionalFormatting>
  <conditionalFormatting sqref="Z739">
    <cfRule type="dataBar" priority="29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{6996ED66-9C0A-4EE8-A693-761D53D7DD86}</x14:id>
        </ext>
      </extLst>
    </cfRule>
  </conditionalFormatting>
  <conditionalFormatting sqref="U739">
    <cfRule type="dataBar" priority="29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{EE03F2A4-F757-4714-A637-C193C231C24A}</x14:id>
        </ext>
      </extLst>
    </cfRule>
  </conditionalFormatting>
  <conditionalFormatting sqref="O741">
    <cfRule type="cellIs" dxfId="1309" priority="2981" operator="equal">
      <formula>"N"</formula>
    </cfRule>
  </conditionalFormatting>
  <conditionalFormatting sqref="Z738">
    <cfRule type="dataBar" priority="29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{2E9A541C-D85F-4661-AD60-3C82F33049E0}</x14:id>
        </ext>
      </extLst>
    </cfRule>
  </conditionalFormatting>
  <conditionalFormatting sqref="U738">
    <cfRule type="dataBar" priority="29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{2D8DCC0C-E290-4560-A842-307E8C66412E}</x14:id>
        </ext>
      </extLst>
    </cfRule>
  </conditionalFormatting>
  <conditionalFormatting sqref="O740">
    <cfRule type="cellIs" dxfId="1308" priority="2977" operator="equal">
      <formula>"N"</formula>
    </cfRule>
  </conditionalFormatting>
  <conditionalFormatting sqref="Z737">
    <cfRule type="dataBar" priority="29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{7BC572C5-4BF2-4CF8-B91F-837E63611A33}</x14:id>
        </ext>
      </extLst>
    </cfRule>
  </conditionalFormatting>
  <conditionalFormatting sqref="U737">
    <cfRule type="dataBar" priority="29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{4F792598-B50B-4C4B-988B-C7AF947A45B0}</x14:id>
        </ext>
      </extLst>
    </cfRule>
  </conditionalFormatting>
  <conditionalFormatting sqref="O739">
    <cfRule type="cellIs" dxfId="1307" priority="2972" operator="equal">
      <formula>"N"</formula>
    </cfRule>
  </conditionalFormatting>
  <conditionalFormatting sqref="Z736">
    <cfRule type="dataBar" priority="29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{71421C3C-82FB-4BFB-A2EF-1A4ECC3DA872}</x14:id>
        </ext>
      </extLst>
    </cfRule>
  </conditionalFormatting>
  <conditionalFormatting sqref="U736">
    <cfRule type="dataBar" priority="29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{9B4C5640-1B79-4632-B533-541C05287BCF}</x14:id>
        </ext>
      </extLst>
    </cfRule>
  </conditionalFormatting>
  <conditionalFormatting sqref="O738">
    <cfRule type="cellIs" dxfId="1306" priority="2968" operator="equal">
      <formula>"N"</formula>
    </cfRule>
  </conditionalFormatting>
  <conditionalFormatting sqref="Z735">
    <cfRule type="dataBar" priority="29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{FCA4F70C-DA45-49D2-8041-A48F368EFD10}</x14:id>
        </ext>
      </extLst>
    </cfRule>
  </conditionalFormatting>
  <conditionalFormatting sqref="U735">
    <cfRule type="dataBar" priority="29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{22503210-8CE3-48B0-A604-F49E9AB6B798}</x14:id>
        </ext>
      </extLst>
    </cfRule>
  </conditionalFormatting>
  <conditionalFormatting sqref="O737">
    <cfRule type="cellIs" dxfId="1305" priority="2964" operator="equal">
      <formula>"N"</formula>
    </cfRule>
  </conditionalFormatting>
  <conditionalFormatting sqref="Z734">
    <cfRule type="dataBar" priority="29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{4D8F7168-6FDC-401E-A95A-431D0AA0653B}</x14:id>
        </ext>
      </extLst>
    </cfRule>
  </conditionalFormatting>
  <conditionalFormatting sqref="U734">
    <cfRule type="dataBar" priority="29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{2C0AF951-47C5-49F2-86AC-14C3750A00A7}</x14:id>
        </ext>
      </extLst>
    </cfRule>
  </conditionalFormatting>
  <conditionalFormatting sqref="O736">
    <cfRule type="cellIs" dxfId="1304" priority="2960" operator="equal">
      <formula>"N"</formula>
    </cfRule>
  </conditionalFormatting>
  <conditionalFormatting sqref="Z733">
    <cfRule type="dataBar" priority="29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{E5FD84B2-C983-499E-8EEB-5987344FD1EB}</x14:id>
        </ext>
      </extLst>
    </cfRule>
  </conditionalFormatting>
  <conditionalFormatting sqref="U733">
    <cfRule type="dataBar" priority="29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{BDD01FA6-1F10-4B0A-8245-4151EDA57C49}</x14:id>
        </ext>
      </extLst>
    </cfRule>
  </conditionalFormatting>
  <conditionalFormatting sqref="O735">
    <cfRule type="cellIs" dxfId="1303" priority="2956" operator="equal">
      <formula>"N"</formula>
    </cfRule>
  </conditionalFormatting>
  <conditionalFormatting sqref="Z732">
    <cfRule type="dataBar" priority="29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{4815B03A-E1EC-4E7E-88C3-E42BD284E6F0}</x14:id>
        </ext>
      </extLst>
    </cfRule>
  </conditionalFormatting>
  <conditionalFormatting sqref="U732">
    <cfRule type="dataBar" priority="29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{F7EF3D64-5823-4639-813F-A5EEAC426125}</x14:id>
        </ext>
      </extLst>
    </cfRule>
  </conditionalFormatting>
  <conditionalFormatting sqref="O734">
    <cfRule type="cellIs" dxfId="1302" priority="2952" operator="equal">
      <formula>"N"</formula>
    </cfRule>
  </conditionalFormatting>
  <conditionalFormatting sqref="Z731">
    <cfRule type="dataBar" priority="29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{627C7DD9-FCED-45E5-B9CD-4A38878C2B36}</x14:id>
        </ext>
      </extLst>
    </cfRule>
  </conditionalFormatting>
  <conditionalFormatting sqref="U731">
    <cfRule type="dataBar" priority="29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{B897251C-525B-4E7F-8E4C-00EC8182FF53}</x14:id>
        </ext>
      </extLst>
    </cfRule>
  </conditionalFormatting>
  <conditionalFormatting sqref="O733">
    <cfRule type="cellIs" dxfId="1301" priority="2948" operator="equal">
      <formula>"N"</formula>
    </cfRule>
  </conditionalFormatting>
  <conditionalFormatting sqref="Z730">
    <cfRule type="dataBar" priority="29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{33BE4B1F-965C-400D-879E-F90C6F358ABE}</x14:id>
        </ext>
      </extLst>
    </cfRule>
  </conditionalFormatting>
  <conditionalFormatting sqref="U730">
    <cfRule type="dataBar" priority="29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{1D0F0384-EE68-4F2D-BA07-DBC9E6B05735}</x14:id>
        </ext>
      </extLst>
    </cfRule>
  </conditionalFormatting>
  <conditionalFormatting sqref="O732">
    <cfRule type="cellIs" dxfId="1300" priority="2944" operator="equal">
      <formula>"N"</formula>
    </cfRule>
  </conditionalFormatting>
  <conditionalFormatting sqref="Z729">
    <cfRule type="dataBar" priority="29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{9D055FF2-39FE-4AA4-8D5E-C624D232019D}</x14:id>
        </ext>
      </extLst>
    </cfRule>
  </conditionalFormatting>
  <conditionalFormatting sqref="U729">
    <cfRule type="dataBar" priority="29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{82914566-1091-418E-83F1-D5806436E54E}</x14:id>
        </ext>
      </extLst>
    </cfRule>
  </conditionalFormatting>
  <conditionalFormatting sqref="O731">
    <cfRule type="cellIs" dxfId="1299" priority="2940" operator="equal">
      <formula>"N"</formula>
    </cfRule>
  </conditionalFormatting>
  <conditionalFormatting sqref="Z728">
    <cfRule type="dataBar" priority="29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{0410C43B-BDF9-489A-994D-977B79551F3D}</x14:id>
        </ext>
      </extLst>
    </cfRule>
  </conditionalFormatting>
  <conditionalFormatting sqref="U728">
    <cfRule type="dataBar" priority="29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{4D32DA3A-380F-4E9B-B3B2-820DA9714085}</x14:id>
        </ext>
      </extLst>
    </cfRule>
  </conditionalFormatting>
  <conditionalFormatting sqref="O730">
    <cfRule type="cellIs" dxfId="1298" priority="2936" operator="equal">
      <formula>"N"</formula>
    </cfRule>
  </conditionalFormatting>
  <conditionalFormatting sqref="Z727">
    <cfRule type="dataBar" priority="29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{1C7DEBF1-73A8-43C3-A174-A168439FC060}</x14:id>
        </ext>
      </extLst>
    </cfRule>
  </conditionalFormatting>
  <conditionalFormatting sqref="U727">
    <cfRule type="dataBar" priority="29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{70B876A9-D704-46F0-9D7F-A1D65ADDB62F}</x14:id>
        </ext>
      </extLst>
    </cfRule>
  </conditionalFormatting>
  <conditionalFormatting sqref="O729">
    <cfRule type="cellIs" dxfId="1297" priority="2932" operator="equal">
      <formula>"N"</formula>
    </cfRule>
  </conditionalFormatting>
  <conditionalFormatting sqref="Z726">
    <cfRule type="dataBar" priority="29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{F1414616-B030-4DB7-A65F-9D9D8650F015}</x14:id>
        </ext>
      </extLst>
    </cfRule>
  </conditionalFormatting>
  <conditionalFormatting sqref="U726">
    <cfRule type="dataBar" priority="29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{2753DF61-A6BB-41BD-A087-5B46166D503C}</x14:id>
        </ext>
      </extLst>
    </cfRule>
  </conditionalFormatting>
  <conditionalFormatting sqref="O728">
    <cfRule type="cellIs" dxfId="1296" priority="2928" operator="equal">
      <formula>"N"</formula>
    </cfRule>
  </conditionalFormatting>
  <conditionalFormatting sqref="Z725">
    <cfRule type="dataBar" priority="29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{3E16F01F-60D5-4DE2-87D6-A1FA0B4F9F59}</x14:id>
        </ext>
      </extLst>
    </cfRule>
  </conditionalFormatting>
  <conditionalFormatting sqref="U725">
    <cfRule type="dataBar" priority="29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{0F959EA7-7D7D-4B6D-87A0-266F4C8DE62C}</x14:id>
        </ext>
      </extLst>
    </cfRule>
  </conditionalFormatting>
  <conditionalFormatting sqref="O727">
    <cfRule type="cellIs" dxfId="1295" priority="2924" operator="equal">
      <formula>"N"</formula>
    </cfRule>
  </conditionalFormatting>
  <conditionalFormatting sqref="Z724">
    <cfRule type="dataBar" priority="29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{CD9A2199-9B0E-41C8-84DB-CBA090E7AE99}</x14:id>
        </ext>
      </extLst>
    </cfRule>
  </conditionalFormatting>
  <conditionalFormatting sqref="U724">
    <cfRule type="dataBar" priority="29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{A150B5E1-6E2A-44D3-835B-5C71A1F81D78}</x14:id>
        </ext>
      </extLst>
    </cfRule>
  </conditionalFormatting>
  <conditionalFormatting sqref="O726">
    <cfRule type="cellIs" dxfId="1294" priority="2917" operator="equal">
      <formula>"N"</formula>
    </cfRule>
  </conditionalFormatting>
  <conditionalFormatting sqref="Z723">
    <cfRule type="dataBar" priority="29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{43ED0DAF-BCBB-4569-A2A1-0FCF2793D33A}</x14:id>
        </ext>
      </extLst>
    </cfRule>
  </conditionalFormatting>
  <conditionalFormatting sqref="U723">
    <cfRule type="dataBar" priority="29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{553C5340-1B33-4598-AB46-40B23C4F4233}</x14:id>
        </ext>
      </extLst>
    </cfRule>
  </conditionalFormatting>
  <conditionalFormatting sqref="O725">
    <cfRule type="cellIs" dxfId="1293" priority="2913" operator="equal">
      <formula>"N"</formula>
    </cfRule>
  </conditionalFormatting>
  <conditionalFormatting sqref="Z722">
    <cfRule type="dataBar" priority="29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{1F3418D7-B7E3-42D6-8BC3-95F1A9517B68}</x14:id>
        </ext>
      </extLst>
    </cfRule>
  </conditionalFormatting>
  <conditionalFormatting sqref="U722">
    <cfRule type="dataBar" priority="29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{9AD0F57D-3380-4F6C-96CC-BB97FA84CEB4}</x14:id>
        </ext>
      </extLst>
    </cfRule>
  </conditionalFormatting>
  <conditionalFormatting sqref="O723">
    <cfRule type="cellIs" dxfId="1292" priority="2909" operator="equal">
      <formula>"N"</formula>
    </cfRule>
  </conditionalFormatting>
  <conditionalFormatting sqref="Z720">
    <cfRule type="dataBar" priority="29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{C2BE234C-4FDA-47CF-BC6A-04230C68B53A}</x14:id>
        </ext>
      </extLst>
    </cfRule>
  </conditionalFormatting>
  <conditionalFormatting sqref="U720">
    <cfRule type="dataBar" priority="29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{B744ECCB-34B2-4A50-9052-1111E894BE3B}</x14:id>
        </ext>
      </extLst>
    </cfRule>
  </conditionalFormatting>
  <conditionalFormatting sqref="O721">
    <cfRule type="cellIs" dxfId="1291" priority="2905" operator="equal">
      <formula>"N"</formula>
    </cfRule>
  </conditionalFormatting>
  <conditionalFormatting sqref="Z718">
    <cfRule type="dataBar" priority="29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{05F34BE7-29F9-44E9-A23D-08FA9D673E4A}</x14:id>
        </ext>
      </extLst>
    </cfRule>
  </conditionalFormatting>
  <conditionalFormatting sqref="U718">
    <cfRule type="dataBar" priority="29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{D98DD8B7-6341-4FE1-B775-610E9721A01B}</x14:id>
        </ext>
      </extLst>
    </cfRule>
  </conditionalFormatting>
  <conditionalFormatting sqref="O720">
    <cfRule type="cellIs" dxfId="1290" priority="2901" operator="equal">
      <formula>"N"</formula>
    </cfRule>
  </conditionalFormatting>
  <conditionalFormatting sqref="Z717">
    <cfRule type="dataBar" priority="29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{C71A790C-6701-49F8-8A44-4974DE9CA651}</x14:id>
        </ext>
      </extLst>
    </cfRule>
  </conditionalFormatting>
  <conditionalFormatting sqref="U717">
    <cfRule type="dataBar" priority="29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{3B312D66-7C6D-4FCB-92CD-2CDF3F7F3C86}</x14:id>
        </ext>
      </extLst>
    </cfRule>
  </conditionalFormatting>
  <conditionalFormatting sqref="O724">
    <cfRule type="cellIs" dxfId="1289" priority="2897" operator="equal">
      <formula>"N"</formula>
    </cfRule>
  </conditionalFormatting>
  <conditionalFormatting sqref="Z721">
    <cfRule type="dataBar" priority="28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{78B4D36A-E7F6-41F8-8F8F-AC5BAD3B4326}</x14:id>
        </ext>
      </extLst>
    </cfRule>
  </conditionalFormatting>
  <conditionalFormatting sqref="U721">
    <cfRule type="dataBar" priority="28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{2F2AD864-7D3D-49D4-8754-03E2AC344686}</x14:id>
        </ext>
      </extLst>
    </cfRule>
  </conditionalFormatting>
  <conditionalFormatting sqref="O722">
    <cfRule type="cellIs" dxfId="1288" priority="2893" operator="equal">
      <formula>"N"</formula>
    </cfRule>
  </conditionalFormatting>
  <conditionalFormatting sqref="Z719">
    <cfRule type="dataBar" priority="28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{6154D2D0-E42A-4C8D-9726-CDA8B6BAD44C}</x14:id>
        </ext>
      </extLst>
    </cfRule>
  </conditionalFormatting>
  <conditionalFormatting sqref="U719">
    <cfRule type="dataBar" priority="28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{0094864B-F6A0-419D-B818-5E64E3BEAC23}</x14:id>
        </ext>
      </extLst>
    </cfRule>
  </conditionalFormatting>
  <conditionalFormatting sqref="O719">
    <cfRule type="cellIs" dxfId="1287" priority="2889" operator="equal">
      <formula>"N"</formula>
    </cfRule>
  </conditionalFormatting>
  <conditionalFormatting sqref="Z716">
    <cfRule type="dataBar" priority="28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{CEE5C693-7E28-4739-92A4-51905FBA37B6}</x14:id>
        </ext>
      </extLst>
    </cfRule>
  </conditionalFormatting>
  <conditionalFormatting sqref="U716">
    <cfRule type="dataBar" priority="28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{A8CD6BC3-E803-4796-A034-C4DAFFA768C1}</x14:id>
        </ext>
      </extLst>
    </cfRule>
  </conditionalFormatting>
  <conditionalFormatting sqref="O718">
    <cfRule type="cellIs" dxfId="1286" priority="2885" operator="equal">
      <formula>"N"</formula>
    </cfRule>
  </conditionalFormatting>
  <conditionalFormatting sqref="Z715">
    <cfRule type="dataBar" priority="28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{FDAD410C-F0AB-41B7-B963-8574600006F6}</x14:id>
        </ext>
      </extLst>
    </cfRule>
  </conditionalFormatting>
  <conditionalFormatting sqref="U715">
    <cfRule type="dataBar" priority="28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{9904B0D7-18DE-4741-BE2A-E2281665FA59}</x14:id>
        </ext>
      </extLst>
    </cfRule>
  </conditionalFormatting>
  <conditionalFormatting sqref="O717">
    <cfRule type="cellIs" dxfId="1285" priority="2881" operator="equal">
      <formula>"N"</formula>
    </cfRule>
  </conditionalFormatting>
  <conditionalFormatting sqref="Z714">
    <cfRule type="dataBar" priority="28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{47C9A656-C7E8-4161-8F7F-18506A66E1A5}</x14:id>
        </ext>
      </extLst>
    </cfRule>
  </conditionalFormatting>
  <conditionalFormatting sqref="U714">
    <cfRule type="dataBar" priority="28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{6C1FFC1B-381F-4FEE-B03B-48A271EC7D96}</x14:id>
        </ext>
      </extLst>
    </cfRule>
  </conditionalFormatting>
  <conditionalFormatting sqref="O716">
    <cfRule type="cellIs" dxfId="1284" priority="2877" operator="equal">
      <formula>"N"</formula>
    </cfRule>
  </conditionalFormatting>
  <conditionalFormatting sqref="Z713">
    <cfRule type="dataBar" priority="28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{CBFB2BAD-31FE-4985-8F36-008B62A2B6A0}</x14:id>
        </ext>
      </extLst>
    </cfRule>
  </conditionalFormatting>
  <conditionalFormatting sqref="U713">
    <cfRule type="dataBar" priority="28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{165BFAA2-729B-4685-BB7F-3214B133553A}</x14:id>
        </ext>
      </extLst>
    </cfRule>
  </conditionalFormatting>
  <conditionalFormatting sqref="O715">
    <cfRule type="cellIs" dxfId="1283" priority="2873" operator="equal">
      <formula>"N"</formula>
    </cfRule>
  </conditionalFormatting>
  <conditionalFormatting sqref="Z712">
    <cfRule type="dataBar" priority="28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{D129842A-CD94-4267-8726-C35F9C76D345}</x14:id>
        </ext>
      </extLst>
    </cfRule>
  </conditionalFormatting>
  <conditionalFormatting sqref="U712">
    <cfRule type="dataBar" priority="28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{4A97E0BD-CF07-4B31-A8CE-0EB1A3F6A91F}</x14:id>
        </ext>
      </extLst>
    </cfRule>
  </conditionalFormatting>
  <conditionalFormatting sqref="O714">
    <cfRule type="cellIs" dxfId="1282" priority="2869" operator="equal">
      <formula>"N"</formula>
    </cfRule>
  </conditionalFormatting>
  <conditionalFormatting sqref="Z711">
    <cfRule type="dataBar" priority="28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{41C33B39-41A9-4EE3-8048-FECED9EC8D3F}</x14:id>
        </ext>
      </extLst>
    </cfRule>
  </conditionalFormatting>
  <conditionalFormatting sqref="U711">
    <cfRule type="dataBar" priority="28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{8C9CEFA1-16FC-4BDE-8E3D-BC2A767D50EE}</x14:id>
        </ext>
      </extLst>
    </cfRule>
  </conditionalFormatting>
  <conditionalFormatting sqref="O713">
    <cfRule type="cellIs" dxfId="1281" priority="2865" operator="equal">
      <formula>"N"</formula>
    </cfRule>
  </conditionalFormatting>
  <conditionalFormatting sqref="Z710">
    <cfRule type="dataBar" priority="28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{32178CA2-A939-477E-8B6B-F12EBCE49D27}</x14:id>
        </ext>
      </extLst>
    </cfRule>
  </conditionalFormatting>
  <conditionalFormatting sqref="U710">
    <cfRule type="dataBar" priority="28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{A99C9235-3060-4EC2-8B62-53A7FFD9EF4F}</x14:id>
        </ext>
      </extLst>
    </cfRule>
  </conditionalFormatting>
  <conditionalFormatting sqref="O712">
    <cfRule type="cellIs" dxfId="1280" priority="2861" operator="equal">
      <formula>"N"</formula>
    </cfRule>
  </conditionalFormatting>
  <conditionalFormatting sqref="Z709">
    <cfRule type="dataBar" priority="28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{1DD91F01-4A29-4330-940E-830345D838C2}</x14:id>
        </ext>
      </extLst>
    </cfRule>
  </conditionalFormatting>
  <conditionalFormatting sqref="U709">
    <cfRule type="dataBar" priority="28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{BBD076F1-247A-4DD0-8379-3DAB4FD348A1}</x14:id>
        </ext>
      </extLst>
    </cfRule>
  </conditionalFormatting>
  <conditionalFormatting sqref="Z708">
    <cfRule type="dataBar" priority="28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{4BFA34B2-7929-47B6-B895-EFE80964A7F6}</x14:id>
        </ext>
      </extLst>
    </cfRule>
  </conditionalFormatting>
  <conditionalFormatting sqref="U708">
    <cfRule type="dataBar" priority="28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{36A5D1E5-88C8-4247-8C20-AF926391F51F}</x14:id>
        </ext>
      </extLst>
    </cfRule>
  </conditionalFormatting>
  <conditionalFormatting sqref="Z707">
    <cfRule type="dataBar" priority="28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{48A94DA1-D7D4-43D5-8E6D-E003FDE16401}</x14:id>
        </ext>
      </extLst>
    </cfRule>
  </conditionalFormatting>
  <conditionalFormatting sqref="U707">
    <cfRule type="dataBar" priority="28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{97DC6009-7A1A-4189-B421-AE50558A6087}</x14:id>
        </ext>
      </extLst>
    </cfRule>
  </conditionalFormatting>
  <conditionalFormatting sqref="O709">
    <cfRule type="cellIs" dxfId="1279" priority="2849" operator="equal">
      <formula>"N"</formula>
    </cfRule>
  </conditionalFormatting>
  <conditionalFormatting sqref="Z706">
    <cfRule type="dataBar" priority="28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{F4598F93-67A4-4D0C-9A6B-51D9DB21AE45}</x14:id>
        </ext>
      </extLst>
    </cfRule>
  </conditionalFormatting>
  <conditionalFormatting sqref="U706">
    <cfRule type="dataBar" priority="28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{6A499FBE-8A06-4612-A7EE-3CC87027A073}</x14:id>
        </ext>
      </extLst>
    </cfRule>
  </conditionalFormatting>
  <conditionalFormatting sqref="O708">
    <cfRule type="cellIs" dxfId="1278" priority="2845" operator="equal">
      <formula>"N"</formula>
    </cfRule>
  </conditionalFormatting>
  <conditionalFormatting sqref="Z705">
    <cfRule type="dataBar" priority="28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{66AAD011-4832-4AFB-B7F9-DFDEBD606045}</x14:id>
        </ext>
      </extLst>
    </cfRule>
  </conditionalFormatting>
  <conditionalFormatting sqref="U705">
    <cfRule type="dataBar" priority="28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{BE0AB7E6-16C5-4188-AA98-DB6351E9CEE3}</x14:id>
        </ext>
      </extLst>
    </cfRule>
  </conditionalFormatting>
  <conditionalFormatting sqref="O707">
    <cfRule type="cellIs" dxfId="1277" priority="2841" operator="equal">
      <formula>"N"</formula>
    </cfRule>
  </conditionalFormatting>
  <conditionalFormatting sqref="Z704">
    <cfRule type="dataBar" priority="28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{3C136FAD-4CB3-4450-881F-BA0EA327D062}</x14:id>
        </ext>
      </extLst>
    </cfRule>
  </conditionalFormatting>
  <conditionalFormatting sqref="U704">
    <cfRule type="dataBar" priority="28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{A5FDB039-87C8-49FD-811E-641190B9C5E9}</x14:id>
        </ext>
      </extLst>
    </cfRule>
  </conditionalFormatting>
  <conditionalFormatting sqref="O706">
    <cfRule type="cellIs" dxfId="1276" priority="2837" operator="equal">
      <formula>"N"</formula>
    </cfRule>
  </conditionalFormatting>
  <conditionalFormatting sqref="Z703">
    <cfRule type="dataBar" priority="28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{B529880E-D497-49B1-88BD-AF5A8430937D}</x14:id>
        </ext>
      </extLst>
    </cfRule>
  </conditionalFormatting>
  <conditionalFormatting sqref="U703">
    <cfRule type="dataBar" priority="28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{F560A21D-D686-4E83-9166-698529114C00}</x14:id>
        </ext>
      </extLst>
    </cfRule>
  </conditionalFormatting>
  <conditionalFormatting sqref="O705">
    <cfRule type="cellIs" dxfId="1275" priority="2833" operator="equal">
      <formula>"N"</formula>
    </cfRule>
  </conditionalFormatting>
  <conditionalFormatting sqref="Z702">
    <cfRule type="dataBar" priority="28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{39A4AA2D-410A-4A66-98FA-C3F7BE336CF5}</x14:id>
        </ext>
      </extLst>
    </cfRule>
  </conditionalFormatting>
  <conditionalFormatting sqref="U702">
    <cfRule type="dataBar" priority="28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{A58429E8-B71B-469F-92D6-9A1904AB4F2B}</x14:id>
        </ext>
      </extLst>
    </cfRule>
  </conditionalFormatting>
  <conditionalFormatting sqref="O704">
    <cfRule type="cellIs" dxfId="1274" priority="2829" operator="equal">
      <formula>"N"</formula>
    </cfRule>
  </conditionalFormatting>
  <conditionalFormatting sqref="Z701">
    <cfRule type="dataBar" priority="28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{718EC63D-6E34-4439-A9AF-0D003F3F260C}</x14:id>
        </ext>
      </extLst>
    </cfRule>
  </conditionalFormatting>
  <conditionalFormatting sqref="U701">
    <cfRule type="dataBar" priority="28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{FFBD3228-D5B6-41B9-99AB-2D5CD8B9BF08}</x14:id>
        </ext>
      </extLst>
    </cfRule>
  </conditionalFormatting>
  <conditionalFormatting sqref="O703">
    <cfRule type="cellIs" dxfId="1273" priority="2822" operator="equal">
      <formula>"N"</formula>
    </cfRule>
  </conditionalFormatting>
  <conditionalFormatting sqref="Z700">
    <cfRule type="dataBar" priority="28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{665F698A-77AB-443A-B98D-DD575A4502BF}</x14:id>
        </ext>
      </extLst>
    </cfRule>
  </conditionalFormatting>
  <conditionalFormatting sqref="U700">
    <cfRule type="dataBar" priority="28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{FD01FB34-3DE2-46CC-8C89-C189DC2E4753}</x14:id>
        </ext>
      </extLst>
    </cfRule>
  </conditionalFormatting>
  <conditionalFormatting sqref="O702">
    <cfRule type="cellIs" dxfId="1272" priority="2819" operator="equal">
      <formula>"N"</formula>
    </cfRule>
  </conditionalFormatting>
  <conditionalFormatting sqref="Z699">
    <cfRule type="dataBar" priority="28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{E2A5A309-C9D7-457D-834F-7B94F8B72FF8}</x14:id>
        </ext>
      </extLst>
    </cfRule>
  </conditionalFormatting>
  <conditionalFormatting sqref="U699">
    <cfRule type="dataBar" priority="28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{0E874BF4-EADA-45F5-9F5D-468CCD400C4E}</x14:id>
        </ext>
      </extLst>
    </cfRule>
  </conditionalFormatting>
  <conditionalFormatting sqref="O701">
    <cfRule type="cellIs" dxfId="1271" priority="2816" operator="equal">
      <formula>"N"</formula>
    </cfRule>
  </conditionalFormatting>
  <conditionalFormatting sqref="Z698">
    <cfRule type="dataBar" priority="28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{25A5F2EE-5FE2-4860-AB23-588D0245A0BA}</x14:id>
        </ext>
      </extLst>
    </cfRule>
  </conditionalFormatting>
  <conditionalFormatting sqref="U698">
    <cfRule type="dataBar" priority="28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{9838A949-BCBB-4A57-8204-FA896D71BBE6}</x14:id>
        </ext>
      </extLst>
    </cfRule>
  </conditionalFormatting>
  <conditionalFormatting sqref="O700">
    <cfRule type="cellIs" dxfId="1270" priority="2813" operator="equal">
      <formula>"N"</formula>
    </cfRule>
  </conditionalFormatting>
  <conditionalFormatting sqref="Z697">
    <cfRule type="dataBar" priority="28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{24C2EBF7-3E79-4494-A00B-4A2EBCDD64BF}</x14:id>
        </ext>
      </extLst>
    </cfRule>
  </conditionalFormatting>
  <conditionalFormatting sqref="U697">
    <cfRule type="dataBar" priority="28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{037EA559-A87A-4D9D-9694-D52FFC01FD87}</x14:id>
        </ext>
      </extLst>
    </cfRule>
  </conditionalFormatting>
  <conditionalFormatting sqref="O699">
    <cfRule type="cellIs" dxfId="1269" priority="2809" operator="equal">
      <formula>"N"</formula>
    </cfRule>
  </conditionalFormatting>
  <conditionalFormatting sqref="Z696">
    <cfRule type="dataBar" priority="28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{DBE8211D-0D95-402D-AB9E-34A13207F2CA}</x14:id>
        </ext>
      </extLst>
    </cfRule>
  </conditionalFormatting>
  <conditionalFormatting sqref="U696">
    <cfRule type="dataBar" priority="28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{7B5AF99E-8B99-43DB-BF14-2F69317B74D3}</x14:id>
        </ext>
      </extLst>
    </cfRule>
  </conditionalFormatting>
  <conditionalFormatting sqref="Z695">
    <cfRule type="dataBar" priority="28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{94979759-A688-46F0-88F3-E2E20FCAC5C1}</x14:id>
        </ext>
      </extLst>
    </cfRule>
  </conditionalFormatting>
  <conditionalFormatting sqref="U695">
    <cfRule type="dataBar" priority="28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{A8A6256C-1599-47AA-9125-091057CAE9A0}</x14:id>
        </ext>
      </extLst>
    </cfRule>
  </conditionalFormatting>
  <conditionalFormatting sqref="O697">
    <cfRule type="cellIs" dxfId="1268" priority="2801" operator="equal">
      <formula>"N"</formula>
    </cfRule>
  </conditionalFormatting>
  <conditionalFormatting sqref="Z694">
    <cfRule type="dataBar" priority="28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{D1D5E3C5-9B8D-40AB-B4BA-87C1731950C9}</x14:id>
        </ext>
      </extLst>
    </cfRule>
  </conditionalFormatting>
  <conditionalFormatting sqref="U694">
    <cfRule type="dataBar" priority="28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{A05D64DA-46F3-4D24-AC3C-AAC87755EE2B}</x14:id>
        </ext>
      </extLst>
    </cfRule>
  </conditionalFormatting>
  <conditionalFormatting sqref="O696">
    <cfRule type="cellIs" dxfId="1267" priority="2797" operator="equal">
      <formula>"N"</formula>
    </cfRule>
  </conditionalFormatting>
  <conditionalFormatting sqref="Z693">
    <cfRule type="dataBar" priority="27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{B2B221EB-6795-472F-8948-01015EAA4570}</x14:id>
        </ext>
      </extLst>
    </cfRule>
  </conditionalFormatting>
  <conditionalFormatting sqref="U693">
    <cfRule type="dataBar" priority="27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{F7F1D88D-31BD-4B1E-814C-F0D9D04515A8}</x14:id>
        </ext>
      </extLst>
    </cfRule>
  </conditionalFormatting>
  <conditionalFormatting sqref="O14">
    <cfRule type="cellIs" dxfId="1266" priority="2791" operator="equal">
      <formula>"N"</formula>
    </cfRule>
  </conditionalFormatting>
  <conditionalFormatting sqref="O695">
    <cfRule type="cellIs" dxfId="1265" priority="2787" operator="equal">
      <formula>"N"</formula>
    </cfRule>
  </conditionalFormatting>
  <conditionalFormatting sqref="Z692">
    <cfRule type="dataBar" priority="27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{D428F48A-C45D-47A5-B5A2-810216E775F7}</x14:id>
        </ext>
      </extLst>
    </cfRule>
  </conditionalFormatting>
  <conditionalFormatting sqref="U692">
    <cfRule type="dataBar" priority="27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{86BA3E0A-C596-4F83-9570-E0F59BC3BC30}</x14:id>
        </ext>
      </extLst>
    </cfRule>
  </conditionalFormatting>
  <conditionalFormatting sqref="O694">
    <cfRule type="cellIs" dxfId="1264" priority="2783" operator="equal">
      <formula>"N"</formula>
    </cfRule>
  </conditionalFormatting>
  <conditionalFormatting sqref="Z691">
    <cfRule type="dataBar" priority="27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{B20B4C15-F1DB-4A54-87CE-E02CD2F1B8B9}</x14:id>
        </ext>
      </extLst>
    </cfRule>
  </conditionalFormatting>
  <conditionalFormatting sqref="U691">
    <cfRule type="dataBar" priority="27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{7E7A811E-388C-4F49-98EF-044307968597}</x14:id>
        </ext>
      </extLst>
    </cfRule>
  </conditionalFormatting>
  <conditionalFormatting sqref="O693">
    <cfRule type="cellIs" dxfId="1263" priority="2779" operator="equal">
      <formula>"N"</formula>
    </cfRule>
  </conditionalFormatting>
  <conditionalFormatting sqref="Z690">
    <cfRule type="dataBar" priority="27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{14134474-94CF-44AE-914E-E71EE227E1E7}</x14:id>
        </ext>
      </extLst>
    </cfRule>
  </conditionalFormatting>
  <conditionalFormatting sqref="U690">
    <cfRule type="dataBar" priority="27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{CEB3EDD9-EEFF-47BE-B03E-614A2D74B299}</x14:id>
        </ext>
      </extLst>
    </cfRule>
  </conditionalFormatting>
  <conditionalFormatting sqref="O692">
    <cfRule type="cellIs" dxfId="1262" priority="2775" operator="equal">
      <formula>"N"</formula>
    </cfRule>
  </conditionalFormatting>
  <conditionalFormatting sqref="Z689">
    <cfRule type="dataBar" priority="27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{1897A24D-2947-417A-BE93-D7CD0D50323F}</x14:id>
        </ext>
      </extLst>
    </cfRule>
  </conditionalFormatting>
  <conditionalFormatting sqref="U689">
    <cfRule type="dataBar" priority="27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{BCBCB29D-3B91-4A0D-A7FF-B41881D96D46}</x14:id>
        </ext>
      </extLst>
    </cfRule>
  </conditionalFormatting>
  <conditionalFormatting sqref="O691">
    <cfRule type="cellIs" dxfId="1261" priority="2771" operator="equal">
      <formula>"N"</formula>
    </cfRule>
  </conditionalFormatting>
  <conditionalFormatting sqref="Z688">
    <cfRule type="dataBar" priority="27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{FF743325-FFFA-4D55-B2E6-64B9888AF25A}</x14:id>
        </ext>
      </extLst>
    </cfRule>
  </conditionalFormatting>
  <conditionalFormatting sqref="U688">
    <cfRule type="dataBar" priority="27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{A7265E6F-CBF4-4A82-9805-41FD1AA60C94}</x14:id>
        </ext>
      </extLst>
    </cfRule>
  </conditionalFormatting>
  <conditionalFormatting sqref="O690">
    <cfRule type="cellIs" dxfId="1260" priority="2767" operator="equal">
      <formula>"N"</formula>
    </cfRule>
  </conditionalFormatting>
  <conditionalFormatting sqref="Z687">
    <cfRule type="dataBar" priority="27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{3FAA12B6-DB5F-4649-93EB-911FAB776CAF}</x14:id>
        </ext>
      </extLst>
    </cfRule>
  </conditionalFormatting>
  <conditionalFormatting sqref="U687">
    <cfRule type="dataBar" priority="27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{DEFBD421-E014-4812-9201-AFABBBFE1588}</x14:id>
        </ext>
      </extLst>
    </cfRule>
  </conditionalFormatting>
  <conditionalFormatting sqref="O689">
    <cfRule type="cellIs" dxfId="1259" priority="2763" operator="equal">
      <formula>"N"</formula>
    </cfRule>
  </conditionalFormatting>
  <conditionalFormatting sqref="Z686">
    <cfRule type="dataBar" priority="27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{E2730DF5-3AC0-4466-AAF2-0B2B1D918F7D}</x14:id>
        </ext>
      </extLst>
    </cfRule>
  </conditionalFormatting>
  <conditionalFormatting sqref="U686">
    <cfRule type="dataBar" priority="27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{D3BA3573-47CF-4972-8DFE-5E82ECDA4CCD}</x14:id>
        </ext>
      </extLst>
    </cfRule>
  </conditionalFormatting>
  <conditionalFormatting sqref="O688">
    <cfRule type="cellIs" dxfId="1258" priority="2759" operator="equal">
      <formula>"N"</formula>
    </cfRule>
  </conditionalFormatting>
  <conditionalFormatting sqref="Z685">
    <cfRule type="dataBar" priority="27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{01EEEB11-E02A-4618-BA30-897650A51590}</x14:id>
        </ext>
      </extLst>
    </cfRule>
  </conditionalFormatting>
  <conditionalFormatting sqref="U685">
    <cfRule type="dataBar" priority="27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{0CCAB3F5-B899-4979-B000-A3D294F59DC0}</x14:id>
        </ext>
      </extLst>
    </cfRule>
  </conditionalFormatting>
  <conditionalFormatting sqref="O687">
    <cfRule type="cellIs" dxfId="1257" priority="2755" operator="equal">
      <formula>"N"</formula>
    </cfRule>
  </conditionalFormatting>
  <conditionalFormatting sqref="Z684">
    <cfRule type="dataBar" priority="27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{5A88C208-85A7-4CCD-B6BF-039F38115A74}</x14:id>
        </ext>
      </extLst>
    </cfRule>
  </conditionalFormatting>
  <conditionalFormatting sqref="U684">
    <cfRule type="dataBar" priority="27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{94A9B930-8C6D-4630-B2C7-7D77D13B8870}</x14:id>
        </ext>
      </extLst>
    </cfRule>
  </conditionalFormatting>
  <conditionalFormatting sqref="O686">
    <cfRule type="cellIs" dxfId="1256" priority="2751" operator="equal">
      <formula>"N"</formula>
    </cfRule>
  </conditionalFormatting>
  <conditionalFormatting sqref="Z683">
    <cfRule type="dataBar" priority="27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{2B838727-A804-469E-8CCF-DB4C604FDF5A}</x14:id>
        </ext>
      </extLst>
    </cfRule>
  </conditionalFormatting>
  <conditionalFormatting sqref="U683">
    <cfRule type="dataBar" priority="27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{35B078C5-9FD2-4B11-B8EE-E7B291A07A1B}</x14:id>
        </ext>
      </extLst>
    </cfRule>
  </conditionalFormatting>
  <conditionalFormatting sqref="O685">
    <cfRule type="cellIs" dxfId="1255" priority="2743" operator="equal">
      <formula>"N"</formula>
    </cfRule>
  </conditionalFormatting>
  <conditionalFormatting sqref="Z682">
    <cfRule type="dataBar" priority="27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{4B444C40-E707-45FC-B99E-11054BFD4F0C}</x14:id>
        </ext>
      </extLst>
    </cfRule>
  </conditionalFormatting>
  <conditionalFormatting sqref="U682">
    <cfRule type="dataBar" priority="27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{6CA532FB-2C03-4745-A4C7-462B4476D66C}</x14:id>
        </ext>
      </extLst>
    </cfRule>
  </conditionalFormatting>
  <conditionalFormatting sqref="O684">
    <cfRule type="cellIs" dxfId="1254" priority="2739" operator="equal">
      <formula>"N"</formula>
    </cfRule>
  </conditionalFormatting>
  <conditionalFormatting sqref="Z681">
    <cfRule type="dataBar" priority="27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{CBAF9C15-6A90-40FF-8E6F-A30A743590E8}</x14:id>
        </ext>
      </extLst>
    </cfRule>
  </conditionalFormatting>
  <conditionalFormatting sqref="U681">
    <cfRule type="dataBar" priority="27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{2DBCDA2D-75E2-4F48-8D39-F99DBE8D440B}</x14:id>
        </ext>
      </extLst>
    </cfRule>
  </conditionalFormatting>
  <conditionalFormatting sqref="O683">
    <cfRule type="cellIs" dxfId="1253" priority="2735" operator="equal">
      <formula>"N"</formula>
    </cfRule>
  </conditionalFormatting>
  <conditionalFormatting sqref="Z680">
    <cfRule type="dataBar" priority="27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{B9BD8AA7-2B46-4528-A2A4-DB663E1FA299}</x14:id>
        </ext>
      </extLst>
    </cfRule>
  </conditionalFormatting>
  <conditionalFormatting sqref="U680">
    <cfRule type="dataBar" priority="27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{1ACD3736-A718-4B70-86F0-29A5C290FE1A}</x14:id>
        </ext>
      </extLst>
    </cfRule>
  </conditionalFormatting>
  <conditionalFormatting sqref="O682">
    <cfRule type="cellIs" dxfId="1252" priority="2731" operator="equal">
      <formula>"N"</formula>
    </cfRule>
  </conditionalFormatting>
  <conditionalFormatting sqref="Z679">
    <cfRule type="dataBar" priority="27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{D0F20F9D-BF3F-4C65-A87E-5BD06B0BCD75}</x14:id>
        </ext>
      </extLst>
    </cfRule>
  </conditionalFormatting>
  <conditionalFormatting sqref="U679">
    <cfRule type="dataBar" priority="27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{EEA4532A-E85E-43D0-8AF7-36CCE025B447}</x14:id>
        </ext>
      </extLst>
    </cfRule>
  </conditionalFormatting>
  <conditionalFormatting sqref="O681">
    <cfRule type="cellIs" dxfId="1251" priority="2727" operator="equal">
      <formula>"N"</formula>
    </cfRule>
  </conditionalFormatting>
  <conditionalFormatting sqref="Z678">
    <cfRule type="dataBar" priority="27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{68D42695-ECB6-4D55-B54A-6029E696BD2E}</x14:id>
        </ext>
      </extLst>
    </cfRule>
  </conditionalFormatting>
  <conditionalFormatting sqref="U678">
    <cfRule type="dataBar" priority="27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{B21910A3-1205-437C-87B9-6AB6E13F7B03}</x14:id>
        </ext>
      </extLst>
    </cfRule>
  </conditionalFormatting>
  <conditionalFormatting sqref="O679">
    <cfRule type="cellIs" dxfId="1250" priority="2723" operator="equal">
      <formula>"N"</formula>
    </cfRule>
  </conditionalFormatting>
  <conditionalFormatting sqref="Z676">
    <cfRule type="dataBar" priority="27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{B8CF6062-1F69-4A98-BBF2-9309A8C39C8F}</x14:id>
        </ext>
      </extLst>
    </cfRule>
  </conditionalFormatting>
  <conditionalFormatting sqref="U676">
    <cfRule type="dataBar" priority="27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{F268BFA3-9AC8-4B07-9C16-1C16FC1012BF}</x14:id>
        </ext>
      </extLst>
    </cfRule>
  </conditionalFormatting>
  <conditionalFormatting sqref="O680">
    <cfRule type="cellIs" dxfId="1249" priority="2719" operator="equal">
      <formula>"N"</formula>
    </cfRule>
  </conditionalFormatting>
  <conditionalFormatting sqref="Z677">
    <cfRule type="dataBar" priority="27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{343B8801-A94D-4C9F-9470-9D8108453AA7}</x14:id>
        </ext>
      </extLst>
    </cfRule>
  </conditionalFormatting>
  <conditionalFormatting sqref="U677">
    <cfRule type="dataBar" priority="27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{E7C097EA-F3F8-493E-8246-544B548E84F2}</x14:id>
        </ext>
      </extLst>
    </cfRule>
  </conditionalFormatting>
  <conditionalFormatting sqref="O677">
    <cfRule type="cellIs" dxfId="1248" priority="2715" operator="equal">
      <formula>"N"</formula>
    </cfRule>
  </conditionalFormatting>
  <conditionalFormatting sqref="Z674">
    <cfRule type="dataBar" priority="27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{5DC75F41-A6CD-474D-AD75-57EC14BE35D9}</x14:id>
        </ext>
      </extLst>
    </cfRule>
  </conditionalFormatting>
  <conditionalFormatting sqref="U674">
    <cfRule type="dataBar" priority="27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{837069BB-F0E5-45D2-9CA9-37DD829F55B8}</x14:id>
        </ext>
      </extLst>
    </cfRule>
  </conditionalFormatting>
  <conditionalFormatting sqref="O678">
    <cfRule type="cellIs" dxfId="1247" priority="2711" operator="equal">
      <formula>"N"</formula>
    </cfRule>
  </conditionalFormatting>
  <conditionalFormatting sqref="Z675">
    <cfRule type="dataBar" priority="27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{2DA75599-671F-46F0-8BE4-8552C28D3FB7}</x14:id>
        </ext>
      </extLst>
    </cfRule>
  </conditionalFormatting>
  <conditionalFormatting sqref="U675">
    <cfRule type="dataBar" priority="27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{27E0320E-E91F-415D-8406-686BBA3D875B}</x14:id>
        </ext>
      </extLst>
    </cfRule>
  </conditionalFormatting>
  <conditionalFormatting sqref="O676">
    <cfRule type="cellIs" dxfId="1246" priority="2707" operator="equal">
      <formula>"N"</formula>
    </cfRule>
  </conditionalFormatting>
  <conditionalFormatting sqref="Z673">
    <cfRule type="dataBar" priority="27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{0947F90D-E36E-483F-A3A8-16519200FCF6}</x14:id>
        </ext>
      </extLst>
    </cfRule>
  </conditionalFormatting>
  <conditionalFormatting sqref="U673">
    <cfRule type="dataBar" priority="27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{BEB09DB4-FB8A-4693-80AD-EA7BAAC0FAE1}</x14:id>
        </ext>
      </extLst>
    </cfRule>
  </conditionalFormatting>
  <conditionalFormatting sqref="O675">
    <cfRule type="cellIs" dxfId="1245" priority="2703" operator="equal">
      <formula>"N"</formula>
    </cfRule>
  </conditionalFormatting>
  <conditionalFormatting sqref="Z672">
    <cfRule type="dataBar" priority="27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{8ED09735-A5BA-45B2-9970-925F4BE0C695}</x14:id>
        </ext>
      </extLst>
    </cfRule>
  </conditionalFormatting>
  <conditionalFormatting sqref="U672">
    <cfRule type="dataBar" priority="27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{FB4A24E4-C63B-4AAE-8AB4-AA4530345F7E}</x14:id>
        </ext>
      </extLst>
    </cfRule>
  </conditionalFormatting>
  <conditionalFormatting sqref="O673">
    <cfRule type="cellIs" dxfId="1244" priority="2699" operator="equal">
      <formula>"N"</formula>
    </cfRule>
  </conditionalFormatting>
  <conditionalFormatting sqref="Z670">
    <cfRule type="dataBar" priority="27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{E10666FF-C9F0-43E1-A274-FD2CDA139E5F}</x14:id>
        </ext>
      </extLst>
    </cfRule>
  </conditionalFormatting>
  <conditionalFormatting sqref="U670">
    <cfRule type="dataBar" priority="27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{034D1796-EB65-4BFF-A457-971F5BEE0646}</x14:id>
        </ext>
      </extLst>
    </cfRule>
  </conditionalFormatting>
  <conditionalFormatting sqref="O672">
    <cfRule type="cellIs" dxfId="1243" priority="2695" operator="equal">
      <formula>"N"</formula>
    </cfRule>
  </conditionalFormatting>
  <conditionalFormatting sqref="Z669">
    <cfRule type="dataBar" priority="26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{78CB73EB-4AE4-4F9B-B2A0-23B510F3EA58}</x14:id>
        </ext>
      </extLst>
    </cfRule>
  </conditionalFormatting>
  <conditionalFormatting sqref="U669">
    <cfRule type="dataBar" priority="26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{ADF91356-4A4C-4379-98A5-D9174D274AA1}</x14:id>
        </ext>
      </extLst>
    </cfRule>
  </conditionalFormatting>
  <conditionalFormatting sqref="O671">
    <cfRule type="cellIs" dxfId="1242" priority="2691" operator="equal">
      <formula>"N"</formula>
    </cfRule>
  </conditionalFormatting>
  <conditionalFormatting sqref="Z668">
    <cfRule type="dataBar" priority="26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{782478E9-91B4-4D62-8FBD-4E14E018867E}</x14:id>
        </ext>
      </extLst>
    </cfRule>
  </conditionalFormatting>
  <conditionalFormatting sqref="U668">
    <cfRule type="dataBar" priority="26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{C3344405-A076-4A56-BA0E-A9D8DDBBAE8D}</x14:id>
        </ext>
      </extLst>
    </cfRule>
  </conditionalFormatting>
  <conditionalFormatting sqref="O670">
    <cfRule type="cellIs" dxfId="1241" priority="2687" operator="equal">
      <formula>"N"</formula>
    </cfRule>
  </conditionalFormatting>
  <conditionalFormatting sqref="Z667">
    <cfRule type="dataBar" priority="26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{AAE0C202-D992-4379-AF12-D3DA5A8D5AE6}</x14:id>
        </ext>
      </extLst>
    </cfRule>
  </conditionalFormatting>
  <conditionalFormatting sqref="U667">
    <cfRule type="dataBar" priority="26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{00A8633D-E1B5-4835-85A5-F1AABA591C35}</x14:id>
        </ext>
      </extLst>
    </cfRule>
  </conditionalFormatting>
  <conditionalFormatting sqref="O669">
    <cfRule type="cellIs" dxfId="1240" priority="2683" operator="equal">
      <formula>"N"</formula>
    </cfRule>
  </conditionalFormatting>
  <conditionalFormatting sqref="Z666">
    <cfRule type="dataBar" priority="26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{7DD470C7-74CD-4C51-AF72-073AC58FEFAC}</x14:id>
        </ext>
      </extLst>
    </cfRule>
  </conditionalFormatting>
  <conditionalFormatting sqref="U666">
    <cfRule type="dataBar" priority="26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{C6D7FBFF-72E7-4CB6-8CB4-8FEBB42C8B39}</x14:id>
        </ext>
      </extLst>
    </cfRule>
  </conditionalFormatting>
  <conditionalFormatting sqref="O668">
    <cfRule type="cellIs" dxfId="1239" priority="2679" operator="equal">
      <formula>"N"</formula>
    </cfRule>
  </conditionalFormatting>
  <conditionalFormatting sqref="Z665">
    <cfRule type="dataBar" priority="26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{D15A9663-9EF5-477B-8DCB-B15D9E244DA4}</x14:id>
        </ext>
      </extLst>
    </cfRule>
  </conditionalFormatting>
  <conditionalFormatting sqref="U665">
    <cfRule type="dataBar" priority="26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{08C594ED-CDCB-4FE1-A813-846BC40D4AA5}</x14:id>
        </ext>
      </extLst>
    </cfRule>
  </conditionalFormatting>
  <conditionalFormatting sqref="O667">
    <cfRule type="cellIs" dxfId="1238" priority="2672" operator="equal">
      <formula>"N"</formula>
    </cfRule>
  </conditionalFormatting>
  <conditionalFormatting sqref="Z664">
    <cfRule type="dataBar" priority="26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{E555287F-67F0-4D15-9FF8-30373B122D06}</x14:id>
        </ext>
      </extLst>
    </cfRule>
  </conditionalFormatting>
  <conditionalFormatting sqref="U664">
    <cfRule type="dataBar" priority="26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{4429C1B5-7153-472B-AEC1-838A13C54844}</x14:id>
        </ext>
      </extLst>
    </cfRule>
  </conditionalFormatting>
  <conditionalFormatting sqref="O665">
    <cfRule type="cellIs" dxfId="1237" priority="2668" operator="equal">
      <formula>"N"</formula>
    </cfRule>
  </conditionalFormatting>
  <conditionalFormatting sqref="Z662">
    <cfRule type="dataBar" priority="26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{23851934-F5F4-44AF-BC65-4C9F264C82A3}</x14:id>
        </ext>
      </extLst>
    </cfRule>
  </conditionalFormatting>
  <conditionalFormatting sqref="U662">
    <cfRule type="dataBar" priority="26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{BA2FDE82-59D1-447B-8D5F-7278104E4B10}</x14:id>
        </ext>
      </extLst>
    </cfRule>
  </conditionalFormatting>
  <conditionalFormatting sqref="Z663">
    <cfRule type="dataBar" priority="26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{0D8E7562-837B-4FF1-87CA-FD693BBB746E}</x14:id>
        </ext>
      </extLst>
    </cfRule>
  </conditionalFormatting>
  <conditionalFormatting sqref="U663">
    <cfRule type="dataBar" priority="26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{C83AB739-0987-488D-9E0F-31EC4AE95A0A}</x14:id>
        </ext>
      </extLst>
    </cfRule>
  </conditionalFormatting>
  <conditionalFormatting sqref="O664:O665">
    <cfRule type="cellIs" dxfId="1236" priority="2660" operator="equal">
      <formula>"N"</formula>
    </cfRule>
  </conditionalFormatting>
  <conditionalFormatting sqref="Z661">
    <cfRule type="dataBar" priority="26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{D597DFA3-2390-4F42-8A75-0FBBD1574D5C}</x14:id>
        </ext>
      </extLst>
    </cfRule>
  </conditionalFormatting>
  <conditionalFormatting sqref="U661">
    <cfRule type="dataBar" priority="26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{01E8AB1A-57C5-4EE6-8E34-B519A74811D1}</x14:id>
        </ext>
      </extLst>
    </cfRule>
  </conditionalFormatting>
  <conditionalFormatting sqref="O663">
    <cfRule type="cellIs" dxfId="1235" priority="2658" operator="equal">
      <formula>"N"</formula>
    </cfRule>
  </conditionalFormatting>
  <conditionalFormatting sqref="O663">
    <cfRule type="cellIs" dxfId="1234" priority="2655" operator="equal">
      <formula>"N"</formula>
    </cfRule>
  </conditionalFormatting>
  <conditionalFormatting sqref="Z660">
    <cfRule type="dataBar" priority="26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{C87A6059-A458-447C-9217-9D6A6334DCD8}</x14:id>
        </ext>
      </extLst>
    </cfRule>
  </conditionalFormatting>
  <conditionalFormatting sqref="U660">
    <cfRule type="dataBar" priority="26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{EE634756-A9A5-4D27-AD98-5C7C0A0F6622}</x14:id>
        </ext>
      </extLst>
    </cfRule>
  </conditionalFormatting>
  <conditionalFormatting sqref="O662">
    <cfRule type="cellIs" dxfId="1233" priority="2653" operator="equal">
      <formula>"N"</formula>
    </cfRule>
  </conditionalFormatting>
  <conditionalFormatting sqref="O662">
    <cfRule type="cellIs" dxfId="1232" priority="2650" operator="equal">
      <formula>"N"</formula>
    </cfRule>
  </conditionalFormatting>
  <conditionalFormatting sqref="Z659">
    <cfRule type="dataBar" priority="26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{18B12FDF-500D-49C3-90D3-652AD4673674}</x14:id>
        </ext>
      </extLst>
    </cfRule>
  </conditionalFormatting>
  <conditionalFormatting sqref="U659">
    <cfRule type="dataBar" priority="26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{10F227F9-B17A-4282-B10D-326E4414C2F0}</x14:id>
        </ext>
      </extLst>
    </cfRule>
  </conditionalFormatting>
  <conditionalFormatting sqref="O661">
    <cfRule type="cellIs" dxfId="1231" priority="2648" operator="equal">
      <formula>"N"</formula>
    </cfRule>
  </conditionalFormatting>
  <conditionalFormatting sqref="O661">
    <cfRule type="cellIs" dxfId="1230" priority="2645" operator="equal">
      <formula>"N"</formula>
    </cfRule>
  </conditionalFormatting>
  <conditionalFormatting sqref="Z658">
    <cfRule type="dataBar" priority="26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{7702DA86-6848-4026-8FDA-28DA4096114E}</x14:id>
        </ext>
      </extLst>
    </cfRule>
  </conditionalFormatting>
  <conditionalFormatting sqref="U658">
    <cfRule type="dataBar" priority="26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{CA6BE84D-B9E1-47AB-AC08-2B0044675EE8}</x14:id>
        </ext>
      </extLst>
    </cfRule>
  </conditionalFormatting>
  <conditionalFormatting sqref="O660">
    <cfRule type="cellIs" dxfId="1229" priority="2643" operator="equal">
      <formula>"N"</formula>
    </cfRule>
  </conditionalFormatting>
  <conditionalFormatting sqref="O660">
    <cfRule type="cellIs" dxfId="1228" priority="2640" operator="equal">
      <formula>"N"</formula>
    </cfRule>
  </conditionalFormatting>
  <conditionalFormatting sqref="Z657">
    <cfRule type="dataBar" priority="26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{7B37FCED-D483-4F90-890F-EC9702E736A5}</x14:id>
        </ext>
      </extLst>
    </cfRule>
  </conditionalFormatting>
  <conditionalFormatting sqref="U657">
    <cfRule type="dataBar" priority="26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{C52347CF-3737-4E82-BA68-650C27EF1DB5}</x14:id>
        </ext>
      </extLst>
    </cfRule>
  </conditionalFormatting>
  <conditionalFormatting sqref="O659">
    <cfRule type="cellIs" dxfId="1227" priority="2638" operator="equal">
      <formula>"N"</formula>
    </cfRule>
  </conditionalFormatting>
  <conditionalFormatting sqref="O659">
    <cfRule type="cellIs" dxfId="1226" priority="2635" operator="equal">
      <formula>"N"</formula>
    </cfRule>
  </conditionalFormatting>
  <conditionalFormatting sqref="Z656">
    <cfRule type="dataBar" priority="26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{147D8EC3-A78A-4BE2-8CA6-199DA240E7F1}</x14:id>
        </ext>
      </extLst>
    </cfRule>
  </conditionalFormatting>
  <conditionalFormatting sqref="U656">
    <cfRule type="dataBar" priority="26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{2176DBD6-FB4B-480E-9793-2DAD57D6C46B}</x14:id>
        </ext>
      </extLst>
    </cfRule>
  </conditionalFormatting>
  <conditionalFormatting sqref="O658">
    <cfRule type="cellIs" dxfId="1225" priority="2633" operator="equal">
      <formula>"N"</formula>
    </cfRule>
  </conditionalFormatting>
  <conditionalFormatting sqref="O658">
    <cfRule type="cellIs" dxfId="1224" priority="2630" operator="equal">
      <formula>"N"</formula>
    </cfRule>
  </conditionalFormatting>
  <conditionalFormatting sqref="Z655">
    <cfRule type="dataBar" priority="26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{8FE84F3F-8670-44B8-89EA-5098753C067D}</x14:id>
        </ext>
      </extLst>
    </cfRule>
  </conditionalFormatting>
  <conditionalFormatting sqref="U655">
    <cfRule type="dataBar" priority="26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{24D5B201-6DA4-42BA-9A81-C801041BBFBC}</x14:id>
        </ext>
      </extLst>
    </cfRule>
  </conditionalFormatting>
  <conditionalFormatting sqref="O657">
    <cfRule type="cellIs" dxfId="1223" priority="2625" operator="equal">
      <formula>"N"</formula>
    </cfRule>
  </conditionalFormatting>
  <conditionalFormatting sqref="O657">
    <cfRule type="cellIs" dxfId="1222" priority="2622" operator="equal">
      <formula>"N"</formula>
    </cfRule>
  </conditionalFormatting>
  <conditionalFormatting sqref="Z654">
    <cfRule type="dataBar" priority="26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{A736DABE-4229-4143-86D0-59E9C2F0487F}</x14:id>
        </ext>
      </extLst>
    </cfRule>
  </conditionalFormatting>
  <conditionalFormatting sqref="U654">
    <cfRule type="dataBar" priority="26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{17F0F940-AF93-46AC-9291-0083B96574EB}</x14:id>
        </ext>
      </extLst>
    </cfRule>
  </conditionalFormatting>
  <conditionalFormatting sqref="O656">
    <cfRule type="cellIs" dxfId="1221" priority="2620" operator="equal">
      <formula>"N"</formula>
    </cfRule>
  </conditionalFormatting>
  <conditionalFormatting sqref="O656">
    <cfRule type="cellIs" dxfId="1220" priority="2617" operator="equal">
      <formula>"N"</formula>
    </cfRule>
  </conditionalFormatting>
  <conditionalFormatting sqref="Z653">
    <cfRule type="dataBar" priority="26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{055E20B2-A342-4B6B-9E32-59C18B798456}</x14:id>
        </ext>
      </extLst>
    </cfRule>
  </conditionalFormatting>
  <conditionalFormatting sqref="U653">
    <cfRule type="dataBar" priority="26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{C5F99A4B-74C3-4D06-8B17-A345FE9FB255}</x14:id>
        </ext>
      </extLst>
    </cfRule>
  </conditionalFormatting>
  <conditionalFormatting sqref="O655">
    <cfRule type="cellIs" dxfId="1219" priority="2615" operator="equal">
      <formula>"N"</formula>
    </cfRule>
  </conditionalFormatting>
  <conditionalFormatting sqref="O655">
    <cfRule type="cellIs" dxfId="1218" priority="2612" operator="equal">
      <formula>"N"</formula>
    </cfRule>
  </conditionalFormatting>
  <conditionalFormatting sqref="Z652">
    <cfRule type="dataBar" priority="26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{3B01F7A9-C438-4030-9264-400937841B2E}</x14:id>
        </ext>
      </extLst>
    </cfRule>
  </conditionalFormatting>
  <conditionalFormatting sqref="U652">
    <cfRule type="dataBar" priority="26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{29B2AED4-D3E5-49EA-9874-3EF89F71AB17}</x14:id>
        </ext>
      </extLst>
    </cfRule>
  </conditionalFormatting>
  <conditionalFormatting sqref="O654">
    <cfRule type="cellIs" dxfId="1217" priority="2610" operator="equal">
      <formula>"N"</formula>
    </cfRule>
  </conditionalFormatting>
  <conditionalFormatting sqref="O654">
    <cfRule type="cellIs" dxfId="1216" priority="2607" operator="equal">
      <formula>"N"</formula>
    </cfRule>
  </conditionalFormatting>
  <conditionalFormatting sqref="Z651">
    <cfRule type="dataBar" priority="26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{154C4F55-4C70-4286-9EB4-880AA291C90E}</x14:id>
        </ext>
      </extLst>
    </cfRule>
  </conditionalFormatting>
  <conditionalFormatting sqref="U651">
    <cfRule type="dataBar" priority="26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{BD1D938A-484C-49C6-9195-CA2B21F08151}</x14:id>
        </ext>
      </extLst>
    </cfRule>
  </conditionalFormatting>
  <conditionalFormatting sqref="O653">
    <cfRule type="cellIs" dxfId="1215" priority="2605" operator="equal">
      <formula>"N"</formula>
    </cfRule>
  </conditionalFormatting>
  <conditionalFormatting sqref="O653">
    <cfRule type="cellIs" dxfId="1214" priority="2602" operator="equal">
      <formula>"N"</formula>
    </cfRule>
  </conditionalFormatting>
  <conditionalFormatting sqref="Z650">
    <cfRule type="dataBar" priority="26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{80906258-98FF-49F2-872C-33656AB54BB7}</x14:id>
        </ext>
      </extLst>
    </cfRule>
  </conditionalFormatting>
  <conditionalFormatting sqref="U650">
    <cfRule type="dataBar" priority="26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{1018FC7F-2E3D-4123-B27D-0DEAAB6BD70D}</x14:id>
        </ext>
      </extLst>
    </cfRule>
  </conditionalFormatting>
  <conditionalFormatting sqref="O652">
    <cfRule type="cellIs" dxfId="1213" priority="2600" operator="equal">
      <formula>"N"</formula>
    </cfRule>
  </conditionalFormatting>
  <conditionalFormatting sqref="O652">
    <cfRule type="cellIs" dxfId="1212" priority="2597" operator="equal">
      <formula>"N"</formula>
    </cfRule>
  </conditionalFormatting>
  <conditionalFormatting sqref="Z649">
    <cfRule type="dataBar" priority="25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{540B17E8-0438-4560-A666-5BA9D7925333}</x14:id>
        </ext>
      </extLst>
    </cfRule>
  </conditionalFormatting>
  <conditionalFormatting sqref="U649">
    <cfRule type="dataBar" priority="25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{40DDE3A6-4BFA-4463-A1EE-8B0913FAA99A}</x14:id>
        </ext>
      </extLst>
    </cfRule>
  </conditionalFormatting>
  <conditionalFormatting sqref="O651">
    <cfRule type="cellIs" dxfId="1211" priority="2595" operator="equal">
      <formula>"N"</formula>
    </cfRule>
  </conditionalFormatting>
  <conditionalFormatting sqref="O651">
    <cfRule type="cellIs" dxfId="1210" priority="2592" operator="equal">
      <formula>"N"</formula>
    </cfRule>
  </conditionalFormatting>
  <conditionalFormatting sqref="Z648">
    <cfRule type="dataBar" priority="25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{88577A71-FAD8-4857-83F6-1E76B6BA2F40}</x14:id>
        </ext>
      </extLst>
    </cfRule>
  </conditionalFormatting>
  <conditionalFormatting sqref="U648">
    <cfRule type="dataBar" priority="25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{5629C214-4292-46A6-A2FD-85227E3BBFB3}</x14:id>
        </ext>
      </extLst>
    </cfRule>
  </conditionalFormatting>
  <conditionalFormatting sqref="O650">
    <cfRule type="cellIs" dxfId="1209" priority="2590" operator="equal">
      <formula>"N"</formula>
    </cfRule>
  </conditionalFormatting>
  <conditionalFormatting sqref="O650">
    <cfRule type="cellIs" dxfId="1208" priority="2587" operator="equal">
      <formula>"N"</formula>
    </cfRule>
  </conditionalFormatting>
  <conditionalFormatting sqref="Z647">
    <cfRule type="dataBar" priority="25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{52BF57C6-60AD-4808-AFDC-024E8ED1B3DE}</x14:id>
        </ext>
      </extLst>
    </cfRule>
  </conditionalFormatting>
  <conditionalFormatting sqref="U647">
    <cfRule type="dataBar" priority="25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{4E7E3711-0D8D-412E-A3B9-BFFAB95A71F4}</x14:id>
        </ext>
      </extLst>
    </cfRule>
  </conditionalFormatting>
  <conditionalFormatting sqref="O646">
    <cfRule type="cellIs" dxfId="1207" priority="2585" operator="equal">
      <formula>"N"</formula>
    </cfRule>
  </conditionalFormatting>
  <conditionalFormatting sqref="O646">
    <cfRule type="cellIs" dxfId="1206" priority="2582" operator="equal">
      <formula>"N"</formula>
    </cfRule>
  </conditionalFormatting>
  <conditionalFormatting sqref="Z643">
    <cfRule type="dataBar" priority="25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{53133B70-ACF2-49ED-B715-D04423AA1CE1}</x14:id>
        </ext>
      </extLst>
    </cfRule>
  </conditionalFormatting>
  <conditionalFormatting sqref="U643">
    <cfRule type="dataBar" priority="25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{3D148CE0-1D07-49DA-BE3B-E23B197AD730}</x14:id>
        </ext>
      </extLst>
    </cfRule>
  </conditionalFormatting>
  <conditionalFormatting sqref="O645">
    <cfRule type="cellIs" dxfId="1205" priority="2577" operator="equal">
      <formula>"N"</formula>
    </cfRule>
  </conditionalFormatting>
  <conditionalFormatting sqref="O645">
    <cfRule type="cellIs" dxfId="1204" priority="2574" operator="equal">
      <formula>"N"</formula>
    </cfRule>
  </conditionalFormatting>
  <conditionalFormatting sqref="Z642">
    <cfRule type="dataBar" priority="25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{1649D072-721B-4743-BD01-277F6AF1FA3C}</x14:id>
        </ext>
      </extLst>
    </cfRule>
  </conditionalFormatting>
  <conditionalFormatting sqref="U642">
    <cfRule type="dataBar" priority="25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{BB02D096-EAEE-4A6F-93CE-B9664F4D5089}</x14:id>
        </ext>
      </extLst>
    </cfRule>
  </conditionalFormatting>
  <conditionalFormatting sqref="O644">
    <cfRule type="cellIs" dxfId="1203" priority="2572" operator="equal">
      <formula>"N"</formula>
    </cfRule>
  </conditionalFormatting>
  <conditionalFormatting sqref="O644">
    <cfRule type="cellIs" dxfId="1202" priority="2569" operator="equal">
      <formula>"N"</formula>
    </cfRule>
  </conditionalFormatting>
  <conditionalFormatting sqref="Z641">
    <cfRule type="dataBar" priority="25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{9E96CB3A-E155-4F24-ACA2-FB7078B5706B}</x14:id>
        </ext>
      </extLst>
    </cfRule>
  </conditionalFormatting>
  <conditionalFormatting sqref="U641">
    <cfRule type="dataBar" priority="25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{3722F369-EC8D-49C5-9A96-E77898369622}</x14:id>
        </ext>
      </extLst>
    </cfRule>
  </conditionalFormatting>
  <conditionalFormatting sqref="O643">
    <cfRule type="cellIs" dxfId="1201" priority="2567" operator="equal">
      <formula>"N"</formula>
    </cfRule>
  </conditionalFormatting>
  <conditionalFormatting sqref="O643">
    <cfRule type="cellIs" dxfId="1200" priority="2564" operator="equal">
      <formula>"N"</formula>
    </cfRule>
  </conditionalFormatting>
  <conditionalFormatting sqref="Z640">
    <cfRule type="dataBar" priority="25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{D5CDF5BC-3B1D-4B13-82AA-F775131A52CE}</x14:id>
        </ext>
      </extLst>
    </cfRule>
  </conditionalFormatting>
  <conditionalFormatting sqref="U640">
    <cfRule type="dataBar" priority="25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{0367D90F-01D1-41AB-A938-4F71FCBE57E3}</x14:id>
        </ext>
      </extLst>
    </cfRule>
  </conditionalFormatting>
  <conditionalFormatting sqref="O642">
    <cfRule type="cellIs" dxfId="1199" priority="2562" operator="equal">
      <formula>"N"</formula>
    </cfRule>
  </conditionalFormatting>
  <conditionalFormatting sqref="O642">
    <cfRule type="cellIs" dxfId="1198" priority="2559" operator="equal">
      <formula>"N"</formula>
    </cfRule>
  </conditionalFormatting>
  <conditionalFormatting sqref="Z639">
    <cfRule type="dataBar" priority="25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{2AD3743A-51DF-4037-BFB3-F6801D61B0A6}</x14:id>
        </ext>
      </extLst>
    </cfRule>
  </conditionalFormatting>
  <conditionalFormatting sqref="U639">
    <cfRule type="dataBar" priority="25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{0ED34F86-FE8A-4DEE-851C-106C6EF143F5}</x14:id>
        </ext>
      </extLst>
    </cfRule>
  </conditionalFormatting>
  <conditionalFormatting sqref="O641">
    <cfRule type="cellIs" dxfId="1197" priority="2557" operator="equal">
      <formula>"N"</formula>
    </cfRule>
  </conditionalFormatting>
  <conditionalFormatting sqref="O641">
    <cfRule type="cellIs" dxfId="1196" priority="2554" operator="equal">
      <formula>"N"</formula>
    </cfRule>
  </conditionalFormatting>
  <conditionalFormatting sqref="Z638">
    <cfRule type="dataBar" priority="25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{65E160A7-7801-4B04-B59C-D05A01727FE1}</x14:id>
        </ext>
      </extLst>
    </cfRule>
  </conditionalFormatting>
  <conditionalFormatting sqref="U638">
    <cfRule type="dataBar" priority="25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{F46B6744-A415-432F-877A-CDE7FAFC619A}</x14:id>
        </ext>
      </extLst>
    </cfRule>
  </conditionalFormatting>
  <conditionalFormatting sqref="O640">
    <cfRule type="cellIs" dxfId="1195" priority="2552" operator="equal">
      <formula>"N"</formula>
    </cfRule>
  </conditionalFormatting>
  <conditionalFormatting sqref="O640">
    <cfRule type="cellIs" dxfId="1194" priority="2549" operator="equal">
      <formula>"N"</formula>
    </cfRule>
  </conditionalFormatting>
  <conditionalFormatting sqref="Z637">
    <cfRule type="dataBar" priority="25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{810F3AF6-4140-4F03-9947-1678ED61A03A}</x14:id>
        </ext>
      </extLst>
    </cfRule>
  </conditionalFormatting>
  <conditionalFormatting sqref="U637">
    <cfRule type="dataBar" priority="25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{8F493FA2-E3DC-4014-8177-20E37F4F2F8E}</x14:id>
        </ext>
      </extLst>
    </cfRule>
  </conditionalFormatting>
  <conditionalFormatting sqref="O639">
    <cfRule type="cellIs" dxfId="1193" priority="2547" operator="equal">
      <formula>"N"</formula>
    </cfRule>
  </conditionalFormatting>
  <conditionalFormatting sqref="O639">
    <cfRule type="cellIs" dxfId="1192" priority="2544" operator="equal">
      <formula>"N"</formula>
    </cfRule>
  </conditionalFormatting>
  <conditionalFormatting sqref="Z636">
    <cfRule type="dataBar" priority="25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{4CED2336-536F-4B00-8DB9-D057AC208CB1}</x14:id>
        </ext>
      </extLst>
    </cfRule>
  </conditionalFormatting>
  <conditionalFormatting sqref="U636">
    <cfRule type="dataBar" priority="25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{058C6F44-B964-4DC4-B19A-442D2BAF7194}</x14:id>
        </ext>
      </extLst>
    </cfRule>
  </conditionalFormatting>
  <conditionalFormatting sqref="Z635">
    <cfRule type="dataBar" priority="25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{26A50D9D-B18D-4884-801F-B158E9800323}</x14:id>
        </ext>
      </extLst>
    </cfRule>
  </conditionalFormatting>
  <conditionalFormatting sqref="U635">
    <cfRule type="dataBar" priority="25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{8C626161-8EF4-4DD6-8345-605445277561}</x14:id>
        </ext>
      </extLst>
    </cfRule>
  </conditionalFormatting>
  <conditionalFormatting sqref="O637">
    <cfRule type="cellIs" dxfId="1191" priority="2537" operator="equal">
      <formula>"N"</formula>
    </cfRule>
  </conditionalFormatting>
  <conditionalFormatting sqref="O637">
    <cfRule type="cellIs" dxfId="1190" priority="2534" operator="equal">
      <formula>"N"</formula>
    </cfRule>
  </conditionalFormatting>
  <conditionalFormatting sqref="Z634">
    <cfRule type="dataBar" priority="25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{1DA30165-4CC0-4D40-8B01-5CCC76842271}</x14:id>
        </ext>
      </extLst>
    </cfRule>
  </conditionalFormatting>
  <conditionalFormatting sqref="U634">
    <cfRule type="dataBar" priority="25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{9B862F97-1875-48CF-844D-121A69A61CC6}</x14:id>
        </ext>
      </extLst>
    </cfRule>
  </conditionalFormatting>
  <conditionalFormatting sqref="Z646">
    <cfRule type="dataBar" priority="25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{6FD0F4EF-19D4-4223-863D-10038CEC6809}</x14:id>
        </ext>
      </extLst>
    </cfRule>
  </conditionalFormatting>
  <conditionalFormatting sqref="U646">
    <cfRule type="dataBar" priority="25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{2BE6451F-BD53-4303-813B-5E4031BA9334}</x14:id>
        </ext>
      </extLst>
    </cfRule>
  </conditionalFormatting>
  <conditionalFormatting sqref="O648">
    <cfRule type="cellIs" dxfId="1189" priority="2522" operator="equal">
      <formula>"N"</formula>
    </cfRule>
  </conditionalFormatting>
  <conditionalFormatting sqref="O648">
    <cfRule type="cellIs" dxfId="1188" priority="2519" operator="equal">
      <formula>"N"</formula>
    </cfRule>
  </conditionalFormatting>
  <conditionalFormatting sqref="Z645">
    <cfRule type="dataBar" priority="25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{BEBEDEF0-407A-42BE-90A5-56689B3D5A44}</x14:id>
        </ext>
      </extLst>
    </cfRule>
  </conditionalFormatting>
  <conditionalFormatting sqref="U645">
    <cfRule type="dataBar" priority="25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{088D64AF-7C6B-4AF4-BDCE-97A6BE19EE1F}</x14:id>
        </ext>
      </extLst>
    </cfRule>
  </conditionalFormatting>
  <conditionalFormatting sqref="O636">
    <cfRule type="cellIs" dxfId="1187" priority="2517" operator="equal">
      <formula>"N"</formula>
    </cfRule>
  </conditionalFormatting>
  <conditionalFormatting sqref="O636">
    <cfRule type="cellIs" dxfId="1186" priority="2514" operator="equal">
      <formula>"N"</formula>
    </cfRule>
  </conditionalFormatting>
  <conditionalFormatting sqref="Z633">
    <cfRule type="dataBar" priority="25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{A2E2B64D-E35A-4F61-AFF4-2A3B1FC45CB8}</x14:id>
        </ext>
      </extLst>
    </cfRule>
  </conditionalFormatting>
  <conditionalFormatting sqref="U633">
    <cfRule type="dataBar" priority="25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{1EB99823-84B8-468F-8194-0654597D5B1F}</x14:id>
        </ext>
      </extLst>
    </cfRule>
  </conditionalFormatting>
  <conditionalFormatting sqref="O635">
    <cfRule type="cellIs" dxfId="1185" priority="2512" operator="equal">
      <formula>"N"</formula>
    </cfRule>
  </conditionalFormatting>
  <conditionalFormatting sqref="O635">
    <cfRule type="cellIs" dxfId="1184" priority="2509" operator="equal">
      <formula>"N"</formula>
    </cfRule>
  </conditionalFormatting>
  <conditionalFormatting sqref="Z632">
    <cfRule type="dataBar" priority="25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{612CE7C1-9654-4A86-B682-10DFEFB597B8}</x14:id>
        </ext>
      </extLst>
    </cfRule>
  </conditionalFormatting>
  <conditionalFormatting sqref="U632">
    <cfRule type="dataBar" priority="25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{2DB8CE4C-8ED5-47BA-8AAA-7CE44F7C8B51}</x14:id>
        </ext>
      </extLst>
    </cfRule>
  </conditionalFormatting>
  <conditionalFormatting sqref="O634">
    <cfRule type="cellIs" dxfId="1183" priority="2507" operator="equal">
      <formula>"N"</formula>
    </cfRule>
  </conditionalFormatting>
  <conditionalFormatting sqref="O634">
    <cfRule type="cellIs" dxfId="1182" priority="2504" operator="equal">
      <formula>"N"</formula>
    </cfRule>
  </conditionalFormatting>
  <conditionalFormatting sqref="Z631">
    <cfRule type="dataBar" priority="25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{0A048F3E-558D-47AA-9778-668BB90BF868}</x14:id>
        </ext>
      </extLst>
    </cfRule>
  </conditionalFormatting>
  <conditionalFormatting sqref="U631">
    <cfRule type="dataBar" priority="25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{248C1F46-E450-4FF8-A435-F6A44446F1D9}</x14:id>
        </ext>
      </extLst>
    </cfRule>
  </conditionalFormatting>
  <conditionalFormatting sqref="O633">
    <cfRule type="cellIs" dxfId="1181" priority="2502" operator="equal">
      <formula>"N"</formula>
    </cfRule>
  </conditionalFormatting>
  <conditionalFormatting sqref="O633">
    <cfRule type="cellIs" dxfId="1180" priority="2499" operator="equal">
      <formula>"N"</formula>
    </cfRule>
  </conditionalFormatting>
  <conditionalFormatting sqref="Z630">
    <cfRule type="dataBar" priority="25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{BEF03E93-E756-4B00-BC6A-F3AFFF1245C8}</x14:id>
        </ext>
      </extLst>
    </cfRule>
  </conditionalFormatting>
  <conditionalFormatting sqref="U630">
    <cfRule type="dataBar" priority="25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{48B5EDF6-53BF-4848-9355-DE6CC3AB7C8A}</x14:id>
        </ext>
      </extLst>
    </cfRule>
  </conditionalFormatting>
  <conditionalFormatting sqref="O632">
    <cfRule type="cellIs" dxfId="1179" priority="2497" operator="equal">
      <formula>"N"</formula>
    </cfRule>
  </conditionalFormatting>
  <conditionalFormatting sqref="O632">
    <cfRule type="cellIs" dxfId="1178" priority="2494" operator="equal">
      <formula>"N"</formula>
    </cfRule>
  </conditionalFormatting>
  <conditionalFormatting sqref="Z629">
    <cfRule type="dataBar" priority="24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{EE03CB34-5D5C-48B1-B0C3-336241ED8E56}</x14:id>
        </ext>
      </extLst>
    </cfRule>
  </conditionalFormatting>
  <conditionalFormatting sqref="U629">
    <cfRule type="dataBar" priority="24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{11532F79-8F56-4C00-B7B2-33CC9EE76398}</x14:id>
        </ext>
      </extLst>
    </cfRule>
  </conditionalFormatting>
  <conditionalFormatting sqref="O631">
    <cfRule type="cellIs" dxfId="1177" priority="2492" operator="equal">
      <formula>"N"</formula>
    </cfRule>
  </conditionalFormatting>
  <conditionalFormatting sqref="O631">
    <cfRule type="cellIs" dxfId="1176" priority="2489" operator="equal">
      <formula>"N"</formula>
    </cfRule>
  </conditionalFormatting>
  <conditionalFormatting sqref="Z628">
    <cfRule type="dataBar" priority="24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{C3AFED56-705E-4DBE-87C7-41905A75C91E}</x14:id>
        </ext>
      </extLst>
    </cfRule>
  </conditionalFormatting>
  <conditionalFormatting sqref="U628">
    <cfRule type="dataBar" priority="24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{4C89E6F9-200C-4B9D-A5F7-75926166C2DA}</x14:id>
        </ext>
      </extLst>
    </cfRule>
  </conditionalFormatting>
  <conditionalFormatting sqref="O647">
    <cfRule type="cellIs" dxfId="1175" priority="2487" operator="equal">
      <formula>"N"</formula>
    </cfRule>
  </conditionalFormatting>
  <conditionalFormatting sqref="O647">
    <cfRule type="cellIs" dxfId="1174" priority="2484" operator="equal">
      <formula>"N"</formula>
    </cfRule>
  </conditionalFormatting>
  <conditionalFormatting sqref="Z644">
    <cfRule type="dataBar" priority="24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{A19F805D-1BB9-4462-B4FC-A7B0764F9892}</x14:id>
        </ext>
      </extLst>
    </cfRule>
  </conditionalFormatting>
  <conditionalFormatting sqref="U644">
    <cfRule type="dataBar" priority="24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{3346F9AB-1F03-4BF4-B662-54C8C84FAF32}</x14:id>
        </ext>
      </extLst>
    </cfRule>
  </conditionalFormatting>
  <conditionalFormatting sqref="O630">
    <cfRule type="cellIs" dxfId="1173" priority="2482" operator="equal">
      <formula>"N"</formula>
    </cfRule>
  </conditionalFormatting>
  <conditionalFormatting sqref="O630">
    <cfRule type="cellIs" dxfId="1172" priority="2479" operator="equal">
      <formula>"N"</formula>
    </cfRule>
  </conditionalFormatting>
  <conditionalFormatting sqref="Z627">
    <cfRule type="dataBar" priority="24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{2071F46E-BA09-40D4-9348-2140689F336F}</x14:id>
        </ext>
      </extLst>
    </cfRule>
  </conditionalFormatting>
  <conditionalFormatting sqref="U627">
    <cfRule type="dataBar" priority="24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{BDC7C5AC-E65D-4239-A964-98EB4BB4BDBF}</x14:id>
        </ext>
      </extLst>
    </cfRule>
  </conditionalFormatting>
  <conditionalFormatting sqref="O585 O602:O603">
    <cfRule type="cellIs" dxfId="1171" priority="2477" operator="equal">
      <formula>"N"</formula>
    </cfRule>
  </conditionalFormatting>
  <conditionalFormatting sqref="O585 O602:O603">
    <cfRule type="cellIs" dxfId="1170" priority="2474" operator="equal">
      <formula>"N"</formula>
    </cfRule>
  </conditionalFormatting>
  <conditionalFormatting sqref="Z582">
    <cfRule type="dataBar" priority="24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{3F7A9E82-4239-46B2-9779-CD3542B1B097}</x14:id>
        </ext>
      </extLst>
    </cfRule>
  </conditionalFormatting>
  <conditionalFormatting sqref="U582">
    <cfRule type="dataBar" priority="24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{C3CC5144-A515-4EDA-8ED5-EB43D1A30EAC}</x14:id>
        </ext>
      </extLst>
    </cfRule>
  </conditionalFormatting>
  <conditionalFormatting sqref="O584">
    <cfRule type="cellIs" dxfId="1169" priority="2472" operator="equal">
      <formula>"N"</formula>
    </cfRule>
  </conditionalFormatting>
  <conditionalFormatting sqref="O584">
    <cfRule type="cellIs" dxfId="1168" priority="2469" operator="equal">
      <formula>"N"</formula>
    </cfRule>
  </conditionalFormatting>
  <conditionalFormatting sqref="Z581">
    <cfRule type="dataBar" priority="24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{E6D59397-E0EF-4CF4-B29B-77115478BF11}</x14:id>
        </ext>
      </extLst>
    </cfRule>
  </conditionalFormatting>
  <conditionalFormatting sqref="U581">
    <cfRule type="dataBar" priority="24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{2DA49475-B4FD-4DBA-ADC8-F98B0C6D057A}</x14:id>
        </ext>
      </extLst>
    </cfRule>
  </conditionalFormatting>
  <conditionalFormatting sqref="O629">
    <cfRule type="cellIs" dxfId="1167" priority="2464" operator="equal">
      <formula>"N"</formula>
    </cfRule>
  </conditionalFormatting>
  <conditionalFormatting sqref="O629">
    <cfRule type="cellIs" dxfId="1166" priority="2461" operator="equal">
      <formula>"N"</formula>
    </cfRule>
  </conditionalFormatting>
  <conditionalFormatting sqref="Z626">
    <cfRule type="dataBar" priority="24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{BD765092-1514-4E70-8995-F70A8E630BF5}</x14:id>
        </ext>
      </extLst>
    </cfRule>
  </conditionalFormatting>
  <conditionalFormatting sqref="U626">
    <cfRule type="dataBar" priority="24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{74393475-9B41-4629-A4F8-976FF90E59F1}</x14:id>
        </ext>
      </extLst>
    </cfRule>
  </conditionalFormatting>
  <conditionalFormatting sqref="O628">
    <cfRule type="cellIs" dxfId="1165" priority="2459" operator="equal">
      <formula>"N"</formula>
    </cfRule>
  </conditionalFormatting>
  <conditionalFormatting sqref="O628">
    <cfRule type="cellIs" dxfId="1164" priority="2456" operator="equal">
      <formula>"N"</formula>
    </cfRule>
  </conditionalFormatting>
  <conditionalFormatting sqref="Z625">
    <cfRule type="dataBar" priority="24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{14BBACA5-AA79-48CC-B9DD-07FD6936272E}</x14:id>
        </ext>
      </extLst>
    </cfRule>
  </conditionalFormatting>
  <conditionalFormatting sqref="U625">
    <cfRule type="dataBar" priority="24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{3E4E656C-58A1-41E8-9608-EC233BE698E1}</x14:id>
        </ext>
      </extLst>
    </cfRule>
  </conditionalFormatting>
  <conditionalFormatting sqref="O627">
    <cfRule type="cellIs" dxfId="1163" priority="2454" operator="equal">
      <formula>"N"</formula>
    </cfRule>
  </conditionalFormatting>
  <conditionalFormatting sqref="O627">
    <cfRule type="cellIs" dxfId="1162" priority="2451" operator="equal">
      <formula>"N"</formula>
    </cfRule>
  </conditionalFormatting>
  <conditionalFormatting sqref="Z624">
    <cfRule type="dataBar" priority="24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{C656BC68-1DE5-412E-96AE-176EBAE32174}</x14:id>
        </ext>
      </extLst>
    </cfRule>
  </conditionalFormatting>
  <conditionalFormatting sqref="U624">
    <cfRule type="dataBar" priority="24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{0F01B967-D3E1-4755-A4FA-23855FBEEEBA}</x14:id>
        </ext>
      </extLst>
    </cfRule>
  </conditionalFormatting>
  <conditionalFormatting sqref="O626">
    <cfRule type="cellIs" dxfId="1161" priority="2449" operator="equal">
      <formula>"N"</formula>
    </cfRule>
  </conditionalFormatting>
  <conditionalFormatting sqref="O626">
    <cfRule type="cellIs" dxfId="1160" priority="2446" operator="equal">
      <formula>"N"</formula>
    </cfRule>
  </conditionalFormatting>
  <conditionalFormatting sqref="Z623">
    <cfRule type="dataBar" priority="24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{C11EA9D7-0802-498A-B54F-E8AE141B1A20}</x14:id>
        </ext>
      </extLst>
    </cfRule>
  </conditionalFormatting>
  <conditionalFormatting sqref="U623">
    <cfRule type="dataBar" priority="24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{D0D28AD9-FD99-490C-83E8-C61F6208D163}</x14:id>
        </ext>
      </extLst>
    </cfRule>
  </conditionalFormatting>
  <conditionalFormatting sqref="O625">
    <cfRule type="cellIs" dxfId="1159" priority="2444" operator="equal">
      <formula>"N"</formula>
    </cfRule>
  </conditionalFormatting>
  <conditionalFormatting sqref="O625">
    <cfRule type="cellIs" dxfId="1158" priority="2441" operator="equal">
      <formula>"N"</formula>
    </cfRule>
  </conditionalFormatting>
  <conditionalFormatting sqref="Z622">
    <cfRule type="dataBar" priority="24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{DCBB188A-30E6-4F04-B2D2-6141B1105614}</x14:id>
        </ext>
      </extLst>
    </cfRule>
  </conditionalFormatting>
  <conditionalFormatting sqref="U622">
    <cfRule type="dataBar" priority="24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{D9D0C316-6AB0-41E4-A1E6-22E81535E2E0}</x14:id>
        </ext>
      </extLst>
    </cfRule>
  </conditionalFormatting>
  <conditionalFormatting sqref="O624">
    <cfRule type="cellIs" dxfId="1157" priority="2439" operator="equal">
      <formula>"N"</formula>
    </cfRule>
  </conditionalFormatting>
  <conditionalFormatting sqref="O624">
    <cfRule type="cellIs" dxfId="1156" priority="2436" operator="equal">
      <formula>"N"</formula>
    </cfRule>
  </conditionalFormatting>
  <conditionalFormatting sqref="Z621">
    <cfRule type="dataBar" priority="24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{83CB4E4C-FAA0-45F8-BA3A-F79318C5DC1D}</x14:id>
        </ext>
      </extLst>
    </cfRule>
  </conditionalFormatting>
  <conditionalFormatting sqref="U621">
    <cfRule type="dataBar" priority="24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{9B99C8A7-1D9B-49BF-AE41-CBB0C82BCCD3}</x14:id>
        </ext>
      </extLst>
    </cfRule>
  </conditionalFormatting>
  <conditionalFormatting sqref="O623">
    <cfRule type="cellIs" dxfId="1155" priority="2435" operator="equal">
      <formula>"N"</formula>
    </cfRule>
  </conditionalFormatting>
  <conditionalFormatting sqref="O623">
    <cfRule type="cellIs" dxfId="1154" priority="2432" operator="equal">
      <formula>"N"</formula>
    </cfRule>
  </conditionalFormatting>
  <conditionalFormatting sqref="Z620">
    <cfRule type="dataBar" priority="24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{7BF89D68-8077-4B52-A948-E944332B4C06}</x14:id>
        </ext>
      </extLst>
    </cfRule>
  </conditionalFormatting>
  <conditionalFormatting sqref="U620">
    <cfRule type="dataBar" priority="24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{2B1602D3-DBF0-4AA2-9444-BEF1A55304F1}</x14:id>
        </ext>
      </extLst>
    </cfRule>
  </conditionalFormatting>
  <conditionalFormatting sqref="O622">
    <cfRule type="cellIs" dxfId="1153" priority="2430" operator="equal">
      <formula>"N"</formula>
    </cfRule>
  </conditionalFormatting>
  <conditionalFormatting sqref="O622">
    <cfRule type="cellIs" dxfId="1152" priority="2427" operator="equal">
      <formula>"N"</formula>
    </cfRule>
  </conditionalFormatting>
  <conditionalFormatting sqref="Z619">
    <cfRule type="dataBar" priority="24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{6FF3ACD2-DA96-4CB9-992D-3C275A194A10}</x14:id>
        </ext>
      </extLst>
    </cfRule>
  </conditionalFormatting>
  <conditionalFormatting sqref="U619">
    <cfRule type="dataBar" priority="24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{66F7F584-CD6A-434A-969C-791B24575F7C}</x14:id>
        </ext>
      </extLst>
    </cfRule>
  </conditionalFormatting>
  <conditionalFormatting sqref="O621">
    <cfRule type="cellIs" dxfId="1151" priority="2425" operator="equal">
      <formula>"N"</formula>
    </cfRule>
  </conditionalFormatting>
  <conditionalFormatting sqref="O621">
    <cfRule type="cellIs" dxfId="1150" priority="2422" operator="equal">
      <formula>"N"</formula>
    </cfRule>
  </conditionalFormatting>
  <conditionalFormatting sqref="Z618">
    <cfRule type="dataBar" priority="24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{4268A46A-1E9B-4D69-8E8A-54C2869D38D0}</x14:id>
        </ext>
      </extLst>
    </cfRule>
  </conditionalFormatting>
  <conditionalFormatting sqref="U618">
    <cfRule type="dataBar" priority="24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{4F1A544F-7EAE-4C20-BE05-984DBF2D8DD3}</x14:id>
        </ext>
      </extLst>
    </cfRule>
  </conditionalFormatting>
  <conditionalFormatting sqref="O620">
    <cfRule type="cellIs" dxfId="1149" priority="2420" operator="equal">
      <formula>"N"</formula>
    </cfRule>
  </conditionalFormatting>
  <conditionalFormatting sqref="O620">
    <cfRule type="cellIs" dxfId="1148" priority="2417" operator="equal">
      <formula>"N"</formula>
    </cfRule>
  </conditionalFormatting>
  <conditionalFormatting sqref="Z617">
    <cfRule type="dataBar" priority="24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{8C53983C-FD16-4711-A0CC-32B66811400F}</x14:id>
        </ext>
      </extLst>
    </cfRule>
  </conditionalFormatting>
  <conditionalFormatting sqref="U617">
    <cfRule type="dataBar" priority="24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{32605E5D-3B6C-43C7-A4B3-82092F62BAA9}</x14:id>
        </ext>
      </extLst>
    </cfRule>
  </conditionalFormatting>
  <conditionalFormatting sqref="O619">
    <cfRule type="cellIs" dxfId="1147" priority="2415" operator="equal">
      <formula>"N"</formula>
    </cfRule>
  </conditionalFormatting>
  <conditionalFormatting sqref="O619">
    <cfRule type="cellIs" dxfId="1146" priority="2412" operator="equal">
      <formula>"N"</formula>
    </cfRule>
  </conditionalFormatting>
  <conditionalFormatting sqref="Z616">
    <cfRule type="dataBar" priority="24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{3316267C-0E5B-49B6-A67B-C8116CEA9699}</x14:id>
        </ext>
      </extLst>
    </cfRule>
  </conditionalFormatting>
  <conditionalFormatting sqref="U616">
    <cfRule type="dataBar" priority="24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{BE52BD11-5230-430C-910E-8D317B0F2E30}</x14:id>
        </ext>
      </extLst>
    </cfRule>
  </conditionalFormatting>
  <conditionalFormatting sqref="O618">
    <cfRule type="cellIs" dxfId="1145" priority="2410" operator="equal">
      <formula>"N"</formula>
    </cfRule>
  </conditionalFormatting>
  <conditionalFormatting sqref="O618">
    <cfRule type="cellIs" dxfId="1144" priority="2407" operator="equal">
      <formula>"N"</formula>
    </cfRule>
  </conditionalFormatting>
  <conditionalFormatting sqref="Z615">
    <cfRule type="dataBar" priority="24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{C155DE9D-D3FE-42E6-96B2-FB5756DFF4FA}</x14:id>
        </ext>
      </extLst>
    </cfRule>
  </conditionalFormatting>
  <conditionalFormatting sqref="U615">
    <cfRule type="dataBar" priority="24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{F572E537-2EA9-47F2-AB07-0947218C88FF}</x14:id>
        </ext>
      </extLst>
    </cfRule>
  </conditionalFormatting>
  <conditionalFormatting sqref="O617">
    <cfRule type="cellIs" dxfId="1143" priority="2405" operator="equal">
      <formula>"N"</formula>
    </cfRule>
  </conditionalFormatting>
  <conditionalFormatting sqref="O617">
    <cfRule type="cellIs" dxfId="1142" priority="2402" operator="equal">
      <formula>"N"</formula>
    </cfRule>
  </conditionalFormatting>
  <conditionalFormatting sqref="Z614">
    <cfRule type="dataBar" priority="24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{960AF389-54C8-4CD1-A384-ACB83F7E9661}</x14:id>
        </ext>
      </extLst>
    </cfRule>
  </conditionalFormatting>
  <conditionalFormatting sqref="U614">
    <cfRule type="dataBar" priority="24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{56EFA674-332B-4709-928F-34548B013106}</x14:id>
        </ext>
      </extLst>
    </cfRule>
  </conditionalFormatting>
  <conditionalFormatting sqref="O616">
    <cfRule type="cellIs" dxfId="1141" priority="2400" operator="equal">
      <formula>"N"</formula>
    </cfRule>
  </conditionalFormatting>
  <conditionalFormatting sqref="O616">
    <cfRule type="cellIs" dxfId="1140" priority="2397" operator="equal">
      <formula>"N"</formula>
    </cfRule>
  </conditionalFormatting>
  <conditionalFormatting sqref="Z613">
    <cfRule type="dataBar" priority="23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{8DC87E53-F790-49CC-B890-8F139F7B0BD6}</x14:id>
        </ext>
      </extLst>
    </cfRule>
  </conditionalFormatting>
  <conditionalFormatting sqref="U613">
    <cfRule type="dataBar" priority="23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{CE6533A9-B4B5-4F07-8993-488A9B0046EE}</x14:id>
        </ext>
      </extLst>
    </cfRule>
  </conditionalFormatting>
  <conditionalFormatting sqref="O615">
    <cfRule type="cellIs" dxfId="1139" priority="2395" operator="equal">
      <formula>"N"</formula>
    </cfRule>
  </conditionalFormatting>
  <conditionalFormatting sqref="O615">
    <cfRule type="cellIs" dxfId="1138" priority="2392" operator="equal">
      <formula>"N"</formula>
    </cfRule>
  </conditionalFormatting>
  <conditionalFormatting sqref="Z612">
    <cfRule type="dataBar" priority="23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{42389482-5C96-4E74-93E7-36448C89A11C}</x14:id>
        </ext>
      </extLst>
    </cfRule>
  </conditionalFormatting>
  <conditionalFormatting sqref="U612">
    <cfRule type="dataBar" priority="23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{2ADE4867-2BC4-47CE-9593-6F7EA1311C83}</x14:id>
        </ext>
      </extLst>
    </cfRule>
  </conditionalFormatting>
  <conditionalFormatting sqref="O614">
    <cfRule type="cellIs" dxfId="1137" priority="2390" operator="equal">
      <formula>"N"</formula>
    </cfRule>
  </conditionalFormatting>
  <conditionalFormatting sqref="O614">
    <cfRule type="cellIs" dxfId="1136" priority="2387" operator="equal">
      <formula>"N"</formula>
    </cfRule>
  </conditionalFormatting>
  <conditionalFormatting sqref="Z611">
    <cfRule type="dataBar" priority="23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{9F83898A-ECB5-4DC7-9577-66DB59DFFB1C}</x14:id>
        </ext>
      </extLst>
    </cfRule>
  </conditionalFormatting>
  <conditionalFormatting sqref="U611">
    <cfRule type="dataBar" priority="23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{B7EABD65-B4D0-46AF-8E74-3EF0CD8C5231}</x14:id>
        </ext>
      </extLst>
    </cfRule>
  </conditionalFormatting>
  <conditionalFormatting sqref="O613">
    <cfRule type="cellIs" dxfId="1135" priority="2385" operator="equal">
      <formula>"N"</formula>
    </cfRule>
  </conditionalFormatting>
  <conditionalFormatting sqref="O613">
    <cfRule type="cellIs" dxfId="1134" priority="2382" operator="equal">
      <formula>"N"</formula>
    </cfRule>
  </conditionalFormatting>
  <conditionalFormatting sqref="Z610">
    <cfRule type="dataBar" priority="23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{03320AEF-CE3B-4099-8731-DE733BD2EBE0}</x14:id>
        </ext>
      </extLst>
    </cfRule>
  </conditionalFormatting>
  <conditionalFormatting sqref="U610">
    <cfRule type="dataBar" priority="23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{DD830D66-327A-4AC5-9FB3-202A3A256A77}</x14:id>
        </ext>
      </extLst>
    </cfRule>
  </conditionalFormatting>
  <conditionalFormatting sqref="O612">
    <cfRule type="cellIs" dxfId="1133" priority="2380" operator="equal">
      <formula>"N"</formula>
    </cfRule>
  </conditionalFormatting>
  <conditionalFormatting sqref="O612">
    <cfRule type="cellIs" dxfId="1132" priority="2377" operator="equal">
      <formula>"N"</formula>
    </cfRule>
  </conditionalFormatting>
  <conditionalFormatting sqref="Z609">
    <cfRule type="dataBar" priority="23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{BA542BDC-A59B-4E36-8B95-1671D98C871A}</x14:id>
        </ext>
      </extLst>
    </cfRule>
  </conditionalFormatting>
  <conditionalFormatting sqref="U609">
    <cfRule type="dataBar" priority="23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{E6A17F5A-1DFF-43EA-B76F-939E9B6CA71B}</x14:id>
        </ext>
      </extLst>
    </cfRule>
  </conditionalFormatting>
  <conditionalFormatting sqref="O611">
    <cfRule type="cellIs" dxfId="1131" priority="2375" operator="equal">
      <formula>"N"</formula>
    </cfRule>
  </conditionalFormatting>
  <conditionalFormatting sqref="O611">
    <cfRule type="cellIs" dxfId="1130" priority="2372" operator="equal">
      <formula>"N"</formula>
    </cfRule>
  </conditionalFormatting>
  <conditionalFormatting sqref="Z608">
    <cfRule type="dataBar" priority="23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{D3E7FFC8-2A3E-431C-8DFB-646F9518FAC6}</x14:id>
        </ext>
      </extLst>
    </cfRule>
  </conditionalFormatting>
  <conditionalFormatting sqref="U608">
    <cfRule type="dataBar" priority="23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{6536E071-6608-4922-97D8-4F5312F1D2B1}</x14:id>
        </ext>
      </extLst>
    </cfRule>
  </conditionalFormatting>
  <conditionalFormatting sqref="O610">
    <cfRule type="cellIs" dxfId="1129" priority="2370" operator="equal">
      <formula>"N"</formula>
    </cfRule>
  </conditionalFormatting>
  <conditionalFormatting sqref="O610">
    <cfRule type="cellIs" dxfId="1128" priority="2367" operator="equal">
      <formula>"N"</formula>
    </cfRule>
  </conditionalFormatting>
  <conditionalFormatting sqref="Z607">
    <cfRule type="dataBar" priority="23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{548DD7BF-3EC0-4E71-BB2C-0B67BC334950}</x14:id>
        </ext>
      </extLst>
    </cfRule>
  </conditionalFormatting>
  <conditionalFormatting sqref="U607">
    <cfRule type="dataBar" priority="23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{AC3AA3B6-AECE-499C-8DD2-F092D2C6D4C3}</x14:id>
        </ext>
      </extLst>
    </cfRule>
  </conditionalFormatting>
  <conditionalFormatting sqref="O609">
    <cfRule type="cellIs" dxfId="1127" priority="2365" operator="equal">
      <formula>"N"</formula>
    </cfRule>
  </conditionalFormatting>
  <conditionalFormatting sqref="O609">
    <cfRule type="cellIs" dxfId="1126" priority="2362" operator="equal">
      <formula>"N"</formula>
    </cfRule>
  </conditionalFormatting>
  <conditionalFormatting sqref="Z606">
    <cfRule type="dataBar" priority="23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{96AE29B8-3B71-47DB-A38B-3B2E7F21F873}</x14:id>
        </ext>
      </extLst>
    </cfRule>
  </conditionalFormatting>
  <conditionalFormatting sqref="U606">
    <cfRule type="dataBar" priority="23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{81FBA500-7E2B-4F35-BF2D-D5E35CC19F22}</x14:id>
        </ext>
      </extLst>
    </cfRule>
  </conditionalFormatting>
  <conditionalFormatting sqref="O608">
    <cfRule type="cellIs" dxfId="1125" priority="2360" operator="equal">
      <formula>"N"</formula>
    </cfRule>
  </conditionalFormatting>
  <conditionalFormatting sqref="O608">
    <cfRule type="cellIs" dxfId="1124" priority="2357" operator="equal">
      <formula>"N"</formula>
    </cfRule>
  </conditionalFormatting>
  <conditionalFormatting sqref="Z605">
    <cfRule type="dataBar" priority="23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{34758727-7FD2-42D0-BC3C-C8A2FFADAC99}</x14:id>
        </ext>
      </extLst>
    </cfRule>
  </conditionalFormatting>
  <conditionalFormatting sqref="U605">
    <cfRule type="dataBar" priority="23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{8C9E0B60-8BAC-4618-8C6D-276B0634FFCD}</x14:id>
        </ext>
      </extLst>
    </cfRule>
  </conditionalFormatting>
  <conditionalFormatting sqref="O607">
    <cfRule type="cellIs" dxfId="1123" priority="2355" operator="equal">
      <formula>"N"</formula>
    </cfRule>
  </conditionalFormatting>
  <conditionalFormatting sqref="O607">
    <cfRule type="cellIs" dxfId="1122" priority="2352" operator="equal">
      <formula>"N"</formula>
    </cfRule>
  </conditionalFormatting>
  <conditionalFormatting sqref="Z604">
    <cfRule type="dataBar" priority="23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{3826617C-A017-40A0-A5B3-B37C6738ACC1}</x14:id>
        </ext>
      </extLst>
    </cfRule>
  </conditionalFormatting>
  <conditionalFormatting sqref="U604">
    <cfRule type="dataBar" priority="23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{759D9AFD-C155-4236-850F-20D0354D9602}</x14:id>
        </ext>
      </extLst>
    </cfRule>
  </conditionalFormatting>
  <conditionalFormatting sqref="O606">
    <cfRule type="cellIs" dxfId="1121" priority="2350" operator="equal">
      <formula>"N"</formula>
    </cfRule>
  </conditionalFormatting>
  <conditionalFormatting sqref="O606">
    <cfRule type="cellIs" dxfId="1120" priority="2347" operator="equal">
      <formula>"N"</formula>
    </cfRule>
  </conditionalFormatting>
  <conditionalFormatting sqref="Z603">
    <cfRule type="dataBar" priority="23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{17559343-4E0D-494B-BB59-8DA53B32D83A}</x14:id>
        </ext>
      </extLst>
    </cfRule>
  </conditionalFormatting>
  <conditionalFormatting sqref="U603">
    <cfRule type="dataBar" priority="23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{B2DA45D6-1141-4185-9F9E-37AB6CB73C1D}</x14:id>
        </ext>
      </extLst>
    </cfRule>
  </conditionalFormatting>
  <conditionalFormatting sqref="O603">
    <cfRule type="cellIs" dxfId="1119" priority="2345" operator="equal">
      <formula>"N"</formula>
    </cfRule>
  </conditionalFormatting>
  <conditionalFormatting sqref="O603">
    <cfRule type="cellIs" dxfId="1118" priority="2342" operator="equal">
      <formula>"N"</formula>
    </cfRule>
  </conditionalFormatting>
  <conditionalFormatting sqref="Z600">
    <cfRule type="dataBar" priority="23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{0FDFF072-4829-4F2F-A67C-9F15FFC2032B}</x14:id>
        </ext>
      </extLst>
    </cfRule>
  </conditionalFormatting>
  <conditionalFormatting sqref="U600">
    <cfRule type="dataBar" priority="23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{DEABF98D-5267-436E-AA95-87DA0E8B19C8}</x14:id>
        </ext>
      </extLst>
    </cfRule>
  </conditionalFormatting>
  <conditionalFormatting sqref="O602">
    <cfRule type="cellIs" dxfId="1117" priority="2340" operator="equal">
      <formula>"N"</formula>
    </cfRule>
  </conditionalFormatting>
  <conditionalFormatting sqref="O602">
    <cfRule type="cellIs" dxfId="1116" priority="2337" operator="equal">
      <formula>"N"</formula>
    </cfRule>
  </conditionalFormatting>
  <conditionalFormatting sqref="Z599">
    <cfRule type="dataBar" priority="23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{27A9DB60-F8C0-4259-97A2-179BD287FEA0}</x14:id>
        </ext>
      </extLst>
    </cfRule>
  </conditionalFormatting>
  <conditionalFormatting sqref="U599">
    <cfRule type="dataBar" priority="23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{8D905623-0EFF-4962-B057-31A284346E62}</x14:id>
        </ext>
      </extLst>
    </cfRule>
  </conditionalFormatting>
  <conditionalFormatting sqref="O605">
    <cfRule type="cellIs" dxfId="1115" priority="2335" operator="equal">
      <formula>"N"</formula>
    </cfRule>
  </conditionalFormatting>
  <conditionalFormatting sqref="O605">
    <cfRule type="cellIs" dxfId="1114" priority="2332" operator="equal">
      <formula>"N"</formula>
    </cfRule>
  </conditionalFormatting>
  <conditionalFormatting sqref="Z602">
    <cfRule type="dataBar" priority="23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{8B316FD1-E843-4E71-A79F-B74B94C72D1C}</x14:id>
        </ext>
      </extLst>
    </cfRule>
  </conditionalFormatting>
  <conditionalFormatting sqref="U602">
    <cfRule type="dataBar" priority="23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{8471DAD0-D280-4937-83B2-08D6E741057F}</x14:id>
        </ext>
      </extLst>
    </cfRule>
  </conditionalFormatting>
  <conditionalFormatting sqref="O604">
    <cfRule type="cellIs" dxfId="1113" priority="2330" operator="equal">
      <formula>"N"</formula>
    </cfRule>
  </conditionalFormatting>
  <conditionalFormatting sqref="O604">
    <cfRule type="cellIs" dxfId="1112" priority="2327" operator="equal">
      <formula>"N"</formula>
    </cfRule>
  </conditionalFormatting>
  <conditionalFormatting sqref="Z601">
    <cfRule type="dataBar" priority="23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{0E64C95B-12E9-48A2-875F-4E1EB07AD708}</x14:id>
        </ext>
      </extLst>
    </cfRule>
  </conditionalFormatting>
  <conditionalFormatting sqref="U601">
    <cfRule type="dataBar" priority="23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{856ABD57-CAC1-4609-B1C5-818C62C12185}</x14:id>
        </ext>
      </extLst>
    </cfRule>
  </conditionalFormatting>
  <conditionalFormatting sqref="O600:O601">
    <cfRule type="cellIs" dxfId="1111" priority="2325" operator="equal">
      <formula>"N"</formula>
    </cfRule>
  </conditionalFormatting>
  <conditionalFormatting sqref="O600:O601">
    <cfRule type="cellIs" dxfId="1110" priority="2324" operator="equal">
      <formula>"N"</formula>
    </cfRule>
  </conditionalFormatting>
  <conditionalFormatting sqref="O601">
    <cfRule type="cellIs" dxfId="1109" priority="2323" operator="equal">
      <formula>"N"</formula>
    </cfRule>
  </conditionalFormatting>
  <conditionalFormatting sqref="O601">
    <cfRule type="cellIs" dxfId="1108" priority="2320" operator="equal">
      <formula>"N"</formula>
    </cfRule>
  </conditionalFormatting>
  <conditionalFormatting sqref="Z598">
    <cfRule type="dataBar" priority="23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{9741D96A-D00D-4687-BD74-21D7A9C02559}</x14:id>
        </ext>
      </extLst>
    </cfRule>
  </conditionalFormatting>
  <conditionalFormatting sqref="U598">
    <cfRule type="dataBar" priority="23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{9148EB86-3A48-4505-ADFF-614D69C09125}</x14:id>
        </ext>
      </extLst>
    </cfRule>
  </conditionalFormatting>
  <conditionalFormatting sqref="O600">
    <cfRule type="cellIs" dxfId="1107" priority="2319" operator="equal">
      <formula>"N"</formula>
    </cfRule>
  </conditionalFormatting>
  <conditionalFormatting sqref="O600">
    <cfRule type="cellIs" dxfId="1106" priority="2316" operator="equal">
      <formula>"N"</formula>
    </cfRule>
  </conditionalFormatting>
  <conditionalFormatting sqref="Z597">
    <cfRule type="dataBar" priority="23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{72B0C0DB-11EB-4015-AE63-BA6CCCA4EC25}</x14:id>
        </ext>
      </extLst>
    </cfRule>
  </conditionalFormatting>
  <conditionalFormatting sqref="U597">
    <cfRule type="dataBar" priority="23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{28E9E0AC-20FD-47DE-8C7F-749E2DD73498}</x14:id>
        </ext>
      </extLst>
    </cfRule>
  </conditionalFormatting>
  <conditionalFormatting sqref="O599">
    <cfRule type="cellIs" dxfId="1105" priority="2314" operator="equal">
      <formula>"N"</formula>
    </cfRule>
  </conditionalFormatting>
  <conditionalFormatting sqref="O599">
    <cfRule type="cellIs" dxfId="1104" priority="2313" operator="equal">
      <formula>"N"</formula>
    </cfRule>
  </conditionalFormatting>
  <conditionalFormatting sqref="O599">
    <cfRule type="cellIs" dxfId="1103" priority="2312" operator="equal">
      <formula>"N"</formula>
    </cfRule>
  </conditionalFormatting>
  <conditionalFormatting sqref="O599">
    <cfRule type="cellIs" dxfId="1102" priority="2309" operator="equal">
      <formula>"N"</formula>
    </cfRule>
  </conditionalFormatting>
  <conditionalFormatting sqref="Z596">
    <cfRule type="dataBar" priority="23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{CC397BB4-7833-4F8F-A5D8-F368839E1058}</x14:id>
        </ext>
      </extLst>
    </cfRule>
  </conditionalFormatting>
  <conditionalFormatting sqref="U596">
    <cfRule type="dataBar" priority="23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{984A44DA-2F55-47F9-B0FE-09E6A908B6D8}</x14:id>
        </ext>
      </extLst>
    </cfRule>
  </conditionalFormatting>
  <conditionalFormatting sqref="O598">
    <cfRule type="cellIs" dxfId="1101" priority="2307" operator="equal">
      <formula>"N"</formula>
    </cfRule>
  </conditionalFormatting>
  <conditionalFormatting sqref="O598">
    <cfRule type="cellIs" dxfId="1100" priority="2306" operator="equal">
      <formula>"N"</formula>
    </cfRule>
  </conditionalFormatting>
  <conditionalFormatting sqref="O598">
    <cfRule type="cellIs" dxfId="1099" priority="2305" operator="equal">
      <formula>"N"</formula>
    </cfRule>
  </conditionalFormatting>
  <conditionalFormatting sqref="O598">
    <cfRule type="cellIs" dxfId="1098" priority="2302" operator="equal">
      <formula>"N"</formula>
    </cfRule>
  </conditionalFormatting>
  <conditionalFormatting sqref="Z595">
    <cfRule type="dataBar" priority="23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{A606F6B5-120C-4770-9DE1-AFBFECA7B2A5}</x14:id>
        </ext>
      </extLst>
    </cfRule>
  </conditionalFormatting>
  <conditionalFormatting sqref="U595">
    <cfRule type="dataBar" priority="23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{A4B28940-A506-4F57-BC93-17C96A65B2B8}</x14:id>
        </ext>
      </extLst>
    </cfRule>
  </conditionalFormatting>
  <conditionalFormatting sqref="O597">
    <cfRule type="cellIs" dxfId="1097" priority="2300" operator="equal">
      <formula>"N"</formula>
    </cfRule>
  </conditionalFormatting>
  <conditionalFormatting sqref="O597">
    <cfRule type="cellIs" dxfId="1096" priority="2299" operator="equal">
      <formula>"N"</formula>
    </cfRule>
  </conditionalFormatting>
  <conditionalFormatting sqref="O597">
    <cfRule type="cellIs" dxfId="1095" priority="2298" operator="equal">
      <formula>"N"</formula>
    </cfRule>
  </conditionalFormatting>
  <conditionalFormatting sqref="O597">
    <cfRule type="cellIs" dxfId="1094" priority="2295" operator="equal">
      <formula>"N"</formula>
    </cfRule>
  </conditionalFormatting>
  <conditionalFormatting sqref="Z594">
    <cfRule type="dataBar" priority="22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{718FF759-A7D9-4AA6-92DF-AE0C100BB63C}</x14:id>
        </ext>
      </extLst>
    </cfRule>
  </conditionalFormatting>
  <conditionalFormatting sqref="U594">
    <cfRule type="dataBar" priority="22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{A52BCAA1-0DF9-4CA1-A466-7EE9D1E54BC3}</x14:id>
        </ext>
      </extLst>
    </cfRule>
  </conditionalFormatting>
  <conditionalFormatting sqref="O596">
    <cfRule type="cellIs" dxfId="1093" priority="2293" operator="equal">
      <formula>"N"</formula>
    </cfRule>
  </conditionalFormatting>
  <conditionalFormatting sqref="O596">
    <cfRule type="cellIs" dxfId="1092" priority="2292" operator="equal">
      <formula>"N"</formula>
    </cfRule>
  </conditionalFormatting>
  <conditionalFormatting sqref="O596">
    <cfRule type="cellIs" dxfId="1091" priority="2291" operator="equal">
      <formula>"N"</formula>
    </cfRule>
  </conditionalFormatting>
  <conditionalFormatting sqref="O596">
    <cfRule type="cellIs" dxfId="1090" priority="2288" operator="equal">
      <formula>"N"</formula>
    </cfRule>
  </conditionalFormatting>
  <conditionalFormatting sqref="Z593">
    <cfRule type="dataBar" priority="22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{14385CB6-1CC4-40F1-A6FD-73494EDF7572}</x14:id>
        </ext>
      </extLst>
    </cfRule>
  </conditionalFormatting>
  <conditionalFormatting sqref="U593">
    <cfRule type="dataBar" priority="22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{D8B48854-D6FF-41AE-8AB4-29734B372261}</x14:id>
        </ext>
      </extLst>
    </cfRule>
  </conditionalFormatting>
  <conditionalFormatting sqref="O595">
    <cfRule type="cellIs" dxfId="1089" priority="2286" operator="equal">
      <formula>"N"</formula>
    </cfRule>
  </conditionalFormatting>
  <conditionalFormatting sqref="O595">
    <cfRule type="cellIs" dxfId="1088" priority="2285" operator="equal">
      <formula>"N"</formula>
    </cfRule>
  </conditionalFormatting>
  <conditionalFormatting sqref="O595">
    <cfRule type="cellIs" dxfId="1087" priority="2284" operator="equal">
      <formula>"N"</formula>
    </cfRule>
  </conditionalFormatting>
  <conditionalFormatting sqref="O595">
    <cfRule type="cellIs" dxfId="1086" priority="2281" operator="equal">
      <formula>"N"</formula>
    </cfRule>
  </conditionalFormatting>
  <conditionalFormatting sqref="Z592">
    <cfRule type="dataBar" priority="22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{89EF0B21-3B7D-4294-96E0-146C806B58E5}</x14:id>
        </ext>
      </extLst>
    </cfRule>
  </conditionalFormatting>
  <conditionalFormatting sqref="U592">
    <cfRule type="dataBar" priority="22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{D2A750AF-25A3-4627-9361-DB09C7518621}</x14:id>
        </ext>
      </extLst>
    </cfRule>
  </conditionalFormatting>
  <conditionalFormatting sqref="O594">
    <cfRule type="cellIs" dxfId="1085" priority="2279" operator="equal">
      <formula>"N"</formula>
    </cfRule>
  </conditionalFormatting>
  <conditionalFormatting sqref="O594">
    <cfRule type="cellIs" dxfId="1084" priority="2278" operator="equal">
      <formula>"N"</formula>
    </cfRule>
  </conditionalFormatting>
  <conditionalFormatting sqref="O594">
    <cfRule type="cellIs" dxfId="1083" priority="2277" operator="equal">
      <formula>"N"</formula>
    </cfRule>
  </conditionalFormatting>
  <conditionalFormatting sqref="O594">
    <cfRule type="cellIs" dxfId="1082" priority="2274" operator="equal">
      <formula>"N"</formula>
    </cfRule>
  </conditionalFormatting>
  <conditionalFormatting sqref="Z591">
    <cfRule type="dataBar" priority="22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{0EE12DA6-0EB9-4DD8-9627-6614986B9C0D}</x14:id>
        </ext>
      </extLst>
    </cfRule>
  </conditionalFormatting>
  <conditionalFormatting sqref="U591">
    <cfRule type="dataBar" priority="22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{B5323CA8-5706-44BB-A393-7F76DBCD8366}</x14:id>
        </ext>
      </extLst>
    </cfRule>
  </conditionalFormatting>
  <conditionalFormatting sqref="O593">
    <cfRule type="cellIs" dxfId="1081" priority="2272" operator="equal">
      <formula>"N"</formula>
    </cfRule>
  </conditionalFormatting>
  <conditionalFormatting sqref="O593">
    <cfRule type="cellIs" dxfId="1080" priority="2271" operator="equal">
      <formula>"N"</formula>
    </cfRule>
  </conditionalFormatting>
  <conditionalFormatting sqref="O593">
    <cfRule type="cellIs" dxfId="1079" priority="2270" operator="equal">
      <formula>"N"</formula>
    </cfRule>
  </conditionalFormatting>
  <conditionalFormatting sqref="O593">
    <cfRule type="cellIs" dxfId="1078" priority="2267" operator="equal">
      <formula>"N"</formula>
    </cfRule>
  </conditionalFormatting>
  <conditionalFormatting sqref="Z590">
    <cfRule type="dataBar" priority="22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{BF74CB40-6E55-430B-85D6-7BE0B3CA19FF}</x14:id>
        </ext>
      </extLst>
    </cfRule>
  </conditionalFormatting>
  <conditionalFormatting sqref="U590">
    <cfRule type="dataBar" priority="22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{1A0FDD68-8196-48C3-9794-DBAF4580C717}</x14:id>
        </ext>
      </extLst>
    </cfRule>
  </conditionalFormatting>
  <conditionalFormatting sqref="O592">
    <cfRule type="cellIs" dxfId="1077" priority="2265" operator="equal">
      <formula>"N"</formula>
    </cfRule>
  </conditionalFormatting>
  <conditionalFormatting sqref="O592">
    <cfRule type="cellIs" dxfId="1076" priority="2264" operator="equal">
      <formula>"N"</formula>
    </cfRule>
  </conditionalFormatting>
  <conditionalFormatting sqref="O592">
    <cfRule type="cellIs" dxfId="1075" priority="2263" operator="equal">
      <formula>"N"</formula>
    </cfRule>
  </conditionalFormatting>
  <conditionalFormatting sqref="O592">
    <cfRule type="cellIs" dxfId="1074" priority="2260" operator="equal">
      <formula>"N"</formula>
    </cfRule>
  </conditionalFormatting>
  <conditionalFormatting sqref="Z589">
    <cfRule type="dataBar" priority="22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{EDDA7220-4790-4128-9541-D084C53C3DE9}</x14:id>
        </ext>
      </extLst>
    </cfRule>
  </conditionalFormatting>
  <conditionalFormatting sqref="U589">
    <cfRule type="dataBar" priority="22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{9D577890-27A9-48E8-B1AD-5C87834B6A28}</x14:id>
        </ext>
      </extLst>
    </cfRule>
  </conditionalFormatting>
  <conditionalFormatting sqref="O591">
    <cfRule type="cellIs" dxfId="1073" priority="2258" operator="equal">
      <formula>"N"</formula>
    </cfRule>
  </conditionalFormatting>
  <conditionalFormatting sqref="O591">
    <cfRule type="cellIs" dxfId="1072" priority="2257" operator="equal">
      <formula>"N"</formula>
    </cfRule>
  </conditionalFormatting>
  <conditionalFormatting sqref="O591">
    <cfRule type="cellIs" dxfId="1071" priority="2256" operator="equal">
      <formula>"N"</formula>
    </cfRule>
  </conditionalFormatting>
  <conditionalFormatting sqref="O591">
    <cfRule type="cellIs" dxfId="1070" priority="2253" operator="equal">
      <formula>"N"</formula>
    </cfRule>
  </conditionalFormatting>
  <conditionalFormatting sqref="Z588">
    <cfRule type="dataBar" priority="22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{4C9369C0-CFE4-42CE-B6FC-8C6F253999EF}</x14:id>
        </ext>
      </extLst>
    </cfRule>
  </conditionalFormatting>
  <conditionalFormatting sqref="U588">
    <cfRule type="dataBar" priority="22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{9FD70B43-C0CA-4F21-B389-9AC560C25325}</x14:id>
        </ext>
      </extLst>
    </cfRule>
  </conditionalFormatting>
  <conditionalFormatting sqref="Z587">
    <cfRule type="dataBar" priority="22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{629134B8-5425-4BCF-AE95-7010B52D7D2E}</x14:id>
        </ext>
      </extLst>
    </cfRule>
  </conditionalFormatting>
  <conditionalFormatting sqref="U587">
    <cfRule type="dataBar" priority="22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{060A31E7-80F2-4126-8CB2-1D7B40F03983}</x14:id>
        </ext>
      </extLst>
    </cfRule>
  </conditionalFormatting>
  <conditionalFormatting sqref="O589">
    <cfRule type="cellIs" dxfId="1069" priority="2244" operator="equal">
      <formula>"N"</formula>
    </cfRule>
  </conditionalFormatting>
  <conditionalFormatting sqref="O589">
    <cfRule type="cellIs" dxfId="1068" priority="2243" operator="equal">
      <formula>"N"</formula>
    </cfRule>
  </conditionalFormatting>
  <conditionalFormatting sqref="O589">
    <cfRule type="cellIs" dxfId="1067" priority="2242" operator="equal">
      <formula>"N"</formula>
    </cfRule>
  </conditionalFormatting>
  <conditionalFormatting sqref="O589">
    <cfRule type="cellIs" dxfId="1066" priority="2239" operator="equal">
      <formula>"N"</formula>
    </cfRule>
  </conditionalFormatting>
  <conditionalFormatting sqref="Z586">
    <cfRule type="dataBar" priority="22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{8F0DAAD3-C217-481B-B927-2F3B46E31BDB}</x14:id>
        </ext>
      </extLst>
    </cfRule>
  </conditionalFormatting>
  <conditionalFormatting sqref="U586">
    <cfRule type="dataBar" priority="22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{EBFDD8E8-47CA-42E4-A962-83EA45BA8F1E}</x14:id>
        </ext>
      </extLst>
    </cfRule>
  </conditionalFormatting>
  <conditionalFormatting sqref="O588">
    <cfRule type="cellIs" dxfId="1065" priority="2237" operator="equal">
      <formula>"N"</formula>
    </cfRule>
  </conditionalFormatting>
  <conditionalFormatting sqref="O588">
    <cfRule type="cellIs" dxfId="1064" priority="2236" operator="equal">
      <formula>"N"</formula>
    </cfRule>
  </conditionalFormatting>
  <conditionalFormatting sqref="O588">
    <cfRule type="cellIs" dxfId="1063" priority="2235" operator="equal">
      <formula>"N"</formula>
    </cfRule>
  </conditionalFormatting>
  <conditionalFormatting sqref="O588">
    <cfRule type="cellIs" dxfId="1062" priority="2232" operator="equal">
      <formula>"N"</formula>
    </cfRule>
  </conditionalFormatting>
  <conditionalFormatting sqref="Z585">
    <cfRule type="dataBar" priority="22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{13CE1B99-EFC9-4AC1-94F0-0D30BA928233}</x14:id>
        </ext>
      </extLst>
    </cfRule>
  </conditionalFormatting>
  <conditionalFormatting sqref="U585">
    <cfRule type="dataBar" priority="22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{69C8ED80-CAD7-4E75-89F7-28225D781816}</x14:id>
        </ext>
      </extLst>
    </cfRule>
  </conditionalFormatting>
  <conditionalFormatting sqref="O587">
    <cfRule type="cellIs" dxfId="1061" priority="2230" operator="equal">
      <formula>"N"</formula>
    </cfRule>
  </conditionalFormatting>
  <conditionalFormatting sqref="O587">
    <cfRule type="cellIs" dxfId="1060" priority="2229" operator="equal">
      <formula>"N"</formula>
    </cfRule>
  </conditionalFormatting>
  <conditionalFormatting sqref="O587">
    <cfRule type="cellIs" dxfId="1059" priority="2228" operator="equal">
      <formula>"N"</formula>
    </cfRule>
  </conditionalFormatting>
  <conditionalFormatting sqref="O587">
    <cfRule type="cellIs" dxfId="1058" priority="2225" operator="equal">
      <formula>"N"</formula>
    </cfRule>
  </conditionalFormatting>
  <conditionalFormatting sqref="Z584">
    <cfRule type="dataBar" priority="22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{BB216D34-298F-420F-8CA9-DC394382C3F9}</x14:id>
        </ext>
      </extLst>
    </cfRule>
  </conditionalFormatting>
  <conditionalFormatting sqref="U584">
    <cfRule type="dataBar" priority="22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{18721F33-4D0E-4BDD-ACD5-9BFC8C3BB716}</x14:id>
        </ext>
      </extLst>
    </cfRule>
  </conditionalFormatting>
  <conditionalFormatting sqref="O586">
    <cfRule type="cellIs" dxfId="1057" priority="2223" operator="equal">
      <formula>"N"</formula>
    </cfRule>
  </conditionalFormatting>
  <conditionalFormatting sqref="O586">
    <cfRule type="cellIs" dxfId="1056" priority="2222" operator="equal">
      <formula>"N"</formula>
    </cfRule>
  </conditionalFormatting>
  <conditionalFormatting sqref="O586">
    <cfRule type="cellIs" dxfId="1055" priority="2221" operator="equal">
      <formula>"N"</formula>
    </cfRule>
  </conditionalFormatting>
  <conditionalFormatting sqref="O586">
    <cfRule type="cellIs" dxfId="1054" priority="2218" operator="equal">
      <formula>"N"</formula>
    </cfRule>
  </conditionalFormatting>
  <conditionalFormatting sqref="Z583">
    <cfRule type="dataBar" priority="22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{4C82E81C-A4D3-4ACF-B946-FE550CB575C7}</x14:id>
        </ext>
      </extLst>
    </cfRule>
  </conditionalFormatting>
  <conditionalFormatting sqref="U583">
    <cfRule type="dataBar" priority="22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{86C85004-2E44-4C75-A271-70665BF1D2F5}</x14:id>
        </ext>
      </extLst>
    </cfRule>
  </conditionalFormatting>
  <conditionalFormatting sqref="O583">
    <cfRule type="cellIs" dxfId="1053" priority="2216" operator="equal">
      <formula>"N"</formula>
    </cfRule>
  </conditionalFormatting>
  <conditionalFormatting sqref="O583">
    <cfRule type="cellIs" dxfId="1052" priority="2213" operator="equal">
      <formula>"N"</formula>
    </cfRule>
  </conditionalFormatting>
  <conditionalFormatting sqref="Z580">
    <cfRule type="dataBar" priority="22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{CEB96E52-3C93-4F5A-B6D9-F545D7465F65}</x14:id>
        </ext>
      </extLst>
    </cfRule>
  </conditionalFormatting>
  <conditionalFormatting sqref="U580">
    <cfRule type="dataBar" priority="22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{8B860BCE-CF67-4677-8AFE-2768B2C6C018}</x14:id>
        </ext>
      </extLst>
    </cfRule>
  </conditionalFormatting>
  <conditionalFormatting sqref="O582">
    <cfRule type="cellIs" dxfId="1051" priority="2211" operator="equal">
      <formula>"N"</formula>
    </cfRule>
  </conditionalFormatting>
  <conditionalFormatting sqref="O582">
    <cfRule type="cellIs" dxfId="1050" priority="2208" operator="equal">
      <formula>"N"</formula>
    </cfRule>
  </conditionalFormatting>
  <conditionalFormatting sqref="Z579">
    <cfRule type="dataBar" priority="22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{F7C6B3F6-88B4-48E9-9129-7BAD1ECD57C8}</x14:id>
        </ext>
      </extLst>
    </cfRule>
  </conditionalFormatting>
  <conditionalFormatting sqref="U579">
    <cfRule type="dataBar" priority="22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{87746A10-675F-480B-AEC6-7F2EFCE8233D}</x14:id>
        </ext>
      </extLst>
    </cfRule>
  </conditionalFormatting>
  <conditionalFormatting sqref="O581">
    <cfRule type="cellIs" dxfId="1049" priority="2206" operator="equal">
      <formula>"N"</formula>
    </cfRule>
  </conditionalFormatting>
  <conditionalFormatting sqref="O581">
    <cfRule type="cellIs" dxfId="1048" priority="2203" operator="equal">
      <formula>"N"</formula>
    </cfRule>
  </conditionalFormatting>
  <conditionalFormatting sqref="Z578">
    <cfRule type="dataBar" priority="22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{4619264E-EEA9-47B1-8F08-3EBA0D8E9F76}</x14:id>
        </ext>
      </extLst>
    </cfRule>
  </conditionalFormatting>
  <conditionalFormatting sqref="U578">
    <cfRule type="dataBar" priority="22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{5D28CA3D-17BB-463B-A84F-B58F4DF64794}</x14:id>
        </ext>
      </extLst>
    </cfRule>
  </conditionalFormatting>
  <conditionalFormatting sqref="O580">
    <cfRule type="cellIs" dxfId="1047" priority="2201" operator="equal">
      <formula>"N"</formula>
    </cfRule>
  </conditionalFormatting>
  <conditionalFormatting sqref="O580">
    <cfRule type="cellIs" dxfId="1046" priority="2198" operator="equal">
      <formula>"N"</formula>
    </cfRule>
  </conditionalFormatting>
  <conditionalFormatting sqref="Z577">
    <cfRule type="dataBar" priority="21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{45624AE5-9EA6-49A9-9DFA-DE4F0332C1C8}</x14:id>
        </ext>
      </extLst>
    </cfRule>
  </conditionalFormatting>
  <conditionalFormatting sqref="U577">
    <cfRule type="dataBar" priority="22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{9FCE96EA-906D-4857-BAEF-27E53E0124B3}</x14:id>
        </ext>
      </extLst>
    </cfRule>
  </conditionalFormatting>
  <conditionalFormatting sqref="O579">
    <cfRule type="cellIs" dxfId="1045" priority="2196" operator="equal">
      <formula>"N"</formula>
    </cfRule>
  </conditionalFormatting>
  <conditionalFormatting sqref="O579">
    <cfRule type="cellIs" dxfId="1044" priority="2193" operator="equal">
      <formula>"N"</formula>
    </cfRule>
  </conditionalFormatting>
  <conditionalFormatting sqref="Z576">
    <cfRule type="dataBar" priority="21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{53B39516-8B7D-49CC-B0AE-3F94057D025D}</x14:id>
        </ext>
      </extLst>
    </cfRule>
  </conditionalFormatting>
  <conditionalFormatting sqref="U576">
    <cfRule type="dataBar" priority="21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{0447AFA2-2C5A-4DC5-8160-E795D9646D67}</x14:id>
        </ext>
      </extLst>
    </cfRule>
  </conditionalFormatting>
  <conditionalFormatting sqref="O578">
    <cfRule type="cellIs" dxfId="1043" priority="2191" operator="equal">
      <formula>"N"</formula>
    </cfRule>
  </conditionalFormatting>
  <conditionalFormatting sqref="O578">
    <cfRule type="cellIs" dxfId="1042" priority="2188" operator="equal">
      <formula>"N"</formula>
    </cfRule>
  </conditionalFormatting>
  <conditionalFormatting sqref="Z575">
    <cfRule type="dataBar" priority="21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{D9D52D54-81E1-48F3-81F9-75A15FFFCA25}</x14:id>
        </ext>
      </extLst>
    </cfRule>
  </conditionalFormatting>
  <conditionalFormatting sqref="U575">
    <cfRule type="dataBar" priority="21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{DD35489F-9C0B-4738-88ED-9EF41362510A}</x14:id>
        </ext>
      </extLst>
    </cfRule>
  </conditionalFormatting>
  <conditionalFormatting sqref="O577">
    <cfRule type="cellIs" dxfId="1041" priority="2186" operator="equal">
      <formula>"N"</formula>
    </cfRule>
  </conditionalFormatting>
  <conditionalFormatting sqref="O577">
    <cfRule type="cellIs" dxfId="1040" priority="2183" operator="equal">
      <formula>"N"</formula>
    </cfRule>
  </conditionalFormatting>
  <conditionalFormatting sqref="Z574">
    <cfRule type="dataBar" priority="21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{80D3EA08-75F4-43ED-A279-1B37DB8755E5}</x14:id>
        </ext>
      </extLst>
    </cfRule>
  </conditionalFormatting>
  <conditionalFormatting sqref="U574">
    <cfRule type="dataBar" priority="21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{38772C30-1ABE-4AAD-A993-02DA5913C5B6}</x14:id>
        </ext>
      </extLst>
    </cfRule>
  </conditionalFormatting>
  <conditionalFormatting sqref="O576">
    <cfRule type="cellIs" dxfId="1039" priority="2181" operator="equal">
      <formula>"N"</formula>
    </cfRule>
  </conditionalFormatting>
  <conditionalFormatting sqref="O576">
    <cfRule type="cellIs" dxfId="1038" priority="2178" operator="equal">
      <formula>"N"</formula>
    </cfRule>
  </conditionalFormatting>
  <conditionalFormatting sqref="Z573">
    <cfRule type="dataBar" priority="21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{361DEDCD-EC93-4C5D-9068-C2D57635C6AE}</x14:id>
        </ext>
      </extLst>
    </cfRule>
  </conditionalFormatting>
  <conditionalFormatting sqref="U573">
    <cfRule type="dataBar" priority="21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{0CEBA932-B899-4B0A-83E5-DB4A693EEEC6}</x14:id>
        </ext>
      </extLst>
    </cfRule>
  </conditionalFormatting>
  <conditionalFormatting sqref="O575">
    <cfRule type="cellIs" dxfId="1037" priority="2176" operator="equal">
      <formula>"N"</formula>
    </cfRule>
  </conditionalFormatting>
  <conditionalFormatting sqref="O575">
    <cfRule type="cellIs" dxfId="1036" priority="2173" operator="equal">
      <formula>"N"</formula>
    </cfRule>
  </conditionalFormatting>
  <conditionalFormatting sqref="Z572">
    <cfRule type="dataBar" priority="21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{48BB4E4C-98DD-447C-A56D-119521DD6822}</x14:id>
        </ext>
      </extLst>
    </cfRule>
  </conditionalFormatting>
  <conditionalFormatting sqref="U572">
    <cfRule type="dataBar" priority="21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{D25FF1EB-2493-4E51-9E60-FBD2AD8947FD}</x14:id>
        </ext>
      </extLst>
    </cfRule>
  </conditionalFormatting>
  <conditionalFormatting sqref="O574">
    <cfRule type="cellIs" dxfId="1035" priority="2171" operator="equal">
      <formula>"N"</formula>
    </cfRule>
  </conditionalFormatting>
  <conditionalFormatting sqref="O574">
    <cfRule type="cellIs" dxfId="1034" priority="2168" operator="equal">
      <formula>"N"</formula>
    </cfRule>
  </conditionalFormatting>
  <conditionalFormatting sqref="Z571">
    <cfRule type="dataBar" priority="21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{E968E2FC-3909-4D72-8F19-C40E94BD7E6C}</x14:id>
        </ext>
      </extLst>
    </cfRule>
  </conditionalFormatting>
  <conditionalFormatting sqref="U571">
    <cfRule type="dataBar" priority="21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{9707FC14-4DF5-42B2-A351-E9C30DF43066}</x14:id>
        </ext>
      </extLst>
    </cfRule>
  </conditionalFormatting>
  <conditionalFormatting sqref="O561:O565 O567:O573">
    <cfRule type="cellIs" dxfId="1033" priority="2166" operator="equal">
      <formula>"N"</formula>
    </cfRule>
  </conditionalFormatting>
  <conditionalFormatting sqref="O561:O565 O567:O573">
    <cfRule type="cellIs" dxfId="1032" priority="2163" operator="equal">
      <formula>"N"</formula>
    </cfRule>
  </conditionalFormatting>
  <conditionalFormatting sqref="Z570">
    <cfRule type="dataBar" priority="21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{0DFD8372-8F9F-4082-A37F-CD3645B8DEED}</x14:id>
        </ext>
      </extLst>
    </cfRule>
  </conditionalFormatting>
  <conditionalFormatting sqref="U570">
    <cfRule type="dataBar" priority="21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{F78389A3-6146-44DA-8AC6-5A5DF5C80371}</x14:id>
        </ext>
      </extLst>
    </cfRule>
  </conditionalFormatting>
  <conditionalFormatting sqref="O674">
    <cfRule type="cellIs" dxfId="1031" priority="2159" operator="equal">
      <formula>"N"</formula>
    </cfRule>
  </conditionalFormatting>
  <conditionalFormatting sqref="Z671">
    <cfRule type="dataBar" priority="21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{05BFB9C6-29F4-410E-973D-A05701E6E533}</x14:id>
        </ext>
      </extLst>
    </cfRule>
  </conditionalFormatting>
  <conditionalFormatting sqref="U671">
    <cfRule type="dataBar" priority="21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{0E46E54C-35E9-4218-93B5-220D15CA4C0E}</x14:id>
        </ext>
      </extLst>
    </cfRule>
  </conditionalFormatting>
  <conditionalFormatting sqref="O553 O555:O560">
    <cfRule type="cellIs" dxfId="1030" priority="2157" operator="equal">
      <formula>"N"</formula>
    </cfRule>
  </conditionalFormatting>
  <conditionalFormatting sqref="O553 O555:O560">
    <cfRule type="cellIs" dxfId="1029" priority="2154" operator="equal">
      <formula>"N"</formula>
    </cfRule>
  </conditionalFormatting>
  <conditionalFormatting sqref="Z564:Z569 Z550 Z552:Z562">
    <cfRule type="dataBar" priority="21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{94A48B81-8CE5-41F3-B03C-77E3B8AE3EDF}</x14:id>
        </ext>
      </extLst>
    </cfRule>
  </conditionalFormatting>
  <conditionalFormatting sqref="U564:U569 U550 U552:U562">
    <cfRule type="dataBar" priority="21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{5687402C-A5BF-4258-B09B-74E18548AD21}</x14:id>
        </ext>
      </extLst>
    </cfRule>
  </conditionalFormatting>
  <conditionalFormatting sqref="O566">
    <cfRule type="cellIs" dxfId="1028" priority="2150" operator="equal">
      <formula>"N"</formula>
    </cfRule>
  </conditionalFormatting>
  <conditionalFormatting sqref="O566">
    <cfRule type="cellIs" dxfId="1027" priority="2149" operator="equal">
      <formula>"N"</formula>
    </cfRule>
  </conditionalFormatting>
  <conditionalFormatting sqref="Z563">
    <cfRule type="dataBar" priority="21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{EE876176-DB2A-46D0-9133-63CBC85FA539}</x14:id>
        </ext>
      </extLst>
    </cfRule>
  </conditionalFormatting>
  <conditionalFormatting sqref="U563">
    <cfRule type="dataBar" priority="21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{FD274972-970A-4A91-BA97-0117F969316F}</x14:id>
        </ext>
      </extLst>
    </cfRule>
  </conditionalFormatting>
  <conditionalFormatting sqref="O554">
    <cfRule type="cellIs" dxfId="1026" priority="2145" operator="equal">
      <formula>"N"</formula>
    </cfRule>
  </conditionalFormatting>
  <conditionalFormatting sqref="O554">
    <cfRule type="cellIs" dxfId="1025" priority="2142" operator="equal">
      <formula>"N"</formula>
    </cfRule>
  </conditionalFormatting>
  <conditionalFormatting sqref="Z551">
    <cfRule type="dataBar" priority="21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{EEA6B222-9384-4935-8BB5-1D63BFB2011D}</x14:id>
        </ext>
      </extLst>
    </cfRule>
  </conditionalFormatting>
  <conditionalFormatting sqref="U551">
    <cfRule type="dataBar" priority="21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{5F76C53A-9A84-4AA1-B29C-C7BF31C44DA3}</x14:id>
        </ext>
      </extLst>
    </cfRule>
  </conditionalFormatting>
  <conditionalFormatting sqref="O552">
    <cfRule type="cellIs" dxfId="1024" priority="2140" operator="equal">
      <formula>"N"</formula>
    </cfRule>
  </conditionalFormatting>
  <conditionalFormatting sqref="O552">
    <cfRule type="cellIs" dxfId="1023" priority="2137" operator="equal">
      <formula>"N"</formula>
    </cfRule>
  </conditionalFormatting>
  <conditionalFormatting sqref="Z549">
    <cfRule type="dataBar" priority="21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{95191F70-28C9-4C4C-8D2E-01FD73E0C149}</x14:id>
        </ext>
      </extLst>
    </cfRule>
  </conditionalFormatting>
  <conditionalFormatting sqref="U549">
    <cfRule type="dataBar" priority="21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{97841013-7369-4338-A83C-4D818816274B}</x14:id>
        </ext>
      </extLst>
    </cfRule>
  </conditionalFormatting>
  <conditionalFormatting sqref="O551">
    <cfRule type="cellIs" dxfId="1022" priority="2135" operator="equal">
      <formula>"N"</formula>
    </cfRule>
  </conditionalFormatting>
  <conditionalFormatting sqref="O551">
    <cfRule type="cellIs" dxfId="1021" priority="2132" operator="equal">
      <formula>"N"</formula>
    </cfRule>
  </conditionalFormatting>
  <conditionalFormatting sqref="Z548">
    <cfRule type="dataBar" priority="21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{9BA5DAF7-F940-4347-A203-164802D3CEE6}</x14:id>
        </ext>
      </extLst>
    </cfRule>
  </conditionalFormatting>
  <conditionalFormatting sqref="U548">
    <cfRule type="dataBar" priority="21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{8CCF998C-C1A5-459B-B34A-0E8E275EAC1A}</x14:id>
        </ext>
      </extLst>
    </cfRule>
  </conditionalFormatting>
  <conditionalFormatting sqref="O539:O547 O549:O550">
    <cfRule type="cellIs" dxfId="1020" priority="2130" operator="equal">
      <formula>"N"</formula>
    </cfRule>
  </conditionalFormatting>
  <conditionalFormatting sqref="O539:O547 O549:O550">
    <cfRule type="cellIs" dxfId="1019" priority="2127" operator="equal">
      <formula>"N"</formula>
    </cfRule>
  </conditionalFormatting>
  <conditionalFormatting sqref="Z547">
    <cfRule type="dataBar" priority="2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{272ACB12-3A67-4B0F-B9B0-DDC56090CE8F}</x14:id>
        </ext>
      </extLst>
    </cfRule>
  </conditionalFormatting>
  <conditionalFormatting sqref="U547">
    <cfRule type="dataBar" priority="21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{445868B7-4748-4D56-A310-D690D49A6390}</x14:id>
        </ext>
      </extLst>
    </cfRule>
  </conditionalFormatting>
  <conditionalFormatting sqref="P535:P538">
    <cfRule type="cellIs" dxfId="1018" priority="2120" operator="equal">
      <formula>"N"</formula>
    </cfRule>
  </conditionalFormatting>
  <conditionalFormatting sqref="O535:O538">
    <cfRule type="cellIs" dxfId="1017" priority="2119" operator="equal">
      <formula>"N"</formula>
    </cfRule>
  </conditionalFormatting>
  <conditionalFormatting sqref="O535:O538">
    <cfRule type="cellIs" dxfId="1016" priority="2118" operator="equal">
      <formula>"N"</formula>
    </cfRule>
  </conditionalFormatting>
  <conditionalFormatting sqref="P531:P532 P534">
    <cfRule type="cellIs" dxfId="1015" priority="2116" operator="equal">
      <formula>"N"</formula>
    </cfRule>
  </conditionalFormatting>
  <conditionalFormatting sqref="O531:O532 O534">
    <cfRule type="cellIs" dxfId="1014" priority="2115" operator="equal">
      <formula>"N"</formula>
    </cfRule>
  </conditionalFormatting>
  <conditionalFormatting sqref="O531:O532 O534">
    <cfRule type="cellIs" dxfId="1013" priority="2114" operator="equal">
      <formula>"N"</formula>
    </cfRule>
  </conditionalFormatting>
  <conditionalFormatting sqref="P533">
    <cfRule type="cellIs" dxfId="1012" priority="2112" operator="equal">
      <formula>"N"</formula>
    </cfRule>
  </conditionalFormatting>
  <conditionalFormatting sqref="O533">
    <cfRule type="cellIs" dxfId="1011" priority="2111" operator="equal">
      <formula>"N"</formula>
    </cfRule>
  </conditionalFormatting>
  <conditionalFormatting sqref="O533">
    <cfRule type="cellIs" dxfId="1010" priority="2110" operator="equal">
      <formula>"N"</formula>
    </cfRule>
  </conditionalFormatting>
  <conditionalFormatting sqref="P530">
    <cfRule type="cellIs" dxfId="1009" priority="2108" operator="equal">
      <formula>"N"</formula>
    </cfRule>
  </conditionalFormatting>
  <conditionalFormatting sqref="P529">
    <cfRule type="cellIs" dxfId="1008" priority="2104" operator="equal">
      <formula>"N"</formula>
    </cfRule>
  </conditionalFormatting>
  <conditionalFormatting sqref="O529">
    <cfRule type="cellIs" dxfId="1007" priority="2103" operator="equal">
      <formula>"N"</formula>
    </cfRule>
  </conditionalFormatting>
  <conditionalFormatting sqref="O529">
    <cfRule type="cellIs" dxfId="1006" priority="2102" operator="equal">
      <formula>"N"</formula>
    </cfRule>
  </conditionalFormatting>
  <conditionalFormatting sqref="P528">
    <cfRule type="cellIs" dxfId="1005" priority="2100" operator="equal">
      <formula>"N"</formula>
    </cfRule>
  </conditionalFormatting>
  <conditionalFormatting sqref="O528">
    <cfRule type="cellIs" dxfId="1004" priority="2099" operator="equal">
      <formula>"N"</formula>
    </cfRule>
  </conditionalFormatting>
  <conditionalFormatting sqref="O528">
    <cfRule type="cellIs" dxfId="1003" priority="2098" operator="equal">
      <formula>"N"</formula>
    </cfRule>
  </conditionalFormatting>
  <conditionalFormatting sqref="P527">
    <cfRule type="cellIs" dxfId="1002" priority="2096" operator="equal">
      <formula>"N"</formula>
    </cfRule>
  </conditionalFormatting>
  <conditionalFormatting sqref="O527">
    <cfRule type="cellIs" dxfId="1001" priority="2095" operator="equal">
      <formula>"N"</formula>
    </cfRule>
  </conditionalFormatting>
  <conditionalFormatting sqref="O527">
    <cfRule type="cellIs" dxfId="1000" priority="2094" operator="equal">
      <formula>"N"</formula>
    </cfRule>
  </conditionalFormatting>
  <conditionalFormatting sqref="P526">
    <cfRule type="cellIs" dxfId="999" priority="2092" operator="equal">
      <formula>"N"</formula>
    </cfRule>
  </conditionalFormatting>
  <conditionalFormatting sqref="O526">
    <cfRule type="cellIs" dxfId="998" priority="2091" operator="equal">
      <formula>"N"</formula>
    </cfRule>
  </conditionalFormatting>
  <conditionalFormatting sqref="O526">
    <cfRule type="cellIs" dxfId="997" priority="2090" operator="equal">
      <formula>"N"</formula>
    </cfRule>
  </conditionalFormatting>
  <conditionalFormatting sqref="P525">
    <cfRule type="cellIs" dxfId="996" priority="2088" operator="equal">
      <formula>"N"</formula>
    </cfRule>
  </conditionalFormatting>
  <conditionalFormatting sqref="O525">
    <cfRule type="cellIs" dxfId="995" priority="2087" operator="equal">
      <formula>"N"</formula>
    </cfRule>
  </conditionalFormatting>
  <conditionalFormatting sqref="O525">
    <cfRule type="cellIs" dxfId="994" priority="2086" operator="equal">
      <formula>"N"</formula>
    </cfRule>
  </conditionalFormatting>
  <conditionalFormatting sqref="P524">
    <cfRule type="cellIs" dxfId="993" priority="2084" operator="equal">
      <formula>"N"</formula>
    </cfRule>
  </conditionalFormatting>
  <conditionalFormatting sqref="O524">
    <cfRule type="cellIs" dxfId="992" priority="2083" operator="equal">
      <formula>"N"</formula>
    </cfRule>
  </conditionalFormatting>
  <conditionalFormatting sqref="O524">
    <cfRule type="cellIs" dxfId="991" priority="2082" operator="equal">
      <formula>"N"</formula>
    </cfRule>
  </conditionalFormatting>
  <conditionalFormatting sqref="P523">
    <cfRule type="cellIs" dxfId="990" priority="2080" operator="equal">
      <formula>"N"</formula>
    </cfRule>
  </conditionalFormatting>
  <conditionalFormatting sqref="O523">
    <cfRule type="cellIs" dxfId="989" priority="2079" operator="equal">
      <formula>"N"</formula>
    </cfRule>
  </conditionalFormatting>
  <conditionalFormatting sqref="O523">
    <cfRule type="cellIs" dxfId="988" priority="2078" operator="equal">
      <formula>"N"</formula>
    </cfRule>
  </conditionalFormatting>
  <conditionalFormatting sqref="P522">
    <cfRule type="cellIs" dxfId="987" priority="2076" operator="equal">
      <formula>"N"</formula>
    </cfRule>
  </conditionalFormatting>
  <conditionalFormatting sqref="O522">
    <cfRule type="cellIs" dxfId="986" priority="2075" operator="equal">
      <formula>"N"</formula>
    </cfRule>
  </conditionalFormatting>
  <conditionalFormatting sqref="O522">
    <cfRule type="cellIs" dxfId="985" priority="2074" operator="equal">
      <formula>"N"</formula>
    </cfRule>
  </conditionalFormatting>
  <conditionalFormatting sqref="P521">
    <cfRule type="cellIs" dxfId="984" priority="2072" operator="equal">
      <formula>"N"</formula>
    </cfRule>
  </conditionalFormatting>
  <conditionalFormatting sqref="O521">
    <cfRule type="cellIs" dxfId="983" priority="2071" operator="equal">
      <formula>"N"</formula>
    </cfRule>
  </conditionalFormatting>
  <conditionalFormatting sqref="O521">
    <cfRule type="cellIs" dxfId="982" priority="2070" operator="equal">
      <formula>"N"</formula>
    </cfRule>
  </conditionalFormatting>
  <conditionalFormatting sqref="P520">
    <cfRule type="cellIs" dxfId="981" priority="2068" operator="equal">
      <formula>"N"</formula>
    </cfRule>
  </conditionalFormatting>
  <conditionalFormatting sqref="O520">
    <cfRule type="cellIs" dxfId="980" priority="2067" operator="equal">
      <formula>"N"</formula>
    </cfRule>
  </conditionalFormatting>
  <conditionalFormatting sqref="O520">
    <cfRule type="cellIs" dxfId="979" priority="2066" operator="equal">
      <formula>"N"</formula>
    </cfRule>
  </conditionalFormatting>
  <conditionalFormatting sqref="P519">
    <cfRule type="cellIs" dxfId="978" priority="2064" operator="equal">
      <formula>"N"</formula>
    </cfRule>
  </conditionalFormatting>
  <conditionalFormatting sqref="O519">
    <cfRule type="cellIs" dxfId="977" priority="2063" operator="equal">
      <formula>"N"</formula>
    </cfRule>
  </conditionalFormatting>
  <conditionalFormatting sqref="O519">
    <cfRule type="cellIs" dxfId="976" priority="2062" operator="equal">
      <formula>"N"</formula>
    </cfRule>
  </conditionalFormatting>
  <conditionalFormatting sqref="P518">
    <cfRule type="cellIs" dxfId="975" priority="2060" operator="equal">
      <formula>"N"</formula>
    </cfRule>
  </conditionalFormatting>
  <conditionalFormatting sqref="O518">
    <cfRule type="cellIs" dxfId="974" priority="2059" operator="equal">
      <formula>"N"</formula>
    </cfRule>
  </conditionalFormatting>
  <conditionalFormatting sqref="O518">
    <cfRule type="cellIs" dxfId="973" priority="2058" operator="equal">
      <formula>"N"</formula>
    </cfRule>
  </conditionalFormatting>
  <conditionalFormatting sqref="P517">
    <cfRule type="cellIs" dxfId="972" priority="2056" operator="equal">
      <formula>"N"</formula>
    </cfRule>
  </conditionalFormatting>
  <conditionalFormatting sqref="O517">
    <cfRule type="cellIs" dxfId="971" priority="2055" operator="equal">
      <formula>"N"</formula>
    </cfRule>
  </conditionalFormatting>
  <conditionalFormatting sqref="O517">
    <cfRule type="cellIs" dxfId="970" priority="2054" operator="equal">
      <formula>"N"</formula>
    </cfRule>
  </conditionalFormatting>
  <conditionalFormatting sqref="P516">
    <cfRule type="cellIs" dxfId="969" priority="2052" operator="equal">
      <formula>"N"</formula>
    </cfRule>
  </conditionalFormatting>
  <conditionalFormatting sqref="O480:O481">
    <cfRule type="cellIs" dxfId="968" priority="2044" operator="equal">
      <formula>"N"</formula>
    </cfRule>
  </conditionalFormatting>
  <conditionalFormatting sqref="Z477:Z478">
    <cfRule type="dataBar" priority="20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{FB0D4990-FA16-4556-9284-1F53B914348E}</x14:id>
        </ext>
      </extLst>
    </cfRule>
  </conditionalFormatting>
  <conditionalFormatting sqref="U477:U478">
    <cfRule type="dataBar" priority="20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{CEF0E8DD-4F85-481C-8A35-70769C26DFB2}</x14:id>
        </ext>
      </extLst>
    </cfRule>
  </conditionalFormatting>
  <conditionalFormatting sqref="O479">
    <cfRule type="cellIs" dxfId="967" priority="2040" operator="equal">
      <formula>"N"</formula>
    </cfRule>
  </conditionalFormatting>
  <conditionalFormatting sqref="Z476">
    <cfRule type="dataBar" priority="20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{CF1772F5-D397-4199-A02E-4ED115E9F65B}</x14:id>
        </ext>
      </extLst>
    </cfRule>
  </conditionalFormatting>
  <conditionalFormatting sqref="U476">
    <cfRule type="dataBar" priority="20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{242CCBF7-53F7-40BE-9C35-0391E59C69B4}</x14:id>
        </ext>
      </extLst>
    </cfRule>
  </conditionalFormatting>
  <conditionalFormatting sqref="O470:O478">
    <cfRule type="cellIs" dxfId="966" priority="2036" operator="equal">
      <formula>"N"</formula>
    </cfRule>
  </conditionalFormatting>
  <conditionalFormatting sqref="Z475">
    <cfRule type="dataBar" priority="20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{98CC4829-60E7-480F-A63E-47FD98E3C31B}</x14:id>
        </ext>
      </extLst>
    </cfRule>
  </conditionalFormatting>
  <conditionalFormatting sqref="U475">
    <cfRule type="dataBar" priority="20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{934F0D09-7F94-4425-836B-DA4EDB4855D0}</x14:id>
        </ext>
      </extLst>
    </cfRule>
  </conditionalFormatting>
  <conditionalFormatting sqref="Z466:Z474">
    <cfRule type="dataBar" priority="20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{7C06AEA8-98BC-4A40-87D8-5D6A203F4B04}</x14:id>
        </ext>
      </extLst>
    </cfRule>
  </conditionalFormatting>
  <conditionalFormatting sqref="U466:U474">
    <cfRule type="dataBar" priority="20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{3344A247-6991-455F-9673-91094F494057}</x14:id>
        </ext>
      </extLst>
    </cfRule>
  </conditionalFormatting>
  <conditionalFormatting sqref="O468">
    <cfRule type="cellIs" dxfId="965" priority="2028" operator="equal">
      <formula>"N"</formula>
    </cfRule>
  </conditionalFormatting>
  <conditionalFormatting sqref="Z465">
    <cfRule type="dataBar" priority="20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{0F67254E-A5A3-494D-A792-5FE315A7D96F}</x14:id>
        </ext>
      </extLst>
    </cfRule>
  </conditionalFormatting>
  <conditionalFormatting sqref="U465">
    <cfRule type="dataBar" priority="20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{AA3DC052-A010-4701-B350-CD0CF8620C4D}</x14:id>
        </ext>
      </extLst>
    </cfRule>
  </conditionalFormatting>
  <conditionalFormatting sqref="O467">
    <cfRule type="cellIs" dxfId="964" priority="2024" operator="equal">
      <formula>"N"</formula>
    </cfRule>
  </conditionalFormatting>
  <conditionalFormatting sqref="Z464">
    <cfRule type="dataBar" priority="20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{5614A499-390F-480D-A263-BFED759153B7}</x14:id>
        </ext>
      </extLst>
    </cfRule>
  </conditionalFormatting>
  <conditionalFormatting sqref="U464">
    <cfRule type="dataBar" priority="20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{5E22E956-9DB0-4F9F-A7F2-C41466AC11B3}</x14:id>
        </ext>
      </extLst>
    </cfRule>
  </conditionalFormatting>
  <conditionalFormatting sqref="O466">
    <cfRule type="cellIs" dxfId="963" priority="2020" operator="equal">
      <formula>"N"</formula>
    </cfRule>
  </conditionalFormatting>
  <conditionalFormatting sqref="Z463">
    <cfRule type="dataBar" priority="20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{5F4277F6-B9D1-49BD-B442-5DEB36CCBAA4}</x14:id>
        </ext>
      </extLst>
    </cfRule>
  </conditionalFormatting>
  <conditionalFormatting sqref="U463">
    <cfRule type="dataBar" priority="20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{8635E01D-D69A-4095-A298-E5C1BA9ECB33}</x14:id>
        </ext>
      </extLst>
    </cfRule>
  </conditionalFormatting>
  <conditionalFormatting sqref="O465">
    <cfRule type="cellIs" dxfId="962" priority="2016" operator="equal">
      <formula>"N"</formula>
    </cfRule>
  </conditionalFormatting>
  <conditionalFormatting sqref="Z462">
    <cfRule type="dataBar" priority="20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{EABF872A-EDF7-4E01-AEB2-6A523C03F8E2}</x14:id>
        </ext>
      </extLst>
    </cfRule>
  </conditionalFormatting>
  <conditionalFormatting sqref="U462">
    <cfRule type="dataBar" priority="20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{270CC736-6B2A-4EEE-B30E-F887C751BFB8}</x14:id>
        </ext>
      </extLst>
    </cfRule>
  </conditionalFormatting>
  <conditionalFormatting sqref="O464">
    <cfRule type="cellIs" dxfId="961" priority="2009" operator="equal">
      <formula>"N"</formula>
    </cfRule>
  </conditionalFormatting>
  <conditionalFormatting sqref="Z461">
    <cfRule type="dataBar" priority="20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{69ADDA29-3B98-4065-8731-6CB878086F0A}</x14:id>
        </ext>
      </extLst>
    </cfRule>
  </conditionalFormatting>
  <conditionalFormatting sqref="U461">
    <cfRule type="dataBar" priority="20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{0353B32F-027F-47EB-8B87-66E07ED8EB04}</x14:id>
        </ext>
      </extLst>
    </cfRule>
  </conditionalFormatting>
  <conditionalFormatting sqref="O463">
    <cfRule type="cellIs" dxfId="960" priority="2005" operator="equal">
      <formula>"N"</formula>
    </cfRule>
  </conditionalFormatting>
  <conditionalFormatting sqref="Z460">
    <cfRule type="dataBar" priority="20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{33887482-B57B-4ECF-8633-ED141878A379}</x14:id>
        </ext>
      </extLst>
    </cfRule>
  </conditionalFormatting>
  <conditionalFormatting sqref="U460">
    <cfRule type="dataBar" priority="20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{CE94A0DE-8C38-4A49-884C-D9BB9CF1C68C}</x14:id>
        </ext>
      </extLst>
    </cfRule>
  </conditionalFormatting>
  <conditionalFormatting sqref="O462">
    <cfRule type="cellIs" dxfId="959" priority="2001" operator="equal">
      <formula>"N"</formula>
    </cfRule>
  </conditionalFormatting>
  <conditionalFormatting sqref="Z457">
    <cfRule type="dataBar" priority="20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{A6E2C35B-6AEB-4DA7-A551-3A71DBB975B4}</x14:id>
        </ext>
      </extLst>
    </cfRule>
  </conditionalFormatting>
  <conditionalFormatting sqref="U457">
    <cfRule type="dataBar" priority="20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{A332B83D-E504-4C18-98B5-0CFCF5994299}</x14:id>
        </ext>
      </extLst>
    </cfRule>
  </conditionalFormatting>
  <conditionalFormatting sqref="O461">
    <cfRule type="cellIs" dxfId="958" priority="1997" operator="equal">
      <formula>"N"</formula>
    </cfRule>
  </conditionalFormatting>
  <conditionalFormatting sqref="Z459">
    <cfRule type="dataBar" priority="19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{17F4BFF4-7DDE-4AD6-B1D2-98D8A99889FB}</x14:id>
        </ext>
      </extLst>
    </cfRule>
  </conditionalFormatting>
  <conditionalFormatting sqref="U459">
    <cfRule type="dataBar" priority="19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{8208F7A8-F4B7-4ADB-8C6B-9B12E6C6719F}</x14:id>
        </ext>
      </extLst>
    </cfRule>
  </conditionalFormatting>
  <conditionalFormatting sqref="O460">
    <cfRule type="cellIs" dxfId="957" priority="1993" operator="equal">
      <formula>"N"</formula>
    </cfRule>
  </conditionalFormatting>
  <conditionalFormatting sqref="Z456">
    <cfRule type="dataBar" priority="19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{7BCD843D-9D3C-43B6-A217-428F34D38FE7}</x14:id>
        </ext>
      </extLst>
    </cfRule>
  </conditionalFormatting>
  <conditionalFormatting sqref="U456">
    <cfRule type="dataBar" priority="19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{EA04E558-449E-4D3A-81E4-747309F5257B}</x14:id>
        </ext>
      </extLst>
    </cfRule>
  </conditionalFormatting>
  <conditionalFormatting sqref="O459">
    <cfRule type="cellIs" dxfId="956" priority="1990" operator="equal">
      <formula>"N"</formula>
    </cfRule>
  </conditionalFormatting>
  <conditionalFormatting sqref="Z455">
    <cfRule type="dataBar" priority="19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{871F8E34-8332-491F-8C09-8F304717806F}</x14:id>
        </ext>
      </extLst>
    </cfRule>
  </conditionalFormatting>
  <conditionalFormatting sqref="U455">
    <cfRule type="dataBar" priority="19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{080FDA34-2F87-445F-9823-A2B2B8F2ABFC}</x14:id>
        </ext>
      </extLst>
    </cfRule>
  </conditionalFormatting>
  <conditionalFormatting sqref="O457:O458">
    <cfRule type="cellIs" dxfId="955" priority="1983" operator="equal">
      <formula>"N"</formula>
    </cfRule>
  </conditionalFormatting>
  <conditionalFormatting sqref="Z454">
    <cfRule type="dataBar" priority="19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{94A79A2B-F306-4D2A-8AB9-B155F0A8B635}</x14:id>
        </ext>
      </extLst>
    </cfRule>
  </conditionalFormatting>
  <conditionalFormatting sqref="U454">
    <cfRule type="dataBar" priority="19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{8E77936D-404F-477C-89D8-F18C1FAE938A}</x14:id>
        </ext>
      </extLst>
    </cfRule>
  </conditionalFormatting>
  <conditionalFormatting sqref="O456">
    <cfRule type="cellIs" dxfId="954" priority="1976" operator="equal">
      <formula>"N"</formula>
    </cfRule>
  </conditionalFormatting>
  <conditionalFormatting sqref="Z453">
    <cfRule type="dataBar" priority="19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{D2EFCF6C-EEA5-4239-A59A-100A90E89945}</x14:id>
        </ext>
      </extLst>
    </cfRule>
  </conditionalFormatting>
  <conditionalFormatting sqref="U453">
    <cfRule type="dataBar" priority="19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{79362FA8-EBE0-4842-A5A9-B6C5FE7F438E}</x14:id>
        </ext>
      </extLst>
    </cfRule>
  </conditionalFormatting>
  <conditionalFormatting sqref="O458">
    <cfRule type="cellIs" dxfId="953" priority="1972" operator="equal">
      <formula>"N"</formula>
    </cfRule>
  </conditionalFormatting>
  <conditionalFormatting sqref="Z458">
    <cfRule type="dataBar" priority="19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{8E4A6D10-4E1F-4351-BAB5-B35D9AA34308}</x14:id>
        </ext>
      </extLst>
    </cfRule>
  </conditionalFormatting>
  <conditionalFormatting sqref="U458">
    <cfRule type="dataBar" priority="19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{D874B19B-1BF5-4819-A63D-5CF842F91A63}</x14:id>
        </ext>
      </extLst>
    </cfRule>
  </conditionalFormatting>
  <conditionalFormatting sqref="O455">
    <cfRule type="cellIs" dxfId="952" priority="1968" operator="equal">
      <formula>"N"</formula>
    </cfRule>
  </conditionalFormatting>
  <conditionalFormatting sqref="Z452">
    <cfRule type="dataBar" priority="19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{2D8239E9-F23E-4264-9B48-AC8AB842CE4D}</x14:id>
        </ext>
      </extLst>
    </cfRule>
  </conditionalFormatting>
  <conditionalFormatting sqref="U452">
    <cfRule type="dataBar" priority="19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{E402DFE6-1265-44A1-BC1A-521E5846BDEB}</x14:id>
        </ext>
      </extLst>
    </cfRule>
  </conditionalFormatting>
  <conditionalFormatting sqref="O454">
    <cfRule type="cellIs" dxfId="951" priority="1964" operator="equal">
      <formula>"N"</formula>
    </cfRule>
  </conditionalFormatting>
  <conditionalFormatting sqref="Z451">
    <cfRule type="dataBar" priority="19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{129068BB-A2DD-4EA7-918D-7D03A195CF25}</x14:id>
        </ext>
      </extLst>
    </cfRule>
  </conditionalFormatting>
  <conditionalFormatting sqref="U451">
    <cfRule type="dataBar" priority="19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{CBB45B20-98A3-4F59-92F4-2A1DA92755E9}</x14:id>
        </ext>
      </extLst>
    </cfRule>
  </conditionalFormatting>
  <conditionalFormatting sqref="O451">
    <cfRule type="cellIs" dxfId="950" priority="1960" operator="equal">
      <formula>"N"</formula>
    </cfRule>
  </conditionalFormatting>
  <conditionalFormatting sqref="Z448">
    <cfRule type="dataBar" priority="19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{DE60D4AD-490A-4B1E-93A0-AC2D36E200F7}</x14:id>
        </ext>
      </extLst>
    </cfRule>
  </conditionalFormatting>
  <conditionalFormatting sqref="U448">
    <cfRule type="dataBar" priority="19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{620389CA-580F-4EEB-B549-7B76A0625A2B}</x14:id>
        </ext>
      </extLst>
    </cfRule>
  </conditionalFormatting>
  <conditionalFormatting sqref="Z450">
    <cfRule type="dataBar" priority="19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{38DE349C-9BF6-4A85-9BE4-E206EA6D7D1D}</x14:id>
        </ext>
      </extLst>
    </cfRule>
  </conditionalFormatting>
  <conditionalFormatting sqref="U450">
    <cfRule type="dataBar" priority="19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{46A98D0C-F850-41B5-96BE-205EDFB68B67}</x14:id>
        </ext>
      </extLst>
    </cfRule>
  </conditionalFormatting>
  <conditionalFormatting sqref="O452">
    <cfRule type="cellIs" dxfId="949" priority="1952" operator="equal">
      <formula>"N"</formula>
    </cfRule>
  </conditionalFormatting>
  <conditionalFormatting sqref="Z449">
    <cfRule type="dataBar" priority="19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{059BD48A-CEAD-414F-9533-4FF8025E7148}</x14:id>
        </ext>
      </extLst>
    </cfRule>
  </conditionalFormatting>
  <conditionalFormatting sqref="U449">
    <cfRule type="dataBar" priority="19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{F3FC4A3C-019E-41AB-81EE-A17AF28CEE06}</x14:id>
        </ext>
      </extLst>
    </cfRule>
  </conditionalFormatting>
  <conditionalFormatting sqref="O450">
    <cfRule type="cellIs" dxfId="948" priority="1948" operator="equal">
      <formula>"N"</formula>
    </cfRule>
  </conditionalFormatting>
  <conditionalFormatting sqref="Z447">
    <cfRule type="dataBar" priority="19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{CFA9D63A-BCAB-4770-8FCC-4EF6741FDF87}</x14:id>
        </ext>
      </extLst>
    </cfRule>
  </conditionalFormatting>
  <conditionalFormatting sqref="U447">
    <cfRule type="dataBar" priority="19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{711E1941-539A-4895-B1AE-DBE730239360}</x14:id>
        </ext>
      </extLst>
    </cfRule>
  </conditionalFormatting>
  <conditionalFormatting sqref="Z446">
    <cfRule type="dataBar" priority="19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{21DD1125-7104-4376-8F53-5F7F1AE03582}</x14:id>
        </ext>
      </extLst>
    </cfRule>
  </conditionalFormatting>
  <conditionalFormatting sqref="U446">
    <cfRule type="dataBar" priority="19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{91680588-CFB7-4710-A26A-450579D08FE3}</x14:id>
        </ext>
      </extLst>
    </cfRule>
  </conditionalFormatting>
  <conditionalFormatting sqref="O448">
    <cfRule type="cellIs" dxfId="947" priority="1940" operator="equal">
      <formula>"N"</formula>
    </cfRule>
  </conditionalFormatting>
  <conditionalFormatting sqref="Z445">
    <cfRule type="dataBar" priority="19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{F0456D80-2532-4729-A582-7E6BBB931C8E}</x14:id>
        </ext>
      </extLst>
    </cfRule>
  </conditionalFormatting>
  <conditionalFormatting sqref="U445">
    <cfRule type="dataBar" priority="19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{4DAF870D-B365-4BE0-B0FD-1B235EB52EAB}</x14:id>
        </ext>
      </extLst>
    </cfRule>
  </conditionalFormatting>
  <conditionalFormatting sqref="O447">
    <cfRule type="cellIs" dxfId="946" priority="1936" operator="equal">
      <formula>"N"</formula>
    </cfRule>
  </conditionalFormatting>
  <conditionalFormatting sqref="Z444">
    <cfRule type="dataBar" priority="19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{BE04864A-51F6-49E3-96AB-825573B7CE7A}</x14:id>
        </ext>
      </extLst>
    </cfRule>
  </conditionalFormatting>
  <conditionalFormatting sqref="U444">
    <cfRule type="dataBar" priority="19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{6D70BE1B-B1DD-4F9E-800A-F8E1F52DB1CD}</x14:id>
        </ext>
      </extLst>
    </cfRule>
  </conditionalFormatting>
  <conditionalFormatting sqref="O446">
    <cfRule type="cellIs" dxfId="945" priority="1932" operator="equal">
      <formula>"N"</formula>
    </cfRule>
  </conditionalFormatting>
  <conditionalFormatting sqref="Z443">
    <cfRule type="dataBar" priority="19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{0786A79F-81C7-48F1-A96D-109779C4DFD4}</x14:id>
        </ext>
      </extLst>
    </cfRule>
  </conditionalFormatting>
  <conditionalFormatting sqref="U443">
    <cfRule type="dataBar" priority="19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{C3E02C38-3CB4-4359-8E3D-10DCBDEBD87D}</x14:id>
        </ext>
      </extLst>
    </cfRule>
  </conditionalFormatting>
  <conditionalFormatting sqref="O445">
    <cfRule type="cellIs" dxfId="944" priority="1928" operator="equal">
      <formula>"N"</formula>
    </cfRule>
  </conditionalFormatting>
  <conditionalFormatting sqref="Z442">
    <cfRule type="dataBar" priority="19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{82FF6379-B8F5-496D-B2CB-A0A29301DE86}</x14:id>
        </ext>
      </extLst>
    </cfRule>
  </conditionalFormatting>
  <conditionalFormatting sqref="U442">
    <cfRule type="dataBar" priority="19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{031AF9B4-0602-4909-9D55-F958D11F10AC}</x14:id>
        </ext>
      </extLst>
    </cfRule>
  </conditionalFormatting>
  <conditionalFormatting sqref="O444">
    <cfRule type="cellIs" dxfId="943" priority="1924" operator="equal">
      <formula>"N"</formula>
    </cfRule>
  </conditionalFormatting>
  <conditionalFormatting sqref="Z441">
    <cfRule type="dataBar" priority="19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{50E2636E-0FE4-40A0-AB49-4881413AFC08}</x14:id>
        </ext>
      </extLst>
    </cfRule>
  </conditionalFormatting>
  <conditionalFormatting sqref="U441">
    <cfRule type="dataBar" priority="19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{189FF4C1-656C-44DC-842D-AB7EBF05CF00}</x14:id>
        </ext>
      </extLst>
    </cfRule>
  </conditionalFormatting>
  <conditionalFormatting sqref="O443">
    <cfRule type="cellIs" dxfId="942" priority="1920" operator="equal">
      <formula>"N"</formula>
    </cfRule>
  </conditionalFormatting>
  <conditionalFormatting sqref="Z440">
    <cfRule type="dataBar" priority="19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{DB46B3EF-428A-4889-8D7F-8C408BF8F223}</x14:id>
        </ext>
      </extLst>
    </cfRule>
  </conditionalFormatting>
  <conditionalFormatting sqref="U440">
    <cfRule type="dataBar" priority="19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{63CA7414-C5D6-40F9-8352-0FE8BC065CDE}</x14:id>
        </ext>
      </extLst>
    </cfRule>
  </conditionalFormatting>
  <conditionalFormatting sqref="O442">
    <cfRule type="cellIs" dxfId="941" priority="1916" operator="equal">
      <formula>"N"</formula>
    </cfRule>
  </conditionalFormatting>
  <conditionalFormatting sqref="Z439">
    <cfRule type="dataBar" priority="19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{CB09B595-DE47-4DA4-A259-607BA9D16B77}</x14:id>
        </ext>
      </extLst>
    </cfRule>
  </conditionalFormatting>
  <conditionalFormatting sqref="U439">
    <cfRule type="dataBar" priority="19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{51BA1041-E9A8-4B4B-8568-B3FBBD6DE5CE}</x14:id>
        </ext>
      </extLst>
    </cfRule>
  </conditionalFormatting>
  <conditionalFormatting sqref="O441">
    <cfRule type="cellIs" dxfId="940" priority="1912" operator="equal">
      <formula>"N"</formula>
    </cfRule>
  </conditionalFormatting>
  <conditionalFormatting sqref="Z438">
    <cfRule type="dataBar" priority="19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{3F84B5B0-3E83-4B76-B0A6-55188F2D9F43}</x14:id>
        </ext>
      </extLst>
    </cfRule>
  </conditionalFormatting>
  <conditionalFormatting sqref="U438">
    <cfRule type="dataBar" priority="19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{4EDBCAA3-4870-488B-ADEA-310AF4E0EA20}</x14:id>
        </ext>
      </extLst>
    </cfRule>
  </conditionalFormatting>
  <conditionalFormatting sqref="O440">
    <cfRule type="cellIs" dxfId="939" priority="1908" operator="equal">
      <formula>"N"</formula>
    </cfRule>
  </conditionalFormatting>
  <conditionalFormatting sqref="Z437">
    <cfRule type="dataBar" priority="19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{02598A3A-40B1-4C85-9DCE-22AFC1C60A66}</x14:id>
        </ext>
      </extLst>
    </cfRule>
  </conditionalFormatting>
  <conditionalFormatting sqref="U437">
    <cfRule type="dataBar" priority="19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{E99C06F7-DD67-4093-B92B-A8546443BF2C}</x14:id>
        </ext>
      </extLst>
    </cfRule>
  </conditionalFormatting>
  <conditionalFormatting sqref="O439">
    <cfRule type="cellIs" dxfId="938" priority="1904" operator="equal">
      <formula>"N"</formula>
    </cfRule>
  </conditionalFormatting>
  <conditionalFormatting sqref="Z436">
    <cfRule type="dataBar" priority="19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{9354150C-B1BC-431A-A65E-A82D5349290A}</x14:id>
        </ext>
      </extLst>
    </cfRule>
  </conditionalFormatting>
  <conditionalFormatting sqref="U436">
    <cfRule type="dataBar" priority="19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{A3B731D9-821F-4281-8157-28617BD04F94}</x14:id>
        </ext>
      </extLst>
    </cfRule>
  </conditionalFormatting>
  <conditionalFormatting sqref="O438">
    <cfRule type="cellIs" dxfId="937" priority="1900" operator="equal">
      <formula>"N"</formula>
    </cfRule>
  </conditionalFormatting>
  <conditionalFormatting sqref="Z435">
    <cfRule type="dataBar" priority="19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{AF3DC728-7BC5-4A4E-B28C-D6F6E6307910}</x14:id>
        </ext>
      </extLst>
    </cfRule>
  </conditionalFormatting>
  <conditionalFormatting sqref="U435">
    <cfRule type="dataBar" priority="19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{8F905842-1AF6-416B-8070-238DD737F662}</x14:id>
        </ext>
      </extLst>
    </cfRule>
  </conditionalFormatting>
  <conditionalFormatting sqref="O437">
    <cfRule type="cellIs" dxfId="936" priority="1896" operator="equal">
      <formula>"N"</formula>
    </cfRule>
  </conditionalFormatting>
  <conditionalFormatting sqref="Z434">
    <cfRule type="dataBar" priority="18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{9BE93243-5119-4F7C-8032-4BFD044D7EAD}</x14:id>
        </ext>
      </extLst>
    </cfRule>
  </conditionalFormatting>
  <conditionalFormatting sqref="U434">
    <cfRule type="dataBar" priority="18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{97E64EEC-E33E-4FE2-9B3C-CE0E41429202}</x14:id>
        </ext>
      </extLst>
    </cfRule>
  </conditionalFormatting>
  <conditionalFormatting sqref="O435">
    <cfRule type="cellIs" dxfId="935" priority="1892" operator="equal">
      <formula>"N"</formula>
    </cfRule>
  </conditionalFormatting>
  <conditionalFormatting sqref="Z432">
    <cfRule type="dataBar" priority="18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{CBD3BAFF-E739-47A5-80DD-8D2E718E1424}</x14:id>
        </ext>
      </extLst>
    </cfRule>
  </conditionalFormatting>
  <conditionalFormatting sqref="U432">
    <cfRule type="dataBar" priority="18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{65852CCE-DD45-44C2-BB9D-8FFAF47008EA}</x14:id>
        </ext>
      </extLst>
    </cfRule>
  </conditionalFormatting>
  <conditionalFormatting sqref="O434">
    <cfRule type="cellIs" dxfId="934" priority="1888" operator="equal">
      <formula>"N"</formula>
    </cfRule>
  </conditionalFormatting>
  <conditionalFormatting sqref="Z431">
    <cfRule type="dataBar" priority="18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{5AD44444-F36E-46D6-9909-3B7F9CDF8F3C}</x14:id>
        </ext>
      </extLst>
    </cfRule>
  </conditionalFormatting>
  <conditionalFormatting sqref="U431">
    <cfRule type="dataBar" priority="18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{247CCD86-48A6-4CB1-825E-A097ADC0F625}</x14:id>
        </ext>
      </extLst>
    </cfRule>
  </conditionalFormatting>
  <conditionalFormatting sqref="O433">
    <cfRule type="cellIs" dxfId="933" priority="1884" operator="equal">
      <formula>"N"</formula>
    </cfRule>
  </conditionalFormatting>
  <conditionalFormatting sqref="Z430">
    <cfRule type="dataBar" priority="18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{3A51BA90-6F3A-4865-BDAC-8452F163E805}</x14:id>
        </ext>
      </extLst>
    </cfRule>
  </conditionalFormatting>
  <conditionalFormatting sqref="U430">
    <cfRule type="dataBar" priority="18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{62979447-507D-42CA-A7F7-E072A19950E6}</x14:id>
        </ext>
      </extLst>
    </cfRule>
  </conditionalFormatting>
  <conditionalFormatting sqref="O436">
    <cfRule type="cellIs" dxfId="932" priority="1877" operator="equal">
      <formula>"N"</formula>
    </cfRule>
  </conditionalFormatting>
  <conditionalFormatting sqref="Z433">
    <cfRule type="dataBar" priority="18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{AE7959FC-BF18-4F68-854D-39BBBD1FD6F6}</x14:id>
        </ext>
      </extLst>
    </cfRule>
  </conditionalFormatting>
  <conditionalFormatting sqref="U433">
    <cfRule type="dataBar" priority="18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{9F55C4C4-4C94-4103-B4A9-07C5F870D370}</x14:id>
        </ext>
      </extLst>
    </cfRule>
  </conditionalFormatting>
  <conditionalFormatting sqref="O432">
    <cfRule type="cellIs" dxfId="931" priority="1873" operator="equal">
      <formula>"N"</formula>
    </cfRule>
  </conditionalFormatting>
  <conditionalFormatting sqref="Z429">
    <cfRule type="dataBar" priority="18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{8EEEF21D-9FBF-47B6-B8BF-9C91C360F163}</x14:id>
        </ext>
      </extLst>
    </cfRule>
  </conditionalFormatting>
  <conditionalFormatting sqref="U429">
    <cfRule type="dataBar" priority="18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{70558C42-8661-4832-9CFB-F2763C37D340}</x14:id>
        </ext>
      </extLst>
    </cfRule>
  </conditionalFormatting>
  <conditionalFormatting sqref="O431">
    <cfRule type="cellIs" dxfId="930" priority="1869" operator="equal">
      <formula>"N"</formula>
    </cfRule>
  </conditionalFormatting>
  <conditionalFormatting sqref="Z428">
    <cfRule type="dataBar" priority="18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{AEC248F0-5366-49A5-9F03-AE49703F80A2}</x14:id>
        </ext>
      </extLst>
    </cfRule>
  </conditionalFormatting>
  <conditionalFormatting sqref="U428">
    <cfRule type="dataBar" priority="18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{7780F974-C912-4895-8E99-75B4729FEFF9}</x14:id>
        </ext>
      </extLst>
    </cfRule>
  </conditionalFormatting>
  <conditionalFormatting sqref="O430">
    <cfRule type="cellIs" dxfId="929" priority="1865" operator="equal">
      <formula>"N"</formula>
    </cfRule>
  </conditionalFormatting>
  <conditionalFormatting sqref="Z427">
    <cfRule type="dataBar" priority="18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{5093F8E6-3844-4934-A1DB-8773D5C3F290}</x14:id>
        </ext>
      </extLst>
    </cfRule>
  </conditionalFormatting>
  <conditionalFormatting sqref="U427">
    <cfRule type="dataBar" priority="18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{A0E3A572-B2B3-4F03-AB01-E2CA955508C5}</x14:id>
        </ext>
      </extLst>
    </cfRule>
  </conditionalFormatting>
  <conditionalFormatting sqref="O429">
    <cfRule type="cellIs" dxfId="928" priority="1861" operator="equal">
      <formula>"N"</formula>
    </cfRule>
  </conditionalFormatting>
  <conditionalFormatting sqref="Z426">
    <cfRule type="dataBar" priority="18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{552DE418-9851-4B6E-8DD8-3BEBB058653B}</x14:id>
        </ext>
      </extLst>
    </cfRule>
  </conditionalFormatting>
  <conditionalFormatting sqref="U426">
    <cfRule type="dataBar" priority="18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{8C8D0122-162C-4633-B4ED-A26BE295EC23}</x14:id>
        </ext>
      </extLst>
    </cfRule>
  </conditionalFormatting>
  <conditionalFormatting sqref="O428">
    <cfRule type="cellIs" dxfId="927" priority="1857" operator="equal">
      <formula>"N"</formula>
    </cfRule>
  </conditionalFormatting>
  <conditionalFormatting sqref="Z425">
    <cfRule type="dataBar" priority="18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{9411BFD5-865E-4A1F-9A53-00492A93B2B2}</x14:id>
        </ext>
      </extLst>
    </cfRule>
  </conditionalFormatting>
  <conditionalFormatting sqref="U425">
    <cfRule type="dataBar" priority="18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{07624BA6-FF52-4750-99E0-6F467F91724F}</x14:id>
        </ext>
      </extLst>
    </cfRule>
  </conditionalFormatting>
  <conditionalFormatting sqref="O427">
    <cfRule type="cellIs" dxfId="926" priority="1853" operator="equal">
      <formula>"N"</formula>
    </cfRule>
  </conditionalFormatting>
  <conditionalFormatting sqref="Z424">
    <cfRule type="dataBar" priority="18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{5A191F4D-F297-4115-A078-9EEC47D1B96B}</x14:id>
        </ext>
      </extLst>
    </cfRule>
  </conditionalFormatting>
  <conditionalFormatting sqref="U424">
    <cfRule type="dataBar" priority="18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{6C1F433A-140A-4C5B-9AEF-CB6498F72805}</x14:id>
        </ext>
      </extLst>
    </cfRule>
  </conditionalFormatting>
  <conditionalFormatting sqref="O426">
    <cfRule type="cellIs" dxfId="925" priority="1849" operator="equal">
      <formula>"N"</formula>
    </cfRule>
  </conditionalFormatting>
  <conditionalFormatting sqref="Z423">
    <cfRule type="dataBar" priority="18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{A5317B3A-9E74-4395-AFB9-4EE9B0DF8607}</x14:id>
        </ext>
      </extLst>
    </cfRule>
  </conditionalFormatting>
  <conditionalFormatting sqref="U423">
    <cfRule type="dataBar" priority="18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{952869E7-CFB1-4DC4-82AC-0A962ABFB02C}</x14:id>
        </ext>
      </extLst>
    </cfRule>
  </conditionalFormatting>
  <conditionalFormatting sqref="O425">
    <cfRule type="cellIs" dxfId="924" priority="1845" operator="equal">
      <formula>"N"</formula>
    </cfRule>
  </conditionalFormatting>
  <conditionalFormatting sqref="Z422">
    <cfRule type="dataBar" priority="18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{6D2EDE93-FC4E-4190-A80D-45C3A133BE94}</x14:id>
        </ext>
      </extLst>
    </cfRule>
  </conditionalFormatting>
  <conditionalFormatting sqref="U422">
    <cfRule type="dataBar" priority="18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{656F580E-17E3-4E63-AD19-FD64BF4175F5}</x14:id>
        </ext>
      </extLst>
    </cfRule>
  </conditionalFormatting>
  <conditionalFormatting sqref="O424">
    <cfRule type="cellIs" dxfId="923" priority="1841" operator="equal">
      <formula>"N"</formula>
    </cfRule>
  </conditionalFormatting>
  <conditionalFormatting sqref="Z421">
    <cfRule type="dataBar" priority="18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{029B7487-A7E4-4F37-8C51-70FF33C71DB4}</x14:id>
        </ext>
      </extLst>
    </cfRule>
  </conditionalFormatting>
  <conditionalFormatting sqref="U421">
    <cfRule type="dataBar" priority="18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{D926E971-177F-4F25-933B-A1B17FB16D46}</x14:id>
        </ext>
      </extLst>
    </cfRule>
  </conditionalFormatting>
  <conditionalFormatting sqref="O423">
    <cfRule type="cellIs" dxfId="922" priority="1837" operator="equal">
      <formula>"N"</formula>
    </cfRule>
  </conditionalFormatting>
  <conditionalFormatting sqref="Z420">
    <cfRule type="dataBar" priority="18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{3AFC9E68-83A4-4CDC-85A9-A5257C3590F5}</x14:id>
        </ext>
      </extLst>
    </cfRule>
  </conditionalFormatting>
  <conditionalFormatting sqref="U420">
    <cfRule type="dataBar" priority="18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{BF4CAC4A-F272-4D2F-B886-01851920280C}</x14:id>
        </ext>
      </extLst>
    </cfRule>
  </conditionalFormatting>
  <conditionalFormatting sqref="O422">
    <cfRule type="cellIs" dxfId="921" priority="1833" operator="equal">
      <formula>"N"</formula>
    </cfRule>
  </conditionalFormatting>
  <conditionalFormatting sqref="Z418">
    <cfRule type="dataBar" priority="18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{A808A21C-2688-4639-923E-1F908322C00C}</x14:id>
        </ext>
      </extLst>
    </cfRule>
  </conditionalFormatting>
  <conditionalFormatting sqref="U418">
    <cfRule type="dataBar" priority="18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{0DB1ADAE-727D-47B3-9E87-CAAE064886C3}</x14:id>
        </ext>
      </extLst>
    </cfRule>
  </conditionalFormatting>
  <conditionalFormatting sqref="O420">
    <cfRule type="cellIs" dxfId="920" priority="1829" operator="equal">
      <formula>"N"</formula>
    </cfRule>
  </conditionalFormatting>
  <conditionalFormatting sqref="Z414">
    <cfRule type="dataBar" priority="18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{9D6094DF-1690-47B8-9143-5BDC06EC6904}</x14:id>
        </ext>
      </extLst>
    </cfRule>
  </conditionalFormatting>
  <conditionalFormatting sqref="U414">
    <cfRule type="dataBar" priority="18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{24344F2B-FE92-4FDF-B36C-58C0FBC9CB82}</x14:id>
        </ext>
      </extLst>
    </cfRule>
  </conditionalFormatting>
  <conditionalFormatting sqref="O416">
    <cfRule type="cellIs" dxfId="919" priority="1825" operator="equal">
      <formula>"N"</formula>
    </cfRule>
  </conditionalFormatting>
  <conditionalFormatting sqref="Z413">
    <cfRule type="dataBar" priority="18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{43B546DA-E215-484C-AAF2-9DFC999A25B6}</x14:id>
        </ext>
      </extLst>
    </cfRule>
  </conditionalFormatting>
  <conditionalFormatting sqref="U413">
    <cfRule type="dataBar" priority="18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{CD7F0D0D-69F2-439E-83D1-8621AAB34B57}</x14:id>
        </ext>
      </extLst>
    </cfRule>
  </conditionalFormatting>
  <conditionalFormatting sqref="O415">
    <cfRule type="cellIs" dxfId="918" priority="1821" operator="equal">
      <formula>"N"</formula>
    </cfRule>
  </conditionalFormatting>
  <conditionalFormatting sqref="Z412">
    <cfRule type="dataBar" priority="18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{F66202FD-A5B2-447E-A641-328B5F563F5B}</x14:id>
        </ext>
      </extLst>
    </cfRule>
  </conditionalFormatting>
  <conditionalFormatting sqref="U412">
    <cfRule type="dataBar" priority="18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{ADEBB0B3-ACE0-4246-8D80-FF3FCC2249F4}</x14:id>
        </ext>
      </extLst>
    </cfRule>
  </conditionalFormatting>
  <conditionalFormatting sqref="O414">
    <cfRule type="cellIs" dxfId="917" priority="1817" operator="equal">
      <formula>"N"</formula>
    </cfRule>
  </conditionalFormatting>
  <conditionalFormatting sqref="Z411">
    <cfRule type="dataBar" priority="18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{F5F76804-A712-45B5-8843-1AACAFAE84A6}</x14:id>
        </ext>
      </extLst>
    </cfRule>
  </conditionalFormatting>
  <conditionalFormatting sqref="U411">
    <cfRule type="dataBar" priority="18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{9C44D875-AED4-472E-BCD0-F74E3F06B793}</x14:id>
        </ext>
      </extLst>
    </cfRule>
  </conditionalFormatting>
  <conditionalFormatting sqref="O412">
    <cfRule type="cellIs" dxfId="916" priority="1813" operator="equal">
      <formula>"N"</formula>
    </cfRule>
  </conditionalFormatting>
  <conditionalFormatting sqref="Z410">
    <cfRule type="dataBar" priority="18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{0C42C958-F283-4BC8-A27B-BA9753AEDDE4}</x14:id>
        </ext>
      </extLst>
    </cfRule>
  </conditionalFormatting>
  <conditionalFormatting sqref="U410">
    <cfRule type="dataBar" priority="18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{216961E0-06F2-4CD3-BB10-08D9CCAE6DA0}</x14:id>
        </ext>
      </extLst>
    </cfRule>
  </conditionalFormatting>
  <conditionalFormatting sqref="O411">
    <cfRule type="cellIs" dxfId="915" priority="1809" operator="equal">
      <formula>"N"</formula>
    </cfRule>
  </conditionalFormatting>
  <conditionalFormatting sqref="Z408">
    <cfRule type="dataBar" priority="18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{8197A33A-4C20-4D50-B9C1-37B1A8C7AF0A}</x14:id>
        </ext>
      </extLst>
    </cfRule>
  </conditionalFormatting>
  <conditionalFormatting sqref="U408">
    <cfRule type="dataBar" priority="18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{A6CE246E-723C-45D2-A4F4-C633406A33AA}</x14:id>
        </ext>
      </extLst>
    </cfRule>
  </conditionalFormatting>
  <conditionalFormatting sqref="O409">
    <cfRule type="cellIs" dxfId="914" priority="1805" operator="equal">
      <formula>"N"</formula>
    </cfRule>
  </conditionalFormatting>
  <conditionalFormatting sqref="Z406">
    <cfRule type="dataBar" priority="18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{46B2A1CE-E53C-4497-A5D5-5C4B1FEC731E}</x14:id>
        </ext>
      </extLst>
    </cfRule>
  </conditionalFormatting>
  <conditionalFormatting sqref="U406">
    <cfRule type="dataBar" priority="18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{F6F205F8-392B-49F8-AAC3-42D76E1786EF}</x14:id>
        </ext>
      </extLst>
    </cfRule>
  </conditionalFormatting>
  <conditionalFormatting sqref="O407">
    <cfRule type="cellIs" dxfId="913" priority="1801" operator="equal">
      <formula>"N"</formula>
    </cfRule>
  </conditionalFormatting>
  <conditionalFormatting sqref="Z405">
    <cfRule type="dataBar" priority="18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{172F96BF-15E7-4F8C-909B-B1B52D85C333}</x14:id>
        </ext>
      </extLst>
    </cfRule>
  </conditionalFormatting>
  <conditionalFormatting sqref="U405">
    <cfRule type="dataBar" priority="18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{762D3DB1-7142-4C44-9157-CB2D5FF4A7B7}</x14:id>
        </ext>
      </extLst>
    </cfRule>
  </conditionalFormatting>
  <conditionalFormatting sqref="Z401">
    <cfRule type="dataBar" priority="17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{06721B26-9072-4F42-8A64-7C08C34AB8F4}</x14:id>
        </ext>
      </extLst>
    </cfRule>
  </conditionalFormatting>
  <conditionalFormatting sqref="U401">
    <cfRule type="dataBar" priority="17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{E7D0A135-ECCB-43D5-878A-466C9C80B821}</x14:id>
        </ext>
      </extLst>
    </cfRule>
  </conditionalFormatting>
  <conditionalFormatting sqref="O402">
    <cfRule type="cellIs" dxfId="912" priority="1793" operator="equal">
      <formula>"N"</formula>
    </cfRule>
  </conditionalFormatting>
  <conditionalFormatting sqref="Z400">
    <cfRule type="dataBar" priority="17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{6B5BFFD5-6477-480F-BFAF-E3E9EC0C47BA}</x14:id>
        </ext>
      </extLst>
    </cfRule>
  </conditionalFormatting>
  <conditionalFormatting sqref="U400">
    <cfRule type="dataBar" priority="17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{EDE46AD6-E05E-444A-98F7-021075B999F7}</x14:id>
        </ext>
      </extLst>
    </cfRule>
  </conditionalFormatting>
  <conditionalFormatting sqref="O401">
    <cfRule type="cellIs" dxfId="911" priority="1789" operator="equal">
      <formula>"N"</formula>
    </cfRule>
  </conditionalFormatting>
  <conditionalFormatting sqref="Z399">
    <cfRule type="dataBar" priority="17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{E012DD51-DEA9-4131-A457-844D87363985}</x14:id>
        </ext>
      </extLst>
    </cfRule>
  </conditionalFormatting>
  <conditionalFormatting sqref="U399">
    <cfRule type="dataBar" priority="17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{5DFCA3B1-C3BE-44E7-B6CC-A21933D09DE2}</x14:id>
        </ext>
      </extLst>
    </cfRule>
  </conditionalFormatting>
  <conditionalFormatting sqref="O400">
    <cfRule type="cellIs" dxfId="910" priority="1785" operator="equal">
      <formula>"N"</formula>
    </cfRule>
  </conditionalFormatting>
  <conditionalFormatting sqref="Z396">
    <cfRule type="dataBar" priority="17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{398E7365-5EE8-4C51-95AE-12A90D25E431}</x14:id>
        </ext>
      </extLst>
    </cfRule>
  </conditionalFormatting>
  <conditionalFormatting sqref="U396">
    <cfRule type="dataBar" priority="17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{AFB8FCB3-A3C7-48DF-BBC9-FA01359472C3}</x14:id>
        </ext>
      </extLst>
    </cfRule>
  </conditionalFormatting>
  <conditionalFormatting sqref="O397">
    <cfRule type="cellIs" dxfId="909" priority="1781" operator="equal">
      <formula>"N"</formula>
    </cfRule>
  </conditionalFormatting>
  <conditionalFormatting sqref="Z395">
    <cfRule type="dataBar" priority="17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{71C9E1BB-617A-4A29-9873-56E24F1364C3}</x14:id>
        </ext>
      </extLst>
    </cfRule>
  </conditionalFormatting>
  <conditionalFormatting sqref="U395">
    <cfRule type="dataBar" priority="17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{8B6C558A-FEBC-46A4-8F19-89406AA56B71}</x14:id>
        </ext>
      </extLst>
    </cfRule>
  </conditionalFormatting>
  <conditionalFormatting sqref="O396">
    <cfRule type="cellIs" dxfId="908" priority="1777" operator="equal">
      <formula>"N"</formula>
    </cfRule>
  </conditionalFormatting>
  <conditionalFormatting sqref="Z394">
    <cfRule type="dataBar" priority="17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{33485CE2-6CDD-4060-B350-BD519FC89876}</x14:id>
        </ext>
      </extLst>
    </cfRule>
  </conditionalFormatting>
  <conditionalFormatting sqref="U394">
    <cfRule type="dataBar" priority="17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{4CB0C9E1-169A-40B1-A8B1-95E25C1ABC6B}</x14:id>
        </ext>
      </extLst>
    </cfRule>
  </conditionalFormatting>
  <conditionalFormatting sqref="O395">
    <cfRule type="cellIs" dxfId="907" priority="1773" operator="equal">
      <formula>"N"</formula>
    </cfRule>
  </conditionalFormatting>
  <conditionalFormatting sqref="Z393">
    <cfRule type="dataBar" priority="17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{614152AB-6FD2-4ADC-947A-7374877C3DC6}</x14:id>
        </ext>
      </extLst>
    </cfRule>
  </conditionalFormatting>
  <conditionalFormatting sqref="U393">
    <cfRule type="dataBar" priority="17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{B279FC60-EF68-4EE9-B4EA-B31E36671146}</x14:id>
        </ext>
      </extLst>
    </cfRule>
  </conditionalFormatting>
  <conditionalFormatting sqref="O394">
    <cfRule type="cellIs" dxfId="906" priority="1769" operator="equal">
      <formula>"N"</formula>
    </cfRule>
  </conditionalFormatting>
  <conditionalFormatting sqref="Z392">
    <cfRule type="dataBar" priority="17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{0A497035-6653-46D9-9597-140AA8570A09}</x14:id>
        </ext>
      </extLst>
    </cfRule>
  </conditionalFormatting>
  <conditionalFormatting sqref="U392">
    <cfRule type="dataBar" priority="17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{4420DD9B-BEDD-4526-B732-5567A27BA77D}</x14:id>
        </ext>
      </extLst>
    </cfRule>
  </conditionalFormatting>
  <conditionalFormatting sqref="O393">
    <cfRule type="cellIs" dxfId="905" priority="1765" operator="equal">
      <formula>"N"</formula>
    </cfRule>
  </conditionalFormatting>
  <conditionalFormatting sqref="Z391">
    <cfRule type="dataBar" priority="17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{5BA240CD-372C-40B9-B3A0-51228405E3E1}</x14:id>
        </ext>
      </extLst>
    </cfRule>
  </conditionalFormatting>
  <conditionalFormatting sqref="U391">
    <cfRule type="dataBar" priority="17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{02AFE8DB-4FD2-4DDC-BFC8-EFB27DB5350A}</x14:id>
        </ext>
      </extLst>
    </cfRule>
  </conditionalFormatting>
  <conditionalFormatting sqref="O392">
    <cfRule type="cellIs" dxfId="904" priority="1761" operator="equal">
      <formula>"N"</formula>
    </cfRule>
  </conditionalFormatting>
  <conditionalFormatting sqref="Z390">
    <cfRule type="dataBar" priority="17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{B6FC4824-AB79-4D92-B507-ADA847EF5745}</x14:id>
        </ext>
      </extLst>
    </cfRule>
  </conditionalFormatting>
  <conditionalFormatting sqref="U390">
    <cfRule type="dataBar" priority="17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{FED02EA6-073F-4C42-B2B0-514EF63F8241}</x14:id>
        </ext>
      </extLst>
    </cfRule>
  </conditionalFormatting>
  <conditionalFormatting sqref="O391">
    <cfRule type="cellIs" dxfId="903" priority="1757" operator="equal">
      <formula>"N"</formula>
    </cfRule>
  </conditionalFormatting>
  <conditionalFormatting sqref="Z389">
    <cfRule type="dataBar" priority="17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{FC31D03C-1F82-44F0-BB1F-A182B1B82309}</x14:id>
        </ext>
      </extLst>
    </cfRule>
  </conditionalFormatting>
  <conditionalFormatting sqref="U389">
    <cfRule type="dataBar" priority="17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{D178BC93-D5C5-44A9-9D67-8EC226FA2861}</x14:id>
        </ext>
      </extLst>
    </cfRule>
  </conditionalFormatting>
  <conditionalFormatting sqref="O390">
    <cfRule type="cellIs" dxfId="902" priority="1753" operator="equal">
      <formula>"N"</formula>
    </cfRule>
  </conditionalFormatting>
  <conditionalFormatting sqref="Z388">
    <cfRule type="dataBar" priority="17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{7CC57256-381E-4DEB-9A62-DE383DC64CE5}</x14:id>
        </ext>
      </extLst>
    </cfRule>
  </conditionalFormatting>
  <conditionalFormatting sqref="U388">
    <cfRule type="dataBar" priority="17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{00EB206A-8FFC-41AD-B0A8-E83E9E757DE9}</x14:id>
        </ext>
      </extLst>
    </cfRule>
  </conditionalFormatting>
  <conditionalFormatting sqref="O389">
    <cfRule type="cellIs" dxfId="901" priority="1749" operator="equal">
      <formula>"N"</formula>
    </cfRule>
  </conditionalFormatting>
  <conditionalFormatting sqref="Z387">
    <cfRule type="dataBar" priority="17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{32591633-AF30-44F0-B752-3D604391BD06}</x14:id>
        </ext>
      </extLst>
    </cfRule>
  </conditionalFormatting>
  <conditionalFormatting sqref="U387">
    <cfRule type="dataBar" priority="17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{2C685880-D8A1-4617-B7D2-DC87265743A0}</x14:id>
        </ext>
      </extLst>
    </cfRule>
  </conditionalFormatting>
  <conditionalFormatting sqref="O388">
    <cfRule type="cellIs" dxfId="900" priority="1745" operator="equal">
      <formula>"N"</formula>
    </cfRule>
  </conditionalFormatting>
  <conditionalFormatting sqref="Z386">
    <cfRule type="dataBar" priority="17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{F0FE6D6E-E9D1-4428-8C03-ADF63497056C}</x14:id>
        </ext>
      </extLst>
    </cfRule>
  </conditionalFormatting>
  <conditionalFormatting sqref="U386">
    <cfRule type="dataBar" priority="17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{4327E0B5-FE83-48FE-9653-E0F4B38220E4}</x14:id>
        </ext>
      </extLst>
    </cfRule>
  </conditionalFormatting>
  <conditionalFormatting sqref="O387">
    <cfRule type="cellIs" dxfId="899" priority="1741" operator="equal">
      <formula>"N"</formula>
    </cfRule>
  </conditionalFormatting>
  <conditionalFormatting sqref="Z385">
    <cfRule type="dataBar" priority="17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{8DFA50AB-C9BA-4F4E-BA8B-C503A22F2ED9}</x14:id>
        </ext>
      </extLst>
    </cfRule>
  </conditionalFormatting>
  <conditionalFormatting sqref="U385">
    <cfRule type="dataBar" priority="17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{E7A5456B-2A7F-48C7-B65F-D881E02F3E48}</x14:id>
        </ext>
      </extLst>
    </cfRule>
  </conditionalFormatting>
  <conditionalFormatting sqref="O386">
    <cfRule type="cellIs" dxfId="898" priority="1739" operator="equal">
      <formula>"N"</formula>
    </cfRule>
  </conditionalFormatting>
  <conditionalFormatting sqref="Z384">
    <cfRule type="dataBar" priority="17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{7FE39A7F-75EB-4819-B384-24590759BF3D}</x14:id>
        </ext>
      </extLst>
    </cfRule>
  </conditionalFormatting>
  <conditionalFormatting sqref="U384">
    <cfRule type="dataBar" priority="17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{5C9ED9B5-1C89-4E7D-AE35-024735C3125D}</x14:id>
        </ext>
      </extLst>
    </cfRule>
  </conditionalFormatting>
  <conditionalFormatting sqref="O385">
    <cfRule type="cellIs" dxfId="897" priority="1735" operator="equal">
      <formula>"N"</formula>
    </cfRule>
  </conditionalFormatting>
  <conditionalFormatting sqref="Z383">
    <cfRule type="dataBar" priority="17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{862484C3-748E-4E6B-ACBD-0E7E13C0C1B2}</x14:id>
        </ext>
      </extLst>
    </cfRule>
  </conditionalFormatting>
  <conditionalFormatting sqref="U383">
    <cfRule type="dataBar" priority="17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{C77692FC-FE42-4E17-AE99-1994E6F673E8}</x14:id>
        </ext>
      </extLst>
    </cfRule>
  </conditionalFormatting>
  <conditionalFormatting sqref="O384">
    <cfRule type="cellIs" dxfId="896" priority="1731" operator="equal">
      <formula>"N"</formula>
    </cfRule>
  </conditionalFormatting>
  <conditionalFormatting sqref="Z382">
    <cfRule type="dataBar" priority="17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{CB5D97AC-2C4A-4935-A051-EBF1FF362B80}</x14:id>
        </ext>
      </extLst>
    </cfRule>
  </conditionalFormatting>
  <conditionalFormatting sqref="U382">
    <cfRule type="dataBar" priority="17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{0DFA72C9-08B0-4234-AD4D-387FF659495A}</x14:id>
        </ext>
      </extLst>
    </cfRule>
  </conditionalFormatting>
  <conditionalFormatting sqref="O376:O382">
    <cfRule type="cellIs" dxfId="895" priority="1727" operator="equal">
      <formula>"N"</formula>
    </cfRule>
  </conditionalFormatting>
  <conditionalFormatting sqref="Z374">
    <cfRule type="dataBar" priority="17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{043F4630-138F-4B96-ACA7-A1639F63CCF2}</x14:id>
        </ext>
      </extLst>
    </cfRule>
  </conditionalFormatting>
  <conditionalFormatting sqref="U374">
    <cfRule type="dataBar" priority="17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{DDF84271-D5FD-418A-ADFE-705291495B77}</x14:id>
        </ext>
      </extLst>
    </cfRule>
  </conditionalFormatting>
  <conditionalFormatting sqref="O375">
    <cfRule type="cellIs" dxfId="894" priority="1719" operator="equal">
      <formula>"N"</formula>
    </cfRule>
  </conditionalFormatting>
  <conditionalFormatting sqref="Z373">
    <cfRule type="dataBar" priority="17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{C3CB4565-1009-4E35-B4FA-5B752ABAFC64}</x14:id>
        </ext>
      </extLst>
    </cfRule>
  </conditionalFormatting>
  <conditionalFormatting sqref="U373">
    <cfRule type="dataBar" priority="17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{19A916B2-83B2-41B1-A95C-E50C2547933C}</x14:id>
        </ext>
      </extLst>
    </cfRule>
  </conditionalFormatting>
  <conditionalFormatting sqref="O374">
    <cfRule type="cellIs" dxfId="893" priority="1715" operator="equal">
      <formula>"N"</formula>
    </cfRule>
  </conditionalFormatting>
  <conditionalFormatting sqref="Z372">
    <cfRule type="dataBar" priority="17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{B8705EA2-81CB-413A-94B5-31C0582A6E3A}</x14:id>
        </ext>
      </extLst>
    </cfRule>
  </conditionalFormatting>
  <conditionalFormatting sqref="U372">
    <cfRule type="dataBar" priority="17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{04146418-376E-4D48-A3E5-29E7FC82F737}</x14:id>
        </ext>
      </extLst>
    </cfRule>
  </conditionalFormatting>
  <conditionalFormatting sqref="O373">
    <cfRule type="cellIs" dxfId="892" priority="1711" operator="equal">
      <formula>"N"</formula>
    </cfRule>
  </conditionalFormatting>
  <conditionalFormatting sqref="Z371">
    <cfRule type="dataBar" priority="17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{BD3664A9-C825-4960-9E93-62268684F5FE}</x14:id>
        </ext>
      </extLst>
    </cfRule>
  </conditionalFormatting>
  <conditionalFormatting sqref="U371">
    <cfRule type="dataBar" priority="17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{CE0787F9-1AA6-4501-B66A-BE1D0CD5B081}</x14:id>
        </ext>
      </extLst>
    </cfRule>
  </conditionalFormatting>
  <conditionalFormatting sqref="O372">
    <cfRule type="cellIs" dxfId="891" priority="1707" operator="equal">
      <formula>"N"</formula>
    </cfRule>
  </conditionalFormatting>
  <conditionalFormatting sqref="Z419">
    <cfRule type="dataBar" priority="17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{13BD084D-6205-455E-999B-1B71AF70BB0D}</x14:id>
        </ext>
      </extLst>
    </cfRule>
  </conditionalFormatting>
  <conditionalFormatting sqref="U419">
    <cfRule type="dataBar" priority="17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{3D95AC82-D752-4F58-8E13-E4CA96A0ED20}</x14:id>
        </ext>
      </extLst>
    </cfRule>
  </conditionalFormatting>
  <conditionalFormatting sqref="O421">
    <cfRule type="cellIs" dxfId="890" priority="1703" operator="equal">
      <formula>"N"</formula>
    </cfRule>
  </conditionalFormatting>
  <conditionalFormatting sqref="Z417">
    <cfRule type="dataBar" priority="17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{3C387220-F720-4F76-A43C-212FFEF430C4}</x14:id>
        </ext>
      </extLst>
    </cfRule>
  </conditionalFormatting>
  <conditionalFormatting sqref="U417">
    <cfRule type="dataBar" priority="17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{E75A21A9-19D3-4501-BAAA-5DBA5315DED8}</x14:id>
        </ext>
      </extLst>
    </cfRule>
  </conditionalFormatting>
  <conditionalFormatting sqref="O419">
    <cfRule type="cellIs" dxfId="889" priority="1699" operator="equal">
      <formula>"N"</formula>
    </cfRule>
  </conditionalFormatting>
  <conditionalFormatting sqref="Z416">
    <cfRule type="dataBar" priority="16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{ABC55704-1457-4FAF-B17B-C54187251E56}</x14:id>
        </ext>
      </extLst>
    </cfRule>
  </conditionalFormatting>
  <conditionalFormatting sqref="U416">
    <cfRule type="dataBar" priority="16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{863775C8-145C-4CED-B932-987E8DF30B68}</x14:id>
        </ext>
      </extLst>
    </cfRule>
  </conditionalFormatting>
  <conditionalFormatting sqref="O418">
    <cfRule type="cellIs" dxfId="888" priority="1695" operator="equal">
      <formula>"N"</formula>
    </cfRule>
  </conditionalFormatting>
  <conditionalFormatting sqref="Z415">
    <cfRule type="dataBar" priority="16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{1704245E-421B-4047-BDA3-CD609CBE2914}</x14:id>
        </ext>
      </extLst>
    </cfRule>
  </conditionalFormatting>
  <conditionalFormatting sqref="U415">
    <cfRule type="dataBar" priority="16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{7A2BC228-96EA-4875-9062-FF8163396A69}</x14:id>
        </ext>
      </extLst>
    </cfRule>
  </conditionalFormatting>
  <conditionalFormatting sqref="O417">
    <cfRule type="cellIs" dxfId="887" priority="1691" operator="equal">
      <formula>"N"</formula>
    </cfRule>
  </conditionalFormatting>
  <conditionalFormatting sqref="O413">
    <cfRule type="cellIs" dxfId="886" priority="1689" operator="equal">
      <formula>"N"</formula>
    </cfRule>
  </conditionalFormatting>
  <conditionalFormatting sqref="Z409">
    <cfRule type="dataBar" priority="16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{FBEB3F23-40E6-48D5-B19C-D35C4B6E8909}</x14:id>
        </ext>
      </extLst>
    </cfRule>
  </conditionalFormatting>
  <conditionalFormatting sqref="U409">
    <cfRule type="dataBar" priority="16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{AF72C705-D442-42A4-B288-337D26CB4CDC}</x14:id>
        </ext>
      </extLst>
    </cfRule>
  </conditionalFormatting>
  <conditionalFormatting sqref="O410">
    <cfRule type="cellIs" dxfId="885" priority="1685" operator="equal">
      <formula>"N"</formula>
    </cfRule>
  </conditionalFormatting>
  <conditionalFormatting sqref="Z407">
    <cfRule type="dataBar" priority="16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{DB3C1F16-BC13-4B08-A215-B6369F28EA2D}</x14:id>
        </ext>
      </extLst>
    </cfRule>
  </conditionalFormatting>
  <conditionalFormatting sqref="U407">
    <cfRule type="dataBar" priority="16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{D9AF4425-7699-4F74-91B7-37069886BB87}</x14:id>
        </ext>
      </extLst>
    </cfRule>
  </conditionalFormatting>
  <conditionalFormatting sqref="O408">
    <cfRule type="cellIs" dxfId="884" priority="1681" operator="equal">
      <formula>"N"</formula>
    </cfRule>
  </conditionalFormatting>
  <conditionalFormatting sqref="Z404">
    <cfRule type="dataBar" priority="16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{3ECF2DC8-5638-4E3E-910C-04E244F62FF0}</x14:id>
        </ext>
      </extLst>
    </cfRule>
  </conditionalFormatting>
  <conditionalFormatting sqref="U404">
    <cfRule type="dataBar" priority="16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{F8677D7D-79CE-450E-B20E-6B55F851EDE1}</x14:id>
        </ext>
      </extLst>
    </cfRule>
  </conditionalFormatting>
  <conditionalFormatting sqref="O405">
    <cfRule type="cellIs" dxfId="883" priority="1677" operator="equal">
      <formula>"N"</formula>
    </cfRule>
  </conditionalFormatting>
  <conditionalFormatting sqref="Z403">
    <cfRule type="dataBar" priority="16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{D136536E-C394-4A54-A19A-2B6C284D7C90}</x14:id>
        </ext>
      </extLst>
    </cfRule>
  </conditionalFormatting>
  <conditionalFormatting sqref="U403">
    <cfRule type="dataBar" priority="16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{305FDA89-A72B-471A-8E9A-32ED60B71EF7}</x14:id>
        </ext>
      </extLst>
    </cfRule>
  </conditionalFormatting>
  <conditionalFormatting sqref="O404">
    <cfRule type="cellIs" dxfId="882" priority="1673" operator="equal">
      <formula>"N"</formula>
    </cfRule>
  </conditionalFormatting>
  <conditionalFormatting sqref="Z402">
    <cfRule type="dataBar" priority="16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{0E6B2E99-6019-4891-9FB0-921DAB563B5A}</x14:id>
        </ext>
      </extLst>
    </cfRule>
  </conditionalFormatting>
  <conditionalFormatting sqref="U402">
    <cfRule type="dataBar" priority="16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{07D47D82-35A4-49AD-8017-8A048FF5E54F}</x14:id>
        </ext>
      </extLst>
    </cfRule>
  </conditionalFormatting>
  <conditionalFormatting sqref="O403">
    <cfRule type="cellIs" dxfId="881" priority="1669" operator="equal">
      <formula>"N"</formula>
    </cfRule>
  </conditionalFormatting>
  <conditionalFormatting sqref="Z398">
    <cfRule type="dataBar" priority="16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{E1B45851-C313-4C8B-8491-36A3522FDB66}</x14:id>
        </ext>
      </extLst>
    </cfRule>
  </conditionalFormatting>
  <conditionalFormatting sqref="U398">
    <cfRule type="dataBar" priority="16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{CBDA8372-467B-46F5-8B85-9768EE644A9A}</x14:id>
        </ext>
      </extLst>
    </cfRule>
  </conditionalFormatting>
  <conditionalFormatting sqref="O399">
    <cfRule type="cellIs" dxfId="880" priority="1665" operator="equal">
      <formula>"N"</formula>
    </cfRule>
  </conditionalFormatting>
  <conditionalFormatting sqref="Z397">
    <cfRule type="dataBar" priority="16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{EFFCBE4C-6FEE-4707-99BF-7B0D5405E0DC}</x14:id>
        </ext>
      </extLst>
    </cfRule>
  </conditionalFormatting>
  <conditionalFormatting sqref="U397">
    <cfRule type="dataBar" priority="16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{0D364BE4-4B4E-4920-80C1-DB96A0934DB5}</x14:id>
        </ext>
      </extLst>
    </cfRule>
  </conditionalFormatting>
  <conditionalFormatting sqref="O398">
    <cfRule type="cellIs" dxfId="879" priority="1661" operator="equal">
      <formula>"N"</formula>
    </cfRule>
  </conditionalFormatting>
  <conditionalFormatting sqref="Z370">
    <cfRule type="dataBar" priority="16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{B796C073-7554-4146-ADE5-F2AD0380D828}</x14:id>
        </ext>
      </extLst>
    </cfRule>
  </conditionalFormatting>
  <conditionalFormatting sqref="U370">
    <cfRule type="dataBar" priority="16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{F4C83838-BD17-4492-9667-CA586F2B4630}</x14:id>
        </ext>
      </extLst>
    </cfRule>
  </conditionalFormatting>
  <conditionalFormatting sqref="O371">
    <cfRule type="cellIs" dxfId="878" priority="1657" operator="equal">
      <formula>"N"</formula>
    </cfRule>
  </conditionalFormatting>
  <conditionalFormatting sqref="Z369">
    <cfRule type="dataBar" priority="16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{F69FE070-6BCB-4605-8DCD-33EC4EC8B4DA}</x14:id>
        </ext>
      </extLst>
    </cfRule>
  </conditionalFormatting>
  <conditionalFormatting sqref="U369">
    <cfRule type="dataBar" priority="16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{2D1A193D-68B6-46AD-A1C0-482DCBCC6541}</x14:id>
        </ext>
      </extLst>
    </cfRule>
  </conditionalFormatting>
  <conditionalFormatting sqref="O370">
    <cfRule type="cellIs" dxfId="877" priority="1653" operator="equal">
      <formula>"N"</formula>
    </cfRule>
  </conditionalFormatting>
  <conditionalFormatting sqref="Z368">
    <cfRule type="dataBar" priority="16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{1FB14F2C-F429-4457-B90C-EEFDF784BF5B}</x14:id>
        </ext>
      </extLst>
    </cfRule>
  </conditionalFormatting>
  <conditionalFormatting sqref="U368">
    <cfRule type="dataBar" priority="16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{E3EA2FBA-D0A3-48E7-A4AD-47C802CDE0FF}</x14:id>
        </ext>
      </extLst>
    </cfRule>
  </conditionalFormatting>
  <conditionalFormatting sqref="O369">
    <cfRule type="cellIs" dxfId="876" priority="1649" operator="equal">
      <formula>"N"</formula>
    </cfRule>
  </conditionalFormatting>
  <conditionalFormatting sqref="Z366">
    <cfRule type="dataBar" priority="16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{B2F9C969-1585-4DD3-9FA4-3CAB8BC5F3F0}</x14:id>
        </ext>
      </extLst>
    </cfRule>
  </conditionalFormatting>
  <conditionalFormatting sqref="U366">
    <cfRule type="dataBar" priority="16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{4E835B24-0BB1-4710-806B-3625056920FF}</x14:id>
        </ext>
      </extLst>
    </cfRule>
  </conditionalFormatting>
  <conditionalFormatting sqref="O369">
    <cfRule type="cellIs" dxfId="875" priority="1645" operator="equal">
      <formula>"N"</formula>
    </cfRule>
  </conditionalFormatting>
  <conditionalFormatting sqref="O368">
    <cfRule type="cellIs" dxfId="874" priority="1643" operator="equal">
      <formula>"N"</formula>
    </cfRule>
  </conditionalFormatting>
  <conditionalFormatting sqref="Z367">
    <cfRule type="dataBar" priority="16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{7F9E6F9B-7288-4821-A142-71AB36CD64BE}</x14:id>
        </ext>
      </extLst>
    </cfRule>
  </conditionalFormatting>
  <conditionalFormatting sqref="U367">
    <cfRule type="dataBar" priority="16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{FEF23062-F70E-4D01-900C-4F0A51ED8F38}</x14:id>
        </ext>
      </extLst>
    </cfRule>
  </conditionalFormatting>
  <conditionalFormatting sqref="O368">
    <cfRule type="cellIs" dxfId="873" priority="1640" operator="equal">
      <formula>"N"</formula>
    </cfRule>
  </conditionalFormatting>
  <conditionalFormatting sqref="O368">
    <cfRule type="cellIs" dxfId="872" priority="1639" operator="equal">
      <formula>"N"</formula>
    </cfRule>
  </conditionalFormatting>
  <conditionalFormatting sqref="Z365">
    <cfRule type="dataBar" priority="16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{BC6D15FA-9DF1-4B22-A26C-E74DD945EB9D}</x14:id>
        </ext>
      </extLst>
    </cfRule>
  </conditionalFormatting>
  <conditionalFormatting sqref="U365">
    <cfRule type="dataBar" priority="16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{C8BAC0E0-6594-4BF5-A086-761355A56D1A}</x14:id>
        </ext>
      </extLst>
    </cfRule>
  </conditionalFormatting>
  <conditionalFormatting sqref="O365">
    <cfRule type="cellIs" dxfId="871" priority="1632" operator="equal">
      <formula>"N"</formula>
    </cfRule>
  </conditionalFormatting>
  <conditionalFormatting sqref="Z364">
    <cfRule type="dataBar" priority="16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{63A9AC49-5CF4-45C0-83CD-D63C8C6D6C75}</x14:id>
        </ext>
      </extLst>
    </cfRule>
  </conditionalFormatting>
  <conditionalFormatting sqref="U364">
    <cfRule type="dataBar" priority="16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{95B9B34A-8082-43CF-B7A6-9FCFBE55E2C8}</x14:id>
        </ext>
      </extLst>
    </cfRule>
  </conditionalFormatting>
  <conditionalFormatting sqref="O365">
    <cfRule type="cellIs" dxfId="870" priority="1629" operator="equal">
      <formula>"N"</formula>
    </cfRule>
  </conditionalFormatting>
  <conditionalFormatting sqref="O364">
    <cfRule type="cellIs" dxfId="869" priority="1627" operator="equal">
      <formula>"N"</formula>
    </cfRule>
  </conditionalFormatting>
  <conditionalFormatting sqref="Z363">
    <cfRule type="dataBar" priority="16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{74F4C4C4-C981-4D2B-80AD-21AF8B61DF39}</x14:id>
        </ext>
      </extLst>
    </cfRule>
  </conditionalFormatting>
  <conditionalFormatting sqref="U363">
    <cfRule type="dataBar" priority="16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{BB33F02F-2D56-4A0D-8E93-C1E12722507F}</x14:id>
        </ext>
      </extLst>
    </cfRule>
  </conditionalFormatting>
  <conditionalFormatting sqref="O364">
    <cfRule type="cellIs" dxfId="868" priority="1624" operator="equal">
      <formula>"N"</formula>
    </cfRule>
  </conditionalFormatting>
  <conditionalFormatting sqref="O363">
    <cfRule type="cellIs" dxfId="867" priority="1622" operator="equal">
      <formula>"N"</formula>
    </cfRule>
  </conditionalFormatting>
  <conditionalFormatting sqref="Z362">
    <cfRule type="dataBar" priority="16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{D1D55FF9-ED26-45FF-9FF9-8697F4D00211}</x14:id>
        </ext>
      </extLst>
    </cfRule>
  </conditionalFormatting>
  <conditionalFormatting sqref="U362">
    <cfRule type="dataBar" priority="16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{E09065C4-6555-4839-BF68-E06D8053BC51}</x14:id>
        </ext>
      </extLst>
    </cfRule>
  </conditionalFormatting>
  <conditionalFormatting sqref="O363">
    <cfRule type="cellIs" dxfId="866" priority="1619" operator="equal">
      <formula>"N"</formula>
    </cfRule>
  </conditionalFormatting>
  <conditionalFormatting sqref="O362">
    <cfRule type="cellIs" dxfId="865" priority="1617" operator="equal">
      <formula>"N"</formula>
    </cfRule>
  </conditionalFormatting>
  <conditionalFormatting sqref="Z361">
    <cfRule type="dataBar" priority="16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{5D478B4F-68AA-4B0D-A3FA-D95A76DABF81}</x14:id>
        </ext>
      </extLst>
    </cfRule>
  </conditionalFormatting>
  <conditionalFormatting sqref="U361">
    <cfRule type="dataBar" priority="16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{DCF01DE6-39B3-4397-A363-D986A0DFC2A4}</x14:id>
        </ext>
      </extLst>
    </cfRule>
  </conditionalFormatting>
  <conditionalFormatting sqref="O362">
    <cfRule type="cellIs" dxfId="864" priority="1614" operator="equal">
      <formula>"N"</formula>
    </cfRule>
  </conditionalFormatting>
  <conditionalFormatting sqref="O353">
    <cfRule type="cellIs" dxfId="863" priority="1612" operator="equal">
      <formula>"N"</formula>
    </cfRule>
  </conditionalFormatting>
  <conditionalFormatting sqref="Z352">
    <cfRule type="dataBar" priority="16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{73942BA0-45D1-4F75-9790-EE96B1E60C63}</x14:id>
        </ext>
      </extLst>
    </cfRule>
  </conditionalFormatting>
  <conditionalFormatting sqref="U352">
    <cfRule type="dataBar" priority="16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{1ADC6DE7-38B0-47FF-B69F-6946A0559B3E}</x14:id>
        </ext>
      </extLst>
    </cfRule>
  </conditionalFormatting>
  <conditionalFormatting sqref="O353">
    <cfRule type="cellIs" dxfId="862" priority="1609" operator="equal">
      <formula>"N"</formula>
    </cfRule>
  </conditionalFormatting>
  <conditionalFormatting sqref="O352">
    <cfRule type="cellIs" dxfId="861" priority="1607" operator="equal">
      <formula>"N"</formula>
    </cfRule>
  </conditionalFormatting>
  <conditionalFormatting sqref="Z351">
    <cfRule type="dataBar" priority="16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{43D98455-C47C-4CC5-AD7F-29ECC8586B83}</x14:id>
        </ext>
      </extLst>
    </cfRule>
  </conditionalFormatting>
  <conditionalFormatting sqref="U351">
    <cfRule type="dataBar" priority="16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{45D42455-C4C2-4BF1-9EDC-24AB418EFE1F}</x14:id>
        </ext>
      </extLst>
    </cfRule>
  </conditionalFormatting>
  <conditionalFormatting sqref="O352">
    <cfRule type="cellIs" dxfId="860" priority="1604" operator="equal">
      <formula>"N"</formula>
    </cfRule>
  </conditionalFormatting>
  <conditionalFormatting sqref="O351">
    <cfRule type="cellIs" dxfId="859" priority="1602" operator="equal">
      <formula>"N"</formula>
    </cfRule>
  </conditionalFormatting>
  <conditionalFormatting sqref="Z350">
    <cfRule type="dataBar" priority="16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{86D178A8-9EC0-4E92-876A-B0B05A96EB5D}</x14:id>
        </ext>
      </extLst>
    </cfRule>
  </conditionalFormatting>
  <conditionalFormatting sqref="U350">
    <cfRule type="dataBar" priority="16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{929D079A-CE04-49A2-ACE3-1228F07B0295}</x14:id>
        </ext>
      </extLst>
    </cfRule>
  </conditionalFormatting>
  <conditionalFormatting sqref="O351">
    <cfRule type="cellIs" dxfId="858" priority="1599" operator="equal">
      <formula>"N"</formula>
    </cfRule>
  </conditionalFormatting>
  <conditionalFormatting sqref="O343">
    <cfRule type="cellIs" dxfId="857" priority="1597" operator="equal">
      <formula>"N"</formula>
    </cfRule>
  </conditionalFormatting>
  <conditionalFormatting sqref="Z342:Z343">
    <cfRule type="dataBar" priority="15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{4DBE9356-6223-4725-B320-643A39756CAB}</x14:id>
        </ext>
      </extLst>
    </cfRule>
  </conditionalFormatting>
  <conditionalFormatting sqref="U342">
    <cfRule type="dataBar" priority="15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{874FADA2-58E8-42BD-A788-34202A7CC8F7}</x14:id>
        </ext>
      </extLst>
    </cfRule>
  </conditionalFormatting>
  <conditionalFormatting sqref="O343">
    <cfRule type="cellIs" dxfId="856" priority="1594" operator="equal">
      <formula>"N"</formula>
    </cfRule>
  </conditionalFormatting>
  <conditionalFormatting sqref="O342">
    <cfRule type="cellIs" dxfId="855" priority="1592" operator="equal">
      <formula>"N"</formula>
    </cfRule>
  </conditionalFormatting>
  <conditionalFormatting sqref="O342">
    <cfRule type="cellIs" dxfId="854" priority="1589" operator="equal">
      <formula>"N"</formula>
    </cfRule>
  </conditionalFormatting>
  <conditionalFormatting sqref="Z360">
    <cfRule type="dataBar" priority="15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{B2586CD6-6CA1-4F9D-AA7B-0607480A8FF8}</x14:id>
        </ext>
      </extLst>
    </cfRule>
  </conditionalFormatting>
  <conditionalFormatting sqref="U360">
    <cfRule type="dataBar" priority="15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{E2D5B40C-6A56-4959-A283-CFE7B14F035F}</x14:id>
        </ext>
      </extLst>
    </cfRule>
  </conditionalFormatting>
  <conditionalFormatting sqref="O360">
    <cfRule type="cellIs" dxfId="853" priority="1582" operator="equal">
      <formula>"N"</formula>
    </cfRule>
  </conditionalFormatting>
  <conditionalFormatting sqref="Z359">
    <cfRule type="dataBar" priority="15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{557D69E5-2F89-4524-A32E-697E3C0D4EE9}</x14:id>
        </ext>
      </extLst>
    </cfRule>
  </conditionalFormatting>
  <conditionalFormatting sqref="U359">
    <cfRule type="dataBar" priority="15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{312B22F4-0FF9-40BB-B361-AF2E04A8CDA6}</x14:id>
        </ext>
      </extLst>
    </cfRule>
  </conditionalFormatting>
  <conditionalFormatting sqref="O360">
    <cfRule type="cellIs" dxfId="852" priority="1579" operator="equal">
      <formula>"N"</formula>
    </cfRule>
  </conditionalFormatting>
  <conditionalFormatting sqref="O359">
    <cfRule type="cellIs" dxfId="851" priority="1577" operator="equal">
      <formula>"N"</formula>
    </cfRule>
  </conditionalFormatting>
  <conditionalFormatting sqref="Z358">
    <cfRule type="dataBar" priority="15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{5C727F03-B95A-4122-8116-9E648C457928}</x14:id>
        </ext>
      </extLst>
    </cfRule>
  </conditionalFormatting>
  <conditionalFormatting sqref="U358">
    <cfRule type="dataBar" priority="15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{E81131B9-DD25-4517-A13B-97308F859E2F}</x14:id>
        </ext>
      </extLst>
    </cfRule>
  </conditionalFormatting>
  <conditionalFormatting sqref="O359">
    <cfRule type="cellIs" dxfId="850" priority="1574" operator="equal">
      <formula>"N"</formula>
    </cfRule>
  </conditionalFormatting>
  <conditionalFormatting sqref="O358">
    <cfRule type="cellIs" dxfId="849" priority="1572" operator="equal">
      <formula>"N"</formula>
    </cfRule>
  </conditionalFormatting>
  <conditionalFormatting sqref="Z357">
    <cfRule type="dataBar" priority="15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{B5AA69F5-4A18-4BCB-A9CD-69D865594B98}</x14:id>
        </ext>
      </extLst>
    </cfRule>
  </conditionalFormatting>
  <conditionalFormatting sqref="U357">
    <cfRule type="dataBar" priority="15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{15EE51DC-EEE5-47A0-9343-67761416B309}</x14:id>
        </ext>
      </extLst>
    </cfRule>
  </conditionalFormatting>
  <conditionalFormatting sqref="O358">
    <cfRule type="cellIs" dxfId="848" priority="1569" operator="equal">
      <formula>"N"</formula>
    </cfRule>
  </conditionalFormatting>
  <conditionalFormatting sqref="O357">
    <cfRule type="cellIs" dxfId="847" priority="1567" operator="equal">
      <formula>"N"</formula>
    </cfRule>
  </conditionalFormatting>
  <conditionalFormatting sqref="Z356">
    <cfRule type="dataBar" priority="15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{6577B99C-8287-4597-8635-13D6C53E14D5}</x14:id>
        </ext>
      </extLst>
    </cfRule>
  </conditionalFormatting>
  <conditionalFormatting sqref="U356">
    <cfRule type="dataBar" priority="15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{5F5E4963-D319-49C5-A7BB-51CEBAF3C219}</x14:id>
        </ext>
      </extLst>
    </cfRule>
  </conditionalFormatting>
  <conditionalFormatting sqref="O357">
    <cfRule type="cellIs" dxfId="846" priority="1564" operator="equal">
      <formula>"N"</formula>
    </cfRule>
  </conditionalFormatting>
  <conditionalFormatting sqref="O356">
    <cfRule type="cellIs" dxfId="845" priority="1562" operator="equal">
      <formula>"N"</formula>
    </cfRule>
  </conditionalFormatting>
  <conditionalFormatting sqref="Z355">
    <cfRule type="dataBar" priority="15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{5C6380F5-F79C-4894-ADF6-CBCD228FF828}</x14:id>
        </ext>
      </extLst>
    </cfRule>
  </conditionalFormatting>
  <conditionalFormatting sqref="U355">
    <cfRule type="dataBar" priority="15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{056DBEE4-B4E8-4B32-8643-017234A0E516}</x14:id>
        </ext>
      </extLst>
    </cfRule>
  </conditionalFormatting>
  <conditionalFormatting sqref="O356">
    <cfRule type="cellIs" dxfId="844" priority="1559" operator="equal">
      <formula>"N"</formula>
    </cfRule>
  </conditionalFormatting>
  <conditionalFormatting sqref="O355">
    <cfRule type="cellIs" dxfId="843" priority="1557" operator="equal">
      <formula>"N"</formula>
    </cfRule>
  </conditionalFormatting>
  <conditionalFormatting sqref="Z354">
    <cfRule type="dataBar" priority="15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{097A809C-7E9C-4805-A60F-DFE12BC9AFCF}</x14:id>
        </ext>
      </extLst>
    </cfRule>
  </conditionalFormatting>
  <conditionalFormatting sqref="U354">
    <cfRule type="dataBar" priority="15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{7F402AD2-8FCF-4691-A8C5-858BB9784CC8}</x14:id>
        </ext>
      </extLst>
    </cfRule>
  </conditionalFormatting>
  <conditionalFormatting sqref="O355">
    <cfRule type="cellIs" dxfId="842" priority="1554" operator="equal">
      <formula>"N"</formula>
    </cfRule>
  </conditionalFormatting>
  <conditionalFormatting sqref="Z353">
    <cfRule type="dataBar" priority="15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{31193CF8-C723-4D82-B4D1-AA1853E655AA}</x14:id>
        </ext>
      </extLst>
    </cfRule>
  </conditionalFormatting>
  <conditionalFormatting sqref="U353">
    <cfRule type="dataBar" priority="15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{F9DCB2E5-ED8B-4300-BB62-B330CF949A00}</x14:id>
        </ext>
      </extLst>
    </cfRule>
  </conditionalFormatting>
  <conditionalFormatting sqref="O351:O353">
    <cfRule type="cellIs" dxfId="841" priority="1547" operator="equal">
      <formula>"N"</formula>
    </cfRule>
  </conditionalFormatting>
  <conditionalFormatting sqref="Z349">
    <cfRule type="dataBar" priority="15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{D3EE105A-1FDA-4A99-B0CE-888F217214CD}</x14:id>
        </ext>
      </extLst>
    </cfRule>
  </conditionalFormatting>
  <conditionalFormatting sqref="U349">
    <cfRule type="dataBar" priority="15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{608BB69C-6C53-4E5A-BAB4-339EC647414B}</x14:id>
        </ext>
      </extLst>
    </cfRule>
  </conditionalFormatting>
  <conditionalFormatting sqref="O351:O353">
    <cfRule type="cellIs" dxfId="840" priority="1544" operator="equal">
      <formula>"N"</formula>
    </cfRule>
  </conditionalFormatting>
  <conditionalFormatting sqref="Z348">
    <cfRule type="dataBar" priority="15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{6F691C5A-5A70-4956-9BA7-83E886E0D319}</x14:id>
        </ext>
      </extLst>
    </cfRule>
  </conditionalFormatting>
  <conditionalFormatting sqref="U348">
    <cfRule type="dataBar" priority="15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{7EEC3654-43CB-4C3C-8C18-036E445FE347}</x14:id>
        </ext>
      </extLst>
    </cfRule>
  </conditionalFormatting>
  <conditionalFormatting sqref="O348">
    <cfRule type="cellIs" dxfId="839" priority="1529" operator="equal">
      <formula>"N"</formula>
    </cfRule>
  </conditionalFormatting>
  <conditionalFormatting sqref="Z347">
    <cfRule type="dataBar" priority="15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{EB61C0D0-FE56-45BA-ADED-E3F46D08B913}</x14:id>
        </ext>
      </extLst>
    </cfRule>
  </conditionalFormatting>
  <conditionalFormatting sqref="U347">
    <cfRule type="dataBar" priority="15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{68F30641-96D3-4CFB-827C-1DC94E660BD5}</x14:id>
        </ext>
      </extLst>
    </cfRule>
  </conditionalFormatting>
  <conditionalFormatting sqref="O348">
    <cfRule type="cellIs" dxfId="838" priority="1526" operator="equal">
      <formula>"N"</formula>
    </cfRule>
  </conditionalFormatting>
  <conditionalFormatting sqref="Z346">
    <cfRule type="dataBar" priority="15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{640BB231-38B3-4F14-8050-1C0A2E0B0CC4}</x14:id>
        </ext>
      </extLst>
    </cfRule>
  </conditionalFormatting>
  <conditionalFormatting sqref="U346">
    <cfRule type="dataBar" priority="15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{9A164EB2-2959-400E-96B5-9B73DDB52F73}</x14:id>
        </ext>
      </extLst>
    </cfRule>
  </conditionalFormatting>
  <conditionalFormatting sqref="Z345">
    <cfRule type="dataBar" priority="15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{B7E7251A-8AEC-4D25-9DD2-C76D2522780B}</x14:id>
        </ext>
      </extLst>
    </cfRule>
  </conditionalFormatting>
  <conditionalFormatting sqref="U345">
    <cfRule type="dataBar" priority="15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{05F61702-065D-466E-B7D1-48778AAAEEE4}</x14:id>
        </ext>
      </extLst>
    </cfRule>
  </conditionalFormatting>
  <conditionalFormatting sqref="Z344">
    <cfRule type="dataBar" priority="15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{853205C5-23BF-40F2-A426-281C61BE95F7}</x14:id>
        </ext>
      </extLst>
    </cfRule>
  </conditionalFormatting>
  <conditionalFormatting sqref="U344">
    <cfRule type="dataBar" priority="113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{D6F5345F-73F3-4E95-87CF-A75F977AE5E8}</x14:id>
        </ext>
      </extLst>
    </cfRule>
  </conditionalFormatting>
  <conditionalFormatting sqref="O342:O343">
    <cfRule type="cellIs" dxfId="837" priority="1503" operator="equal">
      <formula>"N"</formula>
    </cfRule>
  </conditionalFormatting>
  <conditionalFormatting sqref="Z341">
    <cfRule type="dataBar" priority="15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{26136A2D-396B-458F-950C-69638964AF98}</x14:id>
        </ext>
      </extLst>
    </cfRule>
  </conditionalFormatting>
  <conditionalFormatting sqref="U341">
    <cfRule type="dataBar" priority="113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{CC35FA00-CE5B-4DDA-8C12-EF83FA979F64}</x14:id>
        </ext>
      </extLst>
    </cfRule>
  </conditionalFormatting>
  <conditionalFormatting sqref="O342:O343">
    <cfRule type="cellIs" dxfId="836" priority="1501" operator="equal">
      <formula>"N"</formula>
    </cfRule>
  </conditionalFormatting>
  <conditionalFormatting sqref="O340">
    <cfRule type="cellIs" dxfId="835" priority="1498" operator="equal">
      <formula>"N"</formula>
    </cfRule>
  </conditionalFormatting>
  <conditionalFormatting sqref="Z339">
    <cfRule type="dataBar" priority="14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{3E1FCCE1-AD4F-4FE2-8844-C39236A8DB1B}</x14:id>
        </ext>
      </extLst>
    </cfRule>
  </conditionalFormatting>
  <conditionalFormatting sqref="O340">
    <cfRule type="cellIs" dxfId="834" priority="1496" operator="equal">
      <formula>"N"</formula>
    </cfRule>
  </conditionalFormatting>
  <conditionalFormatting sqref="O339">
    <cfRule type="cellIs" dxfId="833" priority="1493" operator="equal">
      <formula>"N"</formula>
    </cfRule>
  </conditionalFormatting>
  <conditionalFormatting sqref="Z338">
    <cfRule type="dataBar" priority="14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{8C5210AF-4E11-44DB-92E7-3978BEA45C38}</x14:id>
        </ext>
      </extLst>
    </cfRule>
  </conditionalFormatting>
  <conditionalFormatting sqref="U338">
    <cfRule type="dataBar" priority="113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{1715C63E-04DB-48DE-8BE7-B1592A65EE99}</x14:id>
        </ext>
      </extLst>
    </cfRule>
  </conditionalFormatting>
  <conditionalFormatting sqref="O339">
    <cfRule type="cellIs" dxfId="832" priority="1491" operator="equal">
      <formula>"N"</formula>
    </cfRule>
  </conditionalFormatting>
  <conditionalFormatting sqref="Z337">
    <cfRule type="dataBar" priority="14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{EE119CFC-A093-4A29-9A85-666330457263}</x14:id>
        </ext>
      </extLst>
    </cfRule>
  </conditionalFormatting>
  <conditionalFormatting sqref="U337">
    <cfRule type="dataBar" priority="14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{E27D40EC-AC5A-4107-BEC0-C6ADC52B6AF7}</x14:id>
        </ext>
      </extLst>
    </cfRule>
  </conditionalFormatting>
  <conditionalFormatting sqref="O337">
    <cfRule type="cellIs" dxfId="831" priority="1479" operator="equal">
      <formula>"N"</formula>
    </cfRule>
  </conditionalFormatting>
  <conditionalFormatting sqref="Z336">
    <cfRule type="dataBar" priority="14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{5669BEE7-B624-4529-BF99-C734F7C3EBB5}</x14:id>
        </ext>
      </extLst>
    </cfRule>
  </conditionalFormatting>
  <conditionalFormatting sqref="U336">
    <cfRule type="dataBar" priority="14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{231A637F-8F6C-428D-AF67-3E2E96FEB677}</x14:id>
        </ext>
      </extLst>
    </cfRule>
  </conditionalFormatting>
  <conditionalFormatting sqref="O337">
    <cfRule type="cellIs" dxfId="830" priority="1477" operator="equal">
      <formula>"N"</formula>
    </cfRule>
  </conditionalFormatting>
  <conditionalFormatting sqref="O336">
    <cfRule type="cellIs" dxfId="829" priority="1474" operator="equal">
      <formula>"N"</formula>
    </cfRule>
  </conditionalFormatting>
  <conditionalFormatting sqref="Z335">
    <cfRule type="dataBar" priority="14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{6D7AB9B7-F928-4EAD-9789-F68CC68DFC70}</x14:id>
        </ext>
      </extLst>
    </cfRule>
  </conditionalFormatting>
  <conditionalFormatting sqref="U335">
    <cfRule type="dataBar" priority="14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{8D94F2F1-003D-4620-9339-17ADD591212A}</x14:id>
        </ext>
      </extLst>
    </cfRule>
  </conditionalFormatting>
  <conditionalFormatting sqref="O336">
    <cfRule type="cellIs" dxfId="828" priority="1472" operator="equal">
      <formula>"N"</formula>
    </cfRule>
  </conditionalFormatting>
  <conditionalFormatting sqref="O335">
    <cfRule type="cellIs" dxfId="827" priority="1469" operator="equal">
      <formula>"N"</formula>
    </cfRule>
  </conditionalFormatting>
  <conditionalFormatting sqref="Z334">
    <cfRule type="dataBar" priority="14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{F6EEC63C-9B51-413A-A1BC-EDAF56673646}</x14:id>
        </ext>
      </extLst>
    </cfRule>
  </conditionalFormatting>
  <conditionalFormatting sqref="U334">
    <cfRule type="dataBar" priority="14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{AD3FB65A-3C8E-4B9D-BC07-FD61EE59AB80}</x14:id>
        </ext>
      </extLst>
    </cfRule>
  </conditionalFormatting>
  <conditionalFormatting sqref="O335">
    <cfRule type="cellIs" dxfId="826" priority="1467" operator="equal">
      <formula>"N"</formula>
    </cfRule>
  </conditionalFormatting>
  <conditionalFormatting sqref="Z333">
    <cfRule type="dataBar" priority="14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{D612EB6E-A270-458D-9E39-43DB65B0B1E1}</x14:id>
        </ext>
      </extLst>
    </cfRule>
  </conditionalFormatting>
  <conditionalFormatting sqref="U333">
    <cfRule type="dataBar" priority="14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{A56911AB-3F49-4FE6-89BC-3EE7526B614C}</x14:id>
        </ext>
      </extLst>
    </cfRule>
  </conditionalFormatting>
  <conditionalFormatting sqref="O333">
    <cfRule type="cellIs" dxfId="825" priority="1459" operator="equal">
      <formula>"N"</formula>
    </cfRule>
  </conditionalFormatting>
  <conditionalFormatting sqref="Z332">
    <cfRule type="dataBar" priority="14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{BBC93136-7450-4197-A10F-727F2D8A8F3B}</x14:id>
        </ext>
      </extLst>
    </cfRule>
  </conditionalFormatting>
  <conditionalFormatting sqref="U332">
    <cfRule type="dataBar" priority="14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{4061695A-4100-42E9-9E3E-E1BB255FB013}</x14:id>
        </ext>
      </extLst>
    </cfRule>
  </conditionalFormatting>
  <conditionalFormatting sqref="O333">
    <cfRule type="cellIs" dxfId="824" priority="1457" operator="equal">
      <formula>"N"</formula>
    </cfRule>
  </conditionalFormatting>
  <conditionalFormatting sqref="U331">
    <cfRule type="dataBar" priority="14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{B044B37F-09B3-48F5-A078-5F51AFDD7D18}</x14:id>
        </ext>
      </extLst>
    </cfRule>
  </conditionalFormatting>
  <conditionalFormatting sqref="Z331">
    <cfRule type="dataBar" priority="14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{940C8997-A0CA-45D6-816A-B7735E77F783}</x14:id>
        </ext>
      </extLst>
    </cfRule>
  </conditionalFormatting>
  <conditionalFormatting sqref="U330">
    <cfRule type="dataBar" priority="14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{9F871234-375D-4344-A7EA-186C362F7EB7}</x14:id>
        </ext>
      </extLst>
    </cfRule>
  </conditionalFormatting>
  <conditionalFormatting sqref="U329">
    <cfRule type="dataBar" priority="14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{37F52D63-E714-4CB9-AEFC-F89570E64835}</x14:id>
        </ext>
      </extLst>
    </cfRule>
  </conditionalFormatting>
  <conditionalFormatting sqref="O329">
    <cfRule type="cellIs" dxfId="823" priority="1434" operator="equal">
      <formula>"N"</formula>
    </cfRule>
  </conditionalFormatting>
  <conditionalFormatting sqref="O329">
    <cfRule type="cellIs" dxfId="822" priority="1433" operator="equal">
      <formula>"N"</formula>
    </cfRule>
  </conditionalFormatting>
  <conditionalFormatting sqref="U328">
    <cfRule type="dataBar" priority="14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{3B8D33AE-C132-4BF3-9473-0300CD4FEC5B}</x14:id>
        </ext>
      </extLst>
    </cfRule>
  </conditionalFormatting>
  <conditionalFormatting sqref="O328">
    <cfRule type="cellIs" dxfId="821" priority="1429" operator="equal">
      <formula>"N"</formula>
    </cfRule>
  </conditionalFormatting>
  <conditionalFormatting sqref="O328">
    <cfRule type="cellIs" dxfId="820" priority="1428" operator="equal">
      <formula>"N"</formula>
    </cfRule>
  </conditionalFormatting>
  <conditionalFormatting sqref="U327">
    <cfRule type="dataBar" priority="14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{985E4C0F-C517-4CC9-8494-A6C1988EC978}</x14:id>
        </ext>
      </extLst>
    </cfRule>
  </conditionalFormatting>
  <conditionalFormatting sqref="O327">
    <cfRule type="cellIs" dxfId="819" priority="1424" operator="equal">
      <formula>"N"</formula>
    </cfRule>
  </conditionalFormatting>
  <conditionalFormatting sqref="O327">
    <cfRule type="cellIs" dxfId="818" priority="1423" operator="equal">
      <formula>"N"</formula>
    </cfRule>
  </conditionalFormatting>
  <conditionalFormatting sqref="U326">
    <cfRule type="dataBar" priority="14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{5CC8B09E-698C-4F49-ADF9-1E064155DB70}</x14:id>
        </ext>
      </extLst>
    </cfRule>
  </conditionalFormatting>
  <conditionalFormatting sqref="O326">
    <cfRule type="cellIs" dxfId="817" priority="1419" operator="equal">
      <formula>"N"</formula>
    </cfRule>
  </conditionalFormatting>
  <conditionalFormatting sqref="O326">
    <cfRule type="cellIs" dxfId="816" priority="1418" operator="equal">
      <formula>"N"</formula>
    </cfRule>
  </conditionalFormatting>
  <conditionalFormatting sqref="U325">
    <cfRule type="dataBar" priority="14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{47566C5C-FD60-43EB-85D8-FF17503EDC87}</x14:id>
        </ext>
      </extLst>
    </cfRule>
  </conditionalFormatting>
  <conditionalFormatting sqref="U324">
    <cfRule type="dataBar" priority="14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{96840AD9-79D6-49C2-9CF3-9272CE6F87D1}</x14:id>
        </ext>
      </extLst>
    </cfRule>
  </conditionalFormatting>
  <conditionalFormatting sqref="O324">
    <cfRule type="cellIs" dxfId="815" priority="1410" operator="equal">
      <formula>"N"</formula>
    </cfRule>
  </conditionalFormatting>
  <conditionalFormatting sqref="O324">
    <cfRule type="cellIs" dxfId="814" priority="1409" operator="equal">
      <formula>"N"</formula>
    </cfRule>
  </conditionalFormatting>
  <conditionalFormatting sqref="U323">
    <cfRule type="dataBar" priority="14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{FADBA134-D3F9-4CB6-A192-34AC265CD904}</x14:id>
        </ext>
      </extLst>
    </cfRule>
  </conditionalFormatting>
  <conditionalFormatting sqref="O323">
    <cfRule type="cellIs" dxfId="813" priority="1406" operator="equal">
      <formula>"N"</formula>
    </cfRule>
  </conditionalFormatting>
  <conditionalFormatting sqref="O323">
    <cfRule type="cellIs" dxfId="812" priority="1405" operator="equal">
      <formula>"N"</formula>
    </cfRule>
  </conditionalFormatting>
  <conditionalFormatting sqref="U322">
    <cfRule type="dataBar" priority="14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{9C4ED7F1-439B-4736-98A4-30EDC470BDF0}</x14:id>
        </ext>
      </extLst>
    </cfRule>
  </conditionalFormatting>
  <conditionalFormatting sqref="U321">
    <cfRule type="dataBar" priority="13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{4630E1C2-217F-4484-B410-B7D673498D7B}</x14:id>
        </ext>
      </extLst>
    </cfRule>
  </conditionalFormatting>
  <conditionalFormatting sqref="O321">
    <cfRule type="cellIs" dxfId="811" priority="1395" operator="equal">
      <formula>"N"</formula>
    </cfRule>
  </conditionalFormatting>
  <conditionalFormatting sqref="O321">
    <cfRule type="cellIs" dxfId="810" priority="1394" operator="equal">
      <formula>"N"</formula>
    </cfRule>
  </conditionalFormatting>
  <conditionalFormatting sqref="U320">
    <cfRule type="dataBar" priority="13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{8E14CB0E-B957-4755-8BCE-F4188FD3867C}</x14:id>
        </ext>
      </extLst>
    </cfRule>
  </conditionalFormatting>
  <conditionalFormatting sqref="U319">
    <cfRule type="dataBar" priority="13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{EEC004E2-E2D8-4028-AC7C-8E90E195A227}</x14:id>
        </ext>
      </extLst>
    </cfRule>
  </conditionalFormatting>
  <conditionalFormatting sqref="O319">
    <cfRule type="cellIs" dxfId="809" priority="1387" operator="equal">
      <formula>"N"</formula>
    </cfRule>
  </conditionalFormatting>
  <conditionalFormatting sqref="O319">
    <cfRule type="cellIs" dxfId="808" priority="1386" operator="equal">
      <formula>"N"</formula>
    </cfRule>
  </conditionalFormatting>
  <conditionalFormatting sqref="U318">
    <cfRule type="dataBar" priority="13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{AEE25051-6A89-4F5F-8442-D49D6FEA6C6B}</x14:id>
        </ext>
      </extLst>
    </cfRule>
  </conditionalFormatting>
  <conditionalFormatting sqref="O318">
    <cfRule type="cellIs" dxfId="807" priority="1383" operator="equal">
      <formula>"N"</formula>
    </cfRule>
  </conditionalFormatting>
  <conditionalFormatting sqref="O318">
    <cfRule type="cellIs" dxfId="806" priority="1382" operator="equal">
      <formula>"N"</formula>
    </cfRule>
  </conditionalFormatting>
  <conditionalFormatting sqref="U317">
    <cfRule type="dataBar" priority="13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{384A8F7E-7973-4299-8939-833756BF4B9B}</x14:id>
        </ext>
      </extLst>
    </cfRule>
  </conditionalFormatting>
  <conditionalFormatting sqref="O317">
    <cfRule type="cellIs" dxfId="805" priority="1379" operator="equal">
      <formula>"N"</formula>
    </cfRule>
  </conditionalFormatting>
  <conditionalFormatting sqref="O317">
    <cfRule type="cellIs" dxfId="804" priority="1378" operator="equal">
      <formula>"N"</formula>
    </cfRule>
  </conditionalFormatting>
  <conditionalFormatting sqref="U316">
    <cfRule type="dataBar" priority="13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{E1C6FC5F-E99D-486B-A24A-2CE18507AC8D}</x14:id>
        </ext>
      </extLst>
    </cfRule>
  </conditionalFormatting>
  <conditionalFormatting sqref="O316">
    <cfRule type="cellIs" dxfId="803" priority="1375" operator="equal">
      <formula>"N"</formula>
    </cfRule>
  </conditionalFormatting>
  <conditionalFormatting sqref="O316">
    <cfRule type="cellIs" dxfId="802" priority="1374" operator="equal">
      <formula>"N"</formula>
    </cfRule>
  </conditionalFormatting>
  <conditionalFormatting sqref="U315">
    <cfRule type="dataBar" priority="13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{8C3C448F-29E6-49EF-BDB3-5DF1EB2CDC90}</x14:id>
        </ext>
      </extLst>
    </cfRule>
  </conditionalFormatting>
  <conditionalFormatting sqref="U314">
    <cfRule type="dataBar" priority="13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{4FF24F86-AB9D-40A2-BDCA-57FC0B8601D2}</x14:id>
        </ext>
      </extLst>
    </cfRule>
  </conditionalFormatting>
  <conditionalFormatting sqref="U313">
    <cfRule type="dataBar" priority="13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{2DE8CAEB-A4C2-490B-AC64-8EC254889348}</x14:id>
        </ext>
      </extLst>
    </cfRule>
  </conditionalFormatting>
  <conditionalFormatting sqref="U312">
    <cfRule type="dataBar" priority="13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{5F8B3E1E-5402-4212-A07E-49ED060E17BD}</x14:id>
        </ext>
      </extLst>
    </cfRule>
  </conditionalFormatting>
  <conditionalFormatting sqref="O312">
    <cfRule type="cellIs" dxfId="801" priority="1359" operator="equal">
      <formula>"N"</formula>
    </cfRule>
  </conditionalFormatting>
  <conditionalFormatting sqref="O312">
    <cfRule type="cellIs" dxfId="800" priority="1358" operator="equal">
      <formula>"N"</formula>
    </cfRule>
  </conditionalFormatting>
  <conditionalFormatting sqref="U311">
    <cfRule type="dataBar" priority="13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{0BEA7275-EF94-4671-81CE-DA875A998E27}</x14:id>
        </ext>
      </extLst>
    </cfRule>
  </conditionalFormatting>
  <conditionalFormatting sqref="O311">
    <cfRule type="cellIs" dxfId="799" priority="1355" operator="equal">
      <formula>"N"</formula>
    </cfRule>
  </conditionalFormatting>
  <conditionalFormatting sqref="O311">
    <cfRule type="cellIs" dxfId="798" priority="1354" operator="equal">
      <formula>"N"</formula>
    </cfRule>
  </conditionalFormatting>
  <conditionalFormatting sqref="U309">
    <cfRule type="dataBar" priority="13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{ED8BAD13-B2A8-41DA-8F47-938EEBA39115}</x14:id>
        </ext>
      </extLst>
    </cfRule>
  </conditionalFormatting>
  <conditionalFormatting sqref="O309">
    <cfRule type="cellIs" dxfId="797" priority="1351" operator="equal">
      <formula>"N"</formula>
    </cfRule>
  </conditionalFormatting>
  <conditionalFormatting sqref="O309">
    <cfRule type="cellIs" dxfId="796" priority="1350" operator="equal">
      <formula>"N"</formula>
    </cfRule>
  </conditionalFormatting>
  <conditionalFormatting sqref="U308">
    <cfRule type="dataBar" priority="13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{5D0D68BF-2CDE-4C64-B4FA-175B2202CCEF}</x14:id>
        </ext>
      </extLst>
    </cfRule>
  </conditionalFormatting>
  <conditionalFormatting sqref="U307">
    <cfRule type="dataBar" priority="13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{058966F5-2E89-4811-8920-BE5298991981}</x14:id>
        </ext>
      </extLst>
    </cfRule>
  </conditionalFormatting>
  <conditionalFormatting sqref="O307">
    <cfRule type="cellIs" dxfId="795" priority="1343" operator="equal">
      <formula>"N"</formula>
    </cfRule>
  </conditionalFormatting>
  <conditionalFormatting sqref="O307">
    <cfRule type="cellIs" dxfId="794" priority="1342" operator="equal">
      <formula>"N"</formula>
    </cfRule>
  </conditionalFormatting>
  <conditionalFormatting sqref="U306">
    <cfRule type="dataBar" priority="13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{B3B7541E-7691-4070-938C-02C710D9E679}</x14:id>
        </ext>
      </extLst>
    </cfRule>
  </conditionalFormatting>
  <conditionalFormatting sqref="O306">
    <cfRule type="cellIs" dxfId="793" priority="1339" operator="equal">
      <formula>"N"</formula>
    </cfRule>
  </conditionalFormatting>
  <conditionalFormatting sqref="O306">
    <cfRule type="cellIs" dxfId="792" priority="1338" operator="equal">
      <formula>"N"</formula>
    </cfRule>
  </conditionalFormatting>
  <conditionalFormatting sqref="U305">
    <cfRule type="dataBar" priority="13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{1437037A-54BB-42F4-80AD-CC76DEE0DB94}</x14:id>
        </ext>
      </extLst>
    </cfRule>
  </conditionalFormatting>
  <conditionalFormatting sqref="O305">
    <cfRule type="cellIs" dxfId="791" priority="1335" operator="equal">
      <formula>"N"</formula>
    </cfRule>
  </conditionalFormatting>
  <conditionalFormatting sqref="O305">
    <cfRule type="cellIs" dxfId="790" priority="1334" operator="equal">
      <formula>"N"</formula>
    </cfRule>
  </conditionalFormatting>
  <conditionalFormatting sqref="U304">
    <cfRule type="dataBar" priority="13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{12006136-63D7-41F6-8FD4-F5860D0FC3D2}</x14:id>
        </ext>
      </extLst>
    </cfRule>
  </conditionalFormatting>
  <conditionalFormatting sqref="O304">
    <cfRule type="cellIs" dxfId="789" priority="1331" operator="equal">
      <formula>"N"</formula>
    </cfRule>
  </conditionalFormatting>
  <conditionalFormatting sqref="O304">
    <cfRule type="cellIs" dxfId="788" priority="1330" operator="equal">
      <formula>"N"</formula>
    </cfRule>
  </conditionalFormatting>
  <conditionalFormatting sqref="U303">
    <cfRule type="dataBar" priority="13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{70EF15A1-729D-42D1-A6A3-266730C6DB75}</x14:id>
        </ext>
      </extLst>
    </cfRule>
  </conditionalFormatting>
  <conditionalFormatting sqref="O303">
    <cfRule type="cellIs" dxfId="787" priority="1327" operator="equal">
      <formula>"N"</formula>
    </cfRule>
  </conditionalFormatting>
  <conditionalFormatting sqref="O303">
    <cfRule type="cellIs" dxfId="786" priority="1326" operator="equal">
      <formula>"N"</formula>
    </cfRule>
  </conditionalFormatting>
  <conditionalFormatting sqref="U302">
    <cfRule type="dataBar" priority="13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{938D6105-74F0-4F9A-8D33-427DEE563BE4}</x14:id>
        </ext>
      </extLst>
    </cfRule>
  </conditionalFormatting>
  <conditionalFormatting sqref="O302">
    <cfRule type="cellIs" dxfId="785" priority="1323" operator="equal">
      <formula>"N"</formula>
    </cfRule>
  </conditionalFormatting>
  <conditionalFormatting sqref="O302">
    <cfRule type="cellIs" dxfId="784" priority="1322" operator="equal">
      <formula>"N"</formula>
    </cfRule>
  </conditionalFormatting>
  <conditionalFormatting sqref="U301">
    <cfRule type="dataBar" priority="13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{A70C46F1-4BBB-44E4-BB93-5D98841DAF77}</x14:id>
        </ext>
      </extLst>
    </cfRule>
  </conditionalFormatting>
  <conditionalFormatting sqref="O301">
    <cfRule type="cellIs" dxfId="783" priority="1319" operator="equal">
      <formula>"N"</formula>
    </cfRule>
  </conditionalFormatting>
  <conditionalFormatting sqref="O301">
    <cfRule type="cellIs" dxfId="782" priority="1318" operator="equal">
      <formula>"N"</formula>
    </cfRule>
  </conditionalFormatting>
  <conditionalFormatting sqref="U300">
    <cfRule type="dataBar" priority="13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{C03C7F01-73A7-4A8B-9068-2110B5FD146E}</x14:id>
        </ext>
      </extLst>
    </cfRule>
  </conditionalFormatting>
  <conditionalFormatting sqref="O300">
    <cfRule type="cellIs" dxfId="781" priority="1315" operator="equal">
      <formula>"N"</formula>
    </cfRule>
  </conditionalFormatting>
  <conditionalFormatting sqref="O300">
    <cfRule type="cellIs" dxfId="780" priority="1314" operator="equal">
      <formula>"N"</formula>
    </cfRule>
  </conditionalFormatting>
  <conditionalFormatting sqref="U299">
    <cfRule type="dataBar" priority="13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{6FFAB556-5C98-4AC6-9595-22FC9BC1E319}</x14:id>
        </ext>
      </extLst>
    </cfRule>
  </conditionalFormatting>
  <conditionalFormatting sqref="O299">
    <cfRule type="cellIs" dxfId="779" priority="1311" operator="equal">
      <formula>"N"</formula>
    </cfRule>
  </conditionalFormatting>
  <conditionalFormatting sqref="O299">
    <cfRule type="cellIs" dxfId="778" priority="1310" operator="equal">
      <formula>"N"</formula>
    </cfRule>
  </conditionalFormatting>
  <conditionalFormatting sqref="U297">
    <cfRule type="dataBar" priority="13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{7FA8B459-8C31-4729-8DB9-00DCF95A7FCA}</x14:id>
        </ext>
      </extLst>
    </cfRule>
  </conditionalFormatting>
  <conditionalFormatting sqref="O297">
    <cfRule type="cellIs" dxfId="777" priority="1307" operator="equal">
      <formula>"N"</formula>
    </cfRule>
  </conditionalFormatting>
  <conditionalFormatting sqref="O297">
    <cfRule type="cellIs" dxfId="776" priority="1306" operator="equal">
      <formula>"N"</formula>
    </cfRule>
  </conditionalFormatting>
  <conditionalFormatting sqref="U296">
    <cfRule type="dataBar" priority="13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{E6AC4901-58DE-4C8D-B2F6-C4C23CB65344}</x14:id>
        </ext>
      </extLst>
    </cfRule>
  </conditionalFormatting>
  <conditionalFormatting sqref="U295">
    <cfRule type="dataBar" priority="13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{A428B6CA-4A98-462C-8B84-C356C3436578}</x14:id>
        </ext>
      </extLst>
    </cfRule>
  </conditionalFormatting>
  <conditionalFormatting sqref="O295">
    <cfRule type="cellIs" dxfId="775" priority="1299" operator="equal">
      <formula>"N"</formula>
    </cfRule>
  </conditionalFormatting>
  <conditionalFormatting sqref="O295">
    <cfRule type="cellIs" dxfId="774" priority="1298" operator="equal">
      <formula>"N"</formula>
    </cfRule>
  </conditionalFormatting>
  <conditionalFormatting sqref="U294">
    <cfRule type="dataBar" priority="12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{33290AAF-24A8-45FF-AF15-8366E86AC3EA}</x14:id>
        </ext>
      </extLst>
    </cfRule>
  </conditionalFormatting>
  <conditionalFormatting sqref="O294">
    <cfRule type="cellIs" dxfId="773" priority="1295" operator="equal">
      <formula>"N"</formula>
    </cfRule>
  </conditionalFormatting>
  <conditionalFormatting sqref="O294">
    <cfRule type="cellIs" dxfId="772" priority="1294" operator="equal">
      <formula>"N"</formula>
    </cfRule>
  </conditionalFormatting>
  <conditionalFormatting sqref="U293">
    <cfRule type="dataBar" priority="12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{0F7E0A79-D3A8-4632-845F-3FA276F0B7F8}</x14:id>
        </ext>
      </extLst>
    </cfRule>
  </conditionalFormatting>
  <conditionalFormatting sqref="O293">
    <cfRule type="cellIs" dxfId="771" priority="1291" operator="equal">
      <formula>"N"</formula>
    </cfRule>
  </conditionalFormatting>
  <conditionalFormatting sqref="O293">
    <cfRule type="cellIs" dxfId="770" priority="1290" operator="equal">
      <formula>"N"</formula>
    </cfRule>
  </conditionalFormatting>
  <conditionalFormatting sqref="U292">
    <cfRule type="dataBar" priority="12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{F41366C5-CDBD-4DCD-AF7F-99D8B321D594}</x14:id>
        </ext>
      </extLst>
    </cfRule>
  </conditionalFormatting>
  <conditionalFormatting sqref="O292">
    <cfRule type="cellIs" dxfId="769" priority="1287" operator="equal">
      <formula>"N"</formula>
    </cfRule>
  </conditionalFormatting>
  <conditionalFormatting sqref="O292">
    <cfRule type="cellIs" dxfId="768" priority="1286" operator="equal">
      <formula>"N"</formula>
    </cfRule>
  </conditionalFormatting>
  <conditionalFormatting sqref="U291">
    <cfRule type="dataBar" priority="12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{90319D54-2AC9-4312-A75B-B9F73FB45CBE}</x14:id>
        </ext>
      </extLst>
    </cfRule>
  </conditionalFormatting>
  <conditionalFormatting sqref="O291">
    <cfRule type="cellIs" dxfId="767" priority="1283" operator="equal">
      <formula>"N"</formula>
    </cfRule>
  </conditionalFormatting>
  <conditionalFormatting sqref="O291">
    <cfRule type="cellIs" dxfId="766" priority="1282" operator="equal">
      <formula>"N"</formula>
    </cfRule>
  </conditionalFormatting>
  <conditionalFormatting sqref="U290">
    <cfRule type="dataBar" priority="12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{9C66F717-3949-41BC-914E-20572E46DF06}</x14:id>
        </ext>
      </extLst>
    </cfRule>
  </conditionalFormatting>
  <conditionalFormatting sqref="O290">
    <cfRule type="cellIs" dxfId="765" priority="1279" operator="equal">
      <formula>"N"</formula>
    </cfRule>
  </conditionalFormatting>
  <conditionalFormatting sqref="O290">
    <cfRule type="cellIs" dxfId="764" priority="1278" operator="equal">
      <formula>"N"</formula>
    </cfRule>
  </conditionalFormatting>
  <conditionalFormatting sqref="U310">
    <cfRule type="dataBar" priority="12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{6EFE75C8-2C20-4F30-AF70-95E99A2FF570}</x14:id>
        </ext>
      </extLst>
    </cfRule>
  </conditionalFormatting>
  <conditionalFormatting sqref="O310">
    <cfRule type="cellIs" dxfId="763" priority="1275" operator="equal">
      <formula>"N"</formula>
    </cfRule>
  </conditionalFormatting>
  <conditionalFormatting sqref="O310">
    <cfRule type="cellIs" dxfId="762" priority="1274" operator="equal">
      <formula>"N"</formula>
    </cfRule>
  </conditionalFormatting>
  <conditionalFormatting sqref="U298">
    <cfRule type="dataBar" priority="12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{3AAC6968-457D-4B84-85EC-A03491B5302F}</x14:id>
        </ext>
      </extLst>
    </cfRule>
  </conditionalFormatting>
  <conditionalFormatting sqref="O298">
    <cfRule type="cellIs" dxfId="761" priority="1271" operator="equal">
      <formula>"N"</formula>
    </cfRule>
  </conditionalFormatting>
  <conditionalFormatting sqref="O298">
    <cfRule type="cellIs" dxfId="760" priority="1270" operator="equal">
      <formula>"N"</formula>
    </cfRule>
  </conditionalFormatting>
  <conditionalFormatting sqref="U289">
    <cfRule type="dataBar" priority="12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{447777C9-769F-4C11-835E-102FA8A75B4B}</x14:id>
        </ext>
      </extLst>
    </cfRule>
  </conditionalFormatting>
  <conditionalFormatting sqref="O289">
    <cfRule type="cellIs" dxfId="759" priority="1263" operator="equal">
      <formula>"N"</formula>
    </cfRule>
  </conditionalFormatting>
  <conditionalFormatting sqref="O289">
    <cfRule type="cellIs" dxfId="758" priority="1262" operator="equal">
      <formula>"N"</formula>
    </cfRule>
  </conditionalFormatting>
  <conditionalFormatting sqref="U288">
    <cfRule type="dataBar" priority="12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{D896503F-8711-4530-8BF2-283DA7390D3D}</x14:id>
        </ext>
      </extLst>
    </cfRule>
  </conditionalFormatting>
  <conditionalFormatting sqref="O288">
    <cfRule type="cellIs" dxfId="757" priority="1259" operator="equal">
      <formula>"N"</formula>
    </cfRule>
  </conditionalFormatting>
  <conditionalFormatting sqref="O288">
    <cfRule type="cellIs" dxfId="756" priority="1258" operator="equal">
      <formula>"N"</formula>
    </cfRule>
  </conditionalFormatting>
  <conditionalFormatting sqref="U287">
    <cfRule type="dataBar" priority="12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{0F6E962B-6D6C-455C-A0D0-5A9D9DD26FAD}</x14:id>
        </ext>
      </extLst>
    </cfRule>
  </conditionalFormatting>
  <conditionalFormatting sqref="O287">
    <cfRule type="cellIs" dxfId="755" priority="1255" operator="equal">
      <formula>"N"</formula>
    </cfRule>
  </conditionalFormatting>
  <conditionalFormatting sqref="O287">
    <cfRule type="cellIs" dxfId="754" priority="1254" operator="equal">
      <formula>"N"</formula>
    </cfRule>
  </conditionalFormatting>
  <conditionalFormatting sqref="U286">
    <cfRule type="dataBar" priority="12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{7BD333DE-070A-46A7-B3C5-0E51DB6C70AF}</x14:id>
        </ext>
      </extLst>
    </cfRule>
  </conditionalFormatting>
  <conditionalFormatting sqref="O286">
    <cfRule type="cellIs" dxfId="753" priority="1251" operator="equal">
      <formula>"N"</formula>
    </cfRule>
  </conditionalFormatting>
  <conditionalFormatting sqref="O286">
    <cfRule type="cellIs" dxfId="752" priority="1250" operator="equal">
      <formula>"N"</formula>
    </cfRule>
  </conditionalFormatting>
  <conditionalFormatting sqref="U284">
    <cfRule type="dataBar" priority="12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{9D09C3E6-FB71-49C9-9F96-2B32C40B14F6}</x14:id>
        </ext>
      </extLst>
    </cfRule>
  </conditionalFormatting>
  <conditionalFormatting sqref="O284">
    <cfRule type="cellIs" dxfId="751" priority="1248" operator="equal">
      <formula>"N"</formula>
    </cfRule>
  </conditionalFormatting>
  <conditionalFormatting sqref="O284">
    <cfRule type="cellIs" dxfId="750" priority="1247" operator="equal">
      <formula>"N"</formula>
    </cfRule>
  </conditionalFormatting>
  <conditionalFormatting sqref="U283">
    <cfRule type="dataBar" priority="12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{42C0640E-56BA-4470-B106-18CD58CB7F1A}</x14:id>
        </ext>
      </extLst>
    </cfRule>
  </conditionalFormatting>
  <conditionalFormatting sqref="O283">
    <cfRule type="cellIs" dxfId="749" priority="1244" operator="equal">
      <formula>"N"</formula>
    </cfRule>
  </conditionalFormatting>
  <conditionalFormatting sqref="O283">
    <cfRule type="cellIs" dxfId="748" priority="1243" operator="equal">
      <formula>"N"</formula>
    </cfRule>
  </conditionalFormatting>
  <conditionalFormatting sqref="U282">
    <cfRule type="dataBar" priority="12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{F6577F62-1547-483F-A2B3-0069C2FA8277}</x14:id>
        </ext>
      </extLst>
    </cfRule>
  </conditionalFormatting>
  <conditionalFormatting sqref="O282">
    <cfRule type="cellIs" dxfId="747" priority="1241" operator="equal">
      <formula>"N"</formula>
    </cfRule>
  </conditionalFormatting>
  <conditionalFormatting sqref="O282">
    <cfRule type="cellIs" dxfId="746" priority="1240" operator="equal">
      <formula>"N"</formula>
    </cfRule>
  </conditionalFormatting>
  <conditionalFormatting sqref="U285">
    <cfRule type="dataBar" priority="12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{BE531399-DEE4-4682-9659-F34004F270C9}</x14:id>
        </ext>
      </extLst>
    </cfRule>
  </conditionalFormatting>
  <conditionalFormatting sqref="O285">
    <cfRule type="cellIs" dxfId="745" priority="1237" operator="equal">
      <formula>"N"</formula>
    </cfRule>
  </conditionalFormatting>
  <conditionalFormatting sqref="O285">
    <cfRule type="cellIs" dxfId="744" priority="1236" operator="equal">
      <formula>"N"</formula>
    </cfRule>
  </conditionalFormatting>
  <conditionalFormatting sqref="U281">
    <cfRule type="dataBar" priority="12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{5F490E64-5D78-4F85-A649-AFDA4A52C6E5}</x14:id>
        </ext>
      </extLst>
    </cfRule>
  </conditionalFormatting>
  <conditionalFormatting sqref="O281">
    <cfRule type="cellIs" dxfId="743" priority="1233" operator="equal">
      <formula>"N"</formula>
    </cfRule>
  </conditionalFormatting>
  <conditionalFormatting sqref="O281">
    <cfRule type="cellIs" dxfId="742" priority="1232" operator="equal">
      <formula>"N"</formula>
    </cfRule>
  </conditionalFormatting>
  <conditionalFormatting sqref="U280">
    <cfRule type="dataBar" priority="12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{E83C2D06-CB40-495D-905E-C52FB6AEBFEE}</x14:id>
        </ext>
      </extLst>
    </cfRule>
  </conditionalFormatting>
  <conditionalFormatting sqref="O280">
    <cfRule type="cellIs" dxfId="741" priority="1229" operator="equal">
      <formula>"N"</formula>
    </cfRule>
  </conditionalFormatting>
  <conditionalFormatting sqref="O280">
    <cfRule type="cellIs" dxfId="740" priority="1228" operator="equal">
      <formula>"N"</formula>
    </cfRule>
  </conditionalFormatting>
  <conditionalFormatting sqref="U279">
    <cfRule type="dataBar" priority="12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{7381EB6E-7871-4634-A5E6-D2D6C821F8C9}</x14:id>
        </ext>
      </extLst>
    </cfRule>
  </conditionalFormatting>
  <conditionalFormatting sqref="O279">
    <cfRule type="cellIs" dxfId="739" priority="1225" operator="equal">
      <formula>"N"</formula>
    </cfRule>
  </conditionalFormatting>
  <conditionalFormatting sqref="O279">
    <cfRule type="cellIs" dxfId="738" priority="1224" operator="equal">
      <formula>"N"</formula>
    </cfRule>
  </conditionalFormatting>
  <conditionalFormatting sqref="U278">
    <cfRule type="dataBar" priority="12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{DD1AFB6F-1F42-4114-8D1E-7D95CB4CBDBA}</x14:id>
        </ext>
      </extLst>
    </cfRule>
  </conditionalFormatting>
  <conditionalFormatting sqref="O278">
    <cfRule type="cellIs" dxfId="737" priority="1221" operator="equal">
      <formula>"N"</formula>
    </cfRule>
  </conditionalFormatting>
  <conditionalFormatting sqref="O278">
    <cfRule type="cellIs" dxfId="736" priority="1220" operator="equal">
      <formula>"N"</formula>
    </cfRule>
  </conditionalFormatting>
  <conditionalFormatting sqref="U277">
    <cfRule type="dataBar" priority="12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{C88F275B-30F5-43F8-8E5B-F617EA81546C}</x14:id>
        </ext>
      </extLst>
    </cfRule>
  </conditionalFormatting>
  <conditionalFormatting sqref="U276">
    <cfRule type="dataBar" priority="12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{84173644-8C57-4242-A35E-8ADFADDF1118}</x14:id>
        </ext>
      </extLst>
    </cfRule>
  </conditionalFormatting>
  <conditionalFormatting sqref="U275">
    <cfRule type="dataBar" priority="1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{447AD12E-4119-41E5-9FD1-27C91F64F1EF}</x14:id>
        </ext>
      </extLst>
    </cfRule>
  </conditionalFormatting>
  <conditionalFormatting sqref="U274">
    <cfRule type="dataBar" priority="12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{76389E14-D9A7-4931-B839-53AD910928DD}</x14:id>
        </ext>
      </extLst>
    </cfRule>
  </conditionalFormatting>
  <conditionalFormatting sqref="U273">
    <cfRule type="dataBar" priority="11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{8F9C9D97-0D07-490D-A650-EA1374164D1A}</x14:id>
        </ext>
      </extLst>
    </cfRule>
  </conditionalFormatting>
  <conditionalFormatting sqref="U272">
    <cfRule type="dataBar" priority="11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{E1F34A5B-A2D4-4793-8173-D49E71B628AE}</x14:id>
        </ext>
      </extLst>
    </cfRule>
  </conditionalFormatting>
  <conditionalFormatting sqref="U271">
    <cfRule type="dataBar" priority="11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{20519005-DC02-4B27-94CC-5998017AF52A}</x14:id>
        </ext>
      </extLst>
    </cfRule>
  </conditionalFormatting>
  <conditionalFormatting sqref="O271">
    <cfRule type="cellIs" dxfId="735" priority="1185" operator="equal">
      <formula>"N"</formula>
    </cfRule>
  </conditionalFormatting>
  <conditionalFormatting sqref="O271">
    <cfRule type="cellIs" dxfId="734" priority="1184" operator="equal">
      <formula>"N"</formula>
    </cfRule>
  </conditionalFormatting>
  <conditionalFormatting sqref="U270">
    <cfRule type="dataBar" priority="11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{5E801658-AF75-4FFD-BFA1-112DD33B3A15}</x14:id>
        </ext>
      </extLst>
    </cfRule>
  </conditionalFormatting>
  <conditionalFormatting sqref="O270">
    <cfRule type="cellIs" dxfId="733" priority="1181" operator="equal">
      <formula>"N"</formula>
    </cfRule>
  </conditionalFormatting>
  <conditionalFormatting sqref="O270">
    <cfRule type="cellIs" dxfId="732" priority="1180" operator="equal">
      <formula>"N"</formula>
    </cfRule>
  </conditionalFormatting>
  <conditionalFormatting sqref="U269">
    <cfRule type="dataBar" priority="11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{973D4107-9189-4AA7-9944-1C89B1453DAB}</x14:id>
        </ext>
      </extLst>
    </cfRule>
  </conditionalFormatting>
  <conditionalFormatting sqref="O269">
    <cfRule type="cellIs" dxfId="731" priority="1177" operator="equal">
      <formula>"N"</formula>
    </cfRule>
  </conditionalFormatting>
  <conditionalFormatting sqref="O269">
    <cfRule type="cellIs" dxfId="730" priority="1176" operator="equal">
      <formula>"N"</formula>
    </cfRule>
  </conditionalFormatting>
  <conditionalFormatting sqref="U268">
    <cfRule type="dataBar" priority="11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{7425C87E-6295-4EBE-A3ED-3375B25A3B16}</x14:id>
        </ext>
      </extLst>
    </cfRule>
  </conditionalFormatting>
  <conditionalFormatting sqref="O268">
    <cfRule type="cellIs" dxfId="729" priority="1173" operator="equal">
      <formula>"N"</formula>
    </cfRule>
  </conditionalFormatting>
  <conditionalFormatting sqref="O268">
    <cfRule type="cellIs" dxfId="728" priority="1172" operator="equal">
      <formula>"N"</formula>
    </cfRule>
  </conditionalFormatting>
  <conditionalFormatting sqref="U267">
    <cfRule type="dataBar" priority="11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{A8A73F0F-7D88-4AA6-9FAE-102A373D711A}</x14:id>
        </ext>
      </extLst>
    </cfRule>
  </conditionalFormatting>
  <conditionalFormatting sqref="O267">
    <cfRule type="cellIs" dxfId="727" priority="1169" operator="equal">
      <formula>"N"</formula>
    </cfRule>
  </conditionalFormatting>
  <conditionalFormatting sqref="O267">
    <cfRule type="cellIs" dxfId="726" priority="1168" operator="equal">
      <formula>"N"</formula>
    </cfRule>
  </conditionalFormatting>
  <conditionalFormatting sqref="U266">
    <cfRule type="dataBar" priority="11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{ED60571E-530F-47B0-BE6E-DE2B263E652E}</x14:id>
        </ext>
      </extLst>
    </cfRule>
  </conditionalFormatting>
  <conditionalFormatting sqref="O266">
    <cfRule type="cellIs" dxfId="725" priority="1165" operator="equal">
      <formula>"N"</formula>
    </cfRule>
  </conditionalFormatting>
  <conditionalFormatting sqref="O266">
    <cfRule type="cellIs" dxfId="724" priority="1164" operator="equal">
      <formula>"N"</formula>
    </cfRule>
  </conditionalFormatting>
  <conditionalFormatting sqref="U265">
    <cfRule type="dataBar" priority="11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{7209E705-374D-4A9A-A16C-A460E4694040}</x14:id>
        </ext>
      </extLst>
    </cfRule>
  </conditionalFormatting>
  <conditionalFormatting sqref="O265">
    <cfRule type="cellIs" dxfId="723" priority="1161" operator="equal">
      <formula>"N"</formula>
    </cfRule>
  </conditionalFormatting>
  <conditionalFormatting sqref="O265">
    <cfRule type="cellIs" dxfId="722" priority="1160" operator="equal">
      <formula>"N"</formula>
    </cfRule>
  </conditionalFormatting>
  <conditionalFormatting sqref="U264">
    <cfRule type="dataBar" priority="1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{4168E1EA-02B8-41D7-A07E-1D2880843BC6}</x14:id>
        </ext>
      </extLst>
    </cfRule>
  </conditionalFormatting>
  <conditionalFormatting sqref="O264">
    <cfRule type="cellIs" dxfId="721" priority="1157" operator="equal">
      <formula>"N"</formula>
    </cfRule>
  </conditionalFormatting>
  <conditionalFormatting sqref="O264">
    <cfRule type="cellIs" dxfId="720" priority="1156" operator="equal">
      <formula>"N"</formula>
    </cfRule>
  </conditionalFormatting>
  <conditionalFormatting sqref="U263">
    <cfRule type="dataBar" priority="11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{8693DA1B-806B-483F-BB6B-A19647BA3176}</x14:id>
        </ext>
      </extLst>
    </cfRule>
  </conditionalFormatting>
  <conditionalFormatting sqref="O263">
    <cfRule type="cellIs" dxfId="719" priority="1153" operator="equal">
      <formula>"N"</formula>
    </cfRule>
  </conditionalFormatting>
  <conditionalFormatting sqref="O263">
    <cfRule type="cellIs" dxfId="718" priority="1152" operator="equal">
      <formula>"N"</formula>
    </cfRule>
  </conditionalFormatting>
  <conditionalFormatting sqref="U262">
    <cfRule type="dataBar" priority="11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{BF265686-61CF-4246-A029-757FF37D2CBC}</x14:id>
        </ext>
      </extLst>
    </cfRule>
  </conditionalFormatting>
  <conditionalFormatting sqref="O262">
    <cfRule type="cellIs" dxfId="717" priority="1149" operator="equal">
      <formula>"N"</formula>
    </cfRule>
  </conditionalFormatting>
  <conditionalFormatting sqref="O262">
    <cfRule type="cellIs" dxfId="716" priority="1148" operator="equal">
      <formula>"N"</formula>
    </cfRule>
  </conditionalFormatting>
  <conditionalFormatting sqref="U261">
    <cfRule type="dataBar" priority="11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{2D02ED1E-4D62-474E-A624-843D8EA13617}</x14:id>
        </ext>
      </extLst>
    </cfRule>
  </conditionalFormatting>
  <conditionalFormatting sqref="O261">
    <cfRule type="cellIs" dxfId="715" priority="1145" operator="equal">
      <formula>"N"</formula>
    </cfRule>
  </conditionalFormatting>
  <conditionalFormatting sqref="O261">
    <cfRule type="cellIs" dxfId="714" priority="1144" operator="equal">
      <formula>"N"</formula>
    </cfRule>
  </conditionalFormatting>
  <conditionalFormatting sqref="U260">
    <cfRule type="dataBar" priority="11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{5E09BD1F-EB09-49D2-8474-5B6D6C155635}</x14:id>
        </ext>
      </extLst>
    </cfRule>
  </conditionalFormatting>
  <conditionalFormatting sqref="O260">
    <cfRule type="cellIs" dxfId="713" priority="1141" operator="equal">
      <formula>"N"</formula>
    </cfRule>
  </conditionalFormatting>
  <conditionalFormatting sqref="O260">
    <cfRule type="cellIs" dxfId="712" priority="1140" operator="equal">
      <formula>"N"</formula>
    </cfRule>
  </conditionalFormatting>
  <conditionalFormatting sqref="U259">
    <cfRule type="dataBar" priority="11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{3E46721A-C1CF-4314-952A-EBCEDDC39FE8}</x14:id>
        </ext>
      </extLst>
    </cfRule>
  </conditionalFormatting>
  <conditionalFormatting sqref="O259">
    <cfRule type="cellIs" dxfId="711" priority="1137" operator="equal">
      <formula>"N"</formula>
    </cfRule>
  </conditionalFormatting>
  <conditionalFormatting sqref="O259">
    <cfRule type="cellIs" dxfId="710" priority="1136" operator="equal">
      <formula>"N"</formula>
    </cfRule>
  </conditionalFormatting>
  <conditionalFormatting sqref="U258">
    <cfRule type="dataBar" priority="11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{C53B368B-2931-4041-883C-6414CCD208D3}</x14:id>
        </ext>
      </extLst>
    </cfRule>
  </conditionalFormatting>
  <conditionalFormatting sqref="O258">
    <cfRule type="cellIs" dxfId="709" priority="1133" operator="equal">
      <formula>"N"</formula>
    </cfRule>
  </conditionalFormatting>
  <conditionalFormatting sqref="O258">
    <cfRule type="cellIs" dxfId="708" priority="1132" operator="equal">
      <formula>"N"</formula>
    </cfRule>
  </conditionalFormatting>
  <conditionalFormatting sqref="U257">
    <cfRule type="dataBar" priority="11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{5AD3B50C-62F4-4A8A-901E-52E621C3DA68}</x14:id>
        </ext>
      </extLst>
    </cfRule>
  </conditionalFormatting>
  <conditionalFormatting sqref="O257">
    <cfRule type="cellIs" dxfId="707" priority="1129" operator="equal">
      <formula>"N"</formula>
    </cfRule>
  </conditionalFormatting>
  <conditionalFormatting sqref="O257">
    <cfRule type="cellIs" dxfId="706" priority="1128" operator="equal">
      <formula>"N"</formula>
    </cfRule>
  </conditionalFormatting>
  <conditionalFormatting sqref="U256">
    <cfRule type="dataBar" priority="11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{7AA5C70A-CDF4-4C04-AAA4-F897356D2FB3}</x14:id>
        </ext>
      </extLst>
    </cfRule>
  </conditionalFormatting>
  <conditionalFormatting sqref="O256">
    <cfRule type="cellIs" dxfId="705" priority="1125" operator="equal">
      <formula>"N"</formula>
    </cfRule>
  </conditionalFormatting>
  <conditionalFormatting sqref="O256">
    <cfRule type="cellIs" dxfId="704" priority="1124" operator="equal">
      <formula>"N"</formula>
    </cfRule>
  </conditionalFormatting>
  <conditionalFormatting sqref="U255">
    <cfRule type="dataBar" priority="1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{87A93035-FF9C-42CC-94A2-DB5C44C97AA3}</x14:id>
        </ext>
      </extLst>
    </cfRule>
  </conditionalFormatting>
  <conditionalFormatting sqref="O255">
    <cfRule type="cellIs" dxfId="703" priority="1118" operator="equal">
      <formula>"N"</formula>
    </cfRule>
  </conditionalFormatting>
  <conditionalFormatting sqref="O255">
    <cfRule type="cellIs" dxfId="702" priority="1117" operator="equal">
      <formula>"N"</formula>
    </cfRule>
  </conditionalFormatting>
  <conditionalFormatting sqref="U254">
    <cfRule type="dataBar" priority="11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{154D43C6-76BB-4F4D-9C6E-16AE080C16BF}</x14:id>
        </ext>
      </extLst>
    </cfRule>
  </conditionalFormatting>
  <conditionalFormatting sqref="O254">
    <cfRule type="cellIs" dxfId="701" priority="1114" operator="equal">
      <formula>"N"</formula>
    </cfRule>
  </conditionalFormatting>
  <conditionalFormatting sqref="O254">
    <cfRule type="cellIs" dxfId="700" priority="1113" operator="equal">
      <formula>"N"</formula>
    </cfRule>
  </conditionalFormatting>
  <conditionalFormatting sqref="U253">
    <cfRule type="dataBar" priority="1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{071BB032-2261-4046-A866-A1124456AB21}</x14:id>
        </ext>
      </extLst>
    </cfRule>
  </conditionalFormatting>
  <conditionalFormatting sqref="O253">
    <cfRule type="cellIs" dxfId="699" priority="1110" operator="equal">
      <formula>"N"</formula>
    </cfRule>
  </conditionalFormatting>
  <conditionalFormatting sqref="O253">
    <cfRule type="cellIs" dxfId="698" priority="1109" operator="equal">
      <formula>"N"</formula>
    </cfRule>
  </conditionalFormatting>
  <conditionalFormatting sqref="U252">
    <cfRule type="dataBar" priority="1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{A10D5B50-A8A5-44FE-B755-6F00E21F32EF}</x14:id>
        </ext>
      </extLst>
    </cfRule>
  </conditionalFormatting>
  <conditionalFormatting sqref="U251">
    <cfRule type="dataBar" priority="1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{31C9999F-52AD-4280-905A-6D8F0A245E18}</x14:id>
        </ext>
      </extLst>
    </cfRule>
  </conditionalFormatting>
  <conditionalFormatting sqref="U250">
    <cfRule type="dataBar" priority="10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{BF75E5C9-AB46-47BA-B2CC-1A4E98998B27}</x14:id>
        </ext>
      </extLst>
    </cfRule>
  </conditionalFormatting>
  <conditionalFormatting sqref="U249">
    <cfRule type="dataBar" priority="10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{AFD58DED-2C68-410A-8085-E3861ACB7396}</x14:id>
        </ext>
      </extLst>
    </cfRule>
  </conditionalFormatting>
  <conditionalFormatting sqref="U248">
    <cfRule type="dataBar" priority="10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{03B423B4-57CD-458F-A67A-368468835339}</x14:id>
        </ext>
      </extLst>
    </cfRule>
  </conditionalFormatting>
  <conditionalFormatting sqref="U247">
    <cfRule type="dataBar" priority="10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{D5085F9D-26B2-4C0A-9F68-0CEE5D18A4AC}</x14:id>
        </ext>
      </extLst>
    </cfRule>
  </conditionalFormatting>
  <conditionalFormatting sqref="O247">
    <cfRule type="cellIs" dxfId="697" priority="1086" operator="equal">
      <formula>"N"</formula>
    </cfRule>
  </conditionalFormatting>
  <conditionalFormatting sqref="O247">
    <cfRule type="cellIs" dxfId="696" priority="1085" operator="equal">
      <formula>"N"</formula>
    </cfRule>
  </conditionalFormatting>
  <conditionalFormatting sqref="U246">
    <cfRule type="dataBar" priority="10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{9A0F5053-055C-45AC-9523-34A22139D95A}</x14:id>
        </ext>
      </extLst>
    </cfRule>
  </conditionalFormatting>
  <conditionalFormatting sqref="O246">
    <cfRule type="cellIs" dxfId="695" priority="1079" operator="equal">
      <formula>"N"</formula>
    </cfRule>
  </conditionalFormatting>
  <conditionalFormatting sqref="O246">
    <cfRule type="cellIs" dxfId="694" priority="1078" operator="equal">
      <formula>"N"</formula>
    </cfRule>
  </conditionalFormatting>
  <conditionalFormatting sqref="U244">
    <cfRule type="dataBar" priority="10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{B93A9395-661E-47C6-B503-AAF377BE789F}</x14:id>
        </ext>
      </extLst>
    </cfRule>
  </conditionalFormatting>
  <conditionalFormatting sqref="U243">
    <cfRule type="dataBar" priority="10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{A6561195-5D79-42CF-BB84-7C0209A96151}</x14:id>
        </ext>
      </extLst>
    </cfRule>
  </conditionalFormatting>
  <conditionalFormatting sqref="U242">
    <cfRule type="dataBar" priority="10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{857E9493-2D89-43BF-B5CE-2E0D0703F5C4}</x14:id>
        </ext>
      </extLst>
    </cfRule>
  </conditionalFormatting>
  <conditionalFormatting sqref="O242">
    <cfRule type="cellIs" dxfId="693" priority="1064" operator="equal">
      <formula>"N"</formula>
    </cfRule>
  </conditionalFormatting>
  <conditionalFormatting sqref="O242">
    <cfRule type="cellIs" dxfId="692" priority="1063" operator="equal">
      <formula>"N"</formula>
    </cfRule>
  </conditionalFormatting>
  <conditionalFormatting sqref="U241">
    <cfRule type="dataBar" priority="10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{A4233E8C-8B40-4C70-9F5D-2FCC0723E2CE}</x14:id>
        </ext>
      </extLst>
    </cfRule>
  </conditionalFormatting>
  <conditionalFormatting sqref="O241">
    <cfRule type="cellIs" dxfId="691" priority="1060" operator="equal">
      <formula>"N"</formula>
    </cfRule>
  </conditionalFormatting>
  <conditionalFormatting sqref="O241">
    <cfRule type="cellIs" dxfId="690" priority="1059" operator="equal">
      <formula>"N"</formula>
    </cfRule>
  </conditionalFormatting>
  <conditionalFormatting sqref="U240">
    <cfRule type="dataBar" priority="10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{6B155701-90DC-4F27-9C88-7A896E086683}</x14:id>
        </ext>
      </extLst>
    </cfRule>
  </conditionalFormatting>
  <conditionalFormatting sqref="O240">
    <cfRule type="cellIs" dxfId="689" priority="1056" operator="equal">
      <formula>"N"</formula>
    </cfRule>
  </conditionalFormatting>
  <conditionalFormatting sqref="O240">
    <cfRule type="cellIs" dxfId="688" priority="1055" operator="equal">
      <formula>"N"</formula>
    </cfRule>
  </conditionalFormatting>
  <conditionalFormatting sqref="U239">
    <cfRule type="dataBar" priority="10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{3EEBDFAD-D7EB-4773-8F89-3E5A5358A094}</x14:id>
        </ext>
      </extLst>
    </cfRule>
  </conditionalFormatting>
  <conditionalFormatting sqref="O239">
    <cfRule type="cellIs" dxfId="687" priority="1052" operator="equal">
      <formula>"N"</formula>
    </cfRule>
  </conditionalFormatting>
  <conditionalFormatting sqref="O239">
    <cfRule type="cellIs" dxfId="686" priority="1051" operator="equal">
      <formula>"N"</formula>
    </cfRule>
  </conditionalFormatting>
  <conditionalFormatting sqref="U238">
    <cfRule type="dataBar" priority="10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{93CA36CA-7CFC-43D9-9808-E1B058A6946F}</x14:id>
        </ext>
      </extLst>
    </cfRule>
  </conditionalFormatting>
  <conditionalFormatting sqref="O238">
    <cfRule type="cellIs" dxfId="685" priority="1048" operator="equal">
      <formula>"N"</formula>
    </cfRule>
  </conditionalFormatting>
  <conditionalFormatting sqref="O238">
    <cfRule type="cellIs" dxfId="684" priority="1047" operator="equal">
      <formula>"N"</formula>
    </cfRule>
  </conditionalFormatting>
  <conditionalFormatting sqref="U237">
    <cfRule type="dataBar" priority="10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{0D868FDB-EBAA-4416-9721-35D30287D09C}</x14:id>
        </ext>
      </extLst>
    </cfRule>
  </conditionalFormatting>
  <conditionalFormatting sqref="U236">
    <cfRule type="dataBar" priority="10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{B580A0A9-D3CA-41E6-88E3-6E7108D8118F}</x14:id>
        </ext>
      </extLst>
    </cfRule>
  </conditionalFormatting>
  <conditionalFormatting sqref="U235">
    <cfRule type="dataBar" priority="10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{937CB0E5-E954-429A-8FC1-C76DF3967457}</x14:id>
        </ext>
      </extLst>
    </cfRule>
  </conditionalFormatting>
  <conditionalFormatting sqref="U234">
    <cfRule type="dataBar" priority="10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{18C6BFA6-AC95-4EC5-AF20-526549BA987F}</x14:id>
        </ext>
      </extLst>
    </cfRule>
  </conditionalFormatting>
  <conditionalFormatting sqref="O234">
    <cfRule type="cellIs" dxfId="683" priority="1033" operator="equal">
      <formula>"N"</formula>
    </cfRule>
  </conditionalFormatting>
  <conditionalFormatting sqref="O234">
    <cfRule type="cellIs" dxfId="682" priority="1032" operator="equal">
      <formula>"N"</formula>
    </cfRule>
  </conditionalFormatting>
  <conditionalFormatting sqref="U233">
    <cfRule type="dataBar" priority="10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{BAA9016E-F414-4979-BFA9-F38D2F34690C}</x14:id>
        </ext>
      </extLst>
    </cfRule>
  </conditionalFormatting>
  <conditionalFormatting sqref="O233">
    <cfRule type="cellIs" dxfId="681" priority="1029" operator="equal">
      <formula>"N"</formula>
    </cfRule>
  </conditionalFormatting>
  <conditionalFormatting sqref="O233">
    <cfRule type="cellIs" dxfId="680" priority="1028" operator="equal">
      <formula>"N"</formula>
    </cfRule>
  </conditionalFormatting>
  <conditionalFormatting sqref="U232">
    <cfRule type="dataBar" priority="10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{60E7EA95-78DB-4DE5-AD2E-6AE0DA9D7ACD}</x14:id>
        </ext>
      </extLst>
    </cfRule>
  </conditionalFormatting>
  <conditionalFormatting sqref="O232">
    <cfRule type="cellIs" dxfId="679" priority="1025" operator="equal">
      <formula>"N"</formula>
    </cfRule>
  </conditionalFormatting>
  <conditionalFormatting sqref="O232">
    <cfRule type="cellIs" dxfId="678" priority="1024" operator="equal">
      <formula>"N"</formula>
    </cfRule>
  </conditionalFormatting>
  <conditionalFormatting sqref="U231">
    <cfRule type="dataBar" priority="10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{104D72E5-8C99-45BB-9205-4C8C92F0C145}</x14:id>
        </ext>
      </extLst>
    </cfRule>
  </conditionalFormatting>
  <conditionalFormatting sqref="O231">
    <cfRule type="cellIs" dxfId="677" priority="1021" operator="equal">
      <formula>"N"</formula>
    </cfRule>
  </conditionalFormatting>
  <conditionalFormatting sqref="O231">
    <cfRule type="cellIs" dxfId="676" priority="1020" operator="equal">
      <formula>"N"</formula>
    </cfRule>
  </conditionalFormatting>
  <conditionalFormatting sqref="U230">
    <cfRule type="dataBar" priority="10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{43CFE476-4AFD-4D80-BCA7-5CB03807EDF7}</x14:id>
        </ext>
      </extLst>
    </cfRule>
  </conditionalFormatting>
  <conditionalFormatting sqref="O230">
    <cfRule type="cellIs" dxfId="675" priority="1017" operator="equal">
      <formula>"N"</formula>
    </cfRule>
  </conditionalFormatting>
  <conditionalFormatting sqref="O230">
    <cfRule type="cellIs" dxfId="674" priority="1016" operator="equal">
      <formula>"N"</formula>
    </cfRule>
  </conditionalFormatting>
  <conditionalFormatting sqref="U229">
    <cfRule type="dataBar" priority="10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{7D71F838-C5CD-4D5A-A27D-F282AE26D670}</x14:id>
        </ext>
      </extLst>
    </cfRule>
  </conditionalFormatting>
  <conditionalFormatting sqref="O229">
    <cfRule type="cellIs" dxfId="673" priority="1013" operator="equal">
      <formula>"N"</formula>
    </cfRule>
  </conditionalFormatting>
  <conditionalFormatting sqref="O229">
    <cfRule type="cellIs" dxfId="672" priority="1012" operator="equal">
      <formula>"N"</formula>
    </cfRule>
  </conditionalFormatting>
  <conditionalFormatting sqref="U228">
    <cfRule type="dataBar" priority="10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{D8DD42FB-9EC0-4F26-AEE0-0DEF45FA9DE9}</x14:id>
        </ext>
      </extLst>
    </cfRule>
  </conditionalFormatting>
  <conditionalFormatting sqref="O228">
    <cfRule type="cellIs" dxfId="671" priority="1009" operator="equal">
      <formula>"N"</formula>
    </cfRule>
  </conditionalFormatting>
  <conditionalFormatting sqref="O228">
    <cfRule type="cellIs" dxfId="670" priority="1008" operator="equal">
      <formula>"N"</formula>
    </cfRule>
  </conditionalFormatting>
  <conditionalFormatting sqref="O11">
    <cfRule type="cellIs" dxfId="669" priority="1005" operator="equal">
      <formula>"N"</formula>
    </cfRule>
  </conditionalFormatting>
  <conditionalFormatting sqref="U227">
    <cfRule type="dataBar" priority="10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{23E69C3A-FEAF-4315-AECA-A112EA3A9D6B}</x14:id>
        </ext>
      </extLst>
    </cfRule>
  </conditionalFormatting>
  <conditionalFormatting sqref="U226">
    <cfRule type="dataBar" priority="9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{5A292AA5-38A8-497F-9C6C-1693280251B3}</x14:id>
        </ext>
      </extLst>
    </cfRule>
  </conditionalFormatting>
  <conditionalFormatting sqref="O226">
    <cfRule type="cellIs" dxfId="668" priority="998" operator="equal">
      <formula>"N"</formula>
    </cfRule>
  </conditionalFormatting>
  <conditionalFormatting sqref="O226">
    <cfRule type="cellIs" dxfId="667" priority="997" operator="equal">
      <formula>"N"</formula>
    </cfRule>
  </conditionalFormatting>
  <conditionalFormatting sqref="U223">
    <cfRule type="dataBar" priority="9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{0F42F9F7-A3E6-4493-895D-0397A0412F07}</x14:id>
        </ext>
      </extLst>
    </cfRule>
  </conditionalFormatting>
  <conditionalFormatting sqref="O223">
    <cfRule type="cellIs" dxfId="666" priority="994" operator="equal">
      <formula>"N"</formula>
    </cfRule>
  </conditionalFormatting>
  <conditionalFormatting sqref="O223">
    <cfRule type="cellIs" dxfId="665" priority="993" operator="equal">
      <formula>"N"</formula>
    </cfRule>
  </conditionalFormatting>
  <conditionalFormatting sqref="U222">
    <cfRule type="dataBar" priority="9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{67A1A339-545F-4930-831E-5926F226F473}</x14:id>
        </ext>
      </extLst>
    </cfRule>
  </conditionalFormatting>
  <conditionalFormatting sqref="O222">
    <cfRule type="cellIs" dxfId="664" priority="990" operator="equal">
      <formula>"N"</formula>
    </cfRule>
  </conditionalFormatting>
  <conditionalFormatting sqref="O222">
    <cfRule type="cellIs" dxfId="663" priority="989" operator="equal">
      <formula>"N"</formula>
    </cfRule>
  </conditionalFormatting>
  <conditionalFormatting sqref="U218">
    <cfRule type="dataBar" priority="9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{F5B95457-BFB8-409B-A125-578117697F44}</x14:id>
        </ext>
      </extLst>
    </cfRule>
  </conditionalFormatting>
  <conditionalFormatting sqref="O218">
    <cfRule type="cellIs" dxfId="662" priority="986" operator="equal">
      <formula>"N"</formula>
    </cfRule>
  </conditionalFormatting>
  <conditionalFormatting sqref="O218">
    <cfRule type="cellIs" dxfId="661" priority="985" operator="equal">
      <formula>"N"</formula>
    </cfRule>
  </conditionalFormatting>
  <conditionalFormatting sqref="U217">
    <cfRule type="dataBar" priority="9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{0DA85761-B362-48B6-8853-6DC60CEB272F}</x14:id>
        </ext>
      </extLst>
    </cfRule>
  </conditionalFormatting>
  <conditionalFormatting sqref="O217">
    <cfRule type="cellIs" dxfId="660" priority="982" operator="equal">
      <formula>"N"</formula>
    </cfRule>
  </conditionalFormatting>
  <conditionalFormatting sqref="O217">
    <cfRule type="cellIs" dxfId="659" priority="981" operator="equal">
      <formula>"N"</formula>
    </cfRule>
  </conditionalFormatting>
  <conditionalFormatting sqref="U216">
    <cfRule type="dataBar" priority="9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{F6611CBE-E4CF-4D1D-8DCF-793983A6CB43}</x14:id>
        </ext>
      </extLst>
    </cfRule>
  </conditionalFormatting>
  <conditionalFormatting sqref="O216">
    <cfRule type="cellIs" dxfId="658" priority="978" operator="equal">
      <formula>"N"</formula>
    </cfRule>
  </conditionalFormatting>
  <conditionalFormatting sqref="O216">
    <cfRule type="cellIs" dxfId="657" priority="977" operator="equal">
      <formula>"N"</formula>
    </cfRule>
  </conditionalFormatting>
  <conditionalFormatting sqref="U245">
    <cfRule type="dataBar" priority="9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{7E5091B3-B6C5-421F-87F8-4171DFF6617B}</x14:id>
        </ext>
      </extLst>
    </cfRule>
  </conditionalFormatting>
  <conditionalFormatting sqref="O245">
    <cfRule type="cellIs" dxfId="656" priority="974" operator="equal">
      <formula>"N"</formula>
    </cfRule>
  </conditionalFormatting>
  <conditionalFormatting sqref="O245">
    <cfRule type="cellIs" dxfId="655" priority="973" operator="equal">
      <formula>"N"</formula>
    </cfRule>
  </conditionalFormatting>
  <conditionalFormatting sqref="U215">
    <cfRule type="dataBar" priority="9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{623694D7-C43A-4853-9D39-432668F20F72}</x14:id>
        </ext>
      </extLst>
    </cfRule>
  </conditionalFormatting>
  <conditionalFormatting sqref="O215">
    <cfRule type="cellIs" dxfId="654" priority="970" operator="equal">
      <formula>"N"</formula>
    </cfRule>
  </conditionalFormatting>
  <conditionalFormatting sqref="O215">
    <cfRule type="cellIs" dxfId="653" priority="969" operator="equal">
      <formula>"N"</formula>
    </cfRule>
  </conditionalFormatting>
  <conditionalFormatting sqref="U214">
    <cfRule type="dataBar" priority="9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{1EAB90FB-03DD-4AFE-9802-40FC7321FCF4}</x14:id>
        </ext>
      </extLst>
    </cfRule>
  </conditionalFormatting>
  <conditionalFormatting sqref="O214">
    <cfRule type="cellIs" dxfId="652" priority="966" operator="equal">
      <formula>"N"</formula>
    </cfRule>
  </conditionalFormatting>
  <conditionalFormatting sqref="O214">
    <cfRule type="cellIs" dxfId="651" priority="965" operator="equal">
      <formula>"N"</formula>
    </cfRule>
  </conditionalFormatting>
  <conditionalFormatting sqref="U213">
    <cfRule type="dataBar" priority="9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{70E47270-B0A5-4CAB-8AFD-C801AEE0841F}</x14:id>
        </ext>
      </extLst>
    </cfRule>
  </conditionalFormatting>
  <conditionalFormatting sqref="O213">
    <cfRule type="cellIs" dxfId="650" priority="962" operator="equal">
      <formula>"N"</formula>
    </cfRule>
  </conditionalFormatting>
  <conditionalFormatting sqref="O213">
    <cfRule type="cellIs" dxfId="649" priority="961" operator="equal">
      <formula>"N"</formula>
    </cfRule>
  </conditionalFormatting>
  <conditionalFormatting sqref="U212">
    <cfRule type="dataBar" priority="9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{13CDAFD6-0A25-4DB8-A8D2-092FF332C1A6}</x14:id>
        </ext>
      </extLst>
    </cfRule>
  </conditionalFormatting>
  <conditionalFormatting sqref="O212">
    <cfRule type="cellIs" dxfId="648" priority="958" operator="equal">
      <formula>"N"</formula>
    </cfRule>
  </conditionalFormatting>
  <conditionalFormatting sqref="O212">
    <cfRule type="cellIs" dxfId="647" priority="957" operator="equal">
      <formula>"N"</formula>
    </cfRule>
  </conditionalFormatting>
  <conditionalFormatting sqref="U211">
    <cfRule type="dataBar" priority="9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{4625682F-352E-4550-949B-C642FE9B9701}</x14:id>
        </ext>
      </extLst>
    </cfRule>
  </conditionalFormatting>
  <conditionalFormatting sqref="O211">
    <cfRule type="cellIs" dxfId="646" priority="954" operator="equal">
      <formula>"N"</formula>
    </cfRule>
  </conditionalFormatting>
  <conditionalFormatting sqref="O211">
    <cfRule type="cellIs" dxfId="645" priority="953" operator="equal">
      <formula>"N"</formula>
    </cfRule>
  </conditionalFormatting>
  <conditionalFormatting sqref="U210">
    <cfRule type="dataBar" priority="9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{ABFA6591-EF8F-4239-ABF0-0BBBE3260E3C}</x14:id>
        </ext>
      </extLst>
    </cfRule>
  </conditionalFormatting>
  <conditionalFormatting sqref="O210">
    <cfRule type="cellIs" dxfId="644" priority="950" operator="equal">
      <formula>"N"</formula>
    </cfRule>
  </conditionalFormatting>
  <conditionalFormatting sqref="O210">
    <cfRule type="cellIs" dxfId="643" priority="949" operator="equal">
      <formula>"N"</formula>
    </cfRule>
  </conditionalFormatting>
  <conditionalFormatting sqref="U209">
    <cfRule type="dataBar" priority="9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{D92D5099-9209-4473-9919-21CD40866CEA}</x14:id>
        </ext>
      </extLst>
    </cfRule>
  </conditionalFormatting>
  <conditionalFormatting sqref="O209">
    <cfRule type="cellIs" dxfId="642" priority="946" operator="equal">
      <formula>"N"</formula>
    </cfRule>
  </conditionalFormatting>
  <conditionalFormatting sqref="O209">
    <cfRule type="cellIs" dxfId="641" priority="945" operator="equal">
      <formula>"N"</formula>
    </cfRule>
  </conditionalFormatting>
  <conditionalFormatting sqref="U208">
    <cfRule type="dataBar" priority="9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{D84FC984-B150-4675-84F6-D18200FC4911}</x14:id>
        </ext>
      </extLst>
    </cfRule>
  </conditionalFormatting>
  <conditionalFormatting sqref="O208">
    <cfRule type="cellIs" dxfId="640" priority="942" operator="equal">
      <formula>"N"</formula>
    </cfRule>
  </conditionalFormatting>
  <conditionalFormatting sqref="O208">
    <cfRule type="cellIs" dxfId="639" priority="941" operator="equal">
      <formula>"N"</formula>
    </cfRule>
  </conditionalFormatting>
  <conditionalFormatting sqref="U207">
    <cfRule type="dataBar" priority="9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{E5F48238-B4D7-408A-B32F-938A83512971}</x14:id>
        </ext>
      </extLst>
    </cfRule>
  </conditionalFormatting>
  <conditionalFormatting sqref="O207">
    <cfRule type="cellIs" dxfId="638" priority="938" operator="equal">
      <formula>"N"</formula>
    </cfRule>
  </conditionalFormatting>
  <conditionalFormatting sqref="O207">
    <cfRule type="cellIs" dxfId="637" priority="937" operator="equal">
      <formula>"N"</formula>
    </cfRule>
  </conditionalFormatting>
  <conditionalFormatting sqref="U206">
    <cfRule type="dataBar" priority="9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{EDA1DA2A-C5C2-4618-96CD-B6FB67C4CDD5}</x14:id>
        </ext>
      </extLst>
    </cfRule>
  </conditionalFormatting>
  <conditionalFormatting sqref="O206">
    <cfRule type="cellIs" dxfId="636" priority="931" operator="equal">
      <formula>"N"</formula>
    </cfRule>
  </conditionalFormatting>
  <conditionalFormatting sqref="O206">
    <cfRule type="cellIs" dxfId="635" priority="930" operator="equal">
      <formula>"N"</formula>
    </cfRule>
  </conditionalFormatting>
  <conditionalFormatting sqref="U205">
    <cfRule type="dataBar" priority="9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{2D41CE5E-4080-4E03-8F11-794DD98715E5}</x14:id>
        </ext>
      </extLst>
    </cfRule>
  </conditionalFormatting>
  <conditionalFormatting sqref="O205">
    <cfRule type="cellIs" dxfId="634" priority="927" operator="equal">
      <formula>"N"</formula>
    </cfRule>
  </conditionalFormatting>
  <conditionalFormatting sqref="O205">
    <cfRule type="cellIs" dxfId="633" priority="926" operator="equal">
      <formula>"N"</formula>
    </cfRule>
  </conditionalFormatting>
  <conditionalFormatting sqref="R224">
    <cfRule type="dataBar" priority="9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{8EFB92E1-75D3-48EB-B65F-BFEE6035704A}</x14:id>
        </ext>
      </extLst>
    </cfRule>
  </conditionalFormatting>
  <conditionalFormatting sqref="U224">
    <cfRule type="dataBar" priority="9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{A86EAFE1-D9D7-4AE0-A981-07325BB7D044}</x14:id>
        </ext>
      </extLst>
    </cfRule>
  </conditionalFormatting>
  <conditionalFormatting sqref="O224">
    <cfRule type="cellIs" dxfId="632" priority="923" operator="equal">
      <formula>"N"</formula>
    </cfRule>
  </conditionalFormatting>
  <conditionalFormatting sqref="O224">
    <cfRule type="cellIs" dxfId="631" priority="922" operator="equal">
      <formula>"N"</formula>
    </cfRule>
  </conditionalFormatting>
  <conditionalFormatting sqref="U202">
    <cfRule type="dataBar" priority="9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{B2FE94D6-56E1-401E-941C-9821FC6974A0}</x14:id>
        </ext>
      </extLst>
    </cfRule>
  </conditionalFormatting>
  <conditionalFormatting sqref="O202">
    <cfRule type="cellIs" dxfId="630" priority="916" operator="equal">
      <formula>"N"</formula>
    </cfRule>
  </conditionalFormatting>
  <conditionalFormatting sqref="O202">
    <cfRule type="cellIs" dxfId="629" priority="915" operator="equal">
      <formula>"N"</formula>
    </cfRule>
  </conditionalFormatting>
  <conditionalFormatting sqref="U201">
    <cfRule type="dataBar" priority="9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{1889F5A7-74BB-48F3-A46B-EA735A8B6CAA}</x14:id>
        </ext>
      </extLst>
    </cfRule>
  </conditionalFormatting>
  <conditionalFormatting sqref="O201">
    <cfRule type="cellIs" dxfId="628" priority="912" operator="equal">
      <formula>"N"</formula>
    </cfRule>
  </conditionalFormatting>
  <conditionalFormatting sqref="O201">
    <cfRule type="cellIs" dxfId="627" priority="911" operator="equal">
      <formula>"N"</formula>
    </cfRule>
  </conditionalFormatting>
  <conditionalFormatting sqref="U200">
    <cfRule type="dataBar" priority="9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{207D6EEA-4FAC-4BBC-BCE4-8CBED489AB61}</x14:id>
        </ext>
      </extLst>
    </cfRule>
  </conditionalFormatting>
  <conditionalFormatting sqref="U199">
    <cfRule type="dataBar" priority="9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{87389A18-1293-426F-BCD3-F766DB9D6919}</x14:id>
        </ext>
      </extLst>
    </cfRule>
  </conditionalFormatting>
  <conditionalFormatting sqref="O199">
    <cfRule type="cellIs" dxfId="626" priority="904" operator="equal">
      <formula>"N"</formula>
    </cfRule>
  </conditionalFormatting>
  <conditionalFormatting sqref="O199">
    <cfRule type="cellIs" dxfId="625" priority="903" operator="equal">
      <formula>"N"</formula>
    </cfRule>
  </conditionalFormatting>
  <conditionalFormatting sqref="U198">
    <cfRule type="dataBar" priority="9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{3BDD0CED-36B6-4335-817D-4F91A408F18C}</x14:id>
        </ext>
      </extLst>
    </cfRule>
  </conditionalFormatting>
  <conditionalFormatting sqref="O198">
    <cfRule type="cellIs" dxfId="624" priority="900" operator="equal">
      <formula>"N"</formula>
    </cfRule>
  </conditionalFormatting>
  <conditionalFormatting sqref="O198">
    <cfRule type="cellIs" dxfId="623" priority="899" operator="equal">
      <formula>"N"</formula>
    </cfRule>
  </conditionalFormatting>
  <conditionalFormatting sqref="U197">
    <cfRule type="dataBar" priority="8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{326540E4-E35C-4AFB-91E2-92D31BE5D23F}</x14:id>
        </ext>
      </extLst>
    </cfRule>
  </conditionalFormatting>
  <conditionalFormatting sqref="O197">
    <cfRule type="cellIs" dxfId="622" priority="896" operator="equal">
      <formula>"N"</formula>
    </cfRule>
  </conditionalFormatting>
  <conditionalFormatting sqref="O197">
    <cfRule type="cellIs" dxfId="621" priority="895" operator="equal">
      <formula>"N"</formula>
    </cfRule>
  </conditionalFormatting>
  <conditionalFormatting sqref="U225">
    <cfRule type="dataBar" priority="8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{8653B4D5-8B3B-4CE4-A1F0-0E72185FAC88}</x14:id>
        </ext>
      </extLst>
    </cfRule>
  </conditionalFormatting>
  <conditionalFormatting sqref="O225">
    <cfRule type="cellIs" dxfId="620" priority="892" operator="equal">
      <formula>"N"</formula>
    </cfRule>
  </conditionalFormatting>
  <conditionalFormatting sqref="O225">
    <cfRule type="cellIs" dxfId="619" priority="891" operator="equal">
      <formula>"N"</formula>
    </cfRule>
  </conditionalFormatting>
  <conditionalFormatting sqref="R225">
    <cfRule type="dataBar" priority="8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{17CD13C7-DC6D-432F-911E-A70A2C2CB33D}</x14:id>
        </ext>
      </extLst>
    </cfRule>
  </conditionalFormatting>
  <conditionalFormatting sqref="R203">
    <cfRule type="dataBar" priority="8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{0AC2ED19-31A3-46EA-917F-9E59EE1FBF16}</x14:id>
        </ext>
      </extLst>
    </cfRule>
  </conditionalFormatting>
  <conditionalFormatting sqref="U203">
    <cfRule type="dataBar" priority="8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{9602B911-DCC4-4C13-A4A5-AB3B0E745EE3}</x14:id>
        </ext>
      </extLst>
    </cfRule>
  </conditionalFormatting>
  <conditionalFormatting sqref="O203">
    <cfRule type="cellIs" dxfId="618" priority="888" operator="equal">
      <formula>"N"</formula>
    </cfRule>
  </conditionalFormatting>
  <conditionalFormatting sqref="O203">
    <cfRule type="cellIs" dxfId="617" priority="887" operator="equal">
      <formula>"N"</formula>
    </cfRule>
  </conditionalFormatting>
  <conditionalFormatting sqref="R204">
    <cfRule type="dataBar" priority="8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{3F0E4D58-9244-47DA-BAE0-6D4A7A35A52C}</x14:id>
        </ext>
      </extLst>
    </cfRule>
  </conditionalFormatting>
  <conditionalFormatting sqref="U204">
    <cfRule type="dataBar" priority="8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{45572A81-1650-46AC-BEC3-0F1B6FAA2171}</x14:id>
        </ext>
      </extLst>
    </cfRule>
  </conditionalFormatting>
  <conditionalFormatting sqref="O204">
    <cfRule type="cellIs" dxfId="616" priority="884" operator="equal">
      <formula>"N"</formula>
    </cfRule>
  </conditionalFormatting>
  <conditionalFormatting sqref="O204">
    <cfRule type="cellIs" dxfId="615" priority="883" operator="equal">
      <formula>"N"</formula>
    </cfRule>
  </conditionalFormatting>
  <conditionalFormatting sqref="U196">
    <cfRule type="dataBar" priority="8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{6F0955F1-A945-4F66-8285-084E608E2F89}</x14:id>
        </ext>
      </extLst>
    </cfRule>
  </conditionalFormatting>
  <conditionalFormatting sqref="O196">
    <cfRule type="cellIs" dxfId="614" priority="880" operator="equal">
      <formula>"N"</formula>
    </cfRule>
  </conditionalFormatting>
  <conditionalFormatting sqref="O196">
    <cfRule type="cellIs" dxfId="613" priority="879" operator="equal">
      <formula>"N"</formula>
    </cfRule>
  </conditionalFormatting>
  <conditionalFormatting sqref="U221">
    <cfRule type="dataBar" priority="8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{81E1DFB2-F4F4-49EB-BA9F-5D97CFCCD45A}</x14:id>
        </ext>
      </extLst>
    </cfRule>
  </conditionalFormatting>
  <conditionalFormatting sqref="R221">
    <cfRule type="dataBar" priority="8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{F29CBCB2-0311-436A-B9C9-401AFCC71B8D}</x14:id>
        </ext>
      </extLst>
    </cfRule>
  </conditionalFormatting>
  <conditionalFormatting sqref="U220">
    <cfRule type="dataBar" priority="8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{F743AD53-7152-44D6-8E6E-9004C5ADE3C9}</x14:id>
        </ext>
      </extLst>
    </cfRule>
  </conditionalFormatting>
  <conditionalFormatting sqref="R220">
    <cfRule type="dataBar" priority="8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{81EAF721-9E4A-439B-AF23-11FD8CDF0EB4}</x14:id>
        </ext>
      </extLst>
    </cfRule>
  </conditionalFormatting>
  <conditionalFormatting sqref="U219">
    <cfRule type="dataBar" priority="8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{694D1D42-59A2-4F4F-A801-C3F70B59D3A0}</x14:id>
        </ext>
      </extLst>
    </cfRule>
  </conditionalFormatting>
  <conditionalFormatting sqref="R219">
    <cfRule type="dataBar" priority="8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{972546C7-C495-4998-8414-C721737A12F0}</x14:id>
        </ext>
      </extLst>
    </cfRule>
  </conditionalFormatting>
  <conditionalFormatting sqref="U195">
    <cfRule type="dataBar" priority="8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{CDF5F09D-726B-4DF6-89A9-E91F937DCC32}</x14:id>
        </ext>
      </extLst>
    </cfRule>
  </conditionalFormatting>
  <conditionalFormatting sqref="O195">
    <cfRule type="cellIs" dxfId="612" priority="864" operator="equal">
      <formula>"N"</formula>
    </cfRule>
  </conditionalFormatting>
  <conditionalFormatting sqref="O195">
    <cfRule type="cellIs" dxfId="611" priority="863" operator="equal">
      <formula>"N"</formula>
    </cfRule>
  </conditionalFormatting>
  <conditionalFormatting sqref="U194">
    <cfRule type="dataBar" priority="8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{50CF8067-4319-49D8-B967-9225E7E149A1}</x14:id>
        </ext>
      </extLst>
    </cfRule>
  </conditionalFormatting>
  <conditionalFormatting sqref="O194">
    <cfRule type="cellIs" dxfId="610" priority="860" operator="equal">
      <formula>"N"</formula>
    </cfRule>
  </conditionalFormatting>
  <conditionalFormatting sqref="O194">
    <cfRule type="cellIs" dxfId="609" priority="859" operator="equal">
      <formula>"N"</formula>
    </cfRule>
  </conditionalFormatting>
  <conditionalFormatting sqref="U193">
    <cfRule type="dataBar" priority="8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{565CB3D4-6E25-4F86-9E75-53F0C159C3BD}</x14:id>
        </ext>
      </extLst>
    </cfRule>
  </conditionalFormatting>
  <conditionalFormatting sqref="O193">
    <cfRule type="cellIs" dxfId="608" priority="856" operator="equal">
      <formula>"N"</formula>
    </cfRule>
  </conditionalFormatting>
  <conditionalFormatting sqref="O193">
    <cfRule type="cellIs" dxfId="607" priority="855" operator="equal">
      <formula>"N"</formula>
    </cfRule>
  </conditionalFormatting>
  <conditionalFormatting sqref="U192">
    <cfRule type="dataBar" priority="8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{40A8F3D6-3767-4465-8310-6115971FA03A}</x14:id>
        </ext>
      </extLst>
    </cfRule>
  </conditionalFormatting>
  <conditionalFormatting sqref="O192">
    <cfRule type="cellIs" dxfId="606" priority="852" operator="equal">
      <formula>"N"</formula>
    </cfRule>
  </conditionalFormatting>
  <conditionalFormatting sqref="O192">
    <cfRule type="cellIs" dxfId="605" priority="851" operator="equal">
      <formula>"N"</formula>
    </cfRule>
  </conditionalFormatting>
  <conditionalFormatting sqref="U190">
    <cfRule type="dataBar" priority="8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{42C67FB0-3EDE-4BB2-B42F-7607B83B3CC3}</x14:id>
        </ext>
      </extLst>
    </cfRule>
  </conditionalFormatting>
  <conditionalFormatting sqref="O190">
    <cfRule type="cellIs" dxfId="604" priority="848" operator="equal">
      <formula>"N"</formula>
    </cfRule>
  </conditionalFormatting>
  <conditionalFormatting sqref="O190">
    <cfRule type="cellIs" dxfId="603" priority="847" operator="equal">
      <formula>"N"</formula>
    </cfRule>
  </conditionalFormatting>
  <conditionalFormatting sqref="U189">
    <cfRule type="dataBar" priority="8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{54864955-46EE-460B-9B53-54E28CD32F6A}</x14:id>
        </ext>
      </extLst>
    </cfRule>
  </conditionalFormatting>
  <conditionalFormatting sqref="O189">
    <cfRule type="cellIs" dxfId="602" priority="844" operator="equal">
      <formula>"N"</formula>
    </cfRule>
  </conditionalFormatting>
  <conditionalFormatting sqref="O189">
    <cfRule type="cellIs" dxfId="601" priority="843" operator="equal">
      <formula>"N"</formula>
    </cfRule>
  </conditionalFormatting>
  <conditionalFormatting sqref="U188">
    <cfRule type="dataBar" priority="8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{0CF72442-2D12-442B-958D-1F8F79FCCC63}</x14:id>
        </ext>
      </extLst>
    </cfRule>
  </conditionalFormatting>
  <conditionalFormatting sqref="U187">
    <cfRule type="dataBar" priority="8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{4E8D1E30-35C4-42E1-876E-4375601494BA}</x14:id>
        </ext>
      </extLst>
    </cfRule>
  </conditionalFormatting>
  <conditionalFormatting sqref="O187">
    <cfRule type="cellIs" dxfId="600" priority="836" operator="equal">
      <formula>"N"</formula>
    </cfRule>
  </conditionalFormatting>
  <conditionalFormatting sqref="O187">
    <cfRule type="cellIs" dxfId="599" priority="835" operator="equal">
      <formula>"N"</formula>
    </cfRule>
  </conditionalFormatting>
  <conditionalFormatting sqref="U186">
    <cfRule type="dataBar" priority="8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{1C349CE2-D0D6-442D-974A-09715571963E}</x14:id>
        </ext>
      </extLst>
    </cfRule>
  </conditionalFormatting>
  <conditionalFormatting sqref="O186">
    <cfRule type="cellIs" dxfId="598" priority="832" operator="equal">
      <formula>"N"</formula>
    </cfRule>
  </conditionalFormatting>
  <conditionalFormatting sqref="O186">
    <cfRule type="cellIs" dxfId="597" priority="831" operator="equal">
      <formula>"N"</formula>
    </cfRule>
  </conditionalFormatting>
  <conditionalFormatting sqref="U185">
    <cfRule type="dataBar" priority="8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{3E90F39F-4347-4A8B-A60C-763B61ECA0DB}</x14:id>
        </ext>
      </extLst>
    </cfRule>
  </conditionalFormatting>
  <conditionalFormatting sqref="O185">
    <cfRule type="cellIs" dxfId="596" priority="828" operator="equal">
      <formula>"N"</formula>
    </cfRule>
  </conditionalFormatting>
  <conditionalFormatting sqref="O185">
    <cfRule type="cellIs" dxfId="595" priority="827" operator="equal">
      <formula>"N"</formula>
    </cfRule>
  </conditionalFormatting>
  <conditionalFormatting sqref="U184">
    <cfRule type="dataBar" priority="8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{E27A2633-6C2A-4B5E-ACDB-0406A7AB9EF1}</x14:id>
        </ext>
      </extLst>
    </cfRule>
  </conditionalFormatting>
  <conditionalFormatting sqref="O184">
    <cfRule type="cellIs" dxfId="594" priority="824" operator="equal">
      <formula>"N"</formula>
    </cfRule>
  </conditionalFormatting>
  <conditionalFormatting sqref="O184">
    <cfRule type="cellIs" dxfId="593" priority="823" operator="equal">
      <formula>"N"</formula>
    </cfRule>
  </conditionalFormatting>
  <conditionalFormatting sqref="U183">
    <cfRule type="dataBar" priority="8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{A64F1CA8-9990-4A24-A2EB-E368A42B8448}</x14:id>
        </ext>
      </extLst>
    </cfRule>
  </conditionalFormatting>
  <conditionalFormatting sqref="O183">
    <cfRule type="cellIs" dxfId="592" priority="820" operator="equal">
      <formula>"N"</formula>
    </cfRule>
  </conditionalFormatting>
  <conditionalFormatting sqref="O183">
    <cfRule type="cellIs" dxfId="591" priority="819" operator="equal">
      <formula>"N"</formula>
    </cfRule>
  </conditionalFormatting>
  <conditionalFormatting sqref="U182">
    <cfRule type="dataBar" priority="8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{987AA227-A4E0-4805-A0DE-F9A07BFD9490}</x14:id>
        </ext>
      </extLst>
    </cfRule>
  </conditionalFormatting>
  <conditionalFormatting sqref="O182">
    <cfRule type="cellIs" dxfId="590" priority="816" operator="equal">
      <formula>"N"</formula>
    </cfRule>
  </conditionalFormatting>
  <conditionalFormatting sqref="O182">
    <cfRule type="cellIs" dxfId="589" priority="815" operator="equal">
      <formula>"N"</formula>
    </cfRule>
  </conditionalFormatting>
  <conditionalFormatting sqref="U181">
    <cfRule type="dataBar" priority="8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{60C1ADBB-C575-4404-89BC-C9052FA910DE}</x14:id>
        </ext>
      </extLst>
    </cfRule>
  </conditionalFormatting>
  <conditionalFormatting sqref="O181">
    <cfRule type="cellIs" dxfId="588" priority="812" operator="equal">
      <formula>"N"</formula>
    </cfRule>
  </conditionalFormatting>
  <conditionalFormatting sqref="O181">
    <cfRule type="cellIs" dxfId="587" priority="811" operator="equal">
      <formula>"N"</formula>
    </cfRule>
  </conditionalFormatting>
  <conditionalFormatting sqref="U180">
    <cfRule type="dataBar" priority="8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{2604AC47-E49B-42B5-8B4E-7E8554F1C6E4}</x14:id>
        </ext>
      </extLst>
    </cfRule>
  </conditionalFormatting>
  <conditionalFormatting sqref="O180">
    <cfRule type="cellIs" dxfId="586" priority="808" operator="equal">
      <formula>"N"</formula>
    </cfRule>
  </conditionalFormatting>
  <conditionalFormatting sqref="O180">
    <cfRule type="cellIs" dxfId="585" priority="807" operator="equal">
      <formula>"N"</formula>
    </cfRule>
  </conditionalFormatting>
  <conditionalFormatting sqref="U179">
    <cfRule type="dataBar" priority="8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{F212F67A-776A-4C55-B028-73F07AACEC0D}</x14:id>
        </ext>
      </extLst>
    </cfRule>
  </conditionalFormatting>
  <conditionalFormatting sqref="O179">
    <cfRule type="cellIs" dxfId="584" priority="804" operator="equal">
      <formula>"N"</formula>
    </cfRule>
  </conditionalFormatting>
  <conditionalFormatting sqref="O179">
    <cfRule type="cellIs" dxfId="583" priority="803" operator="equal">
      <formula>"N"</formula>
    </cfRule>
  </conditionalFormatting>
  <conditionalFormatting sqref="U178">
    <cfRule type="dataBar" priority="8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{F3D08E5F-4F2B-47A2-9C29-CDC34590443C}</x14:id>
        </ext>
      </extLst>
    </cfRule>
  </conditionalFormatting>
  <conditionalFormatting sqref="O178">
    <cfRule type="cellIs" dxfId="582" priority="800" operator="equal">
      <formula>"N"</formula>
    </cfRule>
  </conditionalFormatting>
  <conditionalFormatting sqref="O178">
    <cfRule type="cellIs" dxfId="581" priority="799" operator="equal">
      <formula>"N"</formula>
    </cfRule>
  </conditionalFormatting>
  <conditionalFormatting sqref="U177">
    <cfRule type="dataBar" priority="7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{85810B1D-622B-42CE-95CE-52E7530C9116}</x14:id>
        </ext>
      </extLst>
    </cfRule>
  </conditionalFormatting>
  <conditionalFormatting sqref="O177">
    <cfRule type="cellIs" dxfId="580" priority="796" operator="equal">
      <formula>"N"</formula>
    </cfRule>
  </conditionalFormatting>
  <conditionalFormatting sqref="O177">
    <cfRule type="cellIs" dxfId="579" priority="795" operator="equal">
      <formula>"N"</formula>
    </cfRule>
  </conditionalFormatting>
  <conditionalFormatting sqref="U176">
    <cfRule type="dataBar" priority="7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{CE7A3055-DA82-49F0-A628-C2C5692A5691}</x14:id>
        </ext>
      </extLst>
    </cfRule>
  </conditionalFormatting>
  <conditionalFormatting sqref="O176">
    <cfRule type="cellIs" dxfId="578" priority="792" operator="equal">
      <formula>"N"</formula>
    </cfRule>
  </conditionalFormatting>
  <conditionalFormatting sqref="O176">
    <cfRule type="cellIs" dxfId="577" priority="791" operator="equal">
      <formula>"N"</formula>
    </cfRule>
  </conditionalFormatting>
  <conditionalFormatting sqref="R191">
    <cfRule type="dataBar" priority="7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{774C3DE1-E53B-402E-A667-DADB563AA34F}</x14:id>
        </ext>
      </extLst>
    </cfRule>
  </conditionalFormatting>
  <conditionalFormatting sqref="U191">
    <cfRule type="dataBar" priority="7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{F62D9408-2B98-4261-B033-CA94BEE45C9F}</x14:id>
        </ext>
      </extLst>
    </cfRule>
  </conditionalFormatting>
  <conditionalFormatting sqref="O191">
    <cfRule type="cellIs" dxfId="576" priority="788" operator="equal">
      <formula>"N"</formula>
    </cfRule>
  </conditionalFormatting>
  <conditionalFormatting sqref="O191">
    <cfRule type="cellIs" dxfId="575" priority="787" operator="equal">
      <formula>"N"</formula>
    </cfRule>
  </conditionalFormatting>
  <conditionalFormatting sqref="U175">
    <cfRule type="dataBar" priority="7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{D701E543-7EB2-4280-A109-03F73EDFA718}</x14:id>
        </ext>
      </extLst>
    </cfRule>
  </conditionalFormatting>
  <conditionalFormatting sqref="O175">
    <cfRule type="cellIs" dxfId="574" priority="784" operator="equal">
      <formula>"N"</formula>
    </cfRule>
  </conditionalFormatting>
  <conditionalFormatting sqref="O175">
    <cfRule type="cellIs" dxfId="573" priority="783" operator="equal">
      <formula>"N"</formula>
    </cfRule>
  </conditionalFormatting>
  <conditionalFormatting sqref="U174">
    <cfRule type="dataBar" priority="7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{D8E49A86-0299-4602-8E49-22C78BEA851A}</x14:id>
        </ext>
      </extLst>
    </cfRule>
  </conditionalFormatting>
  <conditionalFormatting sqref="O174">
    <cfRule type="cellIs" dxfId="572" priority="780" operator="equal">
      <formula>"N"</formula>
    </cfRule>
  </conditionalFormatting>
  <conditionalFormatting sqref="O174">
    <cfRule type="cellIs" dxfId="571" priority="779" operator="equal">
      <formula>"N"</formula>
    </cfRule>
  </conditionalFormatting>
  <conditionalFormatting sqref="U173">
    <cfRule type="dataBar" priority="7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{4FB6C231-75A1-481A-90EA-EEF5AD5DB80E}</x14:id>
        </ext>
      </extLst>
    </cfRule>
  </conditionalFormatting>
  <conditionalFormatting sqref="O173">
    <cfRule type="cellIs" dxfId="570" priority="776" operator="equal">
      <formula>"N"</formula>
    </cfRule>
  </conditionalFormatting>
  <conditionalFormatting sqref="O173">
    <cfRule type="cellIs" dxfId="569" priority="775" operator="equal">
      <formula>"N"</formula>
    </cfRule>
  </conditionalFormatting>
  <conditionalFormatting sqref="U172">
    <cfRule type="dataBar" priority="7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{F9B90A95-E7B1-4550-ADD7-34F59C7BF625}</x14:id>
        </ext>
      </extLst>
    </cfRule>
  </conditionalFormatting>
  <conditionalFormatting sqref="O172">
    <cfRule type="cellIs" dxfId="568" priority="772" operator="equal">
      <formula>"N"</formula>
    </cfRule>
  </conditionalFormatting>
  <conditionalFormatting sqref="O172">
    <cfRule type="cellIs" dxfId="567" priority="771" operator="equal">
      <formula>"N"</formula>
    </cfRule>
  </conditionalFormatting>
  <conditionalFormatting sqref="U171">
    <cfRule type="dataBar" priority="7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{0194D573-73C6-4BCE-A878-D914ADD4519A}</x14:id>
        </ext>
      </extLst>
    </cfRule>
  </conditionalFormatting>
  <conditionalFormatting sqref="U170">
    <cfRule type="dataBar" priority="7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{9BDC9275-C1D3-48F7-B993-2254AE8335C8}</x14:id>
        </ext>
      </extLst>
    </cfRule>
  </conditionalFormatting>
  <conditionalFormatting sqref="U169">
    <cfRule type="dataBar" priority="7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{8E3A2F86-5065-4F62-9E56-C4328B922499}</x14:id>
        </ext>
      </extLst>
    </cfRule>
  </conditionalFormatting>
  <conditionalFormatting sqref="O169">
    <cfRule type="cellIs" dxfId="566" priority="760" operator="equal">
      <formula>"N"</formula>
    </cfRule>
  </conditionalFormatting>
  <conditionalFormatting sqref="O169">
    <cfRule type="cellIs" dxfId="565" priority="759" operator="equal">
      <formula>"N"</formula>
    </cfRule>
  </conditionalFormatting>
  <conditionalFormatting sqref="O4">
    <cfRule type="cellIs" dxfId="564" priority="756" operator="equal">
      <formula>"N"</formula>
    </cfRule>
  </conditionalFormatting>
  <conditionalFormatting sqref="U168">
    <cfRule type="dataBar" priority="7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{668DF231-A80C-4F51-9F4B-27BD30D13405}</x14:id>
        </ext>
      </extLst>
    </cfRule>
  </conditionalFormatting>
  <conditionalFormatting sqref="U167">
    <cfRule type="dataBar" priority="7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{42515F6B-35E7-4799-AAAB-754D8A18498D}</x14:id>
        </ext>
      </extLst>
    </cfRule>
  </conditionalFormatting>
  <conditionalFormatting sqref="U166">
    <cfRule type="dataBar" priority="7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{5160DAB2-B0D1-451A-B2D4-CCF31BC03119}</x14:id>
        </ext>
      </extLst>
    </cfRule>
  </conditionalFormatting>
  <conditionalFormatting sqref="U165">
    <cfRule type="dataBar" priority="7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{D3B3EBB8-51B3-4F3B-98F2-5C2D4324B368}</x14:id>
        </ext>
      </extLst>
    </cfRule>
  </conditionalFormatting>
  <conditionalFormatting sqref="O165">
    <cfRule type="cellIs" dxfId="563" priority="738" operator="equal">
      <formula>"N"</formula>
    </cfRule>
  </conditionalFormatting>
  <conditionalFormatting sqref="O165">
    <cfRule type="cellIs" dxfId="562" priority="737" operator="equal">
      <formula>"N"</formula>
    </cfRule>
  </conditionalFormatting>
  <conditionalFormatting sqref="U164">
    <cfRule type="dataBar" priority="7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{5905FF1B-7616-4530-B5EF-D91C46A0A7BC}</x14:id>
        </ext>
      </extLst>
    </cfRule>
  </conditionalFormatting>
  <conditionalFormatting sqref="O164">
    <cfRule type="cellIs" dxfId="561" priority="734" operator="equal">
      <formula>"N"</formula>
    </cfRule>
  </conditionalFormatting>
  <conditionalFormatting sqref="O164">
    <cfRule type="cellIs" dxfId="560" priority="733" operator="equal">
      <formula>"N"</formula>
    </cfRule>
  </conditionalFormatting>
  <conditionalFormatting sqref="U163">
    <cfRule type="dataBar" priority="7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{9E5FD38D-CA3B-4A05-87B4-8F83B45E4C8C}</x14:id>
        </ext>
      </extLst>
    </cfRule>
  </conditionalFormatting>
  <conditionalFormatting sqref="O163">
    <cfRule type="cellIs" dxfId="559" priority="730" operator="equal">
      <formula>"N"</formula>
    </cfRule>
  </conditionalFormatting>
  <conditionalFormatting sqref="O163">
    <cfRule type="cellIs" dxfId="558" priority="729" operator="equal">
      <formula>"N"</formula>
    </cfRule>
  </conditionalFormatting>
  <conditionalFormatting sqref="U160">
    <cfRule type="dataBar" priority="7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{959B3108-C706-44EA-B025-231208E2CF9B}</x14:id>
        </ext>
      </extLst>
    </cfRule>
  </conditionalFormatting>
  <conditionalFormatting sqref="U159">
    <cfRule type="dataBar" priority="7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{1F0B15AA-C9E5-483D-8243-4B8170BD5AF1}</x14:id>
        </ext>
      </extLst>
    </cfRule>
  </conditionalFormatting>
  <conditionalFormatting sqref="O159">
    <cfRule type="cellIs" dxfId="557" priority="722" operator="equal">
      <formula>"N"</formula>
    </cfRule>
  </conditionalFormatting>
  <conditionalFormatting sqref="O159">
    <cfRule type="cellIs" dxfId="556" priority="721" operator="equal">
      <formula>"N"</formula>
    </cfRule>
  </conditionalFormatting>
  <conditionalFormatting sqref="O5">
    <cfRule type="cellIs" dxfId="555" priority="718" operator="equal">
      <formula>"N"</formula>
    </cfRule>
  </conditionalFormatting>
  <conditionalFormatting sqref="U158">
    <cfRule type="dataBar" priority="7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{41B67EB5-9279-43E1-AB33-1C8A4025AF38}</x14:id>
        </ext>
      </extLst>
    </cfRule>
  </conditionalFormatting>
  <conditionalFormatting sqref="O158">
    <cfRule type="cellIs" dxfId="554" priority="715" operator="equal">
      <formula>"N"</formula>
    </cfRule>
  </conditionalFormatting>
  <conditionalFormatting sqref="O158">
    <cfRule type="cellIs" dxfId="553" priority="714" operator="equal">
      <formula>"N"</formula>
    </cfRule>
  </conditionalFormatting>
  <conditionalFormatting sqref="U162">
    <cfRule type="dataBar" priority="7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{04A91240-0415-424D-A450-D8A445330ADA}</x14:id>
        </ext>
      </extLst>
    </cfRule>
  </conditionalFormatting>
  <conditionalFormatting sqref="O162">
    <cfRule type="cellIs" dxfId="552" priority="711" operator="equal">
      <formula>"N"</formula>
    </cfRule>
  </conditionalFormatting>
  <conditionalFormatting sqref="O162">
    <cfRule type="cellIs" dxfId="551" priority="710" operator="equal">
      <formula>"N"</formula>
    </cfRule>
  </conditionalFormatting>
  <conditionalFormatting sqref="U161">
    <cfRule type="dataBar" priority="7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{7D1E348A-7B35-43F5-AFCC-2D8871E77FAE}</x14:id>
        </ext>
      </extLst>
    </cfRule>
  </conditionalFormatting>
  <conditionalFormatting sqref="O161">
    <cfRule type="cellIs" dxfId="550" priority="707" operator="equal">
      <formula>"N"</formula>
    </cfRule>
  </conditionalFormatting>
  <conditionalFormatting sqref="O161">
    <cfRule type="cellIs" dxfId="549" priority="706" operator="equal">
      <formula>"N"</formula>
    </cfRule>
  </conditionalFormatting>
  <conditionalFormatting sqref="U157">
    <cfRule type="dataBar" priority="7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{DABB06BB-458D-43BA-ABEA-51592754854C}</x14:id>
        </ext>
      </extLst>
    </cfRule>
  </conditionalFormatting>
  <conditionalFormatting sqref="O157">
    <cfRule type="cellIs" dxfId="548" priority="703" operator="equal">
      <formula>"N"</formula>
    </cfRule>
  </conditionalFormatting>
  <conditionalFormatting sqref="O157">
    <cfRule type="cellIs" dxfId="547" priority="702" operator="equal">
      <formula>"N"</formula>
    </cfRule>
  </conditionalFormatting>
  <conditionalFormatting sqref="U156">
    <cfRule type="dataBar" priority="7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{FD584126-82AC-45C0-900D-DC06CCD8E532}</x14:id>
        </ext>
      </extLst>
    </cfRule>
  </conditionalFormatting>
  <conditionalFormatting sqref="O156">
    <cfRule type="cellIs" dxfId="546" priority="699" operator="equal">
      <formula>"N"</formula>
    </cfRule>
  </conditionalFormatting>
  <conditionalFormatting sqref="O156">
    <cfRule type="cellIs" dxfId="545" priority="698" operator="equal">
      <formula>"N"</formula>
    </cfRule>
  </conditionalFormatting>
  <conditionalFormatting sqref="U155">
    <cfRule type="dataBar" priority="6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{A51180FF-E54C-4FB2-938C-198A0E45AAB9}</x14:id>
        </ext>
      </extLst>
    </cfRule>
  </conditionalFormatting>
  <conditionalFormatting sqref="O155">
    <cfRule type="cellIs" dxfId="544" priority="695" operator="equal">
      <formula>"N"</formula>
    </cfRule>
  </conditionalFormatting>
  <conditionalFormatting sqref="O155">
    <cfRule type="cellIs" dxfId="543" priority="694" operator="equal">
      <formula>"N"</formula>
    </cfRule>
  </conditionalFormatting>
  <conditionalFormatting sqref="U154">
    <cfRule type="dataBar" priority="6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{30DEB505-FA79-497D-B4FD-C7A0558EAA68}</x14:id>
        </ext>
      </extLst>
    </cfRule>
  </conditionalFormatting>
  <conditionalFormatting sqref="U151">
    <cfRule type="dataBar" priority="6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{B6F074BB-D510-4BA3-9CC2-F58F671DE036}</x14:id>
        </ext>
      </extLst>
    </cfRule>
  </conditionalFormatting>
  <conditionalFormatting sqref="O151">
    <cfRule type="cellIs" dxfId="542" priority="687" operator="equal">
      <formula>"N"</formula>
    </cfRule>
  </conditionalFormatting>
  <conditionalFormatting sqref="O151">
    <cfRule type="cellIs" dxfId="541" priority="686" operator="equal">
      <formula>"N"</formula>
    </cfRule>
  </conditionalFormatting>
  <conditionalFormatting sqref="U152">
    <cfRule type="dataBar" priority="6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{7B936178-A7D1-4DC6-835E-63FF68E0BF09}</x14:id>
        </ext>
      </extLst>
    </cfRule>
  </conditionalFormatting>
  <conditionalFormatting sqref="O152">
    <cfRule type="cellIs" dxfId="540" priority="683" operator="equal">
      <formula>"N"</formula>
    </cfRule>
  </conditionalFormatting>
  <conditionalFormatting sqref="O152">
    <cfRule type="cellIs" dxfId="539" priority="682" operator="equal">
      <formula>"N"</formula>
    </cfRule>
  </conditionalFormatting>
  <conditionalFormatting sqref="R153">
    <cfRule type="dataBar" priority="6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{E3509B28-7AD8-4E51-A4D4-6BE4EE02BDE5}</x14:id>
        </ext>
      </extLst>
    </cfRule>
  </conditionalFormatting>
  <conditionalFormatting sqref="U153">
    <cfRule type="dataBar" priority="6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{87277D2C-4E1C-4A32-9BC9-95A59C6CA879}</x14:id>
        </ext>
      </extLst>
    </cfRule>
  </conditionalFormatting>
  <conditionalFormatting sqref="O153">
    <cfRule type="cellIs" dxfId="538" priority="679" operator="equal">
      <formula>"N"</formula>
    </cfRule>
  </conditionalFormatting>
  <conditionalFormatting sqref="O153">
    <cfRule type="cellIs" dxfId="537" priority="678" operator="equal">
      <formula>"N"</formula>
    </cfRule>
  </conditionalFormatting>
  <conditionalFormatting sqref="U150">
    <cfRule type="dataBar" priority="6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{BFC38164-CEDA-4C14-AC98-628C38CD1F9E}</x14:id>
        </ext>
      </extLst>
    </cfRule>
  </conditionalFormatting>
  <conditionalFormatting sqref="O150">
    <cfRule type="cellIs" dxfId="536" priority="675" operator="equal">
      <formula>"N"</formula>
    </cfRule>
  </conditionalFormatting>
  <conditionalFormatting sqref="O150">
    <cfRule type="cellIs" dxfId="535" priority="674" operator="equal">
      <formula>"N"</formula>
    </cfRule>
  </conditionalFormatting>
  <conditionalFormatting sqref="U149">
    <cfRule type="dataBar" priority="6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{5B2817B6-F371-489E-8570-BAC62781806D}</x14:id>
        </ext>
      </extLst>
    </cfRule>
  </conditionalFormatting>
  <conditionalFormatting sqref="O149">
    <cfRule type="cellIs" dxfId="534" priority="671" operator="equal">
      <formula>"N"</formula>
    </cfRule>
  </conditionalFormatting>
  <conditionalFormatting sqref="O149">
    <cfRule type="cellIs" dxfId="533" priority="670" operator="equal">
      <formula>"N"</formula>
    </cfRule>
  </conditionalFormatting>
  <conditionalFormatting sqref="U148">
    <cfRule type="dataBar" priority="6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{02CF3302-1093-426E-B8B2-1FFABC586114}</x14:id>
        </ext>
      </extLst>
    </cfRule>
  </conditionalFormatting>
  <conditionalFormatting sqref="O148">
    <cfRule type="cellIs" dxfId="532" priority="667" operator="equal">
      <formula>"N"</formula>
    </cfRule>
  </conditionalFormatting>
  <conditionalFormatting sqref="O148">
    <cfRule type="cellIs" dxfId="531" priority="666" operator="equal">
      <formula>"N"</formula>
    </cfRule>
  </conditionalFormatting>
  <conditionalFormatting sqref="U147">
    <cfRule type="dataBar" priority="6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{4DBD0BA6-5CC2-4818-99FB-A70A2AF5EEB4}</x14:id>
        </ext>
      </extLst>
    </cfRule>
  </conditionalFormatting>
  <conditionalFormatting sqref="O147">
    <cfRule type="cellIs" dxfId="530" priority="663" operator="equal">
      <formula>"N"</formula>
    </cfRule>
  </conditionalFormatting>
  <conditionalFormatting sqref="O147">
    <cfRule type="cellIs" dxfId="529" priority="662" operator="equal">
      <formula>"N"</formula>
    </cfRule>
  </conditionalFormatting>
  <conditionalFormatting sqref="U146">
    <cfRule type="dataBar" priority="6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{3145BF61-3008-4F7D-84F3-F02A79CF07C1}</x14:id>
        </ext>
      </extLst>
    </cfRule>
  </conditionalFormatting>
  <conditionalFormatting sqref="O146">
    <cfRule type="cellIs" dxfId="528" priority="659" operator="equal">
      <formula>"N"</formula>
    </cfRule>
  </conditionalFormatting>
  <conditionalFormatting sqref="O146">
    <cfRule type="cellIs" dxfId="527" priority="658" operator="equal">
      <formula>"N"</formula>
    </cfRule>
  </conditionalFormatting>
  <conditionalFormatting sqref="U145">
    <cfRule type="dataBar" priority="6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{E8E2533B-6502-4629-ABB1-99C6A1CB0401}</x14:id>
        </ext>
      </extLst>
    </cfRule>
  </conditionalFormatting>
  <conditionalFormatting sqref="O145">
    <cfRule type="cellIs" dxfId="526" priority="655" operator="equal">
      <formula>"N"</formula>
    </cfRule>
  </conditionalFormatting>
  <conditionalFormatting sqref="O145">
    <cfRule type="cellIs" dxfId="525" priority="654" operator="equal">
      <formula>"N"</formula>
    </cfRule>
  </conditionalFormatting>
  <conditionalFormatting sqref="U144">
    <cfRule type="dataBar" priority="6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{3F2B7FA4-666E-42FB-B9E2-2262A123ED07}</x14:id>
        </ext>
      </extLst>
    </cfRule>
  </conditionalFormatting>
  <conditionalFormatting sqref="U143">
    <cfRule type="dataBar" priority="6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{9FC8DEA9-C4C5-481C-BB5E-F26CE500C4CC}</x14:id>
        </ext>
      </extLst>
    </cfRule>
  </conditionalFormatting>
  <conditionalFormatting sqref="O143">
    <cfRule type="cellIs" dxfId="524" priority="647" operator="equal">
      <formula>"N"</formula>
    </cfRule>
  </conditionalFormatting>
  <conditionalFormatting sqref="O143">
    <cfRule type="cellIs" dxfId="523" priority="646" operator="equal">
      <formula>"N"</formula>
    </cfRule>
  </conditionalFormatting>
  <conditionalFormatting sqref="U142">
    <cfRule type="dataBar" priority="6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{A5EBDD66-BDB6-428C-8237-B540D794CC23}</x14:id>
        </ext>
      </extLst>
    </cfRule>
  </conditionalFormatting>
  <conditionalFormatting sqref="O142">
    <cfRule type="cellIs" dxfId="522" priority="643" operator="equal">
      <formula>"N"</formula>
    </cfRule>
  </conditionalFormatting>
  <conditionalFormatting sqref="O142">
    <cfRule type="cellIs" dxfId="521" priority="642" operator="equal">
      <formula>"N"</formula>
    </cfRule>
  </conditionalFormatting>
  <conditionalFormatting sqref="U141">
    <cfRule type="dataBar" priority="6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{C13171EB-5493-4502-A067-60FFCFD55CAE}</x14:id>
        </ext>
      </extLst>
    </cfRule>
  </conditionalFormatting>
  <conditionalFormatting sqref="O141">
    <cfRule type="cellIs" dxfId="520" priority="639" operator="equal">
      <formula>"N"</formula>
    </cfRule>
  </conditionalFormatting>
  <conditionalFormatting sqref="O141">
    <cfRule type="cellIs" dxfId="519" priority="638" operator="equal">
      <formula>"N"</formula>
    </cfRule>
  </conditionalFormatting>
  <conditionalFormatting sqref="U140">
    <cfRule type="dataBar" priority="6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{742E78EB-911D-47E7-9358-0E9220F813EB}</x14:id>
        </ext>
      </extLst>
    </cfRule>
  </conditionalFormatting>
  <conditionalFormatting sqref="O140">
    <cfRule type="cellIs" dxfId="518" priority="635" operator="equal">
      <formula>"N"</formula>
    </cfRule>
  </conditionalFormatting>
  <conditionalFormatting sqref="O140">
    <cfRule type="cellIs" dxfId="517" priority="634" operator="equal">
      <formula>"N"</formula>
    </cfRule>
  </conditionalFormatting>
  <conditionalFormatting sqref="U139">
    <cfRule type="dataBar" priority="6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{E97FA5DB-1EA6-4979-97A0-CC944DB8B98A}</x14:id>
        </ext>
      </extLst>
    </cfRule>
  </conditionalFormatting>
  <conditionalFormatting sqref="O139">
    <cfRule type="cellIs" dxfId="516" priority="631" operator="equal">
      <formula>"N"</formula>
    </cfRule>
  </conditionalFormatting>
  <conditionalFormatting sqref="O139">
    <cfRule type="cellIs" dxfId="515" priority="630" operator="equal">
      <formula>"N"</formula>
    </cfRule>
  </conditionalFormatting>
  <conditionalFormatting sqref="U138">
    <cfRule type="dataBar" priority="6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{5C192BEE-50EA-4B66-B23D-FE0D070E1191}</x14:id>
        </ext>
      </extLst>
    </cfRule>
  </conditionalFormatting>
  <conditionalFormatting sqref="O138">
    <cfRule type="cellIs" dxfId="514" priority="627" operator="equal">
      <formula>"N"</formula>
    </cfRule>
  </conditionalFormatting>
  <conditionalFormatting sqref="O138">
    <cfRule type="cellIs" dxfId="513" priority="626" operator="equal">
      <formula>"N"</formula>
    </cfRule>
  </conditionalFormatting>
  <conditionalFormatting sqref="U136">
    <cfRule type="dataBar" priority="6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{C1AAD9BC-F2B5-4765-8C5D-748D8ADF6547}</x14:id>
        </ext>
      </extLst>
    </cfRule>
  </conditionalFormatting>
  <conditionalFormatting sqref="O136">
    <cfRule type="cellIs" dxfId="512" priority="623" operator="equal">
      <formula>"N"</formula>
    </cfRule>
  </conditionalFormatting>
  <conditionalFormatting sqref="O136">
    <cfRule type="cellIs" dxfId="511" priority="622" operator="equal">
      <formula>"N"</formula>
    </cfRule>
  </conditionalFormatting>
  <conditionalFormatting sqref="U137">
    <cfRule type="dataBar" priority="6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{0C2477A7-FB49-4986-88A7-C3D35DB4C575}</x14:id>
        </ext>
      </extLst>
    </cfRule>
  </conditionalFormatting>
  <conditionalFormatting sqref="O137">
    <cfRule type="cellIs" dxfId="510" priority="619" operator="equal">
      <formula>"N"</formula>
    </cfRule>
  </conditionalFormatting>
  <conditionalFormatting sqref="O137">
    <cfRule type="cellIs" dxfId="509" priority="618" operator="equal">
      <formula>"N"</formula>
    </cfRule>
  </conditionalFormatting>
  <conditionalFormatting sqref="U135">
    <cfRule type="dataBar" priority="6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{F591049F-A68E-4551-B3FD-F8C51656D90C}</x14:id>
        </ext>
      </extLst>
    </cfRule>
  </conditionalFormatting>
  <conditionalFormatting sqref="O135">
    <cfRule type="cellIs" dxfId="508" priority="615" operator="equal">
      <formula>"N"</formula>
    </cfRule>
  </conditionalFormatting>
  <conditionalFormatting sqref="O135">
    <cfRule type="cellIs" dxfId="507" priority="614" operator="equal">
      <formula>"N"</formula>
    </cfRule>
  </conditionalFormatting>
  <conditionalFormatting sqref="U134">
    <cfRule type="dataBar" priority="6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{80DED55D-09B6-4074-9BC4-68B280912C11}</x14:id>
        </ext>
      </extLst>
    </cfRule>
  </conditionalFormatting>
  <conditionalFormatting sqref="O134">
    <cfRule type="cellIs" dxfId="506" priority="611" operator="equal">
      <formula>"N"</formula>
    </cfRule>
  </conditionalFormatting>
  <conditionalFormatting sqref="O134">
    <cfRule type="cellIs" dxfId="505" priority="610" operator="equal">
      <formula>"N"</formula>
    </cfRule>
  </conditionalFormatting>
  <conditionalFormatting sqref="U133">
    <cfRule type="dataBar" priority="6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{5485C533-6EB3-431B-A0BD-866737F376FD}</x14:id>
        </ext>
      </extLst>
    </cfRule>
  </conditionalFormatting>
  <conditionalFormatting sqref="O133">
    <cfRule type="cellIs" dxfId="504" priority="607" operator="equal">
      <formula>"N"</formula>
    </cfRule>
  </conditionalFormatting>
  <conditionalFormatting sqref="O133">
    <cfRule type="cellIs" dxfId="503" priority="606" operator="equal">
      <formula>"N"</formula>
    </cfRule>
  </conditionalFormatting>
  <conditionalFormatting sqref="U132">
    <cfRule type="dataBar" priority="6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{36E661F9-CD32-4D81-AF4F-668B5C61D285}</x14:id>
        </ext>
      </extLst>
    </cfRule>
  </conditionalFormatting>
  <conditionalFormatting sqref="O132">
    <cfRule type="cellIs" dxfId="502" priority="603" operator="equal">
      <formula>"N"</formula>
    </cfRule>
  </conditionalFormatting>
  <conditionalFormatting sqref="O132">
    <cfRule type="cellIs" dxfId="501" priority="602" operator="equal">
      <formula>"N"</formula>
    </cfRule>
  </conditionalFormatting>
  <conditionalFormatting sqref="U131">
    <cfRule type="dataBar" priority="6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{5D7D2C8B-B313-4618-A205-BCFBD48E0BAE}</x14:id>
        </ext>
      </extLst>
    </cfRule>
  </conditionalFormatting>
  <conditionalFormatting sqref="O131">
    <cfRule type="cellIs" dxfId="500" priority="599" operator="equal">
      <formula>"N"</formula>
    </cfRule>
  </conditionalFormatting>
  <conditionalFormatting sqref="O131">
    <cfRule type="cellIs" dxfId="499" priority="598" operator="equal">
      <formula>"N"</formula>
    </cfRule>
  </conditionalFormatting>
  <conditionalFormatting sqref="U130">
    <cfRule type="dataBar" priority="5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{47DF2B00-5A36-4D6C-82A2-A1DFDF9A3009}</x14:id>
        </ext>
      </extLst>
    </cfRule>
  </conditionalFormatting>
  <conditionalFormatting sqref="O130">
    <cfRule type="cellIs" dxfId="498" priority="595" operator="equal">
      <formula>"N"</formula>
    </cfRule>
  </conditionalFormatting>
  <conditionalFormatting sqref="O130">
    <cfRule type="cellIs" dxfId="497" priority="594" operator="equal">
      <formula>"N"</formula>
    </cfRule>
  </conditionalFormatting>
  <conditionalFormatting sqref="U129">
    <cfRule type="dataBar" priority="5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{96C14945-6357-42CD-AE0D-4173F12F09D7}</x14:id>
        </ext>
      </extLst>
    </cfRule>
  </conditionalFormatting>
  <conditionalFormatting sqref="O129">
    <cfRule type="cellIs" dxfId="496" priority="591" operator="equal">
      <formula>"N"</formula>
    </cfRule>
  </conditionalFormatting>
  <conditionalFormatting sqref="O129">
    <cfRule type="cellIs" dxfId="495" priority="590" operator="equal">
      <formula>"N"</formula>
    </cfRule>
  </conditionalFormatting>
  <conditionalFormatting sqref="U128">
    <cfRule type="dataBar" priority="5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{CBC5FD05-FFB5-4B10-905C-561F91E6B6A9}</x14:id>
        </ext>
      </extLst>
    </cfRule>
  </conditionalFormatting>
  <conditionalFormatting sqref="O128">
    <cfRule type="cellIs" dxfId="494" priority="587" operator="equal">
      <formula>"N"</formula>
    </cfRule>
  </conditionalFormatting>
  <conditionalFormatting sqref="O128">
    <cfRule type="cellIs" dxfId="493" priority="586" operator="equal">
      <formula>"N"</formula>
    </cfRule>
  </conditionalFormatting>
  <conditionalFormatting sqref="U127">
    <cfRule type="dataBar" priority="5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{19E7CEEB-2FEE-4AAD-AFDD-14AABFC99915}</x14:id>
        </ext>
      </extLst>
    </cfRule>
  </conditionalFormatting>
  <conditionalFormatting sqref="O127">
    <cfRule type="cellIs" dxfId="492" priority="583" operator="equal">
      <formula>"N"</formula>
    </cfRule>
  </conditionalFormatting>
  <conditionalFormatting sqref="O127">
    <cfRule type="cellIs" dxfId="491" priority="582" operator="equal">
      <formula>"N"</formula>
    </cfRule>
  </conditionalFormatting>
  <conditionalFormatting sqref="U126">
    <cfRule type="dataBar" priority="5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{67DC096D-878E-4658-9AC6-BC81E21BD162}</x14:id>
        </ext>
      </extLst>
    </cfRule>
  </conditionalFormatting>
  <conditionalFormatting sqref="O126">
    <cfRule type="cellIs" dxfId="490" priority="579" operator="equal">
      <formula>"N"</formula>
    </cfRule>
  </conditionalFormatting>
  <conditionalFormatting sqref="O126">
    <cfRule type="cellIs" dxfId="489" priority="578" operator="equal">
      <formula>"N"</formula>
    </cfRule>
  </conditionalFormatting>
  <conditionalFormatting sqref="U125">
    <cfRule type="dataBar" priority="5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{CA6FF056-9D04-4EC6-9400-91A89B11E22A}</x14:id>
        </ext>
      </extLst>
    </cfRule>
  </conditionalFormatting>
  <conditionalFormatting sqref="O125">
    <cfRule type="cellIs" dxfId="488" priority="575" operator="equal">
      <formula>"N"</formula>
    </cfRule>
  </conditionalFormatting>
  <conditionalFormatting sqref="O125">
    <cfRule type="cellIs" dxfId="487" priority="574" operator="equal">
      <formula>"N"</formula>
    </cfRule>
  </conditionalFormatting>
  <conditionalFormatting sqref="U124">
    <cfRule type="dataBar" priority="5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{D4075E41-FC42-444B-BF6F-5ED4D829AFC4}</x14:id>
        </ext>
      </extLst>
    </cfRule>
  </conditionalFormatting>
  <conditionalFormatting sqref="O124">
    <cfRule type="cellIs" dxfId="486" priority="571" operator="equal">
      <formula>"N"</formula>
    </cfRule>
  </conditionalFormatting>
  <conditionalFormatting sqref="O124">
    <cfRule type="cellIs" dxfId="485" priority="570" operator="equal">
      <formula>"N"</formula>
    </cfRule>
  </conditionalFormatting>
  <conditionalFormatting sqref="U123">
    <cfRule type="dataBar" priority="5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{48FCABA0-ED2C-4436-8779-28AABDFD1B3E}</x14:id>
        </ext>
      </extLst>
    </cfRule>
  </conditionalFormatting>
  <conditionalFormatting sqref="O123">
    <cfRule type="cellIs" dxfId="484" priority="567" operator="equal">
      <formula>"N"</formula>
    </cfRule>
  </conditionalFormatting>
  <conditionalFormatting sqref="O123">
    <cfRule type="cellIs" dxfId="483" priority="566" operator="equal">
      <formula>"N"</formula>
    </cfRule>
  </conditionalFormatting>
  <conditionalFormatting sqref="U122">
    <cfRule type="dataBar" priority="5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{6F381B17-0A09-4067-88FB-98FB076FDCFE}</x14:id>
        </ext>
      </extLst>
    </cfRule>
  </conditionalFormatting>
  <conditionalFormatting sqref="O122">
    <cfRule type="cellIs" dxfId="482" priority="563" operator="equal">
      <formula>"N"</formula>
    </cfRule>
  </conditionalFormatting>
  <conditionalFormatting sqref="O122">
    <cfRule type="cellIs" dxfId="481" priority="562" operator="equal">
      <formula>"N"</formula>
    </cfRule>
  </conditionalFormatting>
  <conditionalFormatting sqref="U121">
    <cfRule type="dataBar" priority="5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{A1075F9F-251C-4B62-80D8-6ED26C1943F8}</x14:id>
        </ext>
      </extLst>
    </cfRule>
  </conditionalFormatting>
  <conditionalFormatting sqref="O121">
    <cfRule type="cellIs" dxfId="480" priority="559" operator="equal">
      <formula>"N"</formula>
    </cfRule>
  </conditionalFormatting>
  <conditionalFormatting sqref="O121">
    <cfRule type="cellIs" dxfId="479" priority="558" operator="equal">
      <formula>"N"</formula>
    </cfRule>
  </conditionalFormatting>
  <conditionalFormatting sqref="U120">
    <cfRule type="dataBar" priority="5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{49CEFF97-F972-4C75-BEA0-6AA18DBDB5E1}</x14:id>
        </ext>
      </extLst>
    </cfRule>
  </conditionalFormatting>
  <conditionalFormatting sqref="O120">
    <cfRule type="cellIs" dxfId="478" priority="555" operator="equal">
      <formula>"N"</formula>
    </cfRule>
  </conditionalFormatting>
  <conditionalFormatting sqref="O120">
    <cfRule type="cellIs" dxfId="477" priority="554" operator="equal">
      <formula>"N"</formula>
    </cfRule>
  </conditionalFormatting>
  <conditionalFormatting sqref="U119">
    <cfRule type="dataBar" priority="5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{04FF9A29-7FB3-4426-8241-D68EF9FD47AE}</x14:id>
        </ext>
      </extLst>
    </cfRule>
  </conditionalFormatting>
  <conditionalFormatting sqref="O119">
    <cfRule type="cellIs" dxfId="476" priority="551" operator="equal">
      <formula>"N"</formula>
    </cfRule>
  </conditionalFormatting>
  <conditionalFormatting sqref="O119">
    <cfRule type="cellIs" dxfId="475" priority="550" operator="equal">
      <formula>"N"</formula>
    </cfRule>
  </conditionalFormatting>
  <conditionalFormatting sqref="U118">
    <cfRule type="dataBar" priority="5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{51B7E51F-CCAA-4470-8507-5B4D52034F3B}</x14:id>
        </ext>
      </extLst>
    </cfRule>
  </conditionalFormatting>
  <conditionalFormatting sqref="O118">
    <cfRule type="cellIs" dxfId="474" priority="547" operator="equal">
      <formula>"N"</formula>
    </cfRule>
  </conditionalFormatting>
  <conditionalFormatting sqref="O118">
    <cfRule type="cellIs" dxfId="473" priority="546" operator="equal">
      <formula>"N"</formula>
    </cfRule>
  </conditionalFormatting>
  <conditionalFormatting sqref="U117">
    <cfRule type="dataBar" priority="5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{E2FBE8CD-215D-4630-948A-164B958E7E30}</x14:id>
        </ext>
      </extLst>
    </cfRule>
  </conditionalFormatting>
  <conditionalFormatting sqref="O117">
    <cfRule type="cellIs" dxfId="472" priority="543" operator="equal">
      <formula>"N"</formula>
    </cfRule>
  </conditionalFormatting>
  <conditionalFormatting sqref="O117">
    <cfRule type="cellIs" dxfId="471" priority="542" operator="equal">
      <formula>"N"</formula>
    </cfRule>
  </conditionalFormatting>
  <conditionalFormatting sqref="U116">
    <cfRule type="dataBar" priority="5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{BD0CBF36-2120-4617-84EC-B821114A21F7}</x14:id>
        </ext>
      </extLst>
    </cfRule>
  </conditionalFormatting>
  <conditionalFormatting sqref="O116">
    <cfRule type="cellIs" dxfId="470" priority="536" operator="equal">
      <formula>"N"</formula>
    </cfRule>
  </conditionalFormatting>
  <conditionalFormatting sqref="O116">
    <cfRule type="cellIs" dxfId="469" priority="535" operator="equal">
      <formula>"N"</formula>
    </cfRule>
  </conditionalFormatting>
  <conditionalFormatting sqref="U115">
    <cfRule type="dataBar" priority="5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{F8348282-9045-482B-82CA-98C7DBC7ADF6}</x14:id>
        </ext>
      </extLst>
    </cfRule>
  </conditionalFormatting>
  <conditionalFormatting sqref="O115">
    <cfRule type="cellIs" dxfId="468" priority="532" operator="equal">
      <formula>"N"</formula>
    </cfRule>
  </conditionalFormatting>
  <conditionalFormatting sqref="O115">
    <cfRule type="cellIs" dxfId="467" priority="531" operator="equal">
      <formula>"N"</formula>
    </cfRule>
  </conditionalFormatting>
  <conditionalFormatting sqref="U114">
    <cfRule type="dataBar" priority="5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{1A4265E7-B0E1-4062-920B-EDBF07C24330}</x14:id>
        </ext>
      </extLst>
    </cfRule>
  </conditionalFormatting>
  <conditionalFormatting sqref="O114">
    <cfRule type="cellIs" dxfId="466" priority="528" operator="equal">
      <formula>"N"</formula>
    </cfRule>
  </conditionalFormatting>
  <conditionalFormatting sqref="O114">
    <cfRule type="cellIs" dxfId="465" priority="527" operator="equal">
      <formula>"N"</formula>
    </cfRule>
  </conditionalFormatting>
  <conditionalFormatting sqref="U113">
    <cfRule type="dataBar" priority="5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{7693BB56-F70D-48A2-9C73-1D5C5095BE74}</x14:id>
        </ext>
      </extLst>
    </cfRule>
  </conditionalFormatting>
  <conditionalFormatting sqref="O113">
    <cfRule type="cellIs" dxfId="464" priority="524" operator="equal">
      <formula>"N"</formula>
    </cfRule>
  </conditionalFormatting>
  <conditionalFormatting sqref="O113">
    <cfRule type="cellIs" dxfId="463" priority="523" operator="equal">
      <formula>"N"</formula>
    </cfRule>
  </conditionalFormatting>
  <conditionalFormatting sqref="U112">
    <cfRule type="dataBar" priority="5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{05A6E2DE-6475-49C4-A275-6BEC270BD36C}</x14:id>
        </ext>
      </extLst>
    </cfRule>
  </conditionalFormatting>
  <conditionalFormatting sqref="O112">
    <cfRule type="cellIs" dxfId="462" priority="520" operator="equal">
      <formula>"N"</formula>
    </cfRule>
  </conditionalFormatting>
  <conditionalFormatting sqref="O112">
    <cfRule type="cellIs" dxfId="461" priority="519" operator="equal">
      <formula>"N"</formula>
    </cfRule>
  </conditionalFormatting>
  <conditionalFormatting sqref="U111">
    <cfRule type="dataBar" priority="5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{1B1B4778-B245-4FE2-8B2E-B00D5F9ED9C2}</x14:id>
        </ext>
      </extLst>
    </cfRule>
  </conditionalFormatting>
  <conditionalFormatting sqref="O111">
    <cfRule type="cellIs" dxfId="460" priority="516" operator="equal">
      <formula>"N"</formula>
    </cfRule>
  </conditionalFormatting>
  <conditionalFormatting sqref="O111">
    <cfRule type="cellIs" dxfId="459" priority="515" operator="equal">
      <formula>"N"</formula>
    </cfRule>
  </conditionalFormatting>
  <conditionalFormatting sqref="U110">
    <cfRule type="dataBar" priority="5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{F39CA2B8-8451-4589-B026-71FC2DC672B6}</x14:id>
        </ext>
      </extLst>
    </cfRule>
  </conditionalFormatting>
  <conditionalFormatting sqref="O110">
    <cfRule type="cellIs" dxfId="458" priority="512" operator="equal">
      <formula>"N"</formula>
    </cfRule>
  </conditionalFormatting>
  <conditionalFormatting sqref="O110">
    <cfRule type="cellIs" dxfId="457" priority="511" operator="equal">
      <formula>"N"</formula>
    </cfRule>
  </conditionalFormatting>
  <conditionalFormatting sqref="U109">
    <cfRule type="dataBar" priority="5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{8D922019-E6CB-4A93-A11D-C11C681250E8}</x14:id>
        </ext>
      </extLst>
    </cfRule>
  </conditionalFormatting>
  <conditionalFormatting sqref="O109">
    <cfRule type="cellIs" dxfId="456" priority="504" operator="equal">
      <formula>"N"</formula>
    </cfRule>
  </conditionalFormatting>
  <conditionalFormatting sqref="O109">
    <cfRule type="cellIs" dxfId="455" priority="503" operator="equal">
      <formula>"N"</formula>
    </cfRule>
  </conditionalFormatting>
  <conditionalFormatting sqref="O108">
    <cfRule type="cellIs" dxfId="454" priority="501" operator="equal">
      <formula>"N"</formula>
    </cfRule>
  </conditionalFormatting>
  <conditionalFormatting sqref="U108">
    <cfRule type="dataBar" priority="5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{8738A2BE-AB60-4E60-AB86-9BBC611E6DB6}</x14:id>
        </ext>
      </extLst>
    </cfRule>
  </conditionalFormatting>
  <conditionalFormatting sqref="O108">
    <cfRule type="cellIs" dxfId="453" priority="499" operator="equal">
      <formula>"N"</formula>
    </cfRule>
  </conditionalFormatting>
  <conditionalFormatting sqref="O108">
    <cfRule type="cellIs" dxfId="452" priority="498" operator="equal">
      <formula>"N"</formula>
    </cfRule>
  </conditionalFormatting>
  <conditionalFormatting sqref="O107">
    <cfRule type="cellIs" dxfId="451" priority="496" operator="equal">
      <formula>"N"</formula>
    </cfRule>
  </conditionalFormatting>
  <conditionalFormatting sqref="U107">
    <cfRule type="dataBar" priority="4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{C62ED9E8-16B2-4AE2-A50D-016553AAF708}</x14:id>
        </ext>
      </extLst>
    </cfRule>
  </conditionalFormatting>
  <conditionalFormatting sqref="O107">
    <cfRule type="cellIs" dxfId="450" priority="494" operator="equal">
      <formula>"N"</formula>
    </cfRule>
  </conditionalFormatting>
  <conditionalFormatting sqref="O107">
    <cfRule type="cellIs" dxfId="449" priority="493" operator="equal">
      <formula>"N"</formula>
    </cfRule>
  </conditionalFormatting>
  <conditionalFormatting sqref="O106">
    <cfRule type="cellIs" dxfId="448" priority="491" operator="equal">
      <formula>"N"</formula>
    </cfRule>
  </conditionalFormatting>
  <conditionalFormatting sqref="U106">
    <cfRule type="dataBar" priority="4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{9DA0C253-FE71-48FD-ABEA-92993254A222}</x14:id>
        </ext>
      </extLst>
    </cfRule>
  </conditionalFormatting>
  <conditionalFormatting sqref="O106">
    <cfRule type="cellIs" dxfId="447" priority="489" operator="equal">
      <formula>"N"</formula>
    </cfRule>
  </conditionalFormatting>
  <conditionalFormatting sqref="O106">
    <cfRule type="cellIs" dxfId="446" priority="488" operator="equal">
      <formula>"N"</formula>
    </cfRule>
  </conditionalFormatting>
  <conditionalFormatting sqref="O105">
    <cfRule type="cellIs" dxfId="445" priority="486" operator="equal">
      <formula>"N"</formula>
    </cfRule>
  </conditionalFormatting>
  <conditionalFormatting sqref="U105">
    <cfRule type="dataBar" priority="4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{E01C51AC-1B01-48F9-A485-6FF0B30E532E}</x14:id>
        </ext>
      </extLst>
    </cfRule>
  </conditionalFormatting>
  <conditionalFormatting sqref="O105">
    <cfRule type="cellIs" dxfId="444" priority="484" operator="equal">
      <formula>"N"</formula>
    </cfRule>
  </conditionalFormatting>
  <conditionalFormatting sqref="O105">
    <cfRule type="cellIs" dxfId="443" priority="483" operator="equal">
      <formula>"N"</formula>
    </cfRule>
  </conditionalFormatting>
  <conditionalFormatting sqref="O104">
    <cfRule type="cellIs" dxfId="442" priority="481" operator="equal">
      <formula>"N"</formula>
    </cfRule>
  </conditionalFormatting>
  <conditionalFormatting sqref="U104">
    <cfRule type="dataBar" priority="4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{7BBE8CE9-4C41-4620-89D0-339FF5B34F0B}</x14:id>
        </ext>
      </extLst>
    </cfRule>
  </conditionalFormatting>
  <conditionalFormatting sqref="O104">
    <cfRule type="cellIs" dxfId="441" priority="479" operator="equal">
      <formula>"N"</formula>
    </cfRule>
  </conditionalFormatting>
  <conditionalFormatting sqref="O104">
    <cfRule type="cellIs" dxfId="440" priority="478" operator="equal">
      <formula>"N"</formula>
    </cfRule>
  </conditionalFormatting>
  <conditionalFormatting sqref="O103">
    <cfRule type="cellIs" dxfId="439" priority="476" operator="equal">
      <formula>"N"</formula>
    </cfRule>
  </conditionalFormatting>
  <conditionalFormatting sqref="U103">
    <cfRule type="dataBar" priority="4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{389A2268-E4FC-4E4D-B03F-5C76D18D7CC5}</x14:id>
        </ext>
      </extLst>
    </cfRule>
  </conditionalFormatting>
  <conditionalFormatting sqref="O103">
    <cfRule type="cellIs" dxfId="438" priority="474" operator="equal">
      <formula>"N"</formula>
    </cfRule>
  </conditionalFormatting>
  <conditionalFormatting sqref="O103">
    <cfRule type="cellIs" dxfId="437" priority="473" operator="equal">
      <formula>"N"</formula>
    </cfRule>
  </conditionalFormatting>
  <conditionalFormatting sqref="O102">
    <cfRule type="cellIs" dxfId="436" priority="471" operator="equal">
      <formula>"N"</formula>
    </cfRule>
  </conditionalFormatting>
  <conditionalFormatting sqref="U102">
    <cfRule type="dataBar" priority="4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{A0D06784-7562-4A0E-A982-F05AD54B5B8E}</x14:id>
        </ext>
      </extLst>
    </cfRule>
  </conditionalFormatting>
  <conditionalFormatting sqref="O102">
    <cfRule type="cellIs" dxfId="435" priority="469" operator="equal">
      <formula>"N"</formula>
    </cfRule>
  </conditionalFormatting>
  <conditionalFormatting sqref="O102">
    <cfRule type="cellIs" dxfId="434" priority="468" operator="equal">
      <formula>"N"</formula>
    </cfRule>
  </conditionalFormatting>
  <conditionalFormatting sqref="O101">
    <cfRule type="cellIs" dxfId="433" priority="466" operator="equal">
      <formula>"N"</formula>
    </cfRule>
  </conditionalFormatting>
  <conditionalFormatting sqref="U101">
    <cfRule type="dataBar" priority="4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{9662E0C4-A942-4806-AF87-B2CE4E48C2B9}</x14:id>
        </ext>
      </extLst>
    </cfRule>
  </conditionalFormatting>
  <conditionalFormatting sqref="O101">
    <cfRule type="cellIs" dxfId="432" priority="464" operator="equal">
      <formula>"N"</formula>
    </cfRule>
  </conditionalFormatting>
  <conditionalFormatting sqref="O101">
    <cfRule type="cellIs" dxfId="431" priority="463" operator="equal">
      <formula>"N"</formula>
    </cfRule>
  </conditionalFormatting>
  <conditionalFormatting sqref="O100">
    <cfRule type="cellIs" dxfId="430" priority="461" operator="equal">
      <formula>"N"</formula>
    </cfRule>
  </conditionalFormatting>
  <conditionalFormatting sqref="U100">
    <cfRule type="dataBar" priority="4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{85C9F223-22D7-4F38-8E1A-D92070417368}</x14:id>
        </ext>
      </extLst>
    </cfRule>
  </conditionalFormatting>
  <conditionalFormatting sqref="O100">
    <cfRule type="cellIs" dxfId="429" priority="459" operator="equal">
      <formula>"N"</formula>
    </cfRule>
  </conditionalFormatting>
  <conditionalFormatting sqref="O100">
    <cfRule type="cellIs" dxfId="428" priority="458" operator="equal">
      <formula>"N"</formula>
    </cfRule>
  </conditionalFormatting>
  <conditionalFormatting sqref="O99">
    <cfRule type="cellIs" dxfId="427" priority="456" operator="equal">
      <formula>"N"</formula>
    </cfRule>
  </conditionalFormatting>
  <conditionalFormatting sqref="U99">
    <cfRule type="dataBar" priority="4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{F1C38EC5-B2D4-433F-9621-63A927FABD15}</x14:id>
        </ext>
      </extLst>
    </cfRule>
  </conditionalFormatting>
  <conditionalFormatting sqref="O99">
    <cfRule type="cellIs" dxfId="426" priority="454" operator="equal">
      <formula>"N"</formula>
    </cfRule>
  </conditionalFormatting>
  <conditionalFormatting sqref="O99">
    <cfRule type="cellIs" dxfId="425" priority="453" operator="equal">
      <formula>"N"</formula>
    </cfRule>
  </conditionalFormatting>
  <conditionalFormatting sqref="O98">
    <cfRule type="cellIs" dxfId="424" priority="446" operator="equal">
      <formula>"N"</formula>
    </cfRule>
  </conditionalFormatting>
  <conditionalFormatting sqref="U98">
    <cfRule type="dataBar" priority="4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{E5DB00C3-822F-40D2-9380-AA641AD7ABB1}</x14:id>
        </ext>
      </extLst>
    </cfRule>
  </conditionalFormatting>
  <conditionalFormatting sqref="O98">
    <cfRule type="cellIs" dxfId="423" priority="444" operator="equal">
      <formula>"N"</formula>
    </cfRule>
  </conditionalFormatting>
  <conditionalFormatting sqref="O98">
    <cfRule type="cellIs" dxfId="422" priority="443" operator="equal">
      <formula>"N"</formula>
    </cfRule>
  </conditionalFormatting>
  <conditionalFormatting sqref="U97">
    <cfRule type="dataBar" priority="4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{BD322CAA-DD27-47BB-A7D7-780233C5AF10}</x14:id>
        </ext>
      </extLst>
    </cfRule>
  </conditionalFormatting>
  <conditionalFormatting sqref="O96">
    <cfRule type="cellIs" dxfId="421" priority="436" operator="equal">
      <formula>"N"</formula>
    </cfRule>
  </conditionalFormatting>
  <conditionalFormatting sqref="U96">
    <cfRule type="dataBar" priority="4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{BE08CD52-41C9-43D7-86AB-0D004D8F84A0}</x14:id>
        </ext>
      </extLst>
    </cfRule>
  </conditionalFormatting>
  <conditionalFormatting sqref="O96">
    <cfRule type="cellIs" dxfId="420" priority="434" operator="equal">
      <formula>"N"</formula>
    </cfRule>
  </conditionalFormatting>
  <conditionalFormatting sqref="O96">
    <cfRule type="cellIs" dxfId="419" priority="433" operator="equal">
      <formula>"N"</formula>
    </cfRule>
  </conditionalFormatting>
  <conditionalFormatting sqref="U95">
    <cfRule type="dataBar" priority="4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{0DE70190-D093-4595-B632-08B381DE63DF}</x14:id>
        </ext>
      </extLst>
    </cfRule>
  </conditionalFormatting>
  <conditionalFormatting sqref="U94">
    <cfRule type="dataBar" priority="4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{FA281D85-44F2-447C-B3FD-7339078DBB64}</x14:id>
        </ext>
      </extLst>
    </cfRule>
  </conditionalFormatting>
  <conditionalFormatting sqref="O93">
    <cfRule type="cellIs" dxfId="418" priority="421" operator="equal">
      <formula>"N"</formula>
    </cfRule>
  </conditionalFormatting>
  <conditionalFormatting sqref="U93">
    <cfRule type="dataBar" priority="4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{F8E9615F-ED16-4BBB-832C-06C0DE0AD8BB}</x14:id>
        </ext>
      </extLst>
    </cfRule>
  </conditionalFormatting>
  <conditionalFormatting sqref="O93">
    <cfRule type="cellIs" dxfId="417" priority="419" operator="equal">
      <formula>"N"</formula>
    </cfRule>
  </conditionalFormatting>
  <conditionalFormatting sqref="O93">
    <cfRule type="cellIs" dxfId="416" priority="418" operator="equal">
      <formula>"N"</formula>
    </cfRule>
  </conditionalFormatting>
  <conditionalFormatting sqref="O92">
    <cfRule type="cellIs" dxfId="415" priority="416" operator="equal">
      <formula>"N"</formula>
    </cfRule>
  </conditionalFormatting>
  <conditionalFormatting sqref="U92">
    <cfRule type="dataBar" priority="4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{4054780E-70FB-4BEC-98C8-D8A60CA616CD}</x14:id>
        </ext>
      </extLst>
    </cfRule>
  </conditionalFormatting>
  <conditionalFormatting sqref="O92">
    <cfRule type="cellIs" dxfId="414" priority="414" operator="equal">
      <formula>"N"</formula>
    </cfRule>
  </conditionalFormatting>
  <conditionalFormatting sqref="O92">
    <cfRule type="cellIs" dxfId="413" priority="413" operator="equal">
      <formula>"N"</formula>
    </cfRule>
  </conditionalFormatting>
  <conditionalFormatting sqref="O91">
    <cfRule type="cellIs" dxfId="412" priority="411" operator="equal">
      <formula>"N"</formula>
    </cfRule>
  </conditionalFormatting>
  <conditionalFormatting sqref="U91">
    <cfRule type="dataBar" priority="4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{3FF48EFF-5BC0-401E-BE33-68A97C809187}</x14:id>
        </ext>
      </extLst>
    </cfRule>
  </conditionalFormatting>
  <conditionalFormatting sqref="O91">
    <cfRule type="cellIs" dxfId="411" priority="409" operator="equal">
      <formula>"N"</formula>
    </cfRule>
  </conditionalFormatting>
  <conditionalFormatting sqref="O91">
    <cfRule type="cellIs" dxfId="410" priority="408" operator="equal">
      <formula>"N"</formula>
    </cfRule>
  </conditionalFormatting>
  <conditionalFormatting sqref="O90">
    <cfRule type="cellIs" dxfId="409" priority="406" operator="equal">
      <formula>"N"</formula>
    </cfRule>
  </conditionalFormatting>
  <conditionalFormatting sqref="U90">
    <cfRule type="dataBar" priority="4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{35B66A11-F7B1-440F-A65F-23DF7568EE59}</x14:id>
        </ext>
      </extLst>
    </cfRule>
  </conditionalFormatting>
  <conditionalFormatting sqref="O90">
    <cfRule type="cellIs" dxfId="408" priority="404" operator="equal">
      <formula>"N"</formula>
    </cfRule>
  </conditionalFormatting>
  <conditionalFormatting sqref="O90">
    <cfRule type="cellIs" dxfId="407" priority="403" operator="equal">
      <formula>"N"</formula>
    </cfRule>
  </conditionalFormatting>
  <conditionalFormatting sqref="U89">
    <cfRule type="dataBar" priority="4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{5F005B5E-0B62-4666-92C8-A8391D1EEE4F}</x14:id>
        </ext>
      </extLst>
    </cfRule>
  </conditionalFormatting>
  <conditionalFormatting sqref="U88">
    <cfRule type="dataBar" priority="3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{4755DB33-FF6C-4E5A-BEB0-D51293F5B11F}</x14:id>
        </ext>
      </extLst>
    </cfRule>
  </conditionalFormatting>
  <conditionalFormatting sqref="O12">
    <cfRule type="cellIs" dxfId="406" priority="390" operator="equal">
      <formula>"N"</formula>
    </cfRule>
  </conditionalFormatting>
  <conditionalFormatting sqref="O12">
    <cfRule type="cellIs" dxfId="405" priority="389" operator="equal">
      <formula>"N"</formula>
    </cfRule>
  </conditionalFormatting>
  <conditionalFormatting sqref="U12">
    <cfRule type="dataBar" priority="3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{045780AC-03BC-456B-B35B-98DB93C5C530}</x14:id>
        </ext>
      </extLst>
    </cfRule>
  </conditionalFormatting>
  <conditionalFormatting sqref="O87">
    <cfRule type="cellIs" dxfId="404" priority="387" operator="equal">
      <formula>"N"</formula>
    </cfRule>
  </conditionalFormatting>
  <conditionalFormatting sqref="U87">
    <cfRule type="dataBar" priority="3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{F91D99A2-6110-4C60-9C51-27AD9AAF01BE}</x14:id>
        </ext>
      </extLst>
    </cfRule>
  </conditionalFormatting>
  <conditionalFormatting sqref="O87">
    <cfRule type="cellIs" dxfId="403" priority="385" operator="equal">
      <formula>"N"</formula>
    </cfRule>
  </conditionalFormatting>
  <conditionalFormatting sqref="O87">
    <cfRule type="cellIs" dxfId="402" priority="384" operator="equal">
      <formula>"N"</formula>
    </cfRule>
  </conditionalFormatting>
  <conditionalFormatting sqref="O86">
    <cfRule type="cellIs" dxfId="401" priority="382" operator="equal">
      <formula>"N"</formula>
    </cfRule>
  </conditionalFormatting>
  <conditionalFormatting sqref="U86">
    <cfRule type="dataBar" priority="3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{E4C99628-E785-477D-B332-77E43C0E637D}</x14:id>
        </ext>
      </extLst>
    </cfRule>
  </conditionalFormatting>
  <conditionalFormatting sqref="O86">
    <cfRule type="cellIs" dxfId="400" priority="380" operator="equal">
      <formula>"N"</formula>
    </cfRule>
  </conditionalFormatting>
  <conditionalFormatting sqref="O86">
    <cfRule type="cellIs" dxfId="399" priority="379" operator="equal">
      <formula>"N"</formula>
    </cfRule>
  </conditionalFormatting>
  <conditionalFormatting sqref="O85">
    <cfRule type="cellIs" dxfId="398" priority="377" operator="equal">
      <formula>"N"</formula>
    </cfRule>
  </conditionalFormatting>
  <conditionalFormatting sqref="U85">
    <cfRule type="dataBar" priority="3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{03C4D8A3-07CC-4AFB-AF08-BB741D0AD7C6}</x14:id>
        </ext>
      </extLst>
    </cfRule>
  </conditionalFormatting>
  <conditionalFormatting sqref="O85">
    <cfRule type="cellIs" dxfId="397" priority="375" operator="equal">
      <formula>"N"</formula>
    </cfRule>
  </conditionalFormatting>
  <conditionalFormatting sqref="O85">
    <cfRule type="cellIs" dxfId="396" priority="374" operator="equal">
      <formula>"N"</formula>
    </cfRule>
  </conditionalFormatting>
  <conditionalFormatting sqref="O84">
    <cfRule type="cellIs" dxfId="395" priority="372" operator="equal">
      <formula>"N"</formula>
    </cfRule>
  </conditionalFormatting>
  <conditionalFormatting sqref="U84">
    <cfRule type="dataBar" priority="3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{CE2346BF-3AED-4834-8F3E-02B001AA67E6}</x14:id>
        </ext>
      </extLst>
    </cfRule>
  </conditionalFormatting>
  <conditionalFormatting sqref="O84">
    <cfRule type="cellIs" dxfId="394" priority="370" operator="equal">
      <formula>"N"</formula>
    </cfRule>
  </conditionalFormatting>
  <conditionalFormatting sqref="O84">
    <cfRule type="cellIs" dxfId="393" priority="369" operator="equal">
      <formula>"N"</formula>
    </cfRule>
  </conditionalFormatting>
  <conditionalFormatting sqref="O83">
    <cfRule type="cellIs" dxfId="392" priority="367" operator="equal">
      <formula>"N"</formula>
    </cfRule>
  </conditionalFormatting>
  <conditionalFormatting sqref="U83">
    <cfRule type="dataBar" priority="3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{3B2C11B9-FE0E-463A-9345-9E326EFBD656}</x14:id>
        </ext>
      </extLst>
    </cfRule>
  </conditionalFormatting>
  <conditionalFormatting sqref="O83">
    <cfRule type="cellIs" dxfId="391" priority="365" operator="equal">
      <formula>"N"</formula>
    </cfRule>
  </conditionalFormatting>
  <conditionalFormatting sqref="O83">
    <cfRule type="cellIs" dxfId="390" priority="364" operator="equal">
      <formula>"N"</formula>
    </cfRule>
  </conditionalFormatting>
  <conditionalFormatting sqref="O82">
    <cfRule type="cellIs" dxfId="389" priority="362" operator="equal">
      <formula>"N"</formula>
    </cfRule>
  </conditionalFormatting>
  <conditionalFormatting sqref="U82">
    <cfRule type="dataBar" priority="3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{68E09CF1-06DD-4967-852E-885DC75043C9}</x14:id>
        </ext>
      </extLst>
    </cfRule>
  </conditionalFormatting>
  <conditionalFormatting sqref="O82">
    <cfRule type="cellIs" dxfId="388" priority="360" operator="equal">
      <formula>"N"</formula>
    </cfRule>
  </conditionalFormatting>
  <conditionalFormatting sqref="O82">
    <cfRule type="cellIs" dxfId="387" priority="359" operator="equal">
      <formula>"N"</formula>
    </cfRule>
  </conditionalFormatting>
  <conditionalFormatting sqref="O81">
    <cfRule type="cellIs" dxfId="386" priority="357" operator="equal">
      <formula>"N"</formula>
    </cfRule>
  </conditionalFormatting>
  <conditionalFormatting sqref="U81">
    <cfRule type="dataBar" priority="3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{D00016B6-418A-4824-83C2-D4D36E614443}</x14:id>
        </ext>
      </extLst>
    </cfRule>
  </conditionalFormatting>
  <conditionalFormatting sqref="O81">
    <cfRule type="cellIs" dxfId="385" priority="355" operator="equal">
      <formula>"N"</formula>
    </cfRule>
  </conditionalFormatting>
  <conditionalFormatting sqref="O81">
    <cfRule type="cellIs" dxfId="384" priority="354" operator="equal">
      <formula>"N"</formula>
    </cfRule>
  </conditionalFormatting>
  <conditionalFormatting sqref="O80">
    <cfRule type="cellIs" dxfId="383" priority="352" operator="equal">
      <formula>"N"</formula>
    </cfRule>
  </conditionalFormatting>
  <conditionalFormatting sqref="U80">
    <cfRule type="dataBar" priority="3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{2105B94D-3C31-4AC7-B083-3190E88C7409}</x14:id>
        </ext>
      </extLst>
    </cfRule>
  </conditionalFormatting>
  <conditionalFormatting sqref="O80">
    <cfRule type="cellIs" dxfId="382" priority="350" operator="equal">
      <formula>"N"</formula>
    </cfRule>
  </conditionalFormatting>
  <conditionalFormatting sqref="O80">
    <cfRule type="cellIs" dxfId="381" priority="349" operator="equal">
      <formula>"N"</formula>
    </cfRule>
  </conditionalFormatting>
  <conditionalFormatting sqref="O7">
    <cfRule type="cellIs" dxfId="380" priority="348" operator="equal">
      <formula>"N"</formula>
    </cfRule>
  </conditionalFormatting>
  <conditionalFormatting sqref="U7">
    <cfRule type="dataBar" priority="114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{C2ABC4BE-CCDA-4889-B272-964BE379B31A}</x14:id>
        </ext>
      </extLst>
    </cfRule>
  </conditionalFormatting>
  <conditionalFormatting sqref="O78">
    <cfRule type="cellIs" dxfId="379" priority="344" operator="equal">
      <formula>"N"</formula>
    </cfRule>
  </conditionalFormatting>
  <conditionalFormatting sqref="U78">
    <cfRule type="dataBar" priority="3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{F4A271D1-E366-4A17-873E-F5E693FFA1E3}</x14:id>
        </ext>
      </extLst>
    </cfRule>
  </conditionalFormatting>
  <conditionalFormatting sqref="O78">
    <cfRule type="cellIs" dxfId="378" priority="342" operator="equal">
      <formula>"N"</formula>
    </cfRule>
  </conditionalFormatting>
  <conditionalFormatting sqref="O78">
    <cfRule type="cellIs" dxfId="377" priority="341" operator="equal">
      <formula>"N"</formula>
    </cfRule>
  </conditionalFormatting>
  <conditionalFormatting sqref="O77">
    <cfRule type="cellIs" dxfId="376" priority="339" operator="equal">
      <formula>"N"</formula>
    </cfRule>
  </conditionalFormatting>
  <conditionalFormatting sqref="U77">
    <cfRule type="dataBar" priority="3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{F7223BAD-2628-41AA-A5B1-CE7B3A80A921}</x14:id>
        </ext>
      </extLst>
    </cfRule>
  </conditionalFormatting>
  <conditionalFormatting sqref="O77">
    <cfRule type="cellIs" dxfId="375" priority="337" operator="equal">
      <formula>"N"</formula>
    </cfRule>
  </conditionalFormatting>
  <conditionalFormatting sqref="O77">
    <cfRule type="cellIs" dxfId="374" priority="336" operator="equal">
      <formula>"N"</formula>
    </cfRule>
  </conditionalFormatting>
  <conditionalFormatting sqref="O76">
    <cfRule type="cellIs" dxfId="373" priority="334" operator="equal">
      <formula>"N"</formula>
    </cfRule>
  </conditionalFormatting>
  <conditionalFormatting sqref="U76">
    <cfRule type="dataBar" priority="3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{87C9B9C8-775E-459B-A6CB-B636D85B7EB4}</x14:id>
        </ext>
      </extLst>
    </cfRule>
  </conditionalFormatting>
  <conditionalFormatting sqref="O76">
    <cfRule type="cellIs" dxfId="372" priority="332" operator="equal">
      <formula>"N"</formula>
    </cfRule>
  </conditionalFormatting>
  <conditionalFormatting sqref="O76">
    <cfRule type="cellIs" dxfId="371" priority="331" operator="equal">
      <formula>"N"</formula>
    </cfRule>
  </conditionalFormatting>
  <conditionalFormatting sqref="O75">
    <cfRule type="cellIs" dxfId="370" priority="329" operator="equal">
      <formula>"N"</formula>
    </cfRule>
  </conditionalFormatting>
  <conditionalFormatting sqref="U75">
    <cfRule type="dataBar" priority="3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{21D33CB7-979A-4A8D-969F-711E34563577}</x14:id>
        </ext>
      </extLst>
    </cfRule>
  </conditionalFormatting>
  <conditionalFormatting sqref="O75">
    <cfRule type="cellIs" dxfId="369" priority="327" operator="equal">
      <formula>"N"</formula>
    </cfRule>
  </conditionalFormatting>
  <conditionalFormatting sqref="O75">
    <cfRule type="cellIs" dxfId="368" priority="326" operator="equal">
      <formula>"N"</formula>
    </cfRule>
  </conditionalFormatting>
  <conditionalFormatting sqref="O74">
    <cfRule type="cellIs" dxfId="367" priority="324" operator="equal">
      <formula>"N"</formula>
    </cfRule>
  </conditionalFormatting>
  <conditionalFormatting sqref="U74">
    <cfRule type="dataBar" priority="3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{72DE3E3E-DF46-4698-856C-8E89DC21302B}</x14:id>
        </ext>
      </extLst>
    </cfRule>
  </conditionalFormatting>
  <conditionalFormatting sqref="O74">
    <cfRule type="cellIs" dxfId="366" priority="322" operator="equal">
      <formula>"N"</formula>
    </cfRule>
  </conditionalFormatting>
  <conditionalFormatting sqref="O74">
    <cfRule type="cellIs" dxfId="365" priority="321" operator="equal">
      <formula>"N"</formula>
    </cfRule>
  </conditionalFormatting>
  <conditionalFormatting sqref="O73">
    <cfRule type="cellIs" dxfId="364" priority="319" operator="equal">
      <formula>"N"</formula>
    </cfRule>
  </conditionalFormatting>
  <conditionalFormatting sqref="U73">
    <cfRule type="dataBar" priority="3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{C0D886E9-454A-4656-A89B-5526F9E25C48}</x14:id>
        </ext>
      </extLst>
    </cfRule>
  </conditionalFormatting>
  <conditionalFormatting sqref="O73">
    <cfRule type="cellIs" dxfId="363" priority="317" operator="equal">
      <formula>"N"</formula>
    </cfRule>
  </conditionalFormatting>
  <conditionalFormatting sqref="O73">
    <cfRule type="cellIs" dxfId="362" priority="316" operator="equal">
      <formula>"N"</formula>
    </cfRule>
  </conditionalFormatting>
  <conditionalFormatting sqref="O72">
    <cfRule type="cellIs" dxfId="361" priority="314" operator="equal">
      <formula>"N"</formula>
    </cfRule>
  </conditionalFormatting>
  <conditionalFormatting sqref="U72">
    <cfRule type="dataBar" priority="3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{D8FCA284-40EF-4C5B-8C1D-C8B5505DBAC5}</x14:id>
        </ext>
      </extLst>
    </cfRule>
  </conditionalFormatting>
  <conditionalFormatting sqref="O72">
    <cfRule type="cellIs" dxfId="360" priority="312" operator="equal">
      <formula>"N"</formula>
    </cfRule>
  </conditionalFormatting>
  <conditionalFormatting sqref="O72">
    <cfRule type="cellIs" dxfId="359" priority="311" operator="equal">
      <formula>"N"</formula>
    </cfRule>
  </conditionalFormatting>
  <conditionalFormatting sqref="O71">
    <cfRule type="cellIs" dxfId="358" priority="309" operator="equal">
      <formula>"N"</formula>
    </cfRule>
  </conditionalFormatting>
  <conditionalFormatting sqref="U71">
    <cfRule type="dataBar" priority="3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{F828F9AD-84A9-4401-80EC-AB168503D207}</x14:id>
        </ext>
      </extLst>
    </cfRule>
  </conditionalFormatting>
  <conditionalFormatting sqref="O71">
    <cfRule type="cellIs" dxfId="357" priority="307" operator="equal">
      <formula>"N"</formula>
    </cfRule>
  </conditionalFormatting>
  <conditionalFormatting sqref="O71">
    <cfRule type="cellIs" dxfId="356" priority="306" operator="equal">
      <formula>"N"</formula>
    </cfRule>
  </conditionalFormatting>
  <conditionalFormatting sqref="O70">
    <cfRule type="cellIs" dxfId="355" priority="304" operator="equal">
      <formula>"N"</formula>
    </cfRule>
  </conditionalFormatting>
  <conditionalFormatting sqref="U70">
    <cfRule type="dataBar" priority="3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{F823703A-D644-478D-ADE8-038607E232BA}</x14:id>
        </ext>
      </extLst>
    </cfRule>
  </conditionalFormatting>
  <conditionalFormatting sqref="O70">
    <cfRule type="cellIs" dxfId="354" priority="302" operator="equal">
      <formula>"N"</formula>
    </cfRule>
  </conditionalFormatting>
  <conditionalFormatting sqref="O70">
    <cfRule type="cellIs" dxfId="353" priority="301" operator="equal">
      <formula>"N"</formula>
    </cfRule>
  </conditionalFormatting>
  <conditionalFormatting sqref="O69">
    <cfRule type="cellIs" dxfId="352" priority="299" operator="equal">
      <formula>"N"</formula>
    </cfRule>
  </conditionalFormatting>
  <conditionalFormatting sqref="U69">
    <cfRule type="dataBar" priority="29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{E00165D6-B7D2-4D49-86DB-B22D6D349807}</x14:id>
        </ext>
      </extLst>
    </cfRule>
  </conditionalFormatting>
  <conditionalFormatting sqref="O69">
    <cfRule type="cellIs" dxfId="351" priority="297" operator="equal">
      <formula>"N"</formula>
    </cfRule>
  </conditionalFormatting>
  <conditionalFormatting sqref="O69">
    <cfRule type="cellIs" dxfId="350" priority="296" operator="equal">
      <formula>"N"</formula>
    </cfRule>
  </conditionalFormatting>
  <conditionalFormatting sqref="O68">
    <cfRule type="cellIs" dxfId="349" priority="294" operator="equal">
      <formula>"N"</formula>
    </cfRule>
  </conditionalFormatting>
  <conditionalFormatting sqref="U68">
    <cfRule type="dataBar" priority="2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{658A0971-5228-4E7F-9094-713C708FA852}</x14:id>
        </ext>
      </extLst>
    </cfRule>
  </conditionalFormatting>
  <conditionalFormatting sqref="O68">
    <cfRule type="cellIs" dxfId="348" priority="292" operator="equal">
      <formula>"N"</formula>
    </cfRule>
  </conditionalFormatting>
  <conditionalFormatting sqref="O68">
    <cfRule type="cellIs" dxfId="347" priority="291" operator="equal">
      <formula>"N"</formula>
    </cfRule>
  </conditionalFormatting>
  <conditionalFormatting sqref="U67">
    <cfRule type="dataBar" priority="2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{129ABBA2-ED7A-472E-BEB9-C022AFD04E3A}</x14:id>
        </ext>
      </extLst>
    </cfRule>
  </conditionalFormatting>
  <conditionalFormatting sqref="O66">
    <cfRule type="cellIs" dxfId="346" priority="284" operator="equal">
      <formula>"N"</formula>
    </cfRule>
  </conditionalFormatting>
  <conditionalFormatting sqref="U66">
    <cfRule type="dataBar" priority="2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{5D478DDA-C841-4FC2-9778-9D290482010E}</x14:id>
        </ext>
      </extLst>
    </cfRule>
  </conditionalFormatting>
  <conditionalFormatting sqref="O66">
    <cfRule type="cellIs" dxfId="345" priority="282" operator="equal">
      <formula>"N"</formula>
    </cfRule>
  </conditionalFormatting>
  <conditionalFormatting sqref="O66">
    <cfRule type="cellIs" dxfId="344" priority="281" operator="equal">
      <formula>"N"</formula>
    </cfRule>
  </conditionalFormatting>
  <conditionalFormatting sqref="U65">
    <cfRule type="dataBar" priority="2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{341C0503-A640-4A12-A18C-3BE0FD52C34C}</x14:id>
        </ext>
      </extLst>
    </cfRule>
  </conditionalFormatting>
  <conditionalFormatting sqref="R79">
    <cfRule type="dataBar" priority="2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{E93958FC-10D0-43DF-A64E-D16A722C9F3B}</x14:id>
        </ext>
      </extLst>
    </cfRule>
  </conditionalFormatting>
  <conditionalFormatting sqref="O79">
    <cfRule type="cellIs" dxfId="343" priority="274" operator="equal">
      <formula>"N"</formula>
    </cfRule>
  </conditionalFormatting>
  <conditionalFormatting sqref="U79">
    <cfRule type="dataBar" priority="2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{A4E3B0F9-E725-4EE0-AB4C-715A845574A3}</x14:id>
        </ext>
      </extLst>
    </cfRule>
  </conditionalFormatting>
  <conditionalFormatting sqref="O79">
    <cfRule type="cellIs" dxfId="342" priority="272" operator="equal">
      <formula>"N"</formula>
    </cfRule>
  </conditionalFormatting>
  <conditionalFormatting sqref="O79">
    <cfRule type="cellIs" dxfId="341" priority="271" operator="equal">
      <formula>"N"</formula>
    </cfRule>
  </conditionalFormatting>
  <conditionalFormatting sqref="O64">
    <cfRule type="cellIs" dxfId="340" priority="269" operator="equal">
      <formula>"N"</formula>
    </cfRule>
  </conditionalFormatting>
  <conditionalFormatting sqref="U64">
    <cfRule type="dataBar" priority="2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{09971066-5988-4936-9098-BAAAB961C602}</x14:id>
        </ext>
      </extLst>
    </cfRule>
  </conditionalFormatting>
  <conditionalFormatting sqref="O64">
    <cfRule type="cellIs" dxfId="339" priority="267" operator="equal">
      <formula>"N"</formula>
    </cfRule>
  </conditionalFormatting>
  <conditionalFormatting sqref="O64">
    <cfRule type="cellIs" dxfId="338" priority="266" operator="equal">
      <formula>"N"</formula>
    </cfRule>
  </conditionalFormatting>
  <conditionalFormatting sqref="O63">
    <cfRule type="cellIs" dxfId="337" priority="264" operator="equal">
      <formula>"N"</formula>
    </cfRule>
  </conditionalFormatting>
  <conditionalFormatting sqref="U63">
    <cfRule type="dataBar" priority="2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{6BA28984-97DE-416D-BFCE-938F50F11F57}</x14:id>
        </ext>
      </extLst>
    </cfRule>
  </conditionalFormatting>
  <conditionalFormatting sqref="O63">
    <cfRule type="cellIs" dxfId="336" priority="262" operator="equal">
      <formula>"N"</formula>
    </cfRule>
  </conditionalFormatting>
  <conditionalFormatting sqref="O63">
    <cfRule type="cellIs" dxfId="335" priority="261" operator="equal">
      <formula>"N"</formula>
    </cfRule>
  </conditionalFormatting>
  <conditionalFormatting sqref="O62">
    <cfRule type="cellIs" dxfId="334" priority="259" operator="equal">
      <formula>"N"</formula>
    </cfRule>
  </conditionalFormatting>
  <conditionalFormatting sqref="U62">
    <cfRule type="dataBar" priority="2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{E66B330D-C39A-493B-BFB6-BE9365318197}</x14:id>
        </ext>
      </extLst>
    </cfRule>
  </conditionalFormatting>
  <conditionalFormatting sqref="O62">
    <cfRule type="cellIs" dxfId="333" priority="257" operator="equal">
      <formula>"N"</formula>
    </cfRule>
  </conditionalFormatting>
  <conditionalFormatting sqref="O62">
    <cfRule type="cellIs" dxfId="332" priority="256" operator="equal">
      <formula>"N"</formula>
    </cfRule>
  </conditionalFormatting>
  <conditionalFormatting sqref="O61">
    <cfRule type="cellIs" dxfId="331" priority="254" operator="equal">
      <formula>"N"</formula>
    </cfRule>
  </conditionalFormatting>
  <conditionalFormatting sqref="U61">
    <cfRule type="dataBar" priority="2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{67B4C2F1-7D1F-4905-8AFC-F9A0BE88C3C6}</x14:id>
        </ext>
      </extLst>
    </cfRule>
  </conditionalFormatting>
  <conditionalFormatting sqref="O61">
    <cfRule type="cellIs" dxfId="330" priority="252" operator="equal">
      <formula>"N"</formula>
    </cfRule>
  </conditionalFormatting>
  <conditionalFormatting sqref="O61">
    <cfRule type="cellIs" dxfId="329" priority="251" operator="equal">
      <formula>"N"</formula>
    </cfRule>
  </conditionalFormatting>
  <conditionalFormatting sqref="O60">
    <cfRule type="cellIs" dxfId="328" priority="249" operator="equal">
      <formula>"N"</formula>
    </cfRule>
  </conditionalFormatting>
  <conditionalFormatting sqref="U60">
    <cfRule type="dataBar" priority="2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{584D8374-0CAB-4646-A028-B0E47D9F2310}</x14:id>
        </ext>
      </extLst>
    </cfRule>
  </conditionalFormatting>
  <conditionalFormatting sqref="O60">
    <cfRule type="cellIs" dxfId="327" priority="247" operator="equal">
      <formula>"N"</formula>
    </cfRule>
  </conditionalFormatting>
  <conditionalFormatting sqref="O60">
    <cfRule type="cellIs" dxfId="326" priority="246" operator="equal">
      <formula>"N"</formula>
    </cfRule>
  </conditionalFormatting>
  <conditionalFormatting sqref="O59">
    <cfRule type="cellIs" dxfId="325" priority="244" operator="equal">
      <formula>"N"</formula>
    </cfRule>
  </conditionalFormatting>
  <conditionalFormatting sqref="U59">
    <cfRule type="dataBar" priority="2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{DC0F8DEE-B67D-4A88-A2E0-8CED1C062BC6}</x14:id>
        </ext>
      </extLst>
    </cfRule>
  </conditionalFormatting>
  <conditionalFormatting sqref="O59">
    <cfRule type="cellIs" dxfId="324" priority="242" operator="equal">
      <formula>"N"</formula>
    </cfRule>
  </conditionalFormatting>
  <conditionalFormatting sqref="O59">
    <cfRule type="cellIs" dxfId="323" priority="241" operator="equal">
      <formula>"N"</formula>
    </cfRule>
  </conditionalFormatting>
  <conditionalFormatting sqref="U58">
    <cfRule type="dataBar" priority="2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{816769F0-5875-4F88-9647-9D038B37D4DE}</x14:id>
        </ext>
      </extLst>
    </cfRule>
  </conditionalFormatting>
  <conditionalFormatting sqref="O57">
    <cfRule type="cellIs" dxfId="322" priority="234" operator="equal">
      <formula>"N"</formula>
    </cfRule>
  </conditionalFormatting>
  <conditionalFormatting sqref="U57">
    <cfRule type="dataBar" priority="2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{26026765-6842-4091-8ADD-BC1F84ABDB77}</x14:id>
        </ext>
      </extLst>
    </cfRule>
  </conditionalFormatting>
  <conditionalFormatting sqref="O57">
    <cfRule type="cellIs" dxfId="321" priority="232" operator="equal">
      <formula>"N"</formula>
    </cfRule>
  </conditionalFormatting>
  <conditionalFormatting sqref="O57">
    <cfRule type="cellIs" dxfId="320" priority="231" operator="equal">
      <formula>"N"</formula>
    </cfRule>
  </conditionalFormatting>
  <conditionalFormatting sqref="O56">
    <cfRule type="cellIs" dxfId="319" priority="229" operator="equal">
      <formula>"N"</formula>
    </cfRule>
  </conditionalFormatting>
  <conditionalFormatting sqref="U56">
    <cfRule type="dataBar" priority="2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{80F498C3-A06E-42B3-A8B2-12021C164EF5}</x14:id>
        </ext>
      </extLst>
    </cfRule>
  </conditionalFormatting>
  <conditionalFormatting sqref="O56">
    <cfRule type="cellIs" dxfId="318" priority="227" operator="equal">
      <formula>"N"</formula>
    </cfRule>
  </conditionalFormatting>
  <conditionalFormatting sqref="O56">
    <cfRule type="cellIs" dxfId="317" priority="226" operator="equal">
      <formula>"N"</formula>
    </cfRule>
  </conditionalFormatting>
  <conditionalFormatting sqref="O55">
    <cfRule type="cellIs" dxfId="316" priority="224" operator="equal">
      <formula>"N"</formula>
    </cfRule>
  </conditionalFormatting>
  <conditionalFormatting sqref="U55">
    <cfRule type="dataBar" priority="2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{43D0076A-FD83-4C05-B044-89A8AAAE687E}</x14:id>
        </ext>
      </extLst>
    </cfRule>
  </conditionalFormatting>
  <conditionalFormatting sqref="O55">
    <cfRule type="cellIs" dxfId="315" priority="222" operator="equal">
      <formula>"N"</formula>
    </cfRule>
  </conditionalFormatting>
  <conditionalFormatting sqref="O55">
    <cfRule type="cellIs" dxfId="314" priority="221" operator="equal">
      <formula>"N"</formula>
    </cfRule>
  </conditionalFormatting>
  <conditionalFormatting sqref="O54">
    <cfRule type="cellIs" dxfId="313" priority="219" operator="equal">
      <formula>"N"</formula>
    </cfRule>
  </conditionalFormatting>
  <conditionalFormatting sqref="U54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{5AFE7C86-CD79-450B-B48F-7C8BDACD3CC1}</x14:id>
        </ext>
      </extLst>
    </cfRule>
  </conditionalFormatting>
  <conditionalFormatting sqref="O54">
    <cfRule type="cellIs" dxfId="312" priority="217" operator="equal">
      <formula>"N"</formula>
    </cfRule>
  </conditionalFormatting>
  <conditionalFormatting sqref="O54">
    <cfRule type="cellIs" dxfId="311" priority="216" operator="equal">
      <formula>"N"</formula>
    </cfRule>
  </conditionalFormatting>
  <conditionalFormatting sqref="O6">
    <cfRule type="cellIs" dxfId="310" priority="213" operator="equal">
      <formula>"N"</formula>
    </cfRule>
  </conditionalFormatting>
  <conditionalFormatting sqref="U6">
    <cfRule type="dataBar" priority="2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{71FDB5C5-80DA-43FD-8036-F542FA749928}</x14:id>
        </ext>
      </extLst>
    </cfRule>
  </conditionalFormatting>
  <conditionalFormatting sqref="O53">
    <cfRule type="cellIs" dxfId="309" priority="211" operator="equal">
      <formula>"N"</formula>
    </cfRule>
  </conditionalFormatting>
  <conditionalFormatting sqref="U53">
    <cfRule type="dataBar" priority="2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{62FD12FF-0208-456B-88F0-6696709FC39B}</x14:id>
        </ext>
      </extLst>
    </cfRule>
  </conditionalFormatting>
  <conditionalFormatting sqref="O53">
    <cfRule type="cellIs" dxfId="308" priority="209" operator="equal">
      <formula>"N"</formula>
    </cfRule>
  </conditionalFormatting>
  <conditionalFormatting sqref="O53">
    <cfRule type="cellIs" dxfId="307" priority="208" operator="equal">
      <formula>"N"</formula>
    </cfRule>
  </conditionalFormatting>
  <conditionalFormatting sqref="O52">
    <cfRule type="cellIs" dxfId="306" priority="206" operator="equal">
      <formula>"N"</formula>
    </cfRule>
  </conditionalFormatting>
  <conditionalFormatting sqref="U52">
    <cfRule type="dataBar" priority="2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{8B0A0A27-556C-4B26-9205-07B7A3731F3D}</x14:id>
        </ext>
      </extLst>
    </cfRule>
  </conditionalFormatting>
  <conditionalFormatting sqref="O52">
    <cfRule type="cellIs" dxfId="305" priority="204" operator="equal">
      <formula>"N"</formula>
    </cfRule>
  </conditionalFormatting>
  <conditionalFormatting sqref="O52">
    <cfRule type="cellIs" dxfId="304" priority="203" operator="equal">
      <formula>"N"</formula>
    </cfRule>
  </conditionalFormatting>
  <conditionalFormatting sqref="O51">
    <cfRule type="cellIs" dxfId="303" priority="201" operator="equal">
      <formula>"N"</formula>
    </cfRule>
  </conditionalFormatting>
  <conditionalFormatting sqref="U51">
    <cfRule type="dataBar" priority="2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{20726C9D-D921-468A-ADAF-F5FD30C46BC7}</x14:id>
        </ext>
      </extLst>
    </cfRule>
  </conditionalFormatting>
  <conditionalFormatting sqref="O51">
    <cfRule type="cellIs" dxfId="302" priority="199" operator="equal">
      <formula>"N"</formula>
    </cfRule>
  </conditionalFormatting>
  <conditionalFormatting sqref="O51">
    <cfRule type="cellIs" dxfId="301" priority="198" operator="equal">
      <formula>"N"</formula>
    </cfRule>
  </conditionalFormatting>
  <conditionalFormatting sqref="O366:O367 O361 O354 O344:O347 O341 O338 O332 O322 O313:O315 O272:O277 O250:O252 O219:O221 O200 O160 O88:O89">
    <cfRule type="cellIs" dxfId="300" priority="197" operator="equal">
      <formula>"N"</formula>
    </cfRule>
  </conditionalFormatting>
  <conditionalFormatting sqref="O366:O367 O361 O354 O344:O347 O341 O338 O332 O322 O313:O315 O272:O277 O250:O252 O219:O221 O200 O160 O88:O89">
    <cfRule type="cellIs" dxfId="299" priority="196" operator="equal">
      <formula>"N"</formula>
    </cfRule>
  </conditionalFormatting>
  <conditionalFormatting sqref="O366:O367 O361 O354 O344:O347 O341 O338 O332 O322 O313:O315 O272:O277 O250:O252 O219:O221 O200 O160 O88:O89">
    <cfRule type="cellIs" dxfId="298" priority="195" operator="equal">
      <formula>"N"</formula>
    </cfRule>
  </conditionalFormatting>
  <conditionalFormatting sqref="O249 O237 O227 O170:O171 O94:O95 O65 O58">
    <cfRule type="cellIs" dxfId="297" priority="194" operator="equal">
      <formula>"N"</formula>
    </cfRule>
  </conditionalFormatting>
  <conditionalFormatting sqref="O249 O237 O227 O170:O171 O94:O95 O65 O58">
    <cfRule type="cellIs" dxfId="296" priority="193" operator="equal">
      <formula>"N"</formula>
    </cfRule>
  </conditionalFormatting>
  <conditionalFormatting sqref="O249 O237 O227 O170:O171 O94:O95 O65 O58">
    <cfRule type="cellIs" dxfId="295" priority="192" operator="equal">
      <formula>"N"</formula>
    </cfRule>
  </conditionalFormatting>
  <conditionalFormatting sqref="O530 O512 O502:O504 O489 O469 O406 O383 O350 O325 O320 O296 O243:O244 O235:O236 O188">
    <cfRule type="cellIs" dxfId="294" priority="191" operator="equal">
      <formula>"N"</formula>
    </cfRule>
  </conditionalFormatting>
  <conditionalFormatting sqref="O530 O512 O502:O504 O489 O469 O406 O383 O350 O325 O320 O296 O243:O244 O235:O236 O188">
    <cfRule type="cellIs" dxfId="293" priority="190" operator="equal">
      <formula>"N"</formula>
    </cfRule>
  </conditionalFormatting>
  <conditionalFormatting sqref="O548">
    <cfRule type="cellIs" dxfId="292" priority="189" operator="equal">
      <formula>"N"</formula>
    </cfRule>
  </conditionalFormatting>
  <conditionalFormatting sqref="O548">
    <cfRule type="cellIs" dxfId="291" priority="188" operator="equal">
      <formula>"N"</formula>
    </cfRule>
  </conditionalFormatting>
  <conditionalFormatting sqref="O1101:O1103 O1094 O1005 O960 O903 O638">
    <cfRule type="cellIs" dxfId="290" priority="187" operator="equal">
      <formula>"N"</formula>
    </cfRule>
  </conditionalFormatting>
  <conditionalFormatting sqref="O1101:O1103 O1094 O1005 O960 O903 O638">
    <cfRule type="cellIs" dxfId="289" priority="186" operator="equal">
      <formula>"N"</formula>
    </cfRule>
  </conditionalFormatting>
  <conditionalFormatting sqref="O349 O334 O330:O331 O308 O248 O168 O154 O144 O97">
    <cfRule type="cellIs" dxfId="288" priority="185" operator="equal">
      <formula>"N"</formula>
    </cfRule>
  </conditionalFormatting>
  <conditionalFormatting sqref="O855:O856 O847 O845 O842 O835:O836 O710:O711 O698 O666 O649 O590 O453 O166:O167 O67">
    <cfRule type="cellIs" dxfId="287" priority="184" operator="equal">
      <formula>"N"</formula>
    </cfRule>
  </conditionalFormatting>
  <conditionalFormatting sqref="O855:O856 O847 O845 O842 O835:O836 O710:O711 O698 O666 O649 O590 O453 O166:O167 O67">
    <cfRule type="cellIs" dxfId="286" priority="183" operator="equal">
      <formula>"N"</formula>
    </cfRule>
  </conditionalFormatting>
  <conditionalFormatting sqref="O855:O856 O847 O845 O842 O835:O836 O710:O711 O698 O666 O649 O590 O453 O166:O167 O67">
    <cfRule type="cellIs" dxfId="285" priority="182" operator="equal">
      <formula>"N"</formula>
    </cfRule>
  </conditionalFormatting>
  <conditionalFormatting sqref="O50">
    <cfRule type="cellIs" dxfId="284" priority="180" operator="equal">
      <formula>"N"</formula>
    </cfRule>
  </conditionalFormatting>
  <conditionalFormatting sqref="U50">
    <cfRule type="dataBar" priority="1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{9F3806F0-9935-46BB-A43E-B5022B754C83}</x14:id>
        </ext>
      </extLst>
    </cfRule>
  </conditionalFormatting>
  <conditionalFormatting sqref="O50">
    <cfRule type="cellIs" dxfId="283" priority="178" operator="equal">
      <formula>"N"</formula>
    </cfRule>
  </conditionalFormatting>
  <conditionalFormatting sqref="O50">
    <cfRule type="cellIs" dxfId="282" priority="177" operator="equal">
      <formula>"N"</formula>
    </cfRule>
  </conditionalFormatting>
  <conditionalFormatting sqref="O49">
    <cfRule type="cellIs" dxfId="281" priority="175" operator="equal">
      <formula>"N"</formula>
    </cfRule>
  </conditionalFormatting>
  <conditionalFormatting sqref="U49">
    <cfRule type="dataBar" priority="1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{D19CF69E-8344-4D0C-899D-9939D862A417}</x14:id>
        </ext>
      </extLst>
    </cfRule>
  </conditionalFormatting>
  <conditionalFormatting sqref="O49">
    <cfRule type="cellIs" dxfId="280" priority="173" operator="equal">
      <formula>"N"</formula>
    </cfRule>
  </conditionalFormatting>
  <conditionalFormatting sqref="O49">
    <cfRule type="cellIs" dxfId="279" priority="172" operator="equal">
      <formula>"N"</formula>
    </cfRule>
  </conditionalFormatting>
  <conditionalFormatting sqref="O48">
    <cfRule type="cellIs" dxfId="278" priority="170" operator="equal">
      <formula>"N"</formula>
    </cfRule>
  </conditionalFormatting>
  <conditionalFormatting sqref="U48">
    <cfRule type="dataBar" priority="1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{C3D4DB11-E2BA-44C2-916F-C23F5FC73333}</x14:id>
        </ext>
      </extLst>
    </cfRule>
  </conditionalFormatting>
  <conditionalFormatting sqref="O48">
    <cfRule type="cellIs" dxfId="277" priority="168" operator="equal">
      <formula>"N"</formula>
    </cfRule>
  </conditionalFormatting>
  <conditionalFormatting sqref="O48">
    <cfRule type="cellIs" dxfId="276" priority="167" operator="equal">
      <formula>"N"</formula>
    </cfRule>
  </conditionalFormatting>
  <conditionalFormatting sqref="O47">
    <cfRule type="cellIs" dxfId="275" priority="165" operator="equal">
      <formula>"N"</formula>
    </cfRule>
  </conditionalFormatting>
  <conditionalFormatting sqref="U47">
    <cfRule type="dataBar" priority="1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{07C98A70-F5E3-44C0-8499-3CF188525C0C}</x14:id>
        </ext>
      </extLst>
    </cfRule>
  </conditionalFormatting>
  <conditionalFormatting sqref="O47">
    <cfRule type="cellIs" dxfId="274" priority="163" operator="equal">
      <formula>"N"</formula>
    </cfRule>
  </conditionalFormatting>
  <conditionalFormatting sqref="O47">
    <cfRule type="cellIs" dxfId="273" priority="162" operator="equal">
      <formula>"N"</formula>
    </cfRule>
  </conditionalFormatting>
  <conditionalFormatting sqref="O46">
    <cfRule type="cellIs" dxfId="272" priority="160" operator="equal">
      <formula>"N"</formula>
    </cfRule>
  </conditionalFormatting>
  <conditionalFormatting sqref="U46">
    <cfRule type="dataBar" priority="1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{7944430B-B90A-40B3-8525-284F4F5AB02C}</x14:id>
        </ext>
      </extLst>
    </cfRule>
  </conditionalFormatting>
  <conditionalFormatting sqref="O46">
    <cfRule type="cellIs" dxfId="271" priority="158" operator="equal">
      <formula>"N"</formula>
    </cfRule>
  </conditionalFormatting>
  <conditionalFormatting sqref="O46">
    <cfRule type="cellIs" dxfId="270" priority="157" operator="equal">
      <formula>"N"</formula>
    </cfRule>
  </conditionalFormatting>
  <conditionalFormatting sqref="O45">
    <cfRule type="cellIs" dxfId="269" priority="155" operator="equal">
      <formula>"N"</formula>
    </cfRule>
  </conditionalFormatting>
  <conditionalFormatting sqref="U45">
    <cfRule type="dataBar" priority="1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{5A4BFF57-FB2D-471A-B788-5468E786EB91}</x14:id>
        </ext>
      </extLst>
    </cfRule>
  </conditionalFormatting>
  <conditionalFormatting sqref="O45">
    <cfRule type="cellIs" dxfId="268" priority="153" operator="equal">
      <formula>"N"</formula>
    </cfRule>
  </conditionalFormatting>
  <conditionalFormatting sqref="O45">
    <cfRule type="cellIs" dxfId="267" priority="152" operator="equal">
      <formula>"N"</formula>
    </cfRule>
  </conditionalFormatting>
  <conditionalFormatting sqref="O44">
    <cfRule type="cellIs" dxfId="266" priority="150" operator="equal">
      <formula>"N"</formula>
    </cfRule>
  </conditionalFormatting>
  <conditionalFormatting sqref="U44">
    <cfRule type="dataBar" priority="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{CCA179BD-A72C-48D6-8968-084EEAF45EF4}</x14:id>
        </ext>
      </extLst>
    </cfRule>
  </conditionalFormatting>
  <conditionalFormatting sqref="O44">
    <cfRule type="cellIs" dxfId="265" priority="148" operator="equal">
      <formula>"N"</formula>
    </cfRule>
  </conditionalFormatting>
  <conditionalFormatting sqref="O44">
    <cfRule type="cellIs" dxfId="264" priority="147" operator="equal">
      <formula>"N"</formula>
    </cfRule>
  </conditionalFormatting>
  <conditionalFormatting sqref="O43">
    <cfRule type="cellIs" dxfId="263" priority="145" operator="equal">
      <formula>"N"</formula>
    </cfRule>
  </conditionalFormatting>
  <conditionalFormatting sqref="U43">
    <cfRule type="dataBar" priority="1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{6AD68DDE-030A-4E57-9DA9-5736BF1AFDA0}</x14:id>
        </ext>
      </extLst>
    </cfRule>
  </conditionalFormatting>
  <conditionalFormatting sqref="O43">
    <cfRule type="cellIs" dxfId="262" priority="143" operator="equal">
      <formula>"N"</formula>
    </cfRule>
  </conditionalFormatting>
  <conditionalFormatting sqref="O43">
    <cfRule type="cellIs" dxfId="261" priority="142" operator="equal">
      <formula>"N"</formula>
    </cfRule>
  </conditionalFormatting>
  <conditionalFormatting sqref="O42">
    <cfRule type="cellIs" dxfId="260" priority="140" operator="equal">
      <formula>"N"</formula>
    </cfRule>
  </conditionalFormatting>
  <conditionalFormatting sqref="U42">
    <cfRule type="dataBar" priority="1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{6A8F694A-DC1D-4F4C-A10B-AEBC8D3143FA}</x14:id>
        </ext>
      </extLst>
    </cfRule>
  </conditionalFormatting>
  <conditionalFormatting sqref="O42">
    <cfRule type="cellIs" dxfId="259" priority="138" operator="equal">
      <formula>"N"</formula>
    </cfRule>
  </conditionalFormatting>
  <conditionalFormatting sqref="O42">
    <cfRule type="cellIs" dxfId="258" priority="137" operator="equal">
      <formula>"N"</formula>
    </cfRule>
  </conditionalFormatting>
  <conditionalFormatting sqref="O41">
    <cfRule type="cellIs" dxfId="257" priority="132" operator="equal">
      <formula>"N"</formula>
    </cfRule>
  </conditionalFormatting>
  <conditionalFormatting sqref="U41">
    <cfRule type="dataBar" priority="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{FF6D421E-65D7-49E8-8449-79A222A0A5EF}</x14:id>
        </ext>
      </extLst>
    </cfRule>
  </conditionalFormatting>
  <conditionalFormatting sqref="O41">
    <cfRule type="cellIs" dxfId="256" priority="130" operator="equal">
      <formula>"N"</formula>
    </cfRule>
  </conditionalFormatting>
  <conditionalFormatting sqref="O41">
    <cfRule type="cellIs" dxfId="255" priority="129" operator="equal">
      <formula>"N"</formula>
    </cfRule>
  </conditionalFormatting>
  <conditionalFormatting sqref="O10">
    <cfRule type="cellIs" dxfId="254" priority="126" operator="equal">
      <formula>"N"</formula>
    </cfRule>
  </conditionalFormatting>
  <conditionalFormatting sqref="U10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{F6DA9ED5-A407-4C42-8E94-67422097C19F}</x14:id>
        </ext>
      </extLst>
    </cfRule>
  </conditionalFormatting>
  <conditionalFormatting sqref="O40">
    <cfRule type="cellIs" dxfId="253" priority="124" operator="equal">
      <formula>"N"</formula>
    </cfRule>
  </conditionalFormatting>
  <conditionalFormatting sqref="U40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{2FB9FC82-065F-4C8B-96BB-76E829C20F01}</x14:id>
        </ext>
      </extLst>
    </cfRule>
  </conditionalFormatting>
  <conditionalFormatting sqref="O40">
    <cfRule type="cellIs" dxfId="252" priority="122" operator="equal">
      <formula>"N"</formula>
    </cfRule>
  </conditionalFormatting>
  <conditionalFormatting sqref="O40">
    <cfRule type="cellIs" dxfId="251" priority="121" operator="equal">
      <formula>"N"</formula>
    </cfRule>
  </conditionalFormatting>
  <conditionalFormatting sqref="O39">
    <cfRule type="cellIs" dxfId="250" priority="114" operator="equal">
      <formula>"N"</formula>
    </cfRule>
  </conditionalFormatting>
  <conditionalFormatting sqref="U39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{C10DE580-2191-4471-8851-E2C4BA1C082E}</x14:id>
        </ext>
      </extLst>
    </cfRule>
  </conditionalFormatting>
  <conditionalFormatting sqref="O39">
    <cfRule type="cellIs" dxfId="249" priority="112" operator="equal">
      <formula>"N"</formula>
    </cfRule>
  </conditionalFormatting>
  <conditionalFormatting sqref="O39">
    <cfRule type="cellIs" dxfId="248" priority="111" operator="equal">
      <formula>"N"</formula>
    </cfRule>
  </conditionalFormatting>
  <conditionalFormatting sqref="O38">
    <cfRule type="cellIs" dxfId="247" priority="109" operator="equal">
      <formula>"N"</formula>
    </cfRule>
  </conditionalFormatting>
  <conditionalFormatting sqref="U38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{BAD95BC1-BD90-45AC-913A-AF97A0BA2DB2}</x14:id>
        </ext>
      </extLst>
    </cfRule>
  </conditionalFormatting>
  <conditionalFormatting sqref="O38">
    <cfRule type="cellIs" dxfId="246" priority="107" operator="equal">
      <formula>"N"</formula>
    </cfRule>
  </conditionalFormatting>
  <conditionalFormatting sqref="O38">
    <cfRule type="cellIs" dxfId="245" priority="106" operator="equal">
      <formula>"N"</formula>
    </cfRule>
  </conditionalFormatting>
  <conditionalFormatting sqref="O37">
    <cfRule type="cellIs" dxfId="244" priority="104" operator="equal">
      <formula>"N"</formula>
    </cfRule>
  </conditionalFormatting>
  <conditionalFormatting sqref="U37">
    <cfRule type="dataBar" priority="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{AA16D60A-02E4-4ABE-8532-A8296ACF3942}</x14:id>
        </ext>
      </extLst>
    </cfRule>
  </conditionalFormatting>
  <conditionalFormatting sqref="O37">
    <cfRule type="cellIs" dxfId="243" priority="102" operator="equal">
      <formula>"N"</formula>
    </cfRule>
  </conditionalFormatting>
  <conditionalFormatting sqref="O37">
    <cfRule type="cellIs" dxfId="242" priority="101" operator="equal">
      <formula>"N"</formula>
    </cfRule>
  </conditionalFormatting>
  <conditionalFormatting sqref="O8">
    <cfRule type="cellIs" dxfId="241" priority="98" operator="equal">
      <formula>"N"</formula>
    </cfRule>
  </conditionalFormatting>
  <conditionalFormatting sqref="U8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{E017603B-8B28-4D91-AB0C-1FCB71580A3C}</x14:id>
        </ext>
      </extLst>
    </cfRule>
  </conditionalFormatting>
  <conditionalFormatting sqref="O36">
    <cfRule type="cellIs" dxfId="240" priority="96" operator="equal">
      <formula>"N"</formula>
    </cfRule>
  </conditionalFormatting>
  <conditionalFormatting sqref="U36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{D94712E0-2B07-4580-B950-2265426C48AD}</x14:id>
        </ext>
      </extLst>
    </cfRule>
  </conditionalFormatting>
  <conditionalFormatting sqref="O36">
    <cfRule type="cellIs" dxfId="239" priority="94" operator="equal">
      <formula>"N"</formula>
    </cfRule>
  </conditionalFormatting>
  <conditionalFormatting sqref="O36">
    <cfRule type="cellIs" dxfId="238" priority="93" operator="equal">
      <formula>"N"</formula>
    </cfRule>
  </conditionalFormatting>
  <conditionalFormatting sqref="O35">
    <cfRule type="cellIs" dxfId="237" priority="91" operator="equal">
      <formula>"N"</formula>
    </cfRule>
  </conditionalFormatting>
  <conditionalFormatting sqref="U35">
    <cfRule type="dataBar" priority="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{89A3590D-6433-4988-8727-C89319E49656}</x14:id>
        </ext>
      </extLst>
    </cfRule>
  </conditionalFormatting>
  <conditionalFormatting sqref="O35">
    <cfRule type="cellIs" dxfId="236" priority="89" operator="equal">
      <formula>"N"</formula>
    </cfRule>
  </conditionalFormatting>
  <conditionalFormatting sqref="O35">
    <cfRule type="cellIs" dxfId="235" priority="88" operator="equal">
      <formula>"N"</formula>
    </cfRule>
  </conditionalFormatting>
  <conditionalFormatting sqref="O34">
    <cfRule type="cellIs" dxfId="234" priority="86" operator="equal">
      <formula>"N"</formula>
    </cfRule>
  </conditionalFormatting>
  <conditionalFormatting sqref="U34">
    <cfRule type="dataBar" priority="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{82C66C49-8539-4B9D-982A-63AA33F92A0F}</x14:id>
        </ext>
      </extLst>
    </cfRule>
  </conditionalFormatting>
  <conditionalFormatting sqref="O34">
    <cfRule type="cellIs" dxfId="233" priority="84" operator="equal">
      <formula>"N"</formula>
    </cfRule>
  </conditionalFormatting>
  <conditionalFormatting sqref="O34">
    <cfRule type="cellIs" dxfId="232" priority="83" operator="equal">
      <formula>"N"</formula>
    </cfRule>
  </conditionalFormatting>
  <conditionalFormatting sqref="O33">
    <cfRule type="cellIs" dxfId="231" priority="82" operator="equal">
      <formula>"N"</formula>
    </cfRule>
  </conditionalFormatting>
  <conditionalFormatting sqref="U33">
    <cfRule type="dataBar" priority="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{7AC6FBFD-A8A1-4669-87C2-C24F98CD1518}</x14:id>
        </ext>
      </extLst>
    </cfRule>
  </conditionalFormatting>
  <conditionalFormatting sqref="O33">
    <cfRule type="cellIs" dxfId="230" priority="80" operator="equal">
      <formula>"N"</formula>
    </cfRule>
  </conditionalFormatting>
  <conditionalFormatting sqref="O33">
    <cfRule type="cellIs" dxfId="229" priority="79" operator="equal">
      <formula>"N"</formula>
    </cfRule>
  </conditionalFormatting>
  <conditionalFormatting sqref="O32">
    <cfRule type="cellIs" dxfId="228" priority="77" operator="equal">
      <formula>"N"</formula>
    </cfRule>
  </conditionalFormatting>
  <conditionalFormatting sqref="U32">
    <cfRule type="dataBar" priority="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{5E98F59F-92B4-4B90-AD2B-0DA5ABE9E3EE}</x14:id>
        </ext>
      </extLst>
    </cfRule>
  </conditionalFormatting>
  <conditionalFormatting sqref="O32">
    <cfRule type="cellIs" dxfId="227" priority="75" operator="equal">
      <formula>"N"</formula>
    </cfRule>
  </conditionalFormatting>
  <conditionalFormatting sqref="O32">
    <cfRule type="cellIs" dxfId="226" priority="74" operator="equal">
      <formula>"N"</formula>
    </cfRule>
  </conditionalFormatting>
  <conditionalFormatting sqref="O31">
    <cfRule type="cellIs" dxfId="225" priority="72" operator="equal">
      <formula>"N"</formula>
    </cfRule>
  </conditionalFormatting>
  <conditionalFormatting sqref="U31">
    <cfRule type="dataBar" priority="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{960DF9B3-6980-4B89-9CD6-A0E8FB39159E}</x14:id>
        </ext>
      </extLst>
    </cfRule>
  </conditionalFormatting>
  <conditionalFormatting sqref="O31">
    <cfRule type="cellIs" dxfId="224" priority="70" operator="equal">
      <formula>"N"</formula>
    </cfRule>
  </conditionalFormatting>
  <conditionalFormatting sqref="O31">
    <cfRule type="cellIs" dxfId="223" priority="69" operator="equal">
      <formula>"N"</formula>
    </cfRule>
  </conditionalFormatting>
  <conditionalFormatting sqref="O30">
    <cfRule type="cellIs" dxfId="222" priority="67" operator="equal">
      <formula>"N"</formula>
    </cfRule>
  </conditionalFormatting>
  <conditionalFormatting sqref="U30">
    <cfRule type="dataBar" priority="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{28094830-3E58-4281-9B29-F0AB124BD72D}</x14:id>
        </ext>
      </extLst>
    </cfRule>
  </conditionalFormatting>
  <conditionalFormatting sqref="O30">
    <cfRule type="cellIs" dxfId="221" priority="65" operator="equal">
      <formula>"N"</formula>
    </cfRule>
  </conditionalFormatting>
  <conditionalFormatting sqref="O30">
    <cfRule type="cellIs" dxfId="220" priority="64" operator="equal">
      <formula>"N"</formula>
    </cfRule>
  </conditionalFormatting>
  <conditionalFormatting sqref="O29">
    <cfRule type="cellIs" dxfId="219" priority="62" operator="equal">
      <formula>"N"</formula>
    </cfRule>
  </conditionalFormatting>
  <conditionalFormatting sqref="U29">
    <cfRule type="dataBar" priority="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{8BDBD6FF-2CCB-44BC-91B3-42EDBB3C3268}</x14:id>
        </ext>
      </extLst>
    </cfRule>
  </conditionalFormatting>
  <conditionalFormatting sqref="O29">
    <cfRule type="cellIs" dxfId="218" priority="60" operator="equal">
      <formula>"N"</formula>
    </cfRule>
  </conditionalFormatting>
  <conditionalFormatting sqref="O29">
    <cfRule type="cellIs" dxfId="217" priority="59" operator="equal">
      <formula>"N"</formula>
    </cfRule>
  </conditionalFormatting>
  <conditionalFormatting sqref="O28">
    <cfRule type="cellIs" dxfId="216" priority="57" operator="equal">
      <formula>"N"</formula>
    </cfRule>
  </conditionalFormatting>
  <conditionalFormatting sqref="U28">
    <cfRule type="dataBar" priority="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{8E0BB20F-ED47-43EA-B345-9CBC2417D967}</x14:id>
        </ext>
      </extLst>
    </cfRule>
  </conditionalFormatting>
  <conditionalFormatting sqref="O28">
    <cfRule type="cellIs" dxfId="215" priority="55" operator="equal">
      <formula>"N"</formula>
    </cfRule>
  </conditionalFormatting>
  <conditionalFormatting sqref="O28">
    <cfRule type="cellIs" dxfId="214" priority="54" operator="equal">
      <formula>"N"</formula>
    </cfRule>
  </conditionalFormatting>
  <conditionalFormatting sqref="O27">
    <cfRule type="cellIs" dxfId="213" priority="52" operator="equal">
      <formula>"N"</formula>
    </cfRule>
  </conditionalFormatting>
  <conditionalFormatting sqref="U27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{CE08E9BE-C648-4688-97BB-59BCA38B3857}</x14:id>
        </ext>
      </extLst>
    </cfRule>
  </conditionalFormatting>
  <conditionalFormatting sqref="O27">
    <cfRule type="cellIs" dxfId="212" priority="50" operator="equal">
      <formula>"N"</formula>
    </cfRule>
  </conditionalFormatting>
  <conditionalFormatting sqref="O27">
    <cfRule type="cellIs" dxfId="211" priority="49" operator="equal">
      <formula>"N"</formula>
    </cfRule>
  </conditionalFormatting>
  <conditionalFormatting sqref="O26">
    <cfRule type="cellIs" dxfId="210" priority="47" operator="equal">
      <formula>"N"</formula>
    </cfRule>
  </conditionalFormatting>
  <conditionalFormatting sqref="U26">
    <cfRule type="dataBar" priority="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{808E19CC-0B43-48DC-9EFD-5516EDA8FB66}</x14:id>
        </ext>
      </extLst>
    </cfRule>
  </conditionalFormatting>
  <conditionalFormatting sqref="O26">
    <cfRule type="cellIs" dxfId="209" priority="45" operator="equal">
      <formula>"N"</formula>
    </cfRule>
  </conditionalFormatting>
  <conditionalFormatting sqref="O26">
    <cfRule type="cellIs" dxfId="208" priority="44" operator="equal">
      <formula>"N"</formula>
    </cfRule>
  </conditionalFormatting>
  <conditionalFormatting sqref="O25">
    <cfRule type="cellIs" dxfId="207" priority="42" operator="equal">
      <formula>"N"</formula>
    </cfRule>
  </conditionalFormatting>
  <conditionalFormatting sqref="U25"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{17449F83-0F92-4F0A-BC98-4A8C467DB96B}</x14:id>
        </ext>
      </extLst>
    </cfRule>
  </conditionalFormatting>
  <conditionalFormatting sqref="O25">
    <cfRule type="cellIs" dxfId="206" priority="40" operator="equal">
      <formula>"N"</formula>
    </cfRule>
  </conditionalFormatting>
  <conditionalFormatting sqref="O25">
    <cfRule type="cellIs" dxfId="205" priority="39" operator="equal">
      <formula>"N"</formula>
    </cfRule>
  </conditionalFormatting>
  <conditionalFormatting sqref="O24">
    <cfRule type="cellIs" dxfId="204" priority="37" operator="equal">
      <formula>"N"</formula>
    </cfRule>
  </conditionalFormatting>
  <conditionalFormatting sqref="U24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{B5BC4A32-26E6-49BF-9CBA-46F40AF6010F}</x14:id>
        </ext>
      </extLst>
    </cfRule>
  </conditionalFormatting>
  <conditionalFormatting sqref="O24">
    <cfRule type="cellIs" dxfId="203" priority="35" operator="equal">
      <formula>"N"</formula>
    </cfRule>
  </conditionalFormatting>
  <conditionalFormatting sqref="O24">
    <cfRule type="cellIs" dxfId="202" priority="34" operator="equal">
      <formula>"N"</formula>
    </cfRule>
  </conditionalFormatting>
  <conditionalFormatting sqref="O23">
    <cfRule type="cellIs" dxfId="201" priority="32" operator="equal">
      <formula>"N"</formula>
    </cfRule>
  </conditionalFormatting>
  <conditionalFormatting sqref="U23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{B268FD6E-88C8-47DD-B861-ED4131D8AB40}</x14:id>
        </ext>
      </extLst>
    </cfRule>
  </conditionalFormatting>
  <conditionalFormatting sqref="O23">
    <cfRule type="cellIs" dxfId="200" priority="30" operator="equal">
      <formula>"N"</formula>
    </cfRule>
  </conditionalFormatting>
  <conditionalFormatting sqref="O23">
    <cfRule type="cellIs" dxfId="199" priority="29" operator="equal">
      <formula>"N"</formula>
    </cfRule>
  </conditionalFormatting>
  <conditionalFormatting sqref="O22">
    <cfRule type="cellIs" dxfId="198" priority="27" operator="equal">
      <formula>"N"</formula>
    </cfRule>
  </conditionalFormatting>
  <conditionalFormatting sqref="U22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{29B2FA1E-D305-4979-A833-B960A3780D99}</x14:id>
        </ext>
      </extLst>
    </cfRule>
  </conditionalFormatting>
  <conditionalFormatting sqref="O22">
    <cfRule type="cellIs" dxfId="197" priority="25" operator="equal">
      <formula>"N"</formula>
    </cfRule>
  </conditionalFormatting>
  <conditionalFormatting sqref="O22">
    <cfRule type="cellIs" dxfId="196" priority="24" operator="equal">
      <formula>"N"</formula>
    </cfRule>
  </conditionalFormatting>
  <conditionalFormatting sqref="O21">
    <cfRule type="cellIs" dxfId="195" priority="22" operator="equal">
      <formula>"N"</formula>
    </cfRule>
  </conditionalFormatting>
  <conditionalFormatting sqref="U21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{8B74CD7A-A948-4805-B0B2-C4699C4AF817}</x14:id>
        </ext>
      </extLst>
    </cfRule>
  </conditionalFormatting>
  <conditionalFormatting sqref="O21">
    <cfRule type="cellIs" dxfId="194" priority="20" operator="equal">
      <formula>"N"</formula>
    </cfRule>
  </conditionalFormatting>
  <conditionalFormatting sqref="O21">
    <cfRule type="cellIs" dxfId="193" priority="19" operator="equal">
      <formula>"N"</formula>
    </cfRule>
  </conditionalFormatting>
  <conditionalFormatting sqref="O20">
    <cfRule type="cellIs" dxfId="192" priority="17" operator="equal">
      <formula>"N"</formula>
    </cfRule>
  </conditionalFormatting>
  <conditionalFormatting sqref="U20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{A2009E43-EC06-4BED-A1C8-0839D91E548C}</x14:id>
        </ext>
      </extLst>
    </cfRule>
  </conditionalFormatting>
  <conditionalFormatting sqref="O20">
    <cfRule type="cellIs" dxfId="191" priority="15" operator="equal">
      <formula>"N"</formula>
    </cfRule>
  </conditionalFormatting>
  <conditionalFormatting sqref="O20">
    <cfRule type="cellIs" dxfId="190" priority="14" operator="equal">
      <formula>"N"</formula>
    </cfRule>
  </conditionalFormatting>
  <conditionalFormatting sqref="O9">
    <cfRule type="cellIs" dxfId="189" priority="11" operator="equal">
      <formula>"N"</formula>
    </cfRule>
  </conditionalFormatting>
  <conditionalFormatting sqref="U9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{467727B5-B6FA-4C4A-823B-BBFFBD68F9FD}</x14:id>
        </ext>
      </extLst>
    </cfRule>
  </conditionalFormatting>
  <conditionalFormatting sqref="O19">
    <cfRule type="cellIs" dxfId="188" priority="9" operator="equal">
      <formula>"N"</formula>
    </cfRule>
  </conditionalFormatting>
  <conditionalFormatting sqref="U19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{8B042CFA-7D66-4E78-8BF8-7EB09DB89917}</x14:id>
        </ext>
      </extLst>
    </cfRule>
  </conditionalFormatting>
  <conditionalFormatting sqref="O19">
    <cfRule type="cellIs" dxfId="187" priority="7" operator="equal">
      <formula>"N"</formula>
    </cfRule>
  </conditionalFormatting>
  <conditionalFormatting sqref="O19">
    <cfRule type="cellIs" dxfId="186" priority="6" operator="equal">
      <formula>"N"</formula>
    </cfRule>
  </conditionalFormatting>
  <conditionalFormatting sqref="O18">
    <cfRule type="cellIs" dxfId="185" priority="4" operator="equal">
      <formula>"N"</formula>
    </cfRule>
  </conditionalFormatting>
  <conditionalFormatting sqref="U1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{64DF30BD-807A-4AE6-B7CB-5DCD56D2353E}</x14:id>
        </ext>
      </extLst>
    </cfRule>
  </conditionalFormatting>
  <conditionalFormatting sqref="O18">
    <cfRule type="cellIs" dxfId="184" priority="2" operator="equal">
      <formula>"N"</formula>
    </cfRule>
  </conditionalFormatting>
  <conditionalFormatting sqref="O18">
    <cfRule type="cellIs" dxfId="183" priority="1" operator="equal">
      <formula>"N"</formula>
    </cfRule>
  </conditionalFormatting>
  <conditionalFormatting sqref="U13:U16 U2:U5 U11">
    <cfRule type="dataBar" priority="115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{7AEE0349-FA97-4545-AE26-3593A9E0A681}</x14:id>
        </ext>
      </extLst>
    </cfRule>
  </conditionalFormatting>
  <conditionalFormatting sqref="Z1498:Z1962 Z1492 Z812 Z479:Z512 Z375:Z381">
    <cfRule type="dataBar" priority="115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{D1F1BD65-F4E0-455D-800D-B83F8C285C13}</x14:id>
        </ext>
      </extLst>
    </cfRule>
  </conditionalFormatting>
  <conditionalFormatting sqref="U1126:U2020 U812 U17 U479:U512 U375:U381">
    <cfRule type="dataBar" priority="115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{28D7A5B9-2F6D-479E-AAA3-4DC5CD629B10}</x14:id>
        </ext>
      </extLst>
    </cfRule>
  </conditionalFormatting>
  <conditionalFormatting sqref="R226:R2023 R222:R223 R205:R218 R192:R202 R154:R190 R80:R152 R2:R78">
    <cfRule type="dataBar" priority="115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{BAE3876D-E792-4E1D-8634-30F553456BF4}</x14:id>
        </ext>
      </extLst>
    </cfRule>
  </conditionalFormatting>
  <pageMargins left="0.511811024" right="0.511811024" top="0.78740157499999996" bottom="0.78740157499999996" header="0.31496062000000002" footer="0.31496062000000002"/>
  <pageSetup paperSize="9" orientation="portrait" r:id="rId1"/>
  <colBreaks count="1" manualBreakCount="1">
    <brk id="17" max="1048575" man="1"/>
  </colBreak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56B907-D025-46EB-8D35-EC94E9E361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Z1497</xm:sqref>
        </x14:conditionalFormatting>
        <x14:conditionalFormatting xmlns:xm="http://schemas.microsoft.com/office/excel/2006/main">
          <x14:cfRule type="dataBar" id="{3C9C8D0E-28BC-4107-831E-874D8404C0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Z1496</xm:sqref>
        </x14:conditionalFormatting>
        <x14:conditionalFormatting xmlns:xm="http://schemas.microsoft.com/office/excel/2006/main">
          <x14:cfRule type="dataBar" id="{465EE1FF-314E-4B97-8C55-C3CEE6E6B2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Z1495</xm:sqref>
        </x14:conditionalFormatting>
        <x14:conditionalFormatting xmlns:xm="http://schemas.microsoft.com/office/excel/2006/main">
          <x14:cfRule type="dataBar" id="{4B7FE581-781A-4C79-B847-67F7D3C47F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Z1494</xm:sqref>
        </x14:conditionalFormatting>
        <x14:conditionalFormatting xmlns:xm="http://schemas.microsoft.com/office/excel/2006/main">
          <x14:cfRule type="dataBar" id="{5FE1E0F8-4E22-43BB-ADBD-4EE4EF206C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Z1493</xm:sqref>
        </x14:conditionalFormatting>
        <x14:conditionalFormatting xmlns:xm="http://schemas.microsoft.com/office/excel/2006/main">
          <x14:cfRule type="dataBar" id="{B2FB2369-1705-40ED-B703-A577DDBD1A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Z1491</xm:sqref>
        </x14:conditionalFormatting>
        <x14:conditionalFormatting xmlns:xm="http://schemas.microsoft.com/office/excel/2006/main">
          <x14:cfRule type="dataBar" id="{268A227A-BE0A-40BA-A483-24869C70B6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Z1490</xm:sqref>
        </x14:conditionalFormatting>
        <x14:conditionalFormatting xmlns:xm="http://schemas.microsoft.com/office/excel/2006/main">
          <x14:cfRule type="dataBar" id="{024E97CD-8DB7-49BB-A65F-68645CB6066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Z1489</xm:sqref>
        </x14:conditionalFormatting>
        <x14:conditionalFormatting xmlns:xm="http://schemas.microsoft.com/office/excel/2006/main">
          <x14:cfRule type="dataBar" id="{E2C46F4D-43FC-44BF-81E2-58624A69D3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Z1484</xm:sqref>
        </x14:conditionalFormatting>
        <x14:conditionalFormatting xmlns:xm="http://schemas.microsoft.com/office/excel/2006/main">
          <x14:cfRule type="dataBar" id="{114A9FD3-86C6-4089-9CD5-15490A0033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Z1481</xm:sqref>
        </x14:conditionalFormatting>
        <x14:conditionalFormatting xmlns:xm="http://schemas.microsoft.com/office/excel/2006/main">
          <x14:cfRule type="dataBar" id="{FF835E95-F0E3-409E-AA38-142E60753A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Z1488</xm:sqref>
        </x14:conditionalFormatting>
        <x14:conditionalFormatting xmlns:xm="http://schemas.microsoft.com/office/excel/2006/main">
          <x14:cfRule type="dataBar" id="{A37F12CB-9969-4D8C-B41E-46525294EE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Z1487</xm:sqref>
        </x14:conditionalFormatting>
        <x14:conditionalFormatting xmlns:xm="http://schemas.microsoft.com/office/excel/2006/main">
          <x14:cfRule type="dataBar" id="{0EC8071B-9ACB-4EFF-A681-D9DC3ED0C3A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Z1486</xm:sqref>
        </x14:conditionalFormatting>
        <x14:conditionalFormatting xmlns:xm="http://schemas.microsoft.com/office/excel/2006/main">
          <x14:cfRule type="dataBar" id="{E009408C-D9B7-4F40-B5B9-CB56F34F11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Z1485</xm:sqref>
        </x14:conditionalFormatting>
        <x14:conditionalFormatting xmlns:xm="http://schemas.microsoft.com/office/excel/2006/main">
          <x14:cfRule type="dataBar" id="{EC3F3523-69E2-46BD-8CED-A63C836E01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Z1483</xm:sqref>
        </x14:conditionalFormatting>
        <x14:conditionalFormatting xmlns:xm="http://schemas.microsoft.com/office/excel/2006/main">
          <x14:cfRule type="dataBar" id="{6B4786B9-E3AE-4743-A010-33FE8323687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Z1482</xm:sqref>
        </x14:conditionalFormatting>
        <x14:conditionalFormatting xmlns:xm="http://schemas.microsoft.com/office/excel/2006/main">
          <x14:cfRule type="dataBar" id="{9EE76CDD-3896-4F35-9650-29377C3C3B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Z1480</xm:sqref>
        </x14:conditionalFormatting>
        <x14:conditionalFormatting xmlns:xm="http://schemas.microsoft.com/office/excel/2006/main">
          <x14:cfRule type="dataBar" id="{294C412B-A1EF-49E4-AAF7-DE97FC2F3A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Z1479</xm:sqref>
        </x14:conditionalFormatting>
        <x14:conditionalFormatting xmlns:xm="http://schemas.microsoft.com/office/excel/2006/main">
          <x14:cfRule type="dataBar" id="{E1FF9418-1E3A-4A22-A15E-9CFC45EE2D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Z1478</xm:sqref>
        </x14:conditionalFormatting>
        <x14:conditionalFormatting xmlns:xm="http://schemas.microsoft.com/office/excel/2006/main">
          <x14:cfRule type="dataBar" id="{D8D90222-A0C7-42C3-8BAC-2C967760EB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Z1477</xm:sqref>
        </x14:conditionalFormatting>
        <x14:conditionalFormatting xmlns:xm="http://schemas.microsoft.com/office/excel/2006/main">
          <x14:cfRule type="dataBar" id="{6A142D6B-A8E5-4AE6-A5FC-E123BB4381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Z1476</xm:sqref>
        </x14:conditionalFormatting>
        <x14:conditionalFormatting xmlns:xm="http://schemas.microsoft.com/office/excel/2006/main">
          <x14:cfRule type="dataBar" id="{8ADDFE88-511B-4BE8-B9FD-67B4EEED8F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Z1475</xm:sqref>
        </x14:conditionalFormatting>
        <x14:conditionalFormatting xmlns:xm="http://schemas.microsoft.com/office/excel/2006/main">
          <x14:cfRule type="dataBar" id="{15CE6259-75F4-4949-8758-B3CE7BFCBE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Z1474</xm:sqref>
        </x14:conditionalFormatting>
        <x14:conditionalFormatting xmlns:xm="http://schemas.microsoft.com/office/excel/2006/main">
          <x14:cfRule type="dataBar" id="{1ABFF0DD-A846-4B13-BCC4-FD54572A37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Z1473</xm:sqref>
        </x14:conditionalFormatting>
        <x14:conditionalFormatting xmlns:xm="http://schemas.microsoft.com/office/excel/2006/main">
          <x14:cfRule type="dataBar" id="{86ADF1F2-ECF6-4434-AE16-C4C85C78D7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Z1472</xm:sqref>
        </x14:conditionalFormatting>
        <x14:conditionalFormatting xmlns:xm="http://schemas.microsoft.com/office/excel/2006/main">
          <x14:cfRule type="dataBar" id="{443004B4-65A0-4C7F-8A7F-1E03D03D8B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Z1471</xm:sqref>
        </x14:conditionalFormatting>
        <x14:conditionalFormatting xmlns:xm="http://schemas.microsoft.com/office/excel/2006/main">
          <x14:cfRule type="dataBar" id="{160E3D26-C6EE-41D9-A170-AD5D03DA88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Z1470</xm:sqref>
        </x14:conditionalFormatting>
        <x14:conditionalFormatting xmlns:xm="http://schemas.microsoft.com/office/excel/2006/main">
          <x14:cfRule type="dataBar" id="{F3094F85-2893-4734-B287-1E74C97161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Z1469</xm:sqref>
        </x14:conditionalFormatting>
        <x14:conditionalFormatting xmlns:xm="http://schemas.microsoft.com/office/excel/2006/main">
          <x14:cfRule type="dataBar" id="{BB34D8B8-6CC7-43BB-881B-F6A1348C43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Z1465</xm:sqref>
        </x14:conditionalFormatting>
        <x14:conditionalFormatting xmlns:xm="http://schemas.microsoft.com/office/excel/2006/main">
          <x14:cfRule type="dataBar" id="{ABDD58D6-E635-4142-961D-A05B76CCD8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Z1468</xm:sqref>
        </x14:conditionalFormatting>
        <x14:conditionalFormatting xmlns:xm="http://schemas.microsoft.com/office/excel/2006/main">
          <x14:cfRule type="dataBar" id="{3ED2F733-81F4-40DA-8BCA-F7275E39ECA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Z1467</xm:sqref>
        </x14:conditionalFormatting>
        <x14:conditionalFormatting xmlns:xm="http://schemas.microsoft.com/office/excel/2006/main">
          <x14:cfRule type="dataBar" id="{8DDCF617-1516-4BF6-9D67-E8483C8882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Z1466</xm:sqref>
        </x14:conditionalFormatting>
        <x14:conditionalFormatting xmlns:xm="http://schemas.microsoft.com/office/excel/2006/main">
          <x14:cfRule type="dataBar" id="{D98B5531-36D2-4F2F-8368-3344FC558E9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Z1463</xm:sqref>
        </x14:conditionalFormatting>
        <x14:conditionalFormatting xmlns:xm="http://schemas.microsoft.com/office/excel/2006/main">
          <x14:cfRule type="dataBar" id="{EF085CEA-24F6-4157-BFB5-0FA34E2D64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Z1462</xm:sqref>
        </x14:conditionalFormatting>
        <x14:conditionalFormatting xmlns:xm="http://schemas.microsoft.com/office/excel/2006/main">
          <x14:cfRule type="dataBar" id="{3F9282F3-D0BD-4E61-9AB1-A98C2162F8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Z1461</xm:sqref>
        </x14:conditionalFormatting>
        <x14:conditionalFormatting xmlns:xm="http://schemas.microsoft.com/office/excel/2006/main">
          <x14:cfRule type="dataBar" id="{5FDDEA1C-7AF3-4177-9808-B84BE60348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Z1460</xm:sqref>
        </x14:conditionalFormatting>
        <x14:conditionalFormatting xmlns:xm="http://schemas.microsoft.com/office/excel/2006/main">
          <x14:cfRule type="dataBar" id="{814BB7AE-8C0D-4337-90CC-819FC4AF50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Z1459</xm:sqref>
        </x14:conditionalFormatting>
        <x14:conditionalFormatting xmlns:xm="http://schemas.microsoft.com/office/excel/2006/main">
          <x14:cfRule type="dataBar" id="{E1EE93F1-AF1A-4548-AECD-BE4656B835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Z1458</xm:sqref>
        </x14:conditionalFormatting>
        <x14:conditionalFormatting xmlns:xm="http://schemas.microsoft.com/office/excel/2006/main">
          <x14:cfRule type="dataBar" id="{95364922-EB39-4AB0-8911-64AFF932DBF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Z1457</xm:sqref>
        </x14:conditionalFormatting>
        <x14:conditionalFormatting xmlns:xm="http://schemas.microsoft.com/office/excel/2006/main">
          <x14:cfRule type="dataBar" id="{304D942E-F0BF-429D-B2C1-1FCAE51F47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Z1455</xm:sqref>
        </x14:conditionalFormatting>
        <x14:conditionalFormatting xmlns:xm="http://schemas.microsoft.com/office/excel/2006/main">
          <x14:cfRule type="dataBar" id="{E34DC14C-8B99-467A-AD81-5D32363E27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Z1453</xm:sqref>
        </x14:conditionalFormatting>
        <x14:conditionalFormatting xmlns:xm="http://schemas.microsoft.com/office/excel/2006/main">
          <x14:cfRule type="dataBar" id="{62591BF1-AC25-4FEF-8B2B-018125A519A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Z1451</xm:sqref>
        </x14:conditionalFormatting>
        <x14:conditionalFormatting xmlns:xm="http://schemas.microsoft.com/office/excel/2006/main">
          <x14:cfRule type="dataBar" id="{7FD2FB67-E4DD-454E-BAB9-64A869320E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Z1464</xm:sqref>
        </x14:conditionalFormatting>
        <x14:conditionalFormatting xmlns:xm="http://schemas.microsoft.com/office/excel/2006/main">
          <x14:cfRule type="dataBar" id="{BCDD7492-A31A-4997-9326-AC02A04D6C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Z1443</xm:sqref>
        </x14:conditionalFormatting>
        <x14:conditionalFormatting xmlns:xm="http://schemas.microsoft.com/office/excel/2006/main">
          <x14:cfRule type="dataBar" id="{914BD965-68D4-4B98-9FB0-4A24C11FF36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Z1450</xm:sqref>
        </x14:conditionalFormatting>
        <x14:conditionalFormatting xmlns:xm="http://schemas.microsoft.com/office/excel/2006/main">
          <x14:cfRule type="dataBar" id="{11300003-1AF6-456E-905C-928F74B41A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Z1448</xm:sqref>
        </x14:conditionalFormatting>
        <x14:conditionalFormatting xmlns:xm="http://schemas.microsoft.com/office/excel/2006/main">
          <x14:cfRule type="dataBar" id="{154B297F-DF04-4E32-B801-FD90F5132B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Z1449</xm:sqref>
        </x14:conditionalFormatting>
        <x14:conditionalFormatting xmlns:xm="http://schemas.microsoft.com/office/excel/2006/main">
          <x14:cfRule type="dataBar" id="{0844C384-23A6-4B40-9DCB-59E91F9E56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Z1447</xm:sqref>
        </x14:conditionalFormatting>
        <x14:conditionalFormatting xmlns:xm="http://schemas.microsoft.com/office/excel/2006/main">
          <x14:cfRule type="dataBar" id="{668F51D5-8A8C-4E3F-A0F6-1454C92BB9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Z1446</xm:sqref>
        </x14:conditionalFormatting>
        <x14:conditionalFormatting xmlns:xm="http://schemas.microsoft.com/office/excel/2006/main">
          <x14:cfRule type="dataBar" id="{9353C1C3-53A3-42C2-8CDE-D9FAF2A2EF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Z1442</xm:sqref>
        </x14:conditionalFormatting>
        <x14:conditionalFormatting xmlns:xm="http://schemas.microsoft.com/office/excel/2006/main">
          <x14:cfRule type="dataBar" id="{7B02D8AE-B3A8-4337-ADA6-AFE128B1B1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Z1445</xm:sqref>
        </x14:conditionalFormatting>
        <x14:conditionalFormatting xmlns:xm="http://schemas.microsoft.com/office/excel/2006/main">
          <x14:cfRule type="dataBar" id="{6195D68E-1F7C-4ECF-9A7D-F275314832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Z1444</xm:sqref>
        </x14:conditionalFormatting>
        <x14:conditionalFormatting xmlns:xm="http://schemas.microsoft.com/office/excel/2006/main">
          <x14:cfRule type="dataBar" id="{E4056E75-9F2F-482E-A0AC-A67228E83A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Z1452</xm:sqref>
        </x14:conditionalFormatting>
        <x14:conditionalFormatting xmlns:xm="http://schemas.microsoft.com/office/excel/2006/main">
          <x14:cfRule type="dataBar" id="{2AE592A0-9227-4967-87EB-40A8DDE7F0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Z1441</xm:sqref>
        </x14:conditionalFormatting>
        <x14:conditionalFormatting xmlns:xm="http://schemas.microsoft.com/office/excel/2006/main">
          <x14:cfRule type="dataBar" id="{8B2FE4B1-FAAE-47CE-AB44-9F7668BB3C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Z1440</xm:sqref>
        </x14:conditionalFormatting>
        <x14:conditionalFormatting xmlns:xm="http://schemas.microsoft.com/office/excel/2006/main">
          <x14:cfRule type="dataBar" id="{AD43A32A-1BE0-430E-8DC8-6A07FDE782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Z1439</xm:sqref>
        </x14:conditionalFormatting>
        <x14:conditionalFormatting xmlns:xm="http://schemas.microsoft.com/office/excel/2006/main">
          <x14:cfRule type="dataBar" id="{04CD987C-935C-4A79-B5CD-7E345FB860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Z1438</xm:sqref>
        </x14:conditionalFormatting>
        <x14:conditionalFormatting xmlns:xm="http://schemas.microsoft.com/office/excel/2006/main">
          <x14:cfRule type="dataBar" id="{C24E4E4F-16BB-4D3B-8F3D-B66CB42821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Z1437</xm:sqref>
        </x14:conditionalFormatting>
        <x14:conditionalFormatting xmlns:xm="http://schemas.microsoft.com/office/excel/2006/main">
          <x14:cfRule type="dataBar" id="{B99B3754-7A76-4675-9824-BE5537438F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Z1436</xm:sqref>
        </x14:conditionalFormatting>
        <x14:conditionalFormatting xmlns:xm="http://schemas.microsoft.com/office/excel/2006/main">
          <x14:cfRule type="dataBar" id="{4D44396C-4A29-4E9B-AE9F-52D7488066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Z1435</xm:sqref>
        </x14:conditionalFormatting>
        <x14:conditionalFormatting xmlns:xm="http://schemas.microsoft.com/office/excel/2006/main">
          <x14:cfRule type="dataBar" id="{ECA5E283-4E13-4E21-91A2-09148CA98F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Z1431</xm:sqref>
        </x14:conditionalFormatting>
        <x14:conditionalFormatting xmlns:xm="http://schemas.microsoft.com/office/excel/2006/main">
          <x14:cfRule type="dataBar" id="{38F98D97-F047-4188-8959-EA9030464A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Z1434</xm:sqref>
        </x14:conditionalFormatting>
        <x14:conditionalFormatting xmlns:xm="http://schemas.microsoft.com/office/excel/2006/main">
          <x14:cfRule type="dataBar" id="{3DC277D3-14F3-46C5-9DE6-C427DEDEF1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Z1433</xm:sqref>
        </x14:conditionalFormatting>
        <x14:conditionalFormatting xmlns:xm="http://schemas.microsoft.com/office/excel/2006/main">
          <x14:cfRule type="dataBar" id="{FD79BF74-FAC3-41A6-A9A4-B8413E8979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Z1456</xm:sqref>
        </x14:conditionalFormatting>
        <x14:conditionalFormatting xmlns:xm="http://schemas.microsoft.com/office/excel/2006/main">
          <x14:cfRule type="dataBar" id="{A9F5D080-3C27-4B17-B53B-F3D46F4874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Z1454</xm:sqref>
        </x14:conditionalFormatting>
        <x14:conditionalFormatting xmlns:xm="http://schemas.microsoft.com/office/excel/2006/main">
          <x14:cfRule type="dataBar" id="{DF8827D7-1F05-4DC9-B5DF-17CBD6178A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Z1430</xm:sqref>
        </x14:conditionalFormatting>
        <x14:conditionalFormatting xmlns:xm="http://schemas.microsoft.com/office/excel/2006/main">
          <x14:cfRule type="dataBar" id="{B599935A-5D7B-4338-A11F-4ECC09E3A8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Z1429</xm:sqref>
        </x14:conditionalFormatting>
        <x14:conditionalFormatting xmlns:xm="http://schemas.microsoft.com/office/excel/2006/main">
          <x14:cfRule type="dataBar" id="{1F64A078-458E-44E4-B408-53E3FD3387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Z1432</xm:sqref>
        </x14:conditionalFormatting>
        <x14:conditionalFormatting xmlns:xm="http://schemas.microsoft.com/office/excel/2006/main">
          <x14:cfRule type="dataBar" id="{98D3F13F-F669-4950-B1E5-37EB54B42F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Z1428</xm:sqref>
        </x14:conditionalFormatting>
        <x14:conditionalFormatting xmlns:xm="http://schemas.microsoft.com/office/excel/2006/main">
          <x14:cfRule type="dataBar" id="{F64DC654-14F9-4678-AE17-726094C17B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Z1422</xm:sqref>
        </x14:conditionalFormatting>
        <x14:conditionalFormatting xmlns:xm="http://schemas.microsoft.com/office/excel/2006/main">
          <x14:cfRule type="dataBar" id="{FD3925DC-6686-4985-947D-939E8C2060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Z1421</xm:sqref>
        </x14:conditionalFormatting>
        <x14:conditionalFormatting xmlns:xm="http://schemas.microsoft.com/office/excel/2006/main">
          <x14:cfRule type="dataBar" id="{744346CC-C4EA-41B6-B1D9-809A207340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Z1427</xm:sqref>
        </x14:conditionalFormatting>
        <x14:conditionalFormatting xmlns:xm="http://schemas.microsoft.com/office/excel/2006/main">
          <x14:cfRule type="dataBar" id="{640E6E9C-8D69-474C-A7CE-DF10D91C84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Z1426</xm:sqref>
        </x14:conditionalFormatting>
        <x14:conditionalFormatting xmlns:xm="http://schemas.microsoft.com/office/excel/2006/main">
          <x14:cfRule type="dataBar" id="{AF082D6F-AAEE-4B9D-8034-0FECE084E1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Z1425</xm:sqref>
        </x14:conditionalFormatting>
        <x14:conditionalFormatting xmlns:xm="http://schemas.microsoft.com/office/excel/2006/main">
          <x14:cfRule type="dataBar" id="{5DC9EDDF-6809-4CB5-BC6F-E7319666B9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Z1424</xm:sqref>
        </x14:conditionalFormatting>
        <x14:conditionalFormatting xmlns:xm="http://schemas.microsoft.com/office/excel/2006/main">
          <x14:cfRule type="dataBar" id="{31B794E0-DD13-4783-B874-77922B9C86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Z1423</xm:sqref>
        </x14:conditionalFormatting>
        <x14:conditionalFormatting xmlns:xm="http://schemas.microsoft.com/office/excel/2006/main">
          <x14:cfRule type="dataBar" id="{DE9E54C9-C292-4A06-BFCC-A58C2ABDF3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Z1420</xm:sqref>
        </x14:conditionalFormatting>
        <x14:conditionalFormatting xmlns:xm="http://schemas.microsoft.com/office/excel/2006/main">
          <x14:cfRule type="dataBar" id="{9A94A75D-6FFA-4844-BA9A-8F1F1CC356E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Z1419</xm:sqref>
        </x14:conditionalFormatting>
        <x14:conditionalFormatting xmlns:xm="http://schemas.microsoft.com/office/excel/2006/main">
          <x14:cfRule type="dataBar" id="{A9788D4B-93E5-44A7-8497-4F6BB56A24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Z1418</xm:sqref>
        </x14:conditionalFormatting>
        <x14:conditionalFormatting xmlns:xm="http://schemas.microsoft.com/office/excel/2006/main">
          <x14:cfRule type="dataBar" id="{2CA527C6-15BB-42FF-93A7-4F0E69B14D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Z1417</xm:sqref>
        </x14:conditionalFormatting>
        <x14:conditionalFormatting xmlns:xm="http://schemas.microsoft.com/office/excel/2006/main">
          <x14:cfRule type="dataBar" id="{9FB2E46B-EF7D-4C32-94F6-981FAC3136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Z1416</xm:sqref>
        </x14:conditionalFormatting>
        <x14:conditionalFormatting xmlns:xm="http://schemas.microsoft.com/office/excel/2006/main">
          <x14:cfRule type="dataBar" id="{34A7687D-284A-4F42-BF78-5298723F85D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Z1415</xm:sqref>
        </x14:conditionalFormatting>
        <x14:conditionalFormatting xmlns:xm="http://schemas.microsoft.com/office/excel/2006/main">
          <x14:cfRule type="dataBar" id="{D3BB7E4E-EA79-462F-A659-AF8E8E7904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Z1414</xm:sqref>
        </x14:conditionalFormatting>
        <x14:conditionalFormatting xmlns:xm="http://schemas.microsoft.com/office/excel/2006/main">
          <x14:cfRule type="dataBar" id="{0E2D52C9-0F8F-4108-ACB5-1CB0F27B2FC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Z1413</xm:sqref>
        </x14:conditionalFormatting>
        <x14:conditionalFormatting xmlns:xm="http://schemas.microsoft.com/office/excel/2006/main">
          <x14:cfRule type="dataBar" id="{D7DA4AC4-9330-4C1C-9B5C-030A67B888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Z1412</xm:sqref>
        </x14:conditionalFormatting>
        <x14:conditionalFormatting xmlns:xm="http://schemas.microsoft.com/office/excel/2006/main">
          <x14:cfRule type="dataBar" id="{5C3F1162-74A2-4865-A8CC-206D19F1F2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Z1411</xm:sqref>
        </x14:conditionalFormatting>
        <x14:conditionalFormatting xmlns:xm="http://schemas.microsoft.com/office/excel/2006/main">
          <x14:cfRule type="dataBar" id="{91FA00EF-EB8F-4E1E-81FF-B9546076928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Z1410</xm:sqref>
        </x14:conditionalFormatting>
        <x14:conditionalFormatting xmlns:xm="http://schemas.microsoft.com/office/excel/2006/main">
          <x14:cfRule type="dataBar" id="{D0050B94-5BC4-4448-AC56-526F092A61E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Z1409</xm:sqref>
        </x14:conditionalFormatting>
        <x14:conditionalFormatting xmlns:xm="http://schemas.microsoft.com/office/excel/2006/main">
          <x14:cfRule type="dataBar" id="{1A1BF986-CDE5-499F-A1FA-840390762A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Z1408</xm:sqref>
        </x14:conditionalFormatting>
        <x14:conditionalFormatting xmlns:xm="http://schemas.microsoft.com/office/excel/2006/main">
          <x14:cfRule type="dataBar" id="{38945E0B-6A5E-48A2-86D2-2014B146EB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Z1406</xm:sqref>
        </x14:conditionalFormatting>
        <x14:conditionalFormatting xmlns:xm="http://schemas.microsoft.com/office/excel/2006/main">
          <x14:cfRule type="dataBar" id="{D4C70D4A-7E48-4892-9E89-FB46949FC5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Z1405</xm:sqref>
        </x14:conditionalFormatting>
        <x14:conditionalFormatting xmlns:xm="http://schemas.microsoft.com/office/excel/2006/main">
          <x14:cfRule type="dataBar" id="{B13F421D-666F-476A-96D3-CA36AC1645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Z1403</xm:sqref>
        </x14:conditionalFormatting>
        <x14:conditionalFormatting xmlns:xm="http://schemas.microsoft.com/office/excel/2006/main">
          <x14:cfRule type="dataBar" id="{056C10E3-744E-4E4B-B953-B2EC74423E7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Z1404</xm:sqref>
        </x14:conditionalFormatting>
        <x14:conditionalFormatting xmlns:xm="http://schemas.microsoft.com/office/excel/2006/main">
          <x14:cfRule type="dataBar" id="{EFC92806-A951-4BB2-9658-11E91106E8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Z1401</xm:sqref>
        </x14:conditionalFormatting>
        <x14:conditionalFormatting xmlns:xm="http://schemas.microsoft.com/office/excel/2006/main">
          <x14:cfRule type="dataBar" id="{514FF95A-1FD2-410C-B30F-0E2A9924A8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Z1400</xm:sqref>
        </x14:conditionalFormatting>
        <x14:conditionalFormatting xmlns:xm="http://schemas.microsoft.com/office/excel/2006/main">
          <x14:cfRule type="dataBar" id="{CC10FBED-6E5C-4657-94F0-CA6D5E9225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Z1399</xm:sqref>
        </x14:conditionalFormatting>
        <x14:conditionalFormatting xmlns:xm="http://schemas.microsoft.com/office/excel/2006/main">
          <x14:cfRule type="dataBar" id="{63783F24-6FB1-414D-9EB3-5B0690976C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Z1398</xm:sqref>
        </x14:conditionalFormatting>
        <x14:conditionalFormatting xmlns:xm="http://schemas.microsoft.com/office/excel/2006/main">
          <x14:cfRule type="dataBar" id="{B7E46ADC-FAA6-4637-B461-2631DC47C90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Z1407</xm:sqref>
        </x14:conditionalFormatting>
        <x14:conditionalFormatting xmlns:xm="http://schemas.microsoft.com/office/excel/2006/main">
          <x14:cfRule type="dataBar" id="{1A78B137-D407-4380-A553-F1F642CFF8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Z1397</xm:sqref>
        </x14:conditionalFormatting>
        <x14:conditionalFormatting xmlns:xm="http://schemas.microsoft.com/office/excel/2006/main">
          <x14:cfRule type="dataBar" id="{DC1ED6AF-FF11-4D92-8D05-5CBAC0E4328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Z1402</xm:sqref>
        </x14:conditionalFormatting>
        <x14:conditionalFormatting xmlns:xm="http://schemas.microsoft.com/office/excel/2006/main">
          <x14:cfRule type="dataBar" id="{0E5F4793-12FD-4CDE-88CC-52B12D4EB2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Z1396</xm:sqref>
        </x14:conditionalFormatting>
        <x14:conditionalFormatting xmlns:xm="http://schemas.microsoft.com/office/excel/2006/main">
          <x14:cfRule type="dataBar" id="{4CDDDE4E-3839-4AE1-BD94-74B20DC0C5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Z1395</xm:sqref>
        </x14:conditionalFormatting>
        <x14:conditionalFormatting xmlns:xm="http://schemas.microsoft.com/office/excel/2006/main">
          <x14:cfRule type="dataBar" id="{7DA83993-9E4A-41BD-AD1B-5E2E0CC842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Z1394</xm:sqref>
        </x14:conditionalFormatting>
        <x14:conditionalFormatting xmlns:xm="http://schemas.microsoft.com/office/excel/2006/main">
          <x14:cfRule type="dataBar" id="{D81B2456-3943-4048-BFEB-CE9D09B4AA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Z1393</xm:sqref>
        </x14:conditionalFormatting>
        <x14:conditionalFormatting xmlns:xm="http://schemas.microsoft.com/office/excel/2006/main">
          <x14:cfRule type="dataBar" id="{99185AD8-74BF-485D-82F8-DB537925E2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Z1392</xm:sqref>
        </x14:conditionalFormatting>
        <x14:conditionalFormatting xmlns:xm="http://schemas.microsoft.com/office/excel/2006/main">
          <x14:cfRule type="dataBar" id="{B8AB0C6E-F10E-4DCA-9C06-6D7BFA1D53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Z1390</xm:sqref>
        </x14:conditionalFormatting>
        <x14:conditionalFormatting xmlns:xm="http://schemas.microsoft.com/office/excel/2006/main">
          <x14:cfRule type="dataBar" id="{EC08A7FD-48AD-45F4-9847-DC07747E5C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Z1387</xm:sqref>
        </x14:conditionalFormatting>
        <x14:conditionalFormatting xmlns:xm="http://schemas.microsoft.com/office/excel/2006/main">
          <x14:cfRule type="dataBar" id="{04BC9931-CD2A-40A4-8673-223066A8A9A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Z1389</xm:sqref>
        </x14:conditionalFormatting>
        <x14:conditionalFormatting xmlns:xm="http://schemas.microsoft.com/office/excel/2006/main">
          <x14:cfRule type="dataBar" id="{935B936C-3B7D-4FB5-888A-D3B5CE85B4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Z1391</xm:sqref>
        </x14:conditionalFormatting>
        <x14:conditionalFormatting xmlns:xm="http://schemas.microsoft.com/office/excel/2006/main">
          <x14:cfRule type="dataBar" id="{F890855B-C8D5-4A82-A21D-DFA0EEE2D4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Z1388</xm:sqref>
        </x14:conditionalFormatting>
        <x14:conditionalFormatting xmlns:xm="http://schemas.microsoft.com/office/excel/2006/main">
          <x14:cfRule type="dataBar" id="{BA97BF7F-5732-44B9-B33E-571D9626CD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Z1384</xm:sqref>
        </x14:conditionalFormatting>
        <x14:conditionalFormatting xmlns:xm="http://schemas.microsoft.com/office/excel/2006/main">
          <x14:cfRule type="dataBar" id="{2249A9C3-2E5B-413E-9A22-F9BBD03C84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Z1386</xm:sqref>
        </x14:conditionalFormatting>
        <x14:conditionalFormatting xmlns:xm="http://schemas.microsoft.com/office/excel/2006/main">
          <x14:cfRule type="dataBar" id="{033A4C2F-D509-4874-89C4-0F564AE4FF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Z1385</xm:sqref>
        </x14:conditionalFormatting>
        <x14:conditionalFormatting xmlns:xm="http://schemas.microsoft.com/office/excel/2006/main">
          <x14:cfRule type="dataBar" id="{B28A78C7-0BD9-4103-993D-2BD032B586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Z1383</xm:sqref>
        </x14:conditionalFormatting>
        <x14:conditionalFormatting xmlns:xm="http://schemas.microsoft.com/office/excel/2006/main">
          <x14:cfRule type="dataBar" id="{106F3EFA-4312-49E0-9FC9-BF74398B04C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Z1382</xm:sqref>
        </x14:conditionalFormatting>
        <x14:conditionalFormatting xmlns:xm="http://schemas.microsoft.com/office/excel/2006/main">
          <x14:cfRule type="dataBar" id="{5CCBD67C-F7A4-481A-908A-7D0C98640BD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Z1381</xm:sqref>
        </x14:conditionalFormatting>
        <x14:conditionalFormatting xmlns:xm="http://schemas.microsoft.com/office/excel/2006/main">
          <x14:cfRule type="dataBar" id="{7DFF3CBF-C028-4191-A6B1-7EC8C599A6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Z1379</xm:sqref>
        </x14:conditionalFormatting>
        <x14:conditionalFormatting xmlns:xm="http://schemas.microsoft.com/office/excel/2006/main">
          <x14:cfRule type="dataBar" id="{654D1CD9-AAA9-4D10-8155-CE0CDF66E0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Z1380</xm:sqref>
        </x14:conditionalFormatting>
        <x14:conditionalFormatting xmlns:xm="http://schemas.microsoft.com/office/excel/2006/main">
          <x14:cfRule type="dataBar" id="{15F7AB52-BB48-4DB8-8429-1C5302A77CF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Z1378</xm:sqref>
        </x14:conditionalFormatting>
        <x14:conditionalFormatting xmlns:xm="http://schemas.microsoft.com/office/excel/2006/main">
          <x14:cfRule type="dataBar" id="{4A436E47-93E0-4B97-8FEC-17710BD6C0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Z1376</xm:sqref>
        </x14:conditionalFormatting>
        <x14:conditionalFormatting xmlns:xm="http://schemas.microsoft.com/office/excel/2006/main">
          <x14:cfRule type="dataBar" id="{03E55E41-8C02-450A-87C2-123287FD06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Z1374</xm:sqref>
        </x14:conditionalFormatting>
        <x14:conditionalFormatting xmlns:xm="http://schemas.microsoft.com/office/excel/2006/main">
          <x14:cfRule type="dataBar" id="{F9C3C4A3-3DE5-4978-A2D8-131833BAFF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Z1373</xm:sqref>
        </x14:conditionalFormatting>
        <x14:conditionalFormatting xmlns:xm="http://schemas.microsoft.com/office/excel/2006/main">
          <x14:cfRule type="dataBar" id="{13E75AFD-D181-4B3E-9738-683F6B2D6C6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Z1377</xm:sqref>
        </x14:conditionalFormatting>
        <x14:conditionalFormatting xmlns:xm="http://schemas.microsoft.com/office/excel/2006/main">
          <x14:cfRule type="dataBar" id="{490B4574-2FF2-4502-B4C2-0A1D88A3C8C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Z1375</xm:sqref>
        </x14:conditionalFormatting>
        <x14:conditionalFormatting xmlns:xm="http://schemas.microsoft.com/office/excel/2006/main">
          <x14:cfRule type="dataBar" id="{8194AFA0-D8E7-4C44-81DD-C6863C677F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Z1372</xm:sqref>
        </x14:conditionalFormatting>
        <x14:conditionalFormatting xmlns:xm="http://schemas.microsoft.com/office/excel/2006/main">
          <x14:cfRule type="dataBar" id="{BF739564-A67D-4303-BDD2-F09B1A2FD6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Z1368</xm:sqref>
        </x14:conditionalFormatting>
        <x14:conditionalFormatting xmlns:xm="http://schemas.microsoft.com/office/excel/2006/main">
          <x14:cfRule type="dataBar" id="{25603A1D-46A9-4B45-B145-3186693825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Z1367</xm:sqref>
        </x14:conditionalFormatting>
        <x14:conditionalFormatting xmlns:xm="http://schemas.microsoft.com/office/excel/2006/main">
          <x14:cfRule type="dataBar" id="{E0A9F72B-5100-4C01-B9B9-36E6F75A9D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Z1371</xm:sqref>
        </x14:conditionalFormatting>
        <x14:conditionalFormatting xmlns:xm="http://schemas.microsoft.com/office/excel/2006/main">
          <x14:cfRule type="dataBar" id="{F9A0DEDE-AF5F-4119-AB06-E564A36099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Z1370</xm:sqref>
        </x14:conditionalFormatting>
        <x14:conditionalFormatting xmlns:xm="http://schemas.microsoft.com/office/excel/2006/main">
          <x14:cfRule type="dataBar" id="{CC69D430-E274-49B2-BB7B-F607E27CD6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Z1369</xm:sqref>
        </x14:conditionalFormatting>
        <x14:conditionalFormatting xmlns:xm="http://schemas.microsoft.com/office/excel/2006/main">
          <x14:cfRule type="dataBar" id="{3342818B-280A-45FD-A7C4-8AFE7A662A0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Z1366</xm:sqref>
        </x14:conditionalFormatting>
        <x14:conditionalFormatting xmlns:xm="http://schemas.microsoft.com/office/excel/2006/main">
          <x14:cfRule type="dataBar" id="{F5D8B01A-A7EB-464E-B20B-1ABD7D848D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Z1365</xm:sqref>
        </x14:conditionalFormatting>
        <x14:conditionalFormatting xmlns:xm="http://schemas.microsoft.com/office/excel/2006/main">
          <x14:cfRule type="dataBar" id="{289ACA39-48D5-4F01-AF0E-EE806A8D56A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Z1364</xm:sqref>
        </x14:conditionalFormatting>
        <x14:conditionalFormatting xmlns:xm="http://schemas.microsoft.com/office/excel/2006/main">
          <x14:cfRule type="dataBar" id="{21A2A41E-6848-4A12-8BB0-90EC02BAF2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Z1363</xm:sqref>
        </x14:conditionalFormatting>
        <x14:conditionalFormatting xmlns:xm="http://schemas.microsoft.com/office/excel/2006/main">
          <x14:cfRule type="dataBar" id="{6A621686-48D8-4AF5-B9BE-F47E41DE5C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Z1362</xm:sqref>
        </x14:conditionalFormatting>
        <x14:conditionalFormatting xmlns:xm="http://schemas.microsoft.com/office/excel/2006/main">
          <x14:cfRule type="dataBar" id="{8863A658-7C77-4314-9D77-B63512BBC1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Z1361</xm:sqref>
        </x14:conditionalFormatting>
        <x14:conditionalFormatting xmlns:xm="http://schemas.microsoft.com/office/excel/2006/main">
          <x14:cfRule type="dataBar" id="{16ED8D26-EF0C-4A0C-AB63-E37529522F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Z1360</xm:sqref>
        </x14:conditionalFormatting>
        <x14:conditionalFormatting xmlns:xm="http://schemas.microsoft.com/office/excel/2006/main">
          <x14:cfRule type="dataBar" id="{EC47114E-EB2E-420E-BDA1-E09583AA53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Z1359</xm:sqref>
        </x14:conditionalFormatting>
        <x14:conditionalFormatting xmlns:xm="http://schemas.microsoft.com/office/excel/2006/main">
          <x14:cfRule type="dataBar" id="{0F2BA976-37CF-4F94-AF73-FE0972ED73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Z1358</xm:sqref>
        </x14:conditionalFormatting>
        <x14:conditionalFormatting xmlns:xm="http://schemas.microsoft.com/office/excel/2006/main">
          <x14:cfRule type="dataBar" id="{C065A24B-E059-48C9-A6FB-4A26BC3D74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Z1357</xm:sqref>
        </x14:conditionalFormatting>
        <x14:conditionalFormatting xmlns:xm="http://schemas.microsoft.com/office/excel/2006/main">
          <x14:cfRule type="dataBar" id="{BF71F9ED-5237-41B4-A07A-04F9AFB5D0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Z1356</xm:sqref>
        </x14:conditionalFormatting>
        <x14:conditionalFormatting xmlns:xm="http://schemas.microsoft.com/office/excel/2006/main">
          <x14:cfRule type="dataBar" id="{A0C99699-F35A-406E-836D-D93C2B6C24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Z1354</xm:sqref>
        </x14:conditionalFormatting>
        <x14:conditionalFormatting xmlns:xm="http://schemas.microsoft.com/office/excel/2006/main">
          <x14:cfRule type="dataBar" id="{480AA188-E6A1-41E5-B7C5-CBCADB6709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Z1353</xm:sqref>
        </x14:conditionalFormatting>
        <x14:conditionalFormatting xmlns:xm="http://schemas.microsoft.com/office/excel/2006/main">
          <x14:cfRule type="dataBar" id="{849F786D-E48F-499E-A398-4E5E10E60E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Z1352</xm:sqref>
        </x14:conditionalFormatting>
        <x14:conditionalFormatting xmlns:xm="http://schemas.microsoft.com/office/excel/2006/main">
          <x14:cfRule type="dataBar" id="{B781F443-C1BA-4326-B073-057D393602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Z1351</xm:sqref>
        </x14:conditionalFormatting>
        <x14:conditionalFormatting xmlns:xm="http://schemas.microsoft.com/office/excel/2006/main">
          <x14:cfRule type="dataBar" id="{322DCD10-7A5F-429F-B307-A5B5B66860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Z1350</xm:sqref>
        </x14:conditionalFormatting>
        <x14:conditionalFormatting xmlns:xm="http://schemas.microsoft.com/office/excel/2006/main">
          <x14:cfRule type="dataBar" id="{C19907CF-390D-4EC3-AE85-6376F14E944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Z1349</xm:sqref>
        </x14:conditionalFormatting>
        <x14:conditionalFormatting xmlns:xm="http://schemas.microsoft.com/office/excel/2006/main">
          <x14:cfRule type="dataBar" id="{EABB15F1-1056-47F0-A96C-47EC520102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Z1348</xm:sqref>
        </x14:conditionalFormatting>
        <x14:conditionalFormatting xmlns:xm="http://schemas.microsoft.com/office/excel/2006/main">
          <x14:cfRule type="dataBar" id="{0BDF1735-4BB4-4E60-B291-17AC635AA8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Z1355</xm:sqref>
        </x14:conditionalFormatting>
        <x14:conditionalFormatting xmlns:xm="http://schemas.microsoft.com/office/excel/2006/main">
          <x14:cfRule type="dataBar" id="{1F619089-B75A-4D66-BDAE-BDCA8C7B59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Z1347</xm:sqref>
        </x14:conditionalFormatting>
        <x14:conditionalFormatting xmlns:xm="http://schemas.microsoft.com/office/excel/2006/main">
          <x14:cfRule type="dataBar" id="{60B9584D-0788-48A7-93FB-EA1DA016D4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Z1346</xm:sqref>
        </x14:conditionalFormatting>
        <x14:conditionalFormatting xmlns:xm="http://schemas.microsoft.com/office/excel/2006/main">
          <x14:cfRule type="dataBar" id="{65528AFE-A284-4D19-A024-654BF336D5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Z1345</xm:sqref>
        </x14:conditionalFormatting>
        <x14:conditionalFormatting xmlns:xm="http://schemas.microsoft.com/office/excel/2006/main">
          <x14:cfRule type="dataBar" id="{ED9C8155-05AB-413A-8126-DC1011C8E9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Z1344</xm:sqref>
        </x14:conditionalFormatting>
        <x14:conditionalFormatting xmlns:xm="http://schemas.microsoft.com/office/excel/2006/main">
          <x14:cfRule type="dataBar" id="{D6315D66-7999-484D-9B89-18DB1782E6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Z1336</xm:sqref>
        </x14:conditionalFormatting>
        <x14:conditionalFormatting xmlns:xm="http://schemas.microsoft.com/office/excel/2006/main">
          <x14:cfRule type="dataBar" id="{63BA52B8-7391-4FAD-A7B1-888B073ACE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Z1334</xm:sqref>
        </x14:conditionalFormatting>
        <x14:conditionalFormatting xmlns:xm="http://schemas.microsoft.com/office/excel/2006/main">
          <x14:cfRule type="dataBar" id="{92A0DB99-4C67-4AF6-B054-C696AB845E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Z1343</xm:sqref>
        </x14:conditionalFormatting>
        <x14:conditionalFormatting xmlns:xm="http://schemas.microsoft.com/office/excel/2006/main">
          <x14:cfRule type="dataBar" id="{37D459E8-C708-4D09-8393-40EED792A1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Z1342</xm:sqref>
        </x14:conditionalFormatting>
        <x14:conditionalFormatting xmlns:xm="http://schemas.microsoft.com/office/excel/2006/main">
          <x14:cfRule type="dataBar" id="{5AC8B7EA-C4CB-4512-9C67-8C341E24B3D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Z1335</xm:sqref>
        </x14:conditionalFormatting>
        <x14:conditionalFormatting xmlns:xm="http://schemas.microsoft.com/office/excel/2006/main">
          <x14:cfRule type="dataBar" id="{8CA9781D-245E-49F7-90C3-50964B44B0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Z1341</xm:sqref>
        </x14:conditionalFormatting>
        <x14:conditionalFormatting xmlns:xm="http://schemas.microsoft.com/office/excel/2006/main">
          <x14:cfRule type="dataBar" id="{EBDAC8B3-71EE-4BB1-9A9B-B788144A28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Z1340</xm:sqref>
        </x14:conditionalFormatting>
        <x14:conditionalFormatting xmlns:xm="http://schemas.microsoft.com/office/excel/2006/main">
          <x14:cfRule type="dataBar" id="{D64E2662-75F5-4F17-9DAD-D04BE6D7A7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Z1339</xm:sqref>
        </x14:conditionalFormatting>
        <x14:conditionalFormatting xmlns:xm="http://schemas.microsoft.com/office/excel/2006/main">
          <x14:cfRule type="dataBar" id="{29F033FD-577A-4D86-91F9-B63858D1DA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Z1338</xm:sqref>
        </x14:conditionalFormatting>
        <x14:conditionalFormatting xmlns:xm="http://schemas.microsoft.com/office/excel/2006/main">
          <x14:cfRule type="dataBar" id="{AC777A71-2B1B-491C-B6E3-1FF1694055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Z1337</xm:sqref>
        </x14:conditionalFormatting>
        <x14:conditionalFormatting xmlns:xm="http://schemas.microsoft.com/office/excel/2006/main">
          <x14:cfRule type="dataBar" id="{7ACF6898-7853-4B1A-B4A2-49735A6880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Z1332</xm:sqref>
        </x14:conditionalFormatting>
        <x14:conditionalFormatting xmlns:xm="http://schemas.microsoft.com/office/excel/2006/main">
          <x14:cfRule type="dataBar" id="{3E6A85D6-6465-4336-8C70-D2F32F4695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Z1331</xm:sqref>
        </x14:conditionalFormatting>
        <x14:conditionalFormatting xmlns:xm="http://schemas.microsoft.com/office/excel/2006/main">
          <x14:cfRule type="dataBar" id="{EA757BD4-2DFD-4F3A-A5F4-0732A9D32E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Z1328</xm:sqref>
        </x14:conditionalFormatting>
        <x14:conditionalFormatting xmlns:xm="http://schemas.microsoft.com/office/excel/2006/main">
          <x14:cfRule type="dataBar" id="{1ED805C2-03B4-4702-BE7B-731E7450C8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Z1324</xm:sqref>
        </x14:conditionalFormatting>
        <x14:conditionalFormatting xmlns:xm="http://schemas.microsoft.com/office/excel/2006/main">
          <x14:cfRule type="dataBar" id="{375827D3-CBE8-406F-AD42-27E7B24DD4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Z1333</xm:sqref>
        </x14:conditionalFormatting>
        <x14:conditionalFormatting xmlns:xm="http://schemas.microsoft.com/office/excel/2006/main">
          <x14:cfRule type="dataBar" id="{63C6CB2E-2A0F-43A8-AA46-79D056D26F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Z1323</xm:sqref>
        </x14:conditionalFormatting>
        <x14:conditionalFormatting xmlns:xm="http://schemas.microsoft.com/office/excel/2006/main">
          <x14:cfRule type="dataBar" id="{09BD7510-FE11-4E31-B46A-F58C114895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Z1326</xm:sqref>
        </x14:conditionalFormatting>
        <x14:conditionalFormatting xmlns:xm="http://schemas.microsoft.com/office/excel/2006/main">
          <x14:cfRule type="dataBar" id="{387111B0-59E4-442A-8704-932B4F1788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Z1327</xm:sqref>
        </x14:conditionalFormatting>
        <x14:conditionalFormatting xmlns:xm="http://schemas.microsoft.com/office/excel/2006/main">
          <x14:cfRule type="dataBar" id="{49E3498E-59FE-4BCD-A7BC-D572114D7A4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Z1325</xm:sqref>
        </x14:conditionalFormatting>
        <x14:conditionalFormatting xmlns:xm="http://schemas.microsoft.com/office/excel/2006/main">
          <x14:cfRule type="dataBar" id="{F9C10766-06D8-423C-9B5E-956333C390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Z1322</xm:sqref>
        </x14:conditionalFormatting>
        <x14:conditionalFormatting xmlns:xm="http://schemas.microsoft.com/office/excel/2006/main">
          <x14:cfRule type="dataBar" id="{4CFBA01C-460A-4B8F-98B6-53BCBB6B54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Z1321</xm:sqref>
        </x14:conditionalFormatting>
        <x14:conditionalFormatting xmlns:xm="http://schemas.microsoft.com/office/excel/2006/main">
          <x14:cfRule type="dataBar" id="{FB894489-8697-42BF-B281-8EABBFF616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Z1320</xm:sqref>
        </x14:conditionalFormatting>
        <x14:conditionalFormatting xmlns:xm="http://schemas.microsoft.com/office/excel/2006/main">
          <x14:cfRule type="dataBar" id="{1483C612-B2B8-4096-A94F-C80ACFB600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Z1319</xm:sqref>
        </x14:conditionalFormatting>
        <x14:conditionalFormatting xmlns:xm="http://schemas.microsoft.com/office/excel/2006/main">
          <x14:cfRule type="dataBar" id="{BC6FCD00-0186-4759-93DC-231F794247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Z1318</xm:sqref>
        </x14:conditionalFormatting>
        <x14:conditionalFormatting xmlns:xm="http://schemas.microsoft.com/office/excel/2006/main">
          <x14:cfRule type="dataBar" id="{75D8BC53-3BDD-4324-BE50-BA8266C3C3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Z1317</xm:sqref>
        </x14:conditionalFormatting>
        <x14:conditionalFormatting xmlns:xm="http://schemas.microsoft.com/office/excel/2006/main">
          <x14:cfRule type="dataBar" id="{999BF23D-F610-4388-A90A-5289E83B36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Z1316</xm:sqref>
        </x14:conditionalFormatting>
        <x14:conditionalFormatting xmlns:xm="http://schemas.microsoft.com/office/excel/2006/main">
          <x14:cfRule type="dataBar" id="{94D15D3A-E054-481F-B000-A805D4BB0C2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Z1330</xm:sqref>
        </x14:conditionalFormatting>
        <x14:conditionalFormatting xmlns:xm="http://schemas.microsoft.com/office/excel/2006/main">
          <x14:cfRule type="dataBar" id="{23D00EBE-D1CB-4EE3-A059-5A04B8C5E0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Z1329</xm:sqref>
        </x14:conditionalFormatting>
        <x14:conditionalFormatting xmlns:xm="http://schemas.microsoft.com/office/excel/2006/main">
          <x14:cfRule type="dataBar" id="{CF157991-D6A5-4A60-818D-238C8E38CC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Z1314</xm:sqref>
        </x14:conditionalFormatting>
        <x14:conditionalFormatting xmlns:xm="http://schemas.microsoft.com/office/excel/2006/main">
          <x14:cfRule type="dataBar" id="{D5B52062-EF94-4CC4-B663-CF26D9C4C1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Z1313</xm:sqref>
        </x14:conditionalFormatting>
        <x14:conditionalFormatting xmlns:xm="http://schemas.microsoft.com/office/excel/2006/main">
          <x14:cfRule type="dataBar" id="{A6816A53-BE46-4430-816F-6899C6086C9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Z1308</xm:sqref>
        </x14:conditionalFormatting>
        <x14:conditionalFormatting xmlns:xm="http://schemas.microsoft.com/office/excel/2006/main">
          <x14:cfRule type="dataBar" id="{E76D01EE-ACC5-49A5-9AB4-6767870505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Z1312</xm:sqref>
        </x14:conditionalFormatting>
        <x14:conditionalFormatting xmlns:xm="http://schemas.microsoft.com/office/excel/2006/main">
          <x14:cfRule type="dataBar" id="{1615BDE2-D939-4289-94FD-9EB49FED30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Z1315</xm:sqref>
        </x14:conditionalFormatting>
        <x14:conditionalFormatting xmlns:xm="http://schemas.microsoft.com/office/excel/2006/main">
          <x14:cfRule type="dataBar" id="{2C961CD9-A7EC-4EE4-A651-0020637752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Z1306</xm:sqref>
        </x14:conditionalFormatting>
        <x14:conditionalFormatting xmlns:xm="http://schemas.microsoft.com/office/excel/2006/main">
          <x14:cfRule type="dataBar" id="{70D738E7-D60E-490B-BA78-4AB1AF68EA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Z1307</xm:sqref>
        </x14:conditionalFormatting>
        <x14:conditionalFormatting xmlns:xm="http://schemas.microsoft.com/office/excel/2006/main">
          <x14:cfRule type="dataBar" id="{1F2307FA-23AD-4137-A195-3DBF276E66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Z1304</xm:sqref>
        </x14:conditionalFormatting>
        <x14:conditionalFormatting xmlns:xm="http://schemas.microsoft.com/office/excel/2006/main">
          <x14:cfRule type="dataBar" id="{77A5B673-E818-4586-88F0-6E01C14811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Z1305</xm:sqref>
        </x14:conditionalFormatting>
        <x14:conditionalFormatting xmlns:xm="http://schemas.microsoft.com/office/excel/2006/main">
          <x14:cfRule type="dataBar" id="{1FED37C7-3A47-4630-A61E-1ECD248068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Z1303</xm:sqref>
        </x14:conditionalFormatting>
        <x14:conditionalFormatting xmlns:xm="http://schemas.microsoft.com/office/excel/2006/main">
          <x14:cfRule type="dataBar" id="{F33B498B-9475-4933-A6EC-49734DD30A0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Z1302</xm:sqref>
        </x14:conditionalFormatting>
        <x14:conditionalFormatting xmlns:xm="http://schemas.microsoft.com/office/excel/2006/main">
          <x14:cfRule type="dataBar" id="{77D49EC3-1907-40B6-8258-943CD4A877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Z1311</xm:sqref>
        </x14:conditionalFormatting>
        <x14:conditionalFormatting xmlns:xm="http://schemas.microsoft.com/office/excel/2006/main">
          <x14:cfRule type="dataBar" id="{F9FE755D-99B9-4235-BE1F-8B32300E35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Z1310</xm:sqref>
        </x14:conditionalFormatting>
        <x14:conditionalFormatting xmlns:xm="http://schemas.microsoft.com/office/excel/2006/main">
          <x14:cfRule type="dataBar" id="{282DE30D-C6D2-4A7F-A568-E35C44ECC9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Z1309</xm:sqref>
        </x14:conditionalFormatting>
        <x14:conditionalFormatting xmlns:xm="http://schemas.microsoft.com/office/excel/2006/main">
          <x14:cfRule type="dataBar" id="{1BEEFFB7-43CE-4D01-AAFD-1FE5FA442E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Z1301</xm:sqref>
        </x14:conditionalFormatting>
        <x14:conditionalFormatting xmlns:xm="http://schemas.microsoft.com/office/excel/2006/main">
          <x14:cfRule type="dataBar" id="{62CD5B97-C87A-4006-AA03-5AECC3188D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Z1300</xm:sqref>
        </x14:conditionalFormatting>
        <x14:conditionalFormatting xmlns:xm="http://schemas.microsoft.com/office/excel/2006/main">
          <x14:cfRule type="dataBar" id="{5FEF2D6E-149F-4AF4-A7EB-43D921BE31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Z1299</xm:sqref>
        </x14:conditionalFormatting>
        <x14:conditionalFormatting xmlns:xm="http://schemas.microsoft.com/office/excel/2006/main">
          <x14:cfRule type="dataBar" id="{6BD7BD52-08D0-4A80-889E-B5475EF5BB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Z1297</xm:sqref>
        </x14:conditionalFormatting>
        <x14:conditionalFormatting xmlns:xm="http://schemas.microsoft.com/office/excel/2006/main">
          <x14:cfRule type="dataBar" id="{2FF99F54-5F37-4D5D-B601-53D0EAC3BB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Z1296</xm:sqref>
        </x14:conditionalFormatting>
        <x14:conditionalFormatting xmlns:xm="http://schemas.microsoft.com/office/excel/2006/main">
          <x14:cfRule type="dataBar" id="{B6A34B91-9DA8-4585-9F9E-055B07C001C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Z1295</xm:sqref>
        </x14:conditionalFormatting>
        <x14:conditionalFormatting xmlns:xm="http://schemas.microsoft.com/office/excel/2006/main">
          <x14:cfRule type="dataBar" id="{112144E1-166A-4673-A67E-80D6477C46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Z1294</xm:sqref>
        </x14:conditionalFormatting>
        <x14:conditionalFormatting xmlns:xm="http://schemas.microsoft.com/office/excel/2006/main">
          <x14:cfRule type="dataBar" id="{8C854934-716C-4239-8B33-B38AF4ABD0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Z1293</xm:sqref>
        </x14:conditionalFormatting>
        <x14:conditionalFormatting xmlns:xm="http://schemas.microsoft.com/office/excel/2006/main">
          <x14:cfRule type="dataBar" id="{38BF8F16-9E88-418D-8820-7705BE1ECC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Z1298</xm:sqref>
        </x14:conditionalFormatting>
        <x14:conditionalFormatting xmlns:xm="http://schemas.microsoft.com/office/excel/2006/main">
          <x14:cfRule type="dataBar" id="{944181AB-E276-4E25-936F-4AC3A0AB37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Z1289</xm:sqref>
        </x14:conditionalFormatting>
        <x14:conditionalFormatting xmlns:xm="http://schemas.microsoft.com/office/excel/2006/main">
          <x14:cfRule type="dataBar" id="{F9618EFC-82CE-42BE-B559-5A0AFB0FDE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Z1292</xm:sqref>
        </x14:conditionalFormatting>
        <x14:conditionalFormatting xmlns:xm="http://schemas.microsoft.com/office/excel/2006/main">
          <x14:cfRule type="dataBar" id="{A6BD8ABF-F6DB-4331-9E40-94C188AFB5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Z1285</xm:sqref>
        </x14:conditionalFormatting>
        <x14:conditionalFormatting xmlns:xm="http://schemas.microsoft.com/office/excel/2006/main">
          <x14:cfRule type="dataBar" id="{0BBCA19D-7A65-4123-A2EC-CD69608DCFF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Z1284</xm:sqref>
        </x14:conditionalFormatting>
        <x14:conditionalFormatting xmlns:xm="http://schemas.microsoft.com/office/excel/2006/main">
          <x14:cfRule type="dataBar" id="{C239EEB9-9AF9-4F58-A03D-A24ECC9342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Z1288</xm:sqref>
        </x14:conditionalFormatting>
        <x14:conditionalFormatting xmlns:xm="http://schemas.microsoft.com/office/excel/2006/main">
          <x14:cfRule type="dataBar" id="{3F02C46B-2DC9-4036-87FB-F199CB08BA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Z1287</xm:sqref>
        </x14:conditionalFormatting>
        <x14:conditionalFormatting xmlns:xm="http://schemas.microsoft.com/office/excel/2006/main">
          <x14:cfRule type="dataBar" id="{01F830F1-6103-4979-AFF9-DF1BD4C3C01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Z1286</xm:sqref>
        </x14:conditionalFormatting>
        <x14:conditionalFormatting xmlns:xm="http://schemas.microsoft.com/office/excel/2006/main">
          <x14:cfRule type="dataBar" id="{1901580F-A816-4736-B733-BC3C6D02BA1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Z1283</xm:sqref>
        </x14:conditionalFormatting>
        <x14:conditionalFormatting xmlns:xm="http://schemas.microsoft.com/office/excel/2006/main">
          <x14:cfRule type="dataBar" id="{5543DB89-402E-4DFC-B4E8-FB5732E0B2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Z1282</xm:sqref>
        </x14:conditionalFormatting>
        <x14:conditionalFormatting xmlns:xm="http://schemas.microsoft.com/office/excel/2006/main">
          <x14:cfRule type="dataBar" id="{F0E03FE1-171C-4026-827A-B0662F39C8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Z1290</xm:sqref>
        </x14:conditionalFormatting>
        <x14:conditionalFormatting xmlns:xm="http://schemas.microsoft.com/office/excel/2006/main">
          <x14:cfRule type="dataBar" id="{0DA0A952-0882-4349-83E6-A1DE2431BC8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Z1291</xm:sqref>
        </x14:conditionalFormatting>
        <x14:conditionalFormatting xmlns:xm="http://schemas.microsoft.com/office/excel/2006/main">
          <x14:cfRule type="dataBar" id="{93146102-5019-4F45-8982-C170699F4AE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Z1281</xm:sqref>
        </x14:conditionalFormatting>
        <x14:conditionalFormatting xmlns:xm="http://schemas.microsoft.com/office/excel/2006/main">
          <x14:cfRule type="dataBar" id="{E6A14E80-8B72-4301-AA75-3EFAAEA07A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Z1280</xm:sqref>
        </x14:conditionalFormatting>
        <x14:conditionalFormatting xmlns:xm="http://schemas.microsoft.com/office/excel/2006/main">
          <x14:cfRule type="dataBar" id="{FCB112D7-2C42-4723-8E29-EF37429F0E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Z1279</xm:sqref>
        </x14:conditionalFormatting>
        <x14:conditionalFormatting xmlns:xm="http://schemas.microsoft.com/office/excel/2006/main">
          <x14:cfRule type="dataBar" id="{93AF4F8D-E2B5-400C-8F73-FBCE74EE01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Z1278</xm:sqref>
        </x14:conditionalFormatting>
        <x14:conditionalFormatting xmlns:xm="http://schemas.microsoft.com/office/excel/2006/main">
          <x14:cfRule type="dataBar" id="{74F67127-03DA-4370-A3C9-9D62D9C9D3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Z1277</xm:sqref>
        </x14:conditionalFormatting>
        <x14:conditionalFormatting xmlns:xm="http://schemas.microsoft.com/office/excel/2006/main">
          <x14:cfRule type="dataBar" id="{E7B38856-B599-4210-82D7-2755C2E65D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Z1274</xm:sqref>
        </x14:conditionalFormatting>
        <x14:conditionalFormatting xmlns:xm="http://schemas.microsoft.com/office/excel/2006/main">
          <x14:cfRule type="dataBar" id="{F6901FA7-F80B-43A4-A37E-BE033E7B3B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Z1273</xm:sqref>
        </x14:conditionalFormatting>
        <x14:conditionalFormatting xmlns:xm="http://schemas.microsoft.com/office/excel/2006/main">
          <x14:cfRule type="dataBar" id="{BE0E33F9-91F8-470C-8461-9EF0D53383E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Z1272</xm:sqref>
        </x14:conditionalFormatting>
        <x14:conditionalFormatting xmlns:xm="http://schemas.microsoft.com/office/excel/2006/main">
          <x14:cfRule type="dataBar" id="{C7C562AD-C425-4AC6-9469-BD7D2FFE33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Z1271</xm:sqref>
        </x14:conditionalFormatting>
        <x14:conditionalFormatting xmlns:xm="http://schemas.microsoft.com/office/excel/2006/main">
          <x14:cfRule type="dataBar" id="{21B4B297-ACBC-42C6-82C9-53BDFB31C66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Z1276</xm:sqref>
        </x14:conditionalFormatting>
        <x14:conditionalFormatting xmlns:xm="http://schemas.microsoft.com/office/excel/2006/main">
          <x14:cfRule type="dataBar" id="{9CC832D9-713B-4637-A52D-B5C3E9DFEE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Z1275</xm:sqref>
        </x14:conditionalFormatting>
        <x14:conditionalFormatting xmlns:xm="http://schemas.microsoft.com/office/excel/2006/main">
          <x14:cfRule type="dataBar" id="{7A6BC1B5-AB27-4826-87DA-79D1DDB713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Z1259</xm:sqref>
        </x14:conditionalFormatting>
        <x14:conditionalFormatting xmlns:xm="http://schemas.microsoft.com/office/excel/2006/main">
          <x14:cfRule type="dataBar" id="{F82663B7-EC90-475E-8343-62BAB9D3545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Z1245</xm:sqref>
        </x14:conditionalFormatting>
        <x14:conditionalFormatting xmlns:xm="http://schemas.microsoft.com/office/excel/2006/main">
          <x14:cfRule type="dataBar" id="{758EA304-655B-4DCF-BC1B-031E4C16EC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Z1270</xm:sqref>
        </x14:conditionalFormatting>
        <x14:conditionalFormatting xmlns:xm="http://schemas.microsoft.com/office/excel/2006/main">
          <x14:cfRule type="dataBar" id="{E6F229E6-A670-4C30-AF2B-B3781EEC5B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Z1269</xm:sqref>
        </x14:conditionalFormatting>
        <x14:conditionalFormatting xmlns:xm="http://schemas.microsoft.com/office/excel/2006/main">
          <x14:cfRule type="dataBar" id="{9D5D7FE1-C0E7-4743-9932-7316AF126E6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Z1268</xm:sqref>
        </x14:conditionalFormatting>
        <x14:conditionalFormatting xmlns:xm="http://schemas.microsoft.com/office/excel/2006/main">
          <x14:cfRule type="dataBar" id="{99C5C286-BB10-4EDE-A3A5-D213818486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Z1267</xm:sqref>
        </x14:conditionalFormatting>
        <x14:conditionalFormatting xmlns:xm="http://schemas.microsoft.com/office/excel/2006/main">
          <x14:cfRule type="dataBar" id="{5C663B89-DA42-4B6C-B9C9-FE2ED303BF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Z1266</xm:sqref>
        </x14:conditionalFormatting>
        <x14:conditionalFormatting xmlns:xm="http://schemas.microsoft.com/office/excel/2006/main">
          <x14:cfRule type="dataBar" id="{E4903A7D-03F7-4874-AE89-E2D8037351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Z1265</xm:sqref>
        </x14:conditionalFormatting>
        <x14:conditionalFormatting xmlns:xm="http://schemas.microsoft.com/office/excel/2006/main">
          <x14:cfRule type="dataBar" id="{80C242E1-9C83-4AA2-B9DF-F0E3241F6A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Z1264</xm:sqref>
        </x14:conditionalFormatting>
        <x14:conditionalFormatting xmlns:xm="http://schemas.microsoft.com/office/excel/2006/main">
          <x14:cfRule type="dataBar" id="{7A0DC6A7-43A5-478C-8EE7-E15D8A279B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Z1263</xm:sqref>
        </x14:conditionalFormatting>
        <x14:conditionalFormatting xmlns:xm="http://schemas.microsoft.com/office/excel/2006/main">
          <x14:cfRule type="dataBar" id="{F5DA7929-29A4-4940-A1D2-1891CD59E0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Z1262</xm:sqref>
        </x14:conditionalFormatting>
        <x14:conditionalFormatting xmlns:xm="http://schemas.microsoft.com/office/excel/2006/main">
          <x14:cfRule type="dataBar" id="{6FE9041D-A76E-4DAD-BFF0-6541AA79C3E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Z1261</xm:sqref>
        </x14:conditionalFormatting>
        <x14:conditionalFormatting xmlns:xm="http://schemas.microsoft.com/office/excel/2006/main">
          <x14:cfRule type="dataBar" id="{28284AD6-F4BE-4952-BA67-78033542E2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Z1260</xm:sqref>
        </x14:conditionalFormatting>
        <x14:conditionalFormatting xmlns:xm="http://schemas.microsoft.com/office/excel/2006/main">
          <x14:cfRule type="dataBar" id="{28130F71-C0A7-4ACF-AB29-4F3C282DFB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Z1258</xm:sqref>
        </x14:conditionalFormatting>
        <x14:conditionalFormatting xmlns:xm="http://schemas.microsoft.com/office/excel/2006/main">
          <x14:cfRule type="dataBar" id="{9A99FD23-7F5B-4CF8-9C2A-8F5D4291C4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Z1257</xm:sqref>
        </x14:conditionalFormatting>
        <x14:conditionalFormatting xmlns:xm="http://schemas.microsoft.com/office/excel/2006/main">
          <x14:cfRule type="dataBar" id="{02411B3F-5F8B-4C27-958D-A2DE67C6D6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Z1256</xm:sqref>
        </x14:conditionalFormatting>
        <x14:conditionalFormatting xmlns:xm="http://schemas.microsoft.com/office/excel/2006/main">
          <x14:cfRule type="dataBar" id="{A68C7134-0D01-4D58-8484-15C6F929F6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Z1244</xm:sqref>
        </x14:conditionalFormatting>
        <x14:conditionalFormatting xmlns:xm="http://schemas.microsoft.com/office/excel/2006/main">
          <x14:cfRule type="dataBar" id="{EFF9B684-51C3-4687-808A-AE3BFB0B69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Z1243</xm:sqref>
        </x14:conditionalFormatting>
        <x14:conditionalFormatting xmlns:xm="http://schemas.microsoft.com/office/excel/2006/main">
          <x14:cfRule type="dataBar" id="{10EAF236-D3C7-43F5-85E6-E63B4B94D5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Z1255</xm:sqref>
        </x14:conditionalFormatting>
        <x14:conditionalFormatting xmlns:xm="http://schemas.microsoft.com/office/excel/2006/main">
          <x14:cfRule type="dataBar" id="{4706085A-FA80-4799-A9C1-F17A83C5F7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Z1250</xm:sqref>
        </x14:conditionalFormatting>
        <x14:conditionalFormatting xmlns:xm="http://schemas.microsoft.com/office/excel/2006/main">
          <x14:cfRule type="dataBar" id="{42AD7422-6ECE-4006-97B4-F24404E7C5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Z1254</xm:sqref>
        </x14:conditionalFormatting>
        <x14:conditionalFormatting xmlns:xm="http://schemas.microsoft.com/office/excel/2006/main">
          <x14:cfRule type="dataBar" id="{EDA6E8F6-DC28-471A-ADC7-07C754B869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Z1253</xm:sqref>
        </x14:conditionalFormatting>
        <x14:conditionalFormatting xmlns:xm="http://schemas.microsoft.com/office/excel/2006/main">
          <x14:cfRule type="dataBar" id="{E26D41CD-AD4F-405B-9469-6CCC585C127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Z1252</xm:sqref>
        </x14:conditionalFormatting>
        <x14:conditionalFormatting xmlns:xm="http://schemas.microsoft.com/office/excel/2006/main">
          <x14:cfRule type="dataBar" id="{965DA26B-A3AB-4DE4-AC54-47A8CE04CF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Z1251</xm:sqref>
        </x14:conditionalFormatting>
        <x14:conditionalFormatting xmlns:xm="http://schemas.microsoft.com/office/excel/2006/main">
          <x14:cfRule type="dataBar" id="{B47749F2-4CB8-4BE0-A768-ADA7FFAD7C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Z1249</xm:sqref>
        </x14:conditionalFormatting>
        <x14:conditionalFormatting xmlns:xm="http://schemas.microsoft.com/office/excel/2006/main">
          <x14:cfRule type="dataBar" id="{08CB4E15-74F6-4854-B563-E072F75534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Z1248</xm:sqref>
        </x14:conditionalFormatting>
        <x14:conditionalFormatting xmlns:xm="http://schemas.microsoft.com/office/excel/2006/main">
          <x14:cfRule type="dataBar" id="{757329F4-655C-4ACF-9E23-15F707292A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Z1247</xm:sqref>
        </x14:conditionalFormatting>
        <x14:conditionalFormatting xmlns:xm="http://schemas.microsoft.com/office/excel/2006/main">
          <x14:cfRule type="dataBar" id="{0EFCADF8-D1EE-4DCA-A740-05483C5849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Z1246</xm:sqref>
        </x14:conditionalFormatting>
        <x14:conditionalFormatting xmlns:xm="http://schemas.microsoft.com/office/excel/2006/main">
          <x14:cfRule type="dataBar" id="{9B626904-EAE0-4BB5-9BB7-E18015D948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Z1242</xm:sqref>
        </x14:conditionalFormatting>
        <x14:conditionalFormatting xmlns:xm="http://schemas.microsoft.com/office/excel/2006/main">
          <x14:cfRule type="dataBar" id="{60AB66C2-1512-451D-8EAB-795273BC1B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Z1240</xm:sqref>
        </x14:conditionalFormatting>
        <x14:conditionalFormatting xmlns:xm="http://schemas.microsoft.com/office/excel/2006/main">
          <x14:cfRule type="dataBar" id="{3B80AFF1-817B-4725-9BA2-4AFE4A8DB1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Z1239</xm:sqref>
        </x14:conditionalFormatting>
        <x14:conditionalFormatting xmlns:xm="http://schemas.microsoft.com/office/excel/2006/main">
          <x14:cfRule type="dataBar" id="{42132473-0670-463D-ADFE-B722803ABED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Z1238</xm:sqref>
        </x14:conditionalFormatting>
        <x14:conditionalFormatting xmlns:xm="http://schemas.microsoft.com/office/excel/2006/main">
          <x14:cfRule type="dataBar" id="{4E566E9A-8DE2-407C-825D-FF01F28F7C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Z1236</xm:sqref>
        </x14:conditionalFormatting>
        <x14:conditionalFormatting xmlns:xm="http://schemas.microsoft.com/office/excel/2006/main">
          <x14:cfRule type="dataBar" id="{C5BAFCA7-C964-4005-A5E1-8495487CD5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Z1237</xm:sqref>
        </x14:conditionalFormatting>
        <x14:conditionalFormatting xmlns:xm="http://schemas.microsoft.com/office/excel/2006/main">
          <x14:cfRule type="dataBar" id="{A6850846-AF99-40D7-9B9C-C14D13BB1C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Z1230</xm:sqref>
        </x14:conditionalFormatting>
        <x14:conditionalFormatting xmlns:xm="http://schemas.microsoft.com/office/excel/2006/main">
          <x14:cfRule type="dataBar" id="{0CA718AD-884D-4804-9310-390B9A89FA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Z1228</xm:sqref>
        </x14:conditionalFormatting>
        <x14:conditionalFormatting xmlns:xm="http://schemas.microsoft.com/office/excel/2006/main">
          <x14:cfRule type="dataBar" id="{127C96B6-B19F-4F17-8A4B-B1DAE5F4950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Z1229</xm:sqref>
        </x14:conditionalFormatting>
        <x14:conditionalFormatting xmlns:xm="http://schemas.microsoft.com/office/excel/2006/main">
          <x14:cfRule type="dataBar" id="{3B0FD91F-A56D-4EB9-AE3B-BD202101E8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Z1235</xm:sqref>
        </x14:conditionalFormatting>
        <x14:conditionalFormatting xmlns:xm="http://schemas.microsoft.com/office/excel/2006/main">
          <x14:cfRule type="dataBar" id="{B9B41B23-F874-4094-BE4C-047CB7B7A0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Z1234</xm:sqref>
        </x14:conditionalFormatting>
        <x14:conditionalFormatting xmlns:xm="http://schemas.microsoft.com/office/excel/2006/main">
          <x14:cfRule type="dataBar" id="{0A1F6D79-4CB5-4D33-AFD9-B5841B9ED8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Z1227</xm:sqref>
        </x14:conditionalFormatting>
        <x14:conditionalFormatting xmlns:xm="http://schemas.microsoft.com/office/excel/2006/main">
          <x14:cfRule type="dataBar" id="{6D213F22-9E97-4543-91ED-34EDF2DB69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Z1233</xm:sqref>
        </x14:conditionalFormatting>
        <x14:conditionalFormatting xmlns:xm="http://schemas.microsoft.com/office/excel/2006/main">
          <x14:cfRule type="dataBar" id="{851AE062-7152-4CE8-BFF5-6E88741CCF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Z1226</xm:sqref>
        </x14:conditionalFormatting>
        <x14:conditionalFormatting xmlns:xm="http://schemas.microsoft.com/office/excel/2006/main">
          <x14:cfRule type="dataBar" id="{C6DEA008-2E33-4AAE-89E7-8F7856213C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Z1232</xm:sqref>
        </x14:conditionalFormatting>
        <x14:conditionalFormatting xmlns:xm="http://schemas.microsoft.com/office/excel/2006/main">
          <x14:cfRule type="dataBar" id="{15D298D3-5011-4CB3-A6E0-EC7BD98341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Z1231</xm:sqref>
        </x14:conditionalFormatting>
        <x14:conditionalFormatting xmlns:xm="http://schemas.microsoft.com/office/excel/2006/main">
          <x14:cfRule type="dataBar" id="{8FCDB670-DE76-4CC0-BEDC-A9BFF1719E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Z1241</xm:sqref>
        </x14:conditionalFormatting>
        <x14:conditionalFormatting xmlns:xm="http://schemas.microsoft.com/office/excel/2006/main">
          <x14:cfRule type="dataBar" id="{70719D8D-EA97-44C6-98A2-3B177B8976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Z1225</xm:sqref>
        </x14:conditionalFormatting>
        <x14:conditionalFormatting xmlns:xm="http://schemas.microsoft.com/office/excel/2006/main">
          <x14:cfRule type="dataBar" id="{11C83B97-C18D-4111-B666-4DC07835BC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Z1224</xm:sqref>
        </x14:conditionalFormatting>
        <x14:conditionalFormatting xmlns:xm="http://schemas.microsoft.com/office/excel/2006/main">
          <x14:cfRule type="dataBar" id="{1AA245FE-4017-443A-A1DE-D075C700DD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Z1223</xm:sqref>
        </x14:conditionalFormatting>
        <x14:conditionalFormatting xmlns:xm="http://schemas.microsoft.com/office/excel/2006/main">
          <x14:cfRule type="dataBar" id="{D01CE0C2-D109-446B-91EF-F30BB5AEE9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Z1222</xm:sqref>
        </x14:conditionalFormatting>
        <x14:conditionalFormatting xmlns:xm="http://schemas.microsoft.com/office/excel/2006/main">
          <x14:cfRule type="dataBar" id="{21531C3D-CED0-40B7-9F33-32F549076C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Z1221</xm:sqref>
        </x14:conditionalFormatting>
        <x14:conditionalFormatting xmlns:xm="http://schemas.microsoft.com/office/excel/2006/main">
          <x14:cfRule type="dataBar" id="{A3644CC2-6E89-41B7-8CB0-FC33D2E468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Z1220</xm:sqref>
        </x14:conditionalFormatting>
        <x14:conditionalFormatting xmlns:xm="http://schemas.microsoft.com/office/excel/2006/main">
          <x14:cfRule type="dataBar" id="{2BAA15B2-D660-4FEF-8104-623E12A4F9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Z1219</xm:sqref>
        </x14:conditionalFormatting>
        <x14:conditionalFormatting xmlns:xm="http://schemas.microsoft.com/office/excel/2006/main">
          <x14:cfRule type="dataBar" id="{ED7710ED-632F-424F-B7A0-5205A19A9D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Z1218</xm:sqref>
        </x14:conditionalFormatting>
        <x14:conditionalFormatting xmlns:xm="http://schemas.microsoft.com/office/excel/2006/main">
          <x14:cfRule type="dataBar" id="{38C36D59-F365-4C83-9889-3A31FA0EE3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Z1215</xm:sqref>
        </x14:conditionalFormatting>
        <x14:conditionalFormatting xmlns:xm="http://schemas.microsoft.com/office/excel/2006/main">
          <x14:cfRule type="dataBar" id="{A7F0C1D8-701E-4997-8227-4819CB32EC6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Z1214</xm:sqref>
        </x14:conditionalFormatting>
        <x14:conditionalFormatting xmlns:xm="http://schemas.microsoft.com/office/excel/2006/main">
          <x14:cfRule type="dataBar" id="{DE3FB657-23AB-459E-A87D-0CBBB02B6B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Z1213</xm:sqref>
        </x14:conditionalFormatting>
        <x14:conditionalFormatting xmlns:xm="http://schemas.microsoft.com/office/excel/2006/main">
          <x14:cfRule type="dataBar" id="{9F937EE1-66B7-4E66-8B17-16D3A05877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Z1212</xm:sqref>
        </x14:conditionalFormatting>
        <x14:conditionalFormatting xmlns:xm="http://schemas.microsoft.com/office/excel/2006/main">
          <x14:cfRule type="dataBar" id="{5C1DA712-9E30-4DC3-ABE6-8B99F9108C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Z1211</xm:sqref>
        </x14:conditionalFormatting>
        <x14:conditionalFormatting xmlns:xm="http://schemas.microsoft.com/office/excel/2006/main">
          <x14:cfRule type="dataBar" id="{3EC2ECE1-F30F-486E-87FF-9867C92EB58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Z1209</xm:sqref>
        </x14:conditionalFormatting>
        <x14:conditionalFormatting xmlns:xm="http://schemas.microsoft.com/office/excel/2006/main">
          <x14:cfRule type="dataBar" id="{852F474D-E447-4F04-908E-3CC53F6A2A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Z1208</xm:sqref>
        </x14:conditionalFormatting>
        <x14:conditionalFormatting xmlns:xm="http://schemas.microsoft.com/office/excel/2006/main">
          <x14:cfRule type="dataBar" id="{A495A185-0BB7-4792-9615-5A301825ADB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Z1207</xm:sqref>
        </x14:conditionalFormatting>
        <x14:conditionalFormatting xmlns:xm="http://schemas.microsoft.com/office/excel/2006/main">
          <x14:cfRule type="dataBar" id="{F8CA0B62-C52E-48FC-9D83-A5E09F44AD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Z1206</xm:sqref>
        </x14:conditionalFormatting>
        <x14:conditionalFormatting xmlns:xm="http://schemas.microsoft.com/office/excel/2006/main">
          <x14:cfRule type="dataBar" id="{10B006B6-9E91-4EC1-AE1E-F6EFDCED41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Z1217</xm:sqref>
        </x14:conditionalFormatting>
        <x14:conditionalFormatting xmlns:xm="http://schemas.microsoft.com/office/excel/2006/main">
          <x14:cfRule type="dataBar" id="{FC10381D-385B-4AED-B233-51D3C310FED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Z1216</xm:sqref>
        </x14:conditionalFormatting>
        <x14:conditionalFormatting xmlns:xm="http://schemas.microsoft.com/office/excel/2006/main">
          <x14:cfRule type="dataBar" id="{6B8D40F4-CF16-435C-BCA9-B0C3D4BE7A8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Z1210</xm:sqref>
        </x14:conditionalFormatting>
        <x14:conditionalFormatting xmlns:xm="http://schemas.microsoft.com/office/excel/2006/main">
          <x14:cfRule type="dataBar" id="{E2A6B214-8A4F-4734-B4A1-643B31E2BC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Z1205</xm:sqref>
        </x14:conditionalFormatting>
        <x14:conditionalFormatting xmlns:xm="http://schemas.microsoft.com/office/excel/2006/main">
          <x14:cfRule type="dataBar" id="{F12A24D3-C17F-4648-BA9D-1F682C0984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Z1203</xm:sqref>
        </x14:conditionalFormatting>
        <x14:conditionalFormatting xmlns:xm="http://schemas.microsoft.com/office/excel/2006/main">
          <x14:cfRule type="dataBar" id="{C7765B7D-499D-4259-B3CE-0FA06DC7AF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Z1199</xm:sqref>
        </x14:conditionalFormatting>
        <x14:conditionalFormatting xmlns:xm="http://schemas.microsoft.com/office/excel/2006/main">
          <x14:cfRule type="dataBar" id="{E716A1DA-D5AD-4B5B-B09D-A6FFEDDB38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Z1202</xm:sqref>
        </x14:conditionalFormatting>
        <x14:conditionalFormatting xmlns:xm="http://schemas.microsoft.com/office/excel/2006/main">
          <x14:cfRule type="dataBar" id="{BE89544F-BFD8-4B9E-960F-8A68F3E532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Z1201</xm:sqref>
        </x14:conditionalFormatting>
        <x14:conditionalFormatting xmlns:xm="http://schemas.microsoft.com/office/excel/2006/main">
          <x14:cfRule type="dataBar" id="{1F042ED0-C0A6-45C8-918B-666E2BE110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Z1200</xm:sqref>
        </x14:conditionalFormatting>
        <x14:conditionalFormatting xmlns:xm="http://schemas.microsoft.com/office/excel/2006/main">
          <x14:cfRule type="dataBar" id="{EDE6172F-D655-408A-8C2D-2A60D1FCBD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Z1198</xm:sqref>
        </x14:conditionalFormatting>
        <x14:conditionalFormatting xmlns:xm="http://schemas.microsoft.com/office/excel/2006/main">
          <x14:cfRule type="dataBar" id="{F0C8CFC6-7556-4E01-B825-921256E5CE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Z1204</xm:sqref>
        </x14:conditionalFormatting>
        <x14:conditionalFormatting xmlns:xm="http://schemas.microsoft.com/office/excel/2006/main">
          <x14:cfRule type="dataBar" id="{83B6FEFC-DD42-43E9-A728-783284DF35B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Z1197</xm:sqref>
        </x14:conditionalFormatting>
        <x14:conditionalFormatting xmlns:xm="http://schemas.microsoft.com/office/excel/2006/main">
          <x14:cfRule type="dataBar" id="{F4AD79EB-A68E-47F9-BF30-22B99268BF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Z1196</xm:sqref>
        </x14:conditionalFormatting>
        <x14:conditionalFormatting xmlns:xm="http://schemas.microsoft.com/office/excel/2006/main">
          <x14:cfRule type="dataBar" id="{BD6641FE-DD5D-4EA4-8E53-8737D0424C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Z1195</xm:sqref>
        </x14:conditionalFormatting>
        <x14:conditionalFormatting xmlns:xm="http://schemas.microsoft.com/office/excel/2006/main">
          <x14:cfRule type="dataBar" id="{45B72023-A175-41CF-B219-71937991C5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Z1194</xm:sqref>
        </x14:conditionalFormatting>
        <x14:conditionalFormatting xmlns:xm="http://schemas.microsoft.com/office/excel/2006/main">
          <x14:cfRule type="dataBar" id="{29B3988D-F271-44D9-BD1F-7FD99A4BFB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Z1193</xm:sqref>
        </x14:conditionalFormatting>
        <x14:conditionalFormatting xmlns:xm="http://schemas.microsoft.com/office/excel/2006/main">
          <x14:cfRule type="dataBar" id="{ECAD92A4-025C-4DB6-86CF-E784F8E0C0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Z1192</xm:sqref>
        </x14:conditionalFormatting>
        <x14:conditionalFormatting xmlns:xm="http://schemas.microsoft.com/office/excel/2006/main">
          <x14:cfRule type="dataBar" id="{D6375247-8D53-47F8-B457-C5C278EEEBA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Z1191</xm:sqref>
        </x14:conditionalFormatting>
        <x14:conditionalFormatting xmlns:xm="http://schemas.microsoft.com/office/excel/2006/main">
          <x14:cfRule type="dataBar" id="{C793C090-5CF8-4614-989B-85F703B3FD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Z1190</xm:sqref>
        </x14:conditionalFormatting>
        <x14:conditionalFormatting xmlns:xm="http://schemas.microsoft.com/office/excel/2006/main">
          <x14:cfRule type="dataBar" id="{ABDF43C6-785A-49E4-A045-9EC361CF0B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Z1189</xm:sqref>
        </x14:conditionalFormatting>
        <x14:conditionalFormatting xmlns:xm="http://schemas.microsoft.com/office/excel/2006/main">
          <x14:cfRule type="dataBar" id="{6860A89F-4C09-40DD-B0E1-C7934AEBFB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Z1188</xm:sqref>
        </x14:conditionalFormatting>
        <x14:conditionalFormatting xmlns:xm="http://schemas.microsoft.com/office/excel/2006/main">
          <x14:cfRule type="dataBar" id="{BE9C51FD-E890-4E7E-9347-339B3CF782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Z1187</xm:sqref>
        </x14:conditionalFormatting>
        <x14:conditionalFormatting xmlns:xm="http://schemas.microsoft.com/office/excel/2006/main">
          <x14:cfRule type="dataBar" id="{7CD13203-6721-4119-A51E-B0D9D30D5A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Z1181</xm:sqref>
        </x14:conditionalFormatting>
        <x14:conditionalFormatting xmlns:xm="http://schemas.microsoft.com/office/excel/2006/main">
          <x14:cfRule type="dataBar" id="{D974CECB-CF24-4A63-BE68-DA757468FC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Z1180</xm:sqref>
        </x14:conditionalFormatting>
        <x14:conditionalFormatting xmlns:xm="http://schemas.microsoft.com/office/excel/2006/main">
          <x14:cfRule type="dataBar" id="{6565394D-C407-419C-AB57-B8F676B478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Z1179</xm:sqref>
        </x14:conditionalFormatting>
        <x14:conditionalFormatting xmlns:xm="http://schemas.microsoft.com/office/excel/2006/main">
          <x14:cfRule type="dataBar" id="{C1D1B5A3-E55E-49D0-B9BA-253F4A8EF6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Z1186</xm:sqref>
        </x14:conditionalFormatting>
        <x14:conditionalFormatting xmlns:xm="http://schemas.microsoft.com/office/excel/2006/main">
          <x14:cfRule type="dataBar" id="{2B7A1481-5138-4427-A581-85E99E37882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Z1185</xm:sqref>
        </x14:conditionalFormatting>
        <x14:conditionalFormatting xmlns:xm="http://schemas.microsoft.com/office/excel/2006/main">
          <x14:cfRule type="dataBar" id="{477C99B8-86A9-4DCF-A055-7C518BB9EF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Z1184</xm:sqref>
        </x14:conditionalFormatting>
        <x14:conditionalFormatting xmlns:xm="http://schemas.microsoft.com/office/excel/2006/main">
          <x14:cfRule type="dataBar" id="{79C1043C-7663-4CF1-8555-8B307AF617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Z1178</xm:sqref>
        </x14:conditionalFormatting>
        <x14:conditionalFormatting xmlns:xm="http://schemas.microsoft.com/office/excel/2006/main">
          <x14:cfRule type="dataBar" id="{957009D4-7C5E-4783-938A-3DDF5F3C57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Z1183</xm:sqref>
        </x14:conditionalFormatting>
        <x14:conditionalFormatting xmlns:xm="http://schemas.microsoft.com/office/excel/2006/main">
          <x14:cfRule type="dataBar" id="{E16B0C8F-C889-4868-A070-6E6732C9C8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Z1177</xm:sqref>
        </x14:conditionalFormatting>
        <x14:conditionalFormatting xmlns:xm="http://schemas.microsoft.com/office/excel/2006/main">
          <x14:cfRule type="dataBar" id="{7DA79CCF-0137-4CAB-9DB9-80F276FD42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Z1176</xm:sqref>
        </x14:conditionalFormatting>
        <x14:conditionalFormatting xmlns:xm="http://schemas.microsoft.com/office/excel/2006/main">
          <x14:cfRule type="dataBar" id="{920FB100-AA29-4269-A4EE-FDCE5861F3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Z1182</xm:sqref>
        </x14:conditionalFormatting>
        <x14:conditionalFormatting xmlns:xm="http://schemas.microsoft.com/office/excel/2006/main">
          <x14:cfRule type="dataBar" id="{9F83909C-2F50-4B45-9BC7-680B62D0F4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Z1175</xm:sqref>
        </x14:conditionalFormatting>
        <x14:conditionalFormatting xmlns:xm="http://schemas.microsoft.com/office/excel/2006/main">
          <x14:cfRule type="dataBar" id="{FD5FD50C-DCA9-420E-8EF3-CBEF6023FF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Z1173</xm:sqref>
        </x14:conditionalFormatting>
        <x14:conditionalFormatting xmlns:xm="http://schemas.microsoft.com/office/excel/2006/main">
          <x14:cfRule type="dataBar" id="{E7250BE3-651F-49CC-ABAB-8EB6A2B0AC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Z1172</xm:sqref>
        </x14:conditionalFormatting>
        <x14:conditionalFormatting xmlns:xm="http://schemas.microsoft.com/office/excel/2006/main">
          <x14:cfRule type="dataBar" id="{AC784DEB-A260-4D1F-A628-7A42FE3E66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Z1174</xm:sqref>
        </x14:conditionalFormatting>
        <x14:conditionalFormatting xmlns:xm="http://schemas.microsoft.com/office/excel/2006/main">
          <x14:cfRule type="dataBar" id="{F762940E-DF9B-4F8D-A251-FA348E81C0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Z1171</xm:sqref>
        </x14:conditionalFormatting>
        <x14:conditionalFormatting xmlns:xm="http://schemas.microsoft.com/office/excel/2006/main">
          <x14:cfRule type="dataBar" id="{1FF7FF01-D0E4-4EC0-9E1A-37F35ED43A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Z1170</xm:sqref>
        </x14:conditionalFormatting>
        <x14:conditionalFormatting xmlns:xm="http://schemas.microsoft.com/office/excel/2006/main">
          <x14:cfRule type="dataBar" id="{F681A88A-807C-4FD9-84BE-910F34FE80E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Z1169</xm:sqref>
        </x14:conditionalFormatting>
        <x14:conditionalFormatting xmlns:xm="http://schemas.microsoft.com/office/excel/2006/main">
          <x14:cfRule type="dataBar" id="{5D11EEC8-1886-4377-8445-28FC7B8477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Z1168</xm:sqref>
        </x14:conditionalFormatting>
        <x14:conditionalFormatting xmlns:xm="http://schemas.microsoft.com/office/excel/2006/main">
          <x14:cfRule type="dataBar" id="{FBBC7787-4197-4F78-BD79-FA75D480D53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Z1167</xm:sqref>
        </x14:conditionalFormatting>
        <x14:conditionalFormatting xmlns:xm="http://schemas.microsoft.com/office/excel/2006/main">
          <x14:cfRule type="dataBar" id="{1A51419D-6C3E-4E1D-BA1E-6EE1D26235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Z1166</xm:sqref>
        </x14:conditionalFormatting>
        <x14:conditionalFormatting xmlns:xm="http://schemas.microsoft.com/office/excel/2006/main">
          <x14:cfRule type="dataBar" id="{1A896E80-4E75-4D3F-A83C-9B82E5ED72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Z1165</xm:sqref>
        </x14:conditionalFormatting>
        <x14:conditionalFormatting xmlns:xm="http://schemas.microsoft.com/office/excel/2006/main">
          <x14:cfRule type="dataBar" id="{FF27845E-291B-4B75-BB1C-846B7C7525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Z1164</xm:sqref>
        </x14:conditionalFormatting>
        <x14:conditionalFormatting xmlns:xm="http://schemas.microsoft.com/office/excel/2006/main">
          <x14:cfRule type="dataBar" id="{FF2ADDDF-B1F0-4449-ADD9-631712B5BC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Z1163</xm:sqref>
        </x14:conditionalFormatting>
        <x14:conditionalFormatting xmlns:xm="http://schemas.microsoft.com/office/excel/2006/main">
          <x14:cfRule type="dataBar" id="{7144206E-627B-41DA-AE68-146CE6E8CC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Z1162</xm:sqref>
        </x14:conditionalFormatting>
        <x14:conditionalFormatting xmlns:xm="http://schemas.microsoft.com/office/excel/2006/main">
          <x14:cfRule type="dataBar" id="{5E0CF686-DAB4-40DC-AF4E-B96E655F61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Z1161</xm:sqref>
        </x14:conditionalFormatting>
        <x14:conditionalFormatting xmlns:xm="http://schemas.microsoft.com/office/excel/2006/main">
          <x14:cfRule type="dataBar" id="{59E97ACB-B9A4-4DEF-9AC1-83715A977B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Z1160</xm:sqref>
        </x14:conditionalFormatting>
        <x14:conditionalFormatting xmlns:xm="http://schemas.microsoft.com/office/excel/2006/main">
          <x14:cfRule type="dataBar" id="{318065AD-1A48-4046-87F0-7086030BFE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Z1159</xm:sqref>
        </x14:conditionalFormatting>
        <x14:conditionalFormatting xmlns:xm="http://schemas.microsoft.com/office/excel/2006/main">
          <x14:cfRule type="dataBar" id="{CB8220DD-C44C-4060-A4C9-E30DC7308E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Z1158</xm:sqref>
        </x14:conditionalFormatting>
        <x14:conditionalFormatting xmlns:xm="http://schemas.microsoft.com/office/excel/2006/main">
          <x14:cfRule type="dataBar" id="{FB0EB25C-8B8D-49BA-AC80-43D40B301F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Z1155</xm:sqref>
        </x14:conditionalFormatting>
        <x14:conditionalFormatting xmlns:xm="http://schemas.microsoft.com/office/excel/2006/main">
          <x14:cfRule type="dataBar" id="{149780A2-2892-40E9-A282-E43D9C4E9E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Z1157</xm:sqref>
        </x14:conditionalFormatting>
        <x14:conditionalFormatting xmlns:xm="http://schemas.microsoft.com/office/excel/2006/main">
          <x14:cfRule type="dataBar" id="{0815DFFC-A400-4750-B45D-E8BD0EDAD2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Z1156</xm:sqref>
        </x14:conditionalFormatting>
        <x14:conditionalFormatting xmlns:xm="http://schemas.microsoft.com/office/excel/2006/main">
          <x14:cfRule type="dataBar" id="{BB37BD7A-97A7-4A69-BFAA-2F060391AF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Z1154</xm:sqref>
        </x14:conditionalFormatting>
        <x14:conditionalFormatting xmlns:xm="http://schemas.microsoft.com/office/excel/2006/main">
          <x14:cfRule type="dataBar" id="{98DAE564-636A-40C7-B1AA-6498A6482D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Z1153</xm:sqref>
        </x14:conditionalFormatting>
        <x14:conditionalFormatting xmlns:xm="http://schemas.microsoft.com/office/excel/2006/main">
          <x14:cfRule type="dataBar" id="{252168AA-117F-4415-8BF3-F362915C0D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Z1152</xm:sqref>
        </x14:conditionalFormatting>
        <x14:conditionalFormatting xmlns:xm="http://schemas.microsoft.com/office/excel/2006/main">
          <x14:cfRule type="dataBar" id="{813A8610-EA5F-462B-AD6A-BA7EBECC4C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Z1151</xm:sqref>
        </x14:conditionalFormatting>
        <x14:conditionalFormatting xmlns:xm="http://schemas.microsoft.com/office/excel/2006/main">
          <x14:cfRule type="dataBar" id="{194C1C59-19C6-48E5-B251-A208DCEB1D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Z1150</xm:sqref>
        </x14:conditionalFormatting>
        <x14:conditionalFormatting xmlns:xm="http://schemas.microsoft.com/office/excel/2006/main">
          <x14:cfRule type="dataBar" id="{B93B5E13-42AE-4CCC-B2CA-E5120945CA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Z1149</xm:sqref>
        </x14:conditionalFormatting>
        <x14:conditionalFormatting xmlns:xm="http://schemas.microsoft.com/office/excel/2006/main">
          <x14:cfRule type="dataBar" id="{A26CC0CE-4D31-494D-AC6B-3CC6B35EB8C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Z1148</xm:sqref>
        </x14:conditionalFormatting>
        <x14:conditionalFormatting xmlns:xm="http://schemas.microsoft.com/office/excel/2006/main">
          <x14:cfRule type="dataBar" id="{0D2B89D3-3D63-46A7-84D9-356EC1992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Z1147</xm:sqref>
        </x14:conditionalFormatting>
        <x14:conditionalFormatting xmlns:xm="http://schemas.microsoft.com/office/excel/2006/main">
          <x14:cfRule type="dataBar" id="{A8DEB850-8C18-4115-883C-7904A3739D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Z1146</xm:sqref>
        </x14:conditionalFormatting>
        <x14:conditionalFormatting xmlns:xm="http://schemas.microsoft.com/office/excel/2006/main">
          <x14:cfRule type="dataBar" id="{8D883643-B219-4C3E-B90F-9DA006DA4C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Z1145</xm:sqref>
        </x14:conditionalFormatting>
        <x14:conditionalFormatting xmlns:xm="http://schemas.microsoft.com/office/excel/2006/main">
          <x14:cfRule type="dataBar" id="{9011B765-E88B-45E7-9A45-787E61F8A9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Z1144</xm:sqref>
        </x14:conditionalFormatting>
        <x14:conditionalFormatting xmlns:xm="http://schemas.microsoft.com/office/excel/2006/main">
          <x14:cfRule type="dataBar" id="{809B6D4A-D751-4C61-BD2A-028AA25C46B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Z1142</xm:sqref>
        </x14:conditionalFormatting>
        <x14:conditionalFormatting xmlns:xm="http://schemas.microsoft.com/office/excel/2006/main">
          <x14:cfRule type="dataBar" id="{879097A7-91A3-4003-9A06-6883AF77DD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Z1141</xm:sqref>
        </x14:conditionalFormatting>
        <x14:conditionalFormatting xmlns:xm="http://schemas.microsoft.com/office/excel/2006/main">
          <x14:cfRule type="dataBar" id="{92940EEB-C6A4-45E1-A665-7F9A2AC845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Z1140</xm:sqref>
        </x14:conditionalFormatting>
        <x14:conditionalFormatting xmlns:xm="http://schemas.microsoft.com/office/excel/2006/main">
          <x14:cfRule type="dataBar" id="{51C77C61-2384-4102-B29E-931E0DC0706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Z1143</xm:sqref>
        </x14:conditionalFormatting>
        <x14:conditionalFormatting xmlns:xm="http://schemas.microsoft.com/office/excel/2006/main">
          <x14:cfRule type="dataBar" id="{453437D9-BF4C-468B-9869-2D957221FFB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Z1139</xm:sqref>
        </x14:conditionalFormatting>
        <x14:conditionalFormatting xmlns:xm="http://schemas.microsoft.com/office/excel/2006/main">
          <x14:cfRule type="dataBar" id="{F96382F0-40FA-494D-80D3-5BEA7527C7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Z1138</xm:sqref>
        </x14:conditionalFormatting>
        <x14:conditionalFormatting xmlns:xm="http://schemas.microsoft.com/office/excel/2006/main">
          <x14:cfRule type="dataBar" id="{CE7A8AF1-4E86-45CE-9E5B-077363C6D1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Z1137</xm:sqref>
        </x14:conditionalFormatting>
        <x14:conditionalFormatting xmlns:xm="http://schemas.microsoft.com/office/excel/2006/main">
          <x14:cfRule type="dataBar" id="{569A1D08-53CB-44E6-94D4-DF9334A0D6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Z1136</xm:sqref>
        </x14:conditionalFormatting>
        <x14:conditionalFormatting xmlns:xm="http://schemas.microsoft.com/office/excel/2006/main">
          <x14:cfRule type="dataBar" id="{696BC678-7A08-49A3-B46A-EF41F94DED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Z1135</xm:sqref>
        </x14:conditionalFormatting>
        <x14:conditionalFormatting xmlns:xm="http://schemas.microsoft.com/office/excel/2006/main">
          <x14:cfRule type="dataBar" id="{82B3F164-B9C4-441D-B604-E046F42459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Z1134</xm:sqref>
        </x14:conditionalFormatting>
        <x14:conditionalFormatting xmlns:xm="http://schemas.microsoft.com/office/excel/2006/main">
          <x14:cfRule type="dataBar" id="{C25B7FB8-AD2F-4AAF-A9F2-C4299BD9D9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Z1133</xm:sqref>
        </x14:conditionalFormatting>
        <x14:conditionalFormatting xmlns:xm="http://schemas.microsoft.com/office/excel/2006/main">
          <x14:cfRule type="dataBar" id="{BBFE2373-04AA-4EBC-91CF-318B6B247D7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Z1132</xm:sqref>
        </x14:conditionalFormatting>
        <x14:conditionalFormatting xmlns:xm="http://schemas.microsoft.com/office/excel/2006/main">
          <x14:cfRule type="dataBar" id="{5BA5BD05-2200-4DC3-A36C-BB2AE95EE9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Z1131</xm:sqref>
        </x14:conditionalFormatting>
        <x14:conditionalFormatting xmlns:xm="http://schemas.microsoft.com/office/excel/2006/main">
          <x14:cfRule type="dataBar" id="{1DC63CDE-FCEE-4FD1-AE1D-4F7F99D0E6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Z1130</xm:sqref>
        </x14:conditionalFormatting>
        <x14:conditionalFormatting xmlns:xm="http://schemas.microsoft.com/office/excel/2006/main">
          <x14:cfRule type="dataBar" id="{BD471F62-58B2-4665-8DB7-9E4C5565AA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Z1129</xm:sqref>
        </x14:conditionalFormatting>
        <x14:conditionalFormatting xmlns:xm="http://schemas.microsoft.com/office/excel/2006/main">
          <x14:cfRule type="dataBar" id="{0343E76E-A14E-488D-8AD5-059DD293DE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Z1128</xm:sqref>
        </x14:conditionalFormatting>
        <x14:conditionalFormatting xmlns:xm="http://schemas.microsoft.com/office/excel/2006/main">
          <x14:cfRule type="dataBar" id="{D6D28ED0-CBC4-4BE1-8AE8-30855F8FC1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Z1127</xm:sqref>
        </x14:conditionalFormatting>
        <x14:conditionalFormatting xmlns:xm="http://schemas.microsoft.com/office/excel/2006/main">
          <x14:cfRule type="dataBar" id="{6301D6F0-4536-41E6-83E1-343671A511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Z1126</xm:sqref>
        </x14:conditionalFormatting>
        <x14:conditionalFormatting xmlns:xm="http://schemas.microsoft.com/office/excel/2006/main">
          <x14:cfRule type="dataBar" id="{68F7F38E-7377-4CD3-B80D-D4CFB2054D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Z1125</xm:sqref>
        </x14:conditionalFormatting>
        <x14:conditionalFormatting xmlns:xm="http://schemas.microsoft.com/office/excel/2006/main">
          <x14:cfRule type="dataBar" id="{31D1F881-A040-4DF0-B87C-4AFAC402B6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U1125</xm:sqref>
        </x14:conditionalFormatting>
        <x14:conditionalFormatting xmlns:xm="http://schemas.microsoft.com/office/excel/2006/main">
          <x14:cfRule type="dataBar" id="{E3F3DFCC-7D7C-427E-9935-E7D0953DDA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Z1124</xm:sqref>
        </x14:conditionalFormatting>
        <x14:conditionalFormatting xmlns:xm="http://schemas.microsoft.com/office/excel/2006/main">
          <x14:cfRule type="dataBar" id="{EDD0B90E-69CE-410B-8B4C-6CB049C5C6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U1124</xm:sqref>
        </x14:conditionalFormatting>
        <x14:conditionalFormatting xmlns:xm="http://schemas.microsoft.com/office/excel/2006/main">
          <x14:cfRule type="dataBar" id="{99863D8A-12DD-49B3-BF58-D6EC6208C3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Z1122</xm:sqref>
        </x14:conditionalFormatting>
        <x14:conditionalFormatting xmlns:xm="http://schemas.microsoft.com/office/excel/2006/main">
          <x14:cfRule type="dataBar" id="{79C65E04-806C-4FBD-8139-59AF18D2A0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U1122</xm:sqref>
        </x14:conditionalFormatting>
        <x14:conditionalFormatting xmlns:xm="http://schemas.microsoft.com/office/excel/2006/main">
          <x14:cfRule type="dataBar" id="{898294A6-DB01-45DF-98AF-B402FFF725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Z1123</xm:sqref>
        </x14:conditionalFormatting>
        <x14:conditionalFormatting xmlns:xm="http://schemas.microsoft.com/office/excel/2006/main">
          <x14:cfRule type="dataBar" id="{26A87A20-3617-4C4E-B9B1-07C61C9AE3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U1123</xm:sqref>
        </x14:conditionalFormatting>
        <x14:conditionalFormatting xmlns:xm="http://schemas.microsoft.com/office/excel/2006/main">
          <x14:cfRule type="dataBar" id="{D34DE673-2FF4-4EF5-83A3-8722824775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Z1121</xm:sqref>
        </x14:conditionalFormatting>
        <x14:conditionalFormatting xmlns:xm="http://schemas.microsoft.com/office/excel/2006/main">
          <x14:cfRule type="dataBar" id="{C34D9B5D-CE1B-4D56-AE48-14ECE35686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U1121</xm:sqref>
        </x14:conditionalFormatting>
        <x14:conditionalFormatting xmlns:xm="http://schemas.microsoft.com/office/excel/2006/main">
          <x14:cfRule type="dataBar" id="{E958A2F5-1A31-4B8D-BFAA-0158A0497E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Z1120</xm:sqref>
        </x14:conditionalFormatting>
        <x14:conditionalFormatting xmlns:xm="http://schemas.microsoft.com/office/excel/2006/main">
          <x14:cfRule type="dataBar" id="{E1B7A708-0E76-4B88-8025-BCCBE23DA7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U1120</xm:sqref>
        </x14:conditionalFormatting>
        <x14:conditionalFormatting xmlns:xm="http://schemas.microsoft.com/office/excel/2006/main">
          <x14:cfRule type="dataBar" id="{12331CF9-184E-4C73-97B3-F5C0E763A0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Z1118</xm:sqref>
        </x14:conditionalFormatting>
        <x14:conditionalFormatting xmlns:xm="http://schemas.microsoft.com/office/excel/2006/main">
          <x14:cfRule type="dataBar" id="{78D2A129-9704-40D1-856C-A250F6518D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U1118</xm:sqref>
        </x14:conditionalFormatting>
        <x14:conditionalFormatting xmlns:xm="http://schemas.microsoft.com/office/excel/2006/main">
          <x14:cfRule type="dataBar" id="{74993804-F0FC-46EC-B06A-4DCB2377FD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Z1117</xm:sqref>
        </x14:conditionalFormatting>
        <x14:conditionalFormatting xmlns:xm="http://schemas.microsoft.com/office/excel/2006/main">
          <x14:cfRule type="dataBar" id="{BB290875-1C6E-4249-8E0B-2F40DBEA62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U1117</xm:sqref>
        </x14:conditionalFormatting>
        <x14:conditionalFormatting xmlns:xm="http://schemas.microsoft.com/office/excel/2006/main">
          <x14:cfRule type="dataBar" id="{0A96A0BB-312B-48EC-B6CC-228C0EB3AD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Z1119</xm:sqref>
        </x14:conditionalFormatting>
        <x14:conditionalFormatting xmlns:xm="http://schemas.microsoft.com/office/excel/2006/main">
          <x14:cfRule type="dataBar" id="{C5306237-0833-4E88-B3C3-34A8593AF3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U1119</xm:sqref>
        </x14:conditionalFormatting>
        <x14:conditionalFormatting xmlns:xm="http://schemas.microsoft.com/office/excel/2006/main">
          <x14:cfRule type="dataBar" id="{48BC9679-6E39-4673-B2F7-FDB8733DB4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Z1116</xm:sqref>
        </x14:conditionalFormatting>
        <x14:conditionalFormatting xmlns:xm="http://schemas.microsoft.com/office/excel/2006/main">
          <x14:cfRule type="dataBar" id="{A4EA44D9-B50F-4CDA-8970-6C118D49EE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U1116</xm:sqref>
        </x14:conditionalFormatting>
        <x14:conditionalFormatting xmlns:xm="http://schemas.microsoft.com/office/excel/2006/main">
          <x14:cfRule type="dataBar" id="{99D10E57-A3B7-4DC6-BE3C-4E02944E0B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Z1114</xm:sqref>
        </x14:conditionalFormatting>
        <x14:conditionalFormatting xmlns:xm="http://schemas.microsoft.com/office/excel/2006/main">
          <x14:cfRule type="dataBar" id="{4892B7AD-7056-4BFA-B955-0B33EE62848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U1114</xm:sqref>
        </x14:conditionalFormatting>
        <x14:conditionalFormatting xmlns:xm="http://schemas.microsoft.com/office/excel/2006/main">
          <x14:cfRule type="dataBar" id="{A8F8C1BA-9AA9-473B-9DF5-FB5B41BCAC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Z1113</xm:sqref>
        </x14:conditionalFormatting>
        <x14:conditionalFormatting xmlns:xm="http://schemas.microsoft.com/office/excel/2006/main">
          <x14:cfRule type="dataBar" id="{ECF01B46-01F3-45DA-B16A-310495C952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U1113</xm:sqref>
        </x14:conditionalFormatting>
        <x14:conditionalFormatting xmlns:xm="http://schemas.microsoft.com/office/excel/2006/main">
          <x14:cfRule type="dataBar" id="{22FD7A7D-B739-4631-AAAF-B477C7B104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Z1115</xm:sqref>
        </x14:conditionalFormatting>
        <x14:conditionalFormatting xmlns:xm="http://schemas.microsoft.com/office/excel/2006/main">
          <x14:cfRule type="dataBar" id="{51AB2C86-EAF4-4127-AF94-902D8F4E77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U1115</xm:sqref>
        </x14:conditionalFormatting>
        <x14:conditionalFormatting xmlns:xm="http://schemas.microsoft.com/office/excel/2006/main">
          <x14:cfRule type="dataBar" id="{134B7AE4-A988-47DE-B6F3-D349D5EDF3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Z1112</xm:sqref>
        </x14:conditionalFormatting>
        <x14:conditionalFormatting xmlns:xm="http://schemas.microsoft.com/office/excel/2006/main">
          <x14:cfRule type="dataBar" id="{EA99424B-34C6-4ED6-A32B-094BF057E3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U1112</xm:sqref>
        </x14:conditionalFormatting>
        <x14:conditionalFormatting xmlns:xm="http://schemas.microsoft.com/office/excel/2006/main">
          <x14:cfRule type="dataBar" id="{CE0795C9-AF67-4166-B409-9578CD597F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Z1111</xm:sqref>
        </x14:conditionalFormatting>
        <x14:conditionalFormatting xmlns:xm="http://schemas.microsoft.com/office/excel/2006/main">
          <x14:cfRule type="dataBar" id="{2093CC48-8280-4337-AFFB-6CDE89B598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U1111</xm:sqref>
        </x14:conditionalFormatting>
        <x14:conditionalFormatting xmlns:xm="http://schemas.microsoft.com/office/excel/2006/main">
          <x14:cfRule type="dataBar" id="{C30DCA60-C131-4B61-848F-20149B1D8E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Z1110</xm:sqref>
        </x14:conditionalFormatting>
        <x14:conditionalFormatting xmlns:xm="http://schemas.microsoft.com/office/excel/2006/main">
          <x14:cfRule type="dataBar" id="{CD35B608-31B1-4E7A-B8BB-E255A1BE59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U1110</xm:sqref>
        </x14:conditionalFormatting>
        <x14:conditionalFormatting xmlns:xm="http://schemas.microsoft.com/office/excel/2006/main">
          <x14:cfRule type="dataBar" id="{32A919D0-4A6E-469C-8E71-2FBF92553BA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Z1101</xm:sqref>
        </x14:conditionalFormatting>
        <x14:conditionalFormatting xmlns:xm="http://schemas.microsoft.com/office/excel/2006/main">
          <x14:cfRule type="dataBar" id="{A3C1141D-0E00-4C36-9082-823B31EE30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U1101</xm:sqref>
        </x14:conditionalFormatting>
        <x14:conditionalFormatting xmlns:xm="http://schemas.microsoft.com/office/excel/2006/main">
          <x14:cfRule type="dataBar" id="{08B81292-4FE1-4ADC-B936-D7E3646226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Z1100</xm:sqref>
        </x14:conditionalFormatting>
        <x14:conditionalFormatting xmlns:xm="http://schemas.microsoft.com/office/excel/2006/main">
          <x14:cfRule type="dataBar" id="{389B4378-B7B5-4A6B-BB17-A47C471F8E3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U1100</xm:sqref>
        </x14:conditionalFormatting>
        <x14:conditionalFormatting xmlns:xm="http://schemas.microsoft.com/office/excel/2006/main">
          <x14:cfRule type="dataBar" id="{C7FBA90F-6C4E-447D-8E7C-32EE02C017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Z1099</xm:sqref>
        </x14:conditionalFormatting>
        <x14:conditionalFormatting xmlns:xm="http://schemas.microsoft.com/office/excel/2006/main">
          <x14:cfRule type="dataBar" id="{DD01C240-0520-43A2-BEE2-5AFD213456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U1099</xm:sqref>
        </x14:conditionalFormatting>
        <x14:conditionalFormatting xmlns:xm="http://schemas.microsoft.com/office/excel/2006/main">
          <x14:cfRule type="dataBar" id="{48501699-DAC2-4DFC-AF0A-516590813D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Z1098</xm:sqref>
        </x14:conditionalFormatting>
        <x14:conditionalFormatting xmlns:xm="http://schemas.microsoft.com/office/excel/2006/main">
          <x14:cfRule type="dataBar" id="{91F87F3A-754B-4AF2-A6A4-410747CE54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U1098</xm:sqref>
        </x14:conditionalFormatting>
        <x14:conditionalFormatting xmlns:xm="http://schemas.microsoft.com/office/excel/2006/main">
          <x14:cfRule type="dataBar" id="{7A55FBF4-29C8-44F5-A58D-1EEF658CA7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Z1097</xm:sqref>
        </x14:conditionalFormatting>
        <x14:conditionalFormatting xmlns:xm="http://schemas.microsoft.com/office/excel/2006/main">
          <x14:cfRule type="dataBar" id="{D39F2650-3AD1-4841-9EE6-9C1976A142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U1097</xm:sqref>
        </x14:conditionalFormatting>
        <x14:conditionalFormatting xmlns:xm="http://schemas.microsoft.com/office/excel/2006/main">
          <x14:cfRule type="dataBar" id="{920BF55A-6492-4C39-990F-D632E785B3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Z1096</xm:sqref>
        </x14:conditionalFormatting>
        <x14:conditionalFormatting xmlns:xm="http://schemas.microsoft.com/office/excel/2006/main">
          <x14:cfRule type="dataBar" id="{96C1CE6B-F1D3-4AF6-99D7-E96AE2C101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U1096</xm:sqref>
        </x14:conditionalFormatting>
        <x14:conditionalFormatting xmlns:xm="http://schemas.microsoft.com/office/excel/2006/main">
          <x14:cfRule type="dataBar" id="{5898AF9C-53B5-4D9B-BB86-ECE64369C5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Z1095</xm:sqref>
        </x14:conditionalFormatting>
        <x14:conditionalFormatting xmlns:xm="http://schemas.microsoft.com/office/excel/2006/main">
          <x14:cfRule type="dataBar" id="{317DDA02-8C9D-47F5-97A8-60C03DA487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U1095</xm:sqref>
        </x14:conditionalFormatting>
        <x14:conditionalFormatting xmlns:xm="http://schemas.microsoft.com/office/excel/2006/main">
          <x14:cfRule type="dataBar" id="{2DDDD807-971B-47AA-9131-EBEE9D709D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Z1094</xm:sqref>
        </x14:conditionalFormatting>
        <x14:conditionalFormatting xmlns:xm="http://schemas.microsoft.com/office/excel/2006/main">
          <x14:cfRule type="dataBar" id="{16F83DCE-4EFD-49C4-B997-E0BBF6E388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U1094</xm:sqref>
        </x14:conditionalFormatting>
        <x14:conditionalFormatting xmlns:xm="http://schemas.microsoft.com/office/excel/2006/main">
          <x14:cfRule type="dataBar" id="{2F514C9F-C0AE-470D-9F57-EA1EC38A37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Z1093</xm:sqref>
        </x14:conditionalFormatting>
        <x14:conditionalFormatting xmlns:xm="http://schemas.microsoft.com/office/excel/2006/main">
          <x14:cfRule type="dataBar" id="{388E7EC6-2083-475F-8914-649CF939CFD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U1093</xm:sqref>
        </x14:conditionalFormatting>
        <x14:conditionalFormatting xmlns:xm="http://schemas.microsoft.com/office/excel/2006/main">
          <x14:cfRule type="dataBar" id="{5A9BFABE-5B87-4054-B765-089673DC80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Z1092</xm:sqref>
        </x14:conditionalFormatting>
        <x14:conditionalFormatting xmlns:xm="http://schemas.microsoft.com/office/excel/2006/main">
          <x14:cfRule type="dataBar" id="{91A0EBED-2A2C-4FDA-A937-0CC3267E50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U1092</xm:sqref>
        </x14:conditionalFormatting>
        <x14:conditionalFormatting xmlns:xm="http://schemas.microsoft.com/office/excel/2006/main">
          <x14:cfRule type="dataBar" id="{3C067164-9250-4A57-B268-5777CF9ACC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Z1091</xm:sqref>
        </x14:conditionalFormatting>
        <x14:conditionalFormatting xmlns:xm="http://schemas.microsoft.com/office/excel/2006/main">
          <x14:cfRule type="dataBar" id="{B279F2AE-9B72-4AED-9FA2-4367639875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U1091</xm:sqref>
        </x14:conditionalFormatting>
        <x14:conditionalFormatting xmlns:xm="http://schemas.microsoft.com/office/excel/2006/main">
          <x14:cfRule type="dataBar" id="{1DEC6CF9-7DA0-4F79-A082-025E2B9C1E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Z1090</xm:sqref>
        </x14:conditionalFormatting>
        <x14:conditionalFormatting xmlns:xm="http://schemas.microsoft.com/office/excel/2006/main">
          <x14:cfRule type="dataBar" id="{1F1A053B-217E-46A6-8F2B-17423C2AFA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U1090</xm:sqref>
        </x14:conditionalFormatting>
        <x14:conditionalFormatting xmlns:xm="http://schemas.microsoft.com/office/excel/2006/main">
          <x14:cfRule type="dataBar" id="{BC4E65F3-8D6D-4632-838C-03E4FDE01C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Z1089</xm:sqref>
        </x14:conditionalFormatting>
        <x14:conditionalFormatting xmlns:xm="http://schemas.microsoft.com/office/excel/2006/main">
          <x14:cfRule type="dataBar" id="{41A69131-5CF8-4590-9976-F00C2AA50D3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U1089</xm:sqref>
        </x14:conditionalFormatting>
        <x14:conditionalFormatting xmlns:xm="http://schemas.microsoft.com/office/excel/2006/main">
          <x14:cfRule type="dataBar" id="{968BB3B7-0335-4206-8099-9690F32E3B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Z1109</xm:sqref>
        </x14:conditionalFormatting>
        <x14:conditionalFormatting xmlns:xm="http://schemas.microsoft.com/office/excel/2006/main">
          <x14:cfRule type="dataBar" id="{B04247C5-D677-4902-8CFF-688BC5839F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U1109</xm:sqref>
        </x14:conditionalFormatting>
        <x14:conditionalFormatting xmlns:xm="http://schemas.microsoft.com/office/excel/2006/main">
          <x14:cfRule type="dataBar" id="{1B186D16-22BC-48A2-981A-5F947E3225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Z1108</xm:sqref>
        </x14:conditionalFormatting>
        <x14:conditionalFormatting xmlns:xm="http://schemas.microsoft.com/office/excel/2006/main">
          <x14:cfRule type="dataBar" id="{ABAE0AC4-9E19-4EFB-8352-4A572926A3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U1108</xm:sqref>
        </x14:conditionalFormatting>
        <x14:conditionalFormatting xmlns:xm="http://schemas.microsoft.com/office/excel/2006/main">
          <x14:cfRule type="dataBar" id="{97F2CEEF-A447-4F3C-9254-395BBAD5FA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Z1107</xm:sqref>
        </x14:conditionalFormatting>
        <x14:conditionalFormatting xmlns:xm="http://schemas.microsoft.com/office/excel/2006/main">
          <x14:cfRule type="dataBar" id="{0F17A93C-C10D-4BE9-A7FE-5D057CD124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U1107</xm:sqref>
        </x14:conditionalFormatting>
        <x14:conditionalFormatting xmlns:xm="http://schemas.microsoft.com/office/excel/2006/main">
          <x14:cfRule type="dataBar" id="{22B3BB03-660D-46E6-84F7-C99F7894B4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Z1106</xm:sqref>
        </x14:conditionalFormatting>
        <x14:conditionalFormatting xmlns:xm="http://schemas.microsoft.com/office/excel/2006/main">
          <x14:cfRule type="dataBar" id="{8F13A6B9-CF89-489A-AB6F-E522298BD6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U1106</xm:sqref>
        </x14:conditionalFormatting>
        <x14:conditionalFormatting xmlns:xm="http://schemas.microsoft.com/office/excel/2006/main">
          <x14:cfRule type="dataBar" id="{9EDC1898-BFFA-47D4-978F-3831BA6E7D8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Z1105</xm:sqref>
        </x14:conditionalFormatting>
        <x14:conditionalFormatting xmlns:xm="http://schemas.microsoft.com/office/excel/2006/main">
          <x14:cfRule type="dataBar" id="{539460DA-2FA2-4343-838F-56ABD631EC1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U1105</xm:sqref>
        </x14:conditionalFormatting>
        <x14:conditionalFormatting xmlns:xm="http://schemas.microsoft.com/office/excel/2006/main">
          <x14:cfRule type="dataBar" id="{A835E16C-EAD4-4DC3-860B-435DD3C1E6E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Z1104</xm:sqref>
        </x14:conditionalFormatting>
        <x14:conditionalFormatting xmlns:xm="http://schemas.microsoft.com/office/excel/2006/main">
          <x14:cfRule type="dataBar" id="{72BB36F8-BD60-4CB0-9DCC-4E24016398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U1104</xm:sqref>
        </x14:conditionalFormatting>
        <x14:conditionalFormatting xmlns:xm="http://schemas.microsoft.com/office/excel/2006/main">
          <x14:cfRule type="dataBar" id="{96A59963-9E5A-4612-976D-33F995DA3B7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Z1103</xm:sqref>
        </x14:conditionalFormatting>
        <x14:conditionalFormatting xmlns:xm="http://schemas.microsoft.com/office/excel/2006/main">
          <x14:cfRule type="dataBar" id="{F878D268-E307-4B6E-B4CD-E44A281CFB8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U1103</xm:sqref>
        </x14:conditionalFormatting>
        <x14:conditionalFormatting xmlns:xm="http://schemas.microsoft.com/office/excel/2006/main">
          <x14:cfRule type="dataBar" id="{2F6CF2E8-7800-48FC-938F-740FD56209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Z1102</xm:sqref>
        </x14:conditionalFormatting>
        <x14:conditionalFormatting xmlns:xm="http://schemas.microsoft.com/office/excel/2006/main">
          <x14:cfRule type="dataBar" id="{8933F4FB-D205-4F32-8DAE-E08897D863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U1102</xm:sqref>
        </x14:conditionalFormatting>
        <x14:conditionalFormatting xmlns:xm="http://schemas.microsoft.com/office/excel/2006/main">
          <x14:cfRule type="dataBar" id="{7218AE33-FFDB-4D3A-820E-F7D0299175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Z1088</xm:sqref>
        </x14:conditionalFormatting>
        <x14:conditionalFormatting xmlns:xm="http://schemas.microsoft.com/office/excel/2006/main">
          <x14:cfRule type="dataBar" id="{99068772-C1D6-4714-82B7-7FF02AE87F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U1088</xm:sqref>
        </x14:conditionalFormatting>
        <x14:conditionalFormatting xmlns:xm="http://schemas.microsoft.com/office/excel/2006/main">
          <x14:cfRule type="dataBar" id="{86461C01-9FF4-4158-8705-52E8ECA823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Z1087</xm:sqref>
        </x14:conditionalFormatting>
        <x14:conditionalFormatting xmlns:xm="http://schemas.microsoft.com/office/excel/2006/main">
          <x14:cfRule type="dataBar" id="{56A76A00-9208-4561-8E4E-B5D2A66631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U1087</xm:sqref>
        </x14:conditionalFormatting>
        <x14:conditionalFormatting xmlns:xm="http://schemas.microsoft.com/office/excel/2006/main">
          <x14:cfRule type="dataBar" id="{DA91D858-7F20-4460-A4E7-53B43FDA95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Z1086</xm:sqref>
        </x14:conditionalFormatting>
        <x14:conditionalFormatting xmlns:xm="http://schemas.microsoft.com/office/excel/2006/main">
          <x14:cfRule type="dataBar" id="{496A49EF-3DED-42E5-B3D0-9C0F3DA263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U1086</xm:sqref>
        </x14:conditionalFormatting>
        <x14:conditionalFormatting xmlns:xm="http://schemas.microsoft.com/office/excel/2006/main">
          <x14:cfRule type="dataBar" id="{A872777F-D88F-421F-A8FC-C970D91C5E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Z1085</xm:sqref>
        </x14:conditionalFormatting>
        <x14:conditionalFormatting xmlns:xm="http://schemas.microsoft.com/office/excel/2006/main">
          <x14:cfRule type="dataBar" id="{2F70AB54-BC90-444B-9FDB-8125281A486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U1085</xm:sqref>
        </x14:conditionalFormatting>
        <x14:conditionalFormatting xmlns:xm="http://schemas.microsoft.com/office/excel/2006/main">
          <x14:cfRule type="dataBar" id="{95FFC120-F833-4F2B-938D-6CC8BEEFC0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Z1084</xm:sqref>
        </x14:conditionalFormatting>
        <x14:conditionalFormatting xmlns:xm="http://schemas.microsoft.com/office/excel/2006/main">
          <x14:cfRule type="dataBar" id="{4B94FDE3-64CD-4CD7-ABD8-A2EECDE333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U1084</xm:sqref>
        </x14:conditionalFormatting>
        <x14:conditionalFormatting xmlns:xm="http://schemas.microsoft.com/office/excel/2006/main">
          <x14:cfRule type="dataBar" id="{03E88966-4959-4F16-B0A5-71E4E2E014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Z1083</xm:sqref>
        </x14:conditionalFormatting>
        <x14:conditionalFormatting xmlns:xm="http://schemas.microsoft.com/office/excel/2006/main">
          <x14:cfRule type="dataBar" id="{E44CD847-0B75-4184-B62D-8D6506E48B7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U1083</xm:sqref>
        </x14:conditionalFormatting>
        <x14:conditionalFormatting xmlns:xm="http://schemas.microsoft.com/office/excel/2006/main">
          <x14:cfRule type="dataBar" id="{597B2C3F-D752-4938-AE12-4674F16468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Z1081</xm:sqref>
        </x14:conditionalFormatting>
        <x14:conditionalFormatting xmlns:xm="http://schemas.microsoft.com/office/excel/2006/main">
          <x14:cfRule type="dataBar" id="{8070EFBB-7A1B-4C0E-A281-74F0A1B034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U1081</xm:sqref>
        </x14:conditionalFormatting>
        <x14:conditionalFormatting xmlns:xm="http://schemas.microsoft.com/office/excel/2006/main">
          <x14:cfRule type="dataBar" id="{AD1870D5-34E0-4915-B2F5-0B5D4821AB0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Z1080</xm:sqref>
        </x14:conditionalFormatting>
        <x14:conditionalFormatting xmlns:xm="http://schemas.microsoft.com/office/excel/2006/main">
          <x14:cfRule type="dataBar" id="{17D912D6-2D17-424E-804D-E81B1548C8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U1080</xm:sqref>
        </x14:conditionalFormatting>
        <x14:conditionalFormatting xmlns:xm="http://schemas.microsoft.com/office/excel/2006/main">
          <x14:cfRule type="dataBar" id="{60077D2B-CCD7-4F3D-96C4-BE98FC96F7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Z1079</xm:sqref>
        </x14:conditionalFormatting>
        <x14:conditionalFormatting xmlns:xm="http://schemas.microsoft.com/office/excel/2006/main">
          <x14:cfRule type="dataBar" id="{DC562FD7-F067-4218-B898-217EE010C0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U1079</xm:sqref>
        </x14:conditionalFormatting>
        <x14:conditionalFormatting xmlns:xm="http://schemas.microsoft.com/office/excel/2006/main">
          <x14:cfRule type="dataBar" id="{0607DD97-52C6-4438-B112-FE6092492D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Z1078</xm:sqref>
        </x14:conditionalFormatting>
        <x14:conditionalFormatting xmlns:xm="http://schemas.microsoft.com/office/excel/2006/main">
          <x14:cfRule type="dataBar" id="{D43D609B-13F4-44DB-918B-CFB8DF9CD8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U1078</xm:sqref>
        </x14:conditionalFormatting>
        <x14:conditionalFormatting xmlns:xm="http://schemas.microsoft.com/office/excel/2006/main">
          <x14:cfRule type="dataBar" id="{5F7A9847-6A50-4947-A2EE-DA40397CE0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Z1076</xm:sqref>
        </x14:conditionalFormatting>
        <x14:conditionalFormatting xmlns:xm="http://schemas.microsoft.com/office/excel/2006/main">
          <x14:cfRule type="dataBar" id="{7B6A48AE-991E-410A-8888-B336D8353F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U1076</xm:sqref>
        </x14:conditionalFormatting>
        <x14:conditionalFormatting xmlns:xm="http://schemas.microsoft.com/office/excel/2006/main">
          <x14:cfRule type="dataBar" id="{F8727D7B-2B2F-4768-A9D4-74EE10B046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Z1077</xm:sqref>
        </x14:conditionalFormatting>
        <x14:conditionalFormatting xmlns:xm="http://schemas.microsoft.com/office/excel/2006/main">
          <x14:cfRule type="dataBar" id="{3A6F041B-27F4-498F-8D88-9903CC5E46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U1077</xm:sqref>
        </x14:conditionalFormatting>
        <x14:conditionalFormatting xmlns:xm="http://schemas.microsoft.com/office/excel/2006/main">
          <x14:cfRule type="dataBar" id="{5D739829-90AB-4A53-88FE-44555A556B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Z1082</xm:sqref>
        </x14:conditionalFormatting>
        <x14:conditionalFormatting xmlns:xm="http://schemas.microsoft.com/office/excel/2006/main">
          <x14:cfRule type="dataBar" id="{475FD302-56F6-4F6C-A784-5E4C7B32CB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U1082</xm:sqref>
        </x14:conditionalFormatting>
        <x14:conditionalFormatting xmlns:xm="http://schemas.microsoft.com/office/excel/2006/main">
          <x14:cfRule type="dataBar" id="{EC52CD6B-7B64-44CA-B389-40DCBF91F1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Z1074</xm:sqref>
        </x14:conditionalFormatting>
        <x14:conditionalFormatting xmlns:xm="http://schemas.microsoft.com/office/excel/2006/main">
          <x14:cfRule type="dataBar" id="{5EA40724-7A12-4828-AA3A-DA6CD0836F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U1074</xm:sqref>
        </x14:conditionalFormatting>
        <x14:conditionalFormatting xmlns:xm="http://schemas.microsoft.com/office/excel/2006/main">
          <x14:cfRule type="dataBar" id="{54FAEAE5-394A-4513-9EFD-719570AE1A6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Z1075</xm:sqref>
        </x14:conditionalFormatting>
        <x14:conditionalFormatting xmlns:xm="http://schemas.microsoft.com/office/excel/2006/main">
          <x14:cfRule type="dataBar" id="{BF7C51C7-1A3B-4152-B335-9F7ABE1A1DD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U1075</xm:sqref>
        </x14:conditionalFormatting>
        <x14:conditionalFormatting xmlns:xm="http://schemas.microsoft.com/office/excel/2006/main">
          <x14:cfRule type="dataBar" id="{D7028DA5-3830-4219-95B3-048AD29C67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Z1073</xm:sqref>
        </x14:conditionalFormatting>
        <x14:conditionalFormatting xmlns:xm="http://schemas.microsoft.com/office/excel/2006/main">
          <x14:cfRule type="dataBar" id="{E464675B-7B6B-4BCF-861A-716DF23E049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U1073</xm:sqref>
        </x14:conditionalFormatting>
        <x14:conditionalFormatting xmlns:xm="http://schemas.microsoft.com/office/excel/2006/main">
          <x14:cfRule type="dataBar" id="{F1918E0B-F1B1-47A0-A16A-D05261E4FE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Z1072</xm:sqref>
        </x14:conditionalFormatting>
        <x14:conditionalFormatting xmlns:xm="http://schemas.microsoft.com/office/excel/2006/main">
          <x14:cfRule type="dataBar" id="{D91EAAD9-B330-4C02-8CD9-73114161D9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U1072</xm:sqref>
        </x14:conditionalFormatting>
        <x14:conditionalFormatting xmlns:xm="http://schemas.microsoft.com/office/excel/2006/main">
          <x14:cfRule type="dataBar" id="{B2B00FC3-6FED-42DC-A045-D69C2A8503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Z1071</xm:sqref>
        </x14:conditionalFormatting>
        <x14:conditionalFormatting xmlns:xm="http://schemas.microsoft.com/office/excel/2006/main">
          <x14:cfRule type="dataBar" id="{1A70002B-5C86-470A-BB4E-A873428890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U1071</xm:sqref>
        </x14:conditionalFormatting>
        <x14:conditionalFormatting xmlns:xm="http://schemas.microsoft.com/office/excel/2006/main">
          <x14:cfRule type="dataBar" id="{9823E0CF-7014-4FEB-BA5B-8A344B6979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Z1070</xm:sqref>
        </x14:conditionalFormatting>
        <x14:conditionalFormatting xmlns:xm="http://schemas.microsoft.com/office/excel/2006/main">
          <x14:cfRule type="dataBar" id="{66F33ABD-F278-4498-9C0C-0B155379EC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U1070</xm:sqref>
        </x14:conditionalFormatting>
        <x14:conditionalFormatting xmlns:xm="http://schemas.microsoft.com/office/excel/2006/main">
          <x14:cfRule type="dataBar" id="{7CAA9F43-FC7B-45D1-B2AD-13FDBBBB6A0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Z1068</xm:sqref>
        </x14:conditionalFormatting>
        <x14:conditionalFormatting xmlns:xm="http://schemas.microsoft.com/office/excel/2006/main">
          <x14:cfRule type="dataBar" id="{634E3603-BBB3-4774-8F84-DB1E4E4BA1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U1068</xm:sqref>
        </x14:conditionalFormatting>
        <x14:conditionalFormatting xmlns:xm="http://schemas.microsoft.com/office/excel/2006/main">
          <x14:cfRule type="dataBar" id="{6F804322-3C6A-4A63-AFFB-B84BF5210D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Z1067</xm:sqref>
        </x14:conditionalFormatting>
        <x14:conditionalFormatting xmlns:xm="http://schemas.microsoft.com/office/excel/2006/main">
          <x14:cfRule type="dataBar" id="{088CF23A-111F-4F4A-AA49-DBB7E7FDFA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U1067</xm:sqref>
        </x14:conditionalFormatting>
        <x14:conditionalFormatting xmlns:xm="http://schemas.microsoft.com/office/excel/2006/main">
          <x14:cfRule type="dataBar" id="{CCAE456A-D7F1-4C2E-B792-364AF940FF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Z1066</xm:sqref>
        </x14:conditionalFormatting>
        <x14:conditionalFormatting xmlns:xm="http://schemas.microsoft.com/office/excel/2006/main">
          <x14:cfRule type="dataBar" id="{8C6F659F-1237-4CBF-8E59-2413FCBD84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U1066</xm:sqref>
        </x14:conditionalFormatting>
        <x14:conditionalFormatting xmlns:xm="http://schemas.microsoft.com/office/excel/2006/main">
          <x14:cfRule type="dataBar" id="{97AAAC84-0227-4407-918A-C1F3AB0579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Z1064</xm:sqref>
        </x14:conditionalFormatting>
        <x14:conditionalFormatting xmlns:xm="http://schemas.microsoft.com/office/excel/2006/main">
          <x14:cfRule type="dataBar" id="{9C90B521-70EB-4554-AE70-FB2B7CEBF25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U1064</xm:sqref>
        </x14:conditionalFormatting>
        <x14:conditionalFormatting xmlns:xm="http://schemas.microsoft.com/office/excel/2006/main">
          <x14:cfRule type="dataBar" id="{CCA99B3A-BF75-49F4-A0EC-BF61D6B35A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Z1069</xm:sqref>
        </x14:conditionalFormatting>
        <x14:conditionalFormatting xmlns:xm="http://schemas.microsoft.com/office/excel/2006/main">
          <x14:cfRule type="dataBar" id="{4EC6EB63-A4BA-4B4C-86B9-0645141A22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U1069</xm:sqref>
        </x14:conditionalFormatting>
        <x14:conditionalFormatting xmlns:xm="http://schemas.microsoft.com/office/excel/2006/main">
          <x14:cfRule type="dataBar" id="{BE409C91-ED1D-4230-9A01-DE5BE22482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Z1063</xm:sqref>
        </x14:conditionalFormatting>
        <x14:conditionalFormatting xmlns:xm="http://schemas.microsoft.com/office/excel/2006/main">
          <x14:cfRule type="dataBar" id="{6D3EDE3E-7D66-4E3D-83FA-734AEF2221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U1063</xm:sqref>
        </x14:conditionalFormatting>
        <x14:conditionalFormatting xmlns:xm="http://schemas.microsoft.com/office/excel/2006/main">
          <x14:cfRule type="dataBar" id="{A8744313-EAE9-4793-9F8E-CD2F209B58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Z1065</xm:sqref>
        </x14:conditionalFormatting>
        <x14:conditionalFormatting xmlns:xm="http://schemas.microsoft.com/office/excel/2006/main">
          <x14:cfRule type="dataBar" id="{BB6D1CC1-A26A-4CBF-9515-DA0BA53DCB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U1065</xm:sqref>
        </x14:conditionalFormatting>
        <x14:conditionalFormatting xmlns:xm="http://schemas.microsoft.com/office/excel/2006/main">
          <x14:cfRule type="dataBar" id="{4344D416-E7E8-4258-A176-B64E45E57C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Z1061</xm:sqref>
        </x14:conditionalFormatting>
        <x14:conditionalFormatting xmlns:xm="http://schemas.microsoft.com/office/excel/2006/main">
          <x14:cfRule type="dataBar" id="{30FEC3E1-2200-472A-A138-94C1065B12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U1061</xm:sqref>
        </x14:conditionalFormatting>
        <x14:conditionalFormatting xmlns:xm="http://schemas.microsoft.com/office/excel/2006/main">
          <x14:cfRule type="dataBar" id="{F383EFCA-4FB0-48BF-9461-85EE251824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Z1058</xm:sqref>
        </x14:conditionalFormatting>
        <x14:conditionalFormatting xmlns:xm="http://schemas.microsoft.com/office/excel/2006/main">
          <x14:cfRule type="dataBar" id="{9BCAA918-E4F7-4301-B412-5DC3DF8A477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U1058</xm:sqref>
        </x14:conditionalFormatting>
        <x14:conditionalFormatting xmlns:xm="http://schemas.microsoft.com/office/excel/2006/main">
          <x14:cfRule type="dataBar" id="{53595AEF-75EC-4EC7-96D3-9208070E6A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Z1060</xm:sqref>
        </x14:conditionalFormatting>
        <x14:conditionalFormatting xmlns:xm="http://schemas.microsoft.com/office/excel/2006/main">
          <x14:cfRule type="dataBar" id="{12AB5505-E1E2-4843-83CB-25E3127217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U1060</xm:sqref>
        </x14:conditionalFormatting>
        <x14:conditionalFormatting xmlns:xm="http://schemas.microsoft.com/office/excel/2006/main">
          <x14:cfRule type="dataBar" id="{7781ABF9-1589-4F2B-A43C-319D97A1E2E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Z1059</xm:sqref>
        </x14:conditionalFormatting>
        <x14:conditionalFormatting xmlns:xm="http://schemas.microsoft.com/office/excel/2006/main">
          <x14:cfRule type="dataBar" id="{9F69095C-6E64-408B-AA89-1144848955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U1059</xm:sqref>
        </x14:conditionalFormatting>
        <x14:conditionalFormatting xmlns:xm="http://schemas.microsoft.com/office/excel/2006/main">
          <x14:cfRule type="dataBar" id="{FE41F360-8D50-4451-8440-8344712AFE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Z1062</xm:sqref>
        </x14:conditionalFormatting>
        <x14:conditionalFormatting xmlns:xm="http://schemas.microsoft.com/office/excel/2006/main">
          <x14:cfRule type="dataBar" id="{9592ABBC-8A67-4530-B463-900C723C85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U1062</xm:sqref>
        </x14:conditionalFormatting>
        <x14:conditionalFormatting xmlns:xm="http://schemas.microsoft.com/office/excel/2006/main">
          <x14:cfRule type="dataBar" id="{54DBD7E7-BD55-4D8F-8D94-56FD5E96C21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Z1057</xm:sqref>
        </x14:conditionalFormatting>
        <x14:conditionalFormatting xmlns:xm="http://schemas.microsoft.com/office/excel/2006/main">
          <x14:cfRule type="dataBar" id="{27CD9E0C-A071-444D-89CE-E52F736CB2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U1057</xm:sqref>
        </x14:conditionalFormatting>
        <x14:conditionalFormatting xmlns:xm="http://schemas.microsoft.com/office/excel/2006/main">
          <x14:cfRule type="dataBar" id="{2E135F69-18D0-4E06-9354-BAF2905FFA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Z1056</xm:sqref>
        </x14:conditionalFormatting>
        <x14:conditionalFormatting xmlns:xm="http://schemas.microsoft.com/office/excel/2006/main">
          <x14:cfRule type="dataBar" id="{9C8EE742-0927-4119-A48D-399F99EE4E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U1056</xm:sqref>
        </x14:conditionalFormatting>
        <x14:conditionalFormatting xmlns:xm="http://schemas.microsoft.com/office/excel/2006/main">
          <x14:cfRule type="dataBar" id="{ACC7133D-1695-4D07-B2C5-387602F62C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Z1055</xm:sqref>
        </x14:conditionalFormatting>
        <x14:conditionalFormatting xmlns:xm="http://schemas.microsoft.com/office/excel/2006/main">
          <x14:cfRule type="dataBar" id="{9E9E7281-A4DA-4882-9F1E-3F7692EE9C7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U1055</xm:sqref>
        </x14:conditionalFormatting>
        <x14:conditionalFormatting xmlns:xm="http://schemas.microsoft.com/office/excel/2006/main">
          <x14:cfRule type="dataBar" id="{AEE0AB14-FC23-4F9D-B9D6-819CB5A759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Z1054</xm:sqref>
        </x14:conditionalFormatting>
        <x14:conditionalFormatting xmlns:xm="http://schemas.microsoft.com/office/excel/2006/main">
          <x14:cfRule type="dataBar" id="{5582BD5C-DFFA-45F1-A8BD-5D199BD094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U1054</xm:sqref>
        </x14:conditionalFormatting>
        <x14:conditionalFormatting xmlns:xm="http://schemas.microsoft.com/office/excel/2006/main">
          <x14:cfRule type="dataBar" id="{ECCED297-9FF9-4F20-ABCB-D913E24DAC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Z1053</xm:sqref>
        </x14:conditionalFormatting>
        <x14:conditionalFormatting xmlns:xm="http://schemas.microsoft.com/office/excel/2006/main">
          <x14:cfRule type="dataBar" id="{AE78915F-F08C-4F20-AEB5-0A56BB71F9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U1053</xm:sqref>
        </x14:conditionalFormatting>
        <x14:conditionalFormatting xmlns:xm="http://schemas.microsoft.com/office/excel/2006/main">
          <x14:cfRule type="dataBar" id="{9545E971-0B27-4632-ACB5-96F366245C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U1052</xm:sqref>
        </x14:conditionalFormatting>
        <x14:conditionalFormatting xmlns:xm="http://schemas.microsoft.com/office/excel/2006/main">
          <x14:cfRule type="dataBar" id="{915D3B34-2516-442F-868B-9C0384CFF3B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Z1052</xm:sqref>
        </x14:conditionalFormatting>
        <x14:conditionalFormatting xmlns:xm="http://schemas.microsoft.com/office/excel/2006/main">
          <x14:cfRule type="dataBar" id="{C5891F96-F884-4CF6-9C4F-1767645EAE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U1051</xm:sqref>
        </x14:conditionalFormatting>
        <x14:conditionalFormatting xmlns:xm="http://schemas.microsoft.com/office/excel/2006/main">
          <x14:cfRule type="dataBar" id="{75F9730F-5C4E-4723-A53C-8CEA206BD6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Z1051</xm:sqref>
        </x14:conditionalFormatting>
        <x14:conditionalFormatting xmlns:xm="http://schemas.microsoft.com/office/excel/2006/main">
          <x14:cfRule type="dataBar" id="{10DDF4AC-89AD-4952-891D-7E5BE4B52E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U1050</xm:sqref>
        </x14:conditionalFormatting>
        <x14:conditionalFormatting xmlns:xm="http://schemas.microsoft.com/office/excel/2006/main">
          <x14:cfRule type="dataBar" id="{B6FECD1C-C3CF-49BA-8C85-76C06CCA83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Z1050</xm:sqref>
        </x14:conditionalFormatting>
        <x14:conditionalFormatting xmlns:xm="http://schemas.microsoft.com/office/excel/2006/main">
          <x14:cfRule type="dataBar" id="{47EDDF3C-DFE8-4B9B-AD7C-AA88022B5A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U1049</xm:sqref>
        </x14:conditionalFormatting>
        <x14:conditionalFormatting xmlns:xm="http://schemas.microsoft.com/office/excel/2006/main">
          <x14:cfRule type="dataBar" id="{FBBD4757-A88F-4B07-B8AE-DEDCC32B6ED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Z1049</xm:sqref>
        </x14:conditionalFormatting>
        <x14:conditionalFormatting xmlns:xm="http://schemas.microsoft.com/office/excel/2006/main">
          <x14:cfRule type="dataBar" id="{7ED90814-4090-49E8-9DEE-043C93FCA3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U1048</xm:sqref>
        </x14:conditionalFormatting>
        <x14:conditionalFormatting xmlns:xm="http://schemas.microsoft.com/office/excel/2006/main">
          <x14:cfRule type="dataBar" id="{7394B71F-593B-4971-B522-C7210ED575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Z1048</xm:sqref>
        </x14:conditionalFormatting>
        <x14:conditionalFormatting xmlns:xm="http://schemas.microsoft.com/office/excel/2006/main">
          <x14:cfRule type="dataBar" id="{76323BC5-F2BD-46CD-BF8E-7719199451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U1047</xm:sqref>
        </x14:conditionalFormatting>
        <x14:conditionalFormatting xmlns:xm="http://schemas.microsoft.com/office/excel/2006/main">
          <x14:cfRule type="dataBar" id="{24746A28-88AC-454A-9B40-7E4025A59D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Z1047</xm:sqref>
        </x14:conditionalFormatting>
        <x14:conditionalFormatting xmlns:xm="http://schemas.microsoft.com/office/excel/2006/main">
          <x14:cfRule type="dataBar" id="{8ADDAD19-56A9-4910-B100-A1863905A84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U1046</xm:sqref>
        </x14:conditionalFormatting>
        <x14:conditionalFormatting xmlns:xm="http://schemas.microsoft.com/office/excel/2006/main">
          <x14:cfRule type="dataBar" id="{86555AD2-5411-4CAD-B4EC-BA6EDB0BDD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Z1046</xm:sqref>
        </x14:conditionalFormatting>
        <x14:conditionalFormatting xmlns:xm="http://schemas.microsoft.com/office/excel/2006/main">
          <x14:cfRule type="dataBar" id="{8F87F84A-12B8-4D18-871A-3233BA190A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U1045</xm:sqref>
        </x14:conditionalFormatting>
        <x14:conditionalFormatting xmlns:xm="http://schemas.microsoft.com/office/excel/2006/main">
          <x14:cfRule type="dataBar" id="{44E0ECD9-AE7E-4F3A-97D3-670103A239A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Z1045</xm:sqref>
        </x14:conditionalFormatting>
        <x14:conditionalFormatting xmlns:xm="http://schemas.microsoft.com/office/excel/2006/main">
          <x14:cfRule type="dataBar" id="{364E4E38-115A-4E83-A625-D3789CC445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U1044</xm:sqref>
        </x14:conditionalFormatting>
        <x14:conditionalFormatting xmlns:xm="http://schemas.microsoft.com/office/excel/2006/main">
          <x14:cfRule type="dataBar" id="{C475D050-6C5F-43BE-9345-94F72001BD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Z1044</xm:sqref>
        </x14:conditionalFormatting>
        <x14:conditionalFormatting xmlns:xm="http://schemas.microsoft.com/office/excel/2006/main">
          <x14:cfRule type="dataBar" id="{6BD44235-4F0D-495B-A5E3-4F9C758FAB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U1043</xm:sqref>
        </x14:conditionalFormatting>
        <x14:conditionalFormatting xmlns:xm="http://schemas.microsoft.com/office/excel/2006/main">
          <x14:cfRule type="dataBar" id="{214AEE7E-8069-498D-8870-83059635AD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Z1043</xm:sqref>
        </x14:conditionalFormatting>
        <x14:conditionalFormatting xmlns:xm="http://schemas.microsoft.com/office/excel/2006/main">
          <x14:cfRule type="dataBar" id="{D4F3B9F7-26CF-43C2-A6A0-CAA7F7512DD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U1042</xm:sqref>
        </x14:conditionalFormatting>
        <x14:conditionalFormatting xmlns:xm="http://schemas.microsoft.com/office/excel/2006/main">
          <x14:cfRule type="dataBar" id="{3153A415-5B4D-466D-9810-6F677210C37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Z1042</xm:sqref>
        </x14:conditionalFormatting>
        <x14:conditionalFormatting xmlns:xm="http://schemas.microsoft.com/office/excel/2006/main">
          <x14:cfRule type="dataBar" id="{EF3CF4C5-3D4D-464A-B442-24F7828102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U1036</xm:sqref>
        </x14:conditionalFormatting>
        <x14:conditionalFormatting xmlns:xm="http://schemas.microsoft.com/office/excel/2006/main">
          <x14:cfRule type="dataBar" id="{A45C8D55-4107-4E0C-BBA8-E28FC2280F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Z1036</xm:sqref>
        </x14:conditionalFormatting>
        <x14:conditionalFormatting xmlns:xm="http://schemas.microsoft.com/office/excel/2006/main">
          <x14:cfRule type="dataBar" id="{C7B02639-E584-4BCC-80C2-0C87C0D83F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U1041</xm:sqref>
        </x14:conditionalFormatting>
        <x14:conditionalFormatting xmlns:xm="http://schemas.microsoft.com/office/excel/2006/main">
          <x14:cfRule type="dataBar" id="{477820BC-F899-4A5B-A2E0-E8CF06C8E3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Z1041</xm:sqref>
        </x14:conditionalFormatting>
        <x14:conditionalFormatting xmlns:xm="http://schemas.microsoft.com/office/excel/2006/main">
          <x14:cfRule type="dataBar" id="{D17FBF8D-CA94-410C-A81B-45B71AD7E7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U1040</xm:sqref>
        </x14:conditionalFormatting>
        <x14:conditionalFormatting xmlns:xm="http://schemas.microsoft.com/office/excel/2006/main">
          <x14:cfRule type="dataBar" id="{201FD3E1-7EDC-42BD-82FE-26BAE314CE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Z1040</xm:sqref>
        </x14:conditionalFormatting>
        <x14:conditionalFormatting xmlns:xm="http://schemas.microsoft.com/office/excel/2006/main">
          <x14:cfRule type="dataBar" id="{2D70DE6F-6DB0-459C-8507-28BCA55B376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U1039</xm:sqref>
        </x14:conditionalFormatting>
        <x14:conditionalFormatting xmlns:xm="http://schemas.microsoft.com/office/excel/2006/main">
          <x14:cfRule type="dataBar" id="{6700561B-C142-481E-B2D8-7D060E5C87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Z1039</xm:sqref>
        </x14:conditionalFormatting>
        <x14:conditionalFormatting xmlns:xm="http://schemas.microsoft.com/office/excel/2006/main">
          <x14:cfRule type="dataBar" id="{EE1176F1-D78D-47DB-8A31-1FC8DC3531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U1038</xm:sqref>
        </x14:conditionalFormatting>
        <x14:conditionalFormatting xmlns:xm="http://schemas.microsoft.com/office/excel/2006/main">
          <x14:cfRule type="dataBar" id="{BC397FE7-CECD-4CC8-8E51-7688ADF22D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Z1038</xm:sqref>
        </x14:conditionalFormatting>
        <x14:conditionalFormatting xmlns:xm="http://schemas.microsoft.com/office/excel/2006/main">
          <x14:cfRule type="dataBar" id="{51AFF765-0CAB-42D9-9F70-F3B929C2E6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U1037</xm:sqref>
        </x14:conditionalFormatting>
        <x14:conditionalFormatting xmlns:xm="http://schemas.microsoft.com/office/excel/2006/main">
          <x14:cfRule type="dataBar" id="{5B411E55-6D1C-4775-B86F-CFEA280EA6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Z1037</xm:sqref>
        </x14:conditionalFormatting>
        <x14:conditionalFormatting xmlns:xm="http://schemas.microsoft.com/office/excel/2006/main">
          <x14:cfRule type="dataBar" id="{B567200E-FA2A-4197-A5C5-8864D3C70D5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U1035</xm:sqref>
        </x14:conditionalFormatting>
        <x14:conditionalFormatting xmlns:xm="http://schemas.microsoft.com/office/excel/2006/main">
          <x14:cfRule type="dataBar" id="{6C8AA156-B368-4311-B930-004CD352B2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Z1035</xm:sqref>
        </x14:conditionalFormatting>
        <x14:conditionalFormatting xmlns:xm="http://schemas.microsoft.com/office/excel/2006/main">
          <x14:cfRule type="dataBar" id="{2C31DE35-DC9F-40CB-991E-DCD1B5F63E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U1034</xm:sqref>
        </x14:conditionalFormatting>
        <x14:conditionalFormatting xmlns:xm="http://schemas.microsoft.com/office/excel/2006/main">
          <x14:cfRule type="dataBar" id="{3A7A6490-E991-44AA-87D2-725BE547F15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Z1034</xm:sqref>
        </x14:conditionalFormatting>
        <x14:conditionalFormatting xmlns:xm="http://schemas.microsoft.com/office/excel/2006/main">
          <x14:cfRule type="dataBar" id="{5A913BDE-92BA-4E3F-9EF8-6DEE999F45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U1033</xm:sqref>
        </x14:conditionalFormatting>
        <x14:conditionalFormatting xmlns:xm="http://schemas.microsoft.com/office/excel/2006/main">
          <x14:cfRule type="dataBar" id="{0D0672A5-91C3-486B-BDC7-0FD83ABED50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Z1033</xm:sqref>
        </x14:conditionalFormatting>
        <x14:conditionalFormatting xmlns:xm="http://schemas.microsoft.com/office/excel/2006/main">
          <x14:cfRule type="dataBar" id="{BFC7EB6B-F469-4F42-96D0-38E6438792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U1032</xm:sqref>
        </x14:conditionalFormatting>
        <x14:conditionalFormatting xmlns:xm="http://schemas.microsoft.com/office/excel/2006/main">
          <x14:cfRule type="dataBar" id="{3EA26CCB-2093-4CF5-9C84-4B6357DFB6C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Z1032</xm:sqref>
        </x14:conditionalFormatting>
        <x14:conditionalFormatting xmlns:xm="http://schemas.microsoft.com/office/excel/2006/main">
          <x14:cfRule type="dataBar" id="{A458DA0F-1DB9-4306-9DE8-565B546C7E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U1031</xm:sqref>
        </x14:conditionalFormatting>
        <x14:conditionalFormatting xmlns:xm="http://schemas.microsoft.com/office/excel/2006/main">
          <x14:cfRule type="dataBar" id="{7934BB7D-B1A6-4B07-AAE9-8B98CCB93B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Z1031</xm:sqref>
        </x14:conditionalFormatting>
        <x14:conditionalFormatting xmlns:xm="http://schemas.microsoft.com/office/excel/2006/main">
          <x14:cfRule type="dataBar" id="{86C11907-A015-448B-9C9B-B0C62D6AB5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U1030</xm:sqref>
        </x14:conditionalFormatting>
        <x14:conditionalFormatting xmlns:xm="http://schemas.microsoft.com/office/excel/2006/main">
          <x14:cfRule type="dataBar" id="{9A88948E-A5DC-4922-BC03-98411D0145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Z1030</xm:sqref>
        </x14:conditionalFormatting>
        <x14:conditionalFormatting xmlns:xm="http://schemas.microsoft.com/office/excel/2006/main">
          <x14:cfRule type="dataBar" id="{34BC9406-7B1A-415D-9235-9DF364D879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U1024</xm:sqref>
        </x14:conditionalFormatting>
        <x14:conditionalFormatting xmlns:xm="http://schemas.microsoft.com/office/excel/2006/main">
          <x14:cfRule type="dataBar" id="{CEA57123-B1DC-48A3-A522-2DD80647728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Z1024</xm:sqref>
        </x14:conditionalFormatting>
        <x14:conditionalFormatting xmlns:xm="http://schemas.microsoft.com/office/excel/2006/main">
          <x14:cfRule type="dataBar" id="{DB482439-B46B-4FE9-948C-DF9A709FA9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U1029</xm:sqref>
        </x14:conditionalFormatting>
        <x14:conditionalFormatting xmlns:xm="http://schemas.microsoft.com/office/excel/2006/main">
          <x14:cfRule type="dataBar" id="{6E2E4592-E90D-4112-8E89-7710CED4A1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Z1029</xm:sqref>
        </x14:conditionalFormatting>
        <x14:conditionalFormatting xmlns:xm="http://schemas.microsoft.com/office/excel/2006/main">
          <x14:cfRule type="dataBar" id="{577BAA15-0FC4-4934-9924-4C12E56371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U1022</xm:sqref>
        </x14:conditionalFormatting>
        <x14:conditionalFormatting xmlns:xm="http://schemas.microsoft.com/office/excel/2006/main">
          <x14:cfRule type="dataBar" id="{99BCAB38-F475-4F39-9DE3-223142CD64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Z1022</xm:sqref>
        </x14:conditionalFormatting>
        <x14:conditionalFormatting xmlns:xm="http://schemas.microsoft.com/office/excel/2006/main">
          <x14:cfRule type="dataBar" id="{B2423AED-614D-467A-B2CB-F477F01766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U1021</xm:sqref>
        </x14:conditionalFormatting>
        <x14:conditionalFormatting xmlns:xm="http://schemas.microsoft.com/office/excel/2006/main">
          <x14:cfRule type="dataBar" id="{AE5AFDDE-C74F-47DB-A028-865745D03C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Z1021</xm:sqref>
        </x14:conditionalFormatting>
        <x14:conditionalFormatting xmlns:xm="http://schemas.microsoft.com/office/excel/2006/main">
          <x14:cfRule type="dataBar" id="{64E4A4A8-0663-4600-A98A-BB62E000CFD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U1020</xm:sqref>
        </x14:conditionalFormatting>
        <x14:conditionalFormatting xmlns:xm="http://schemas.microsoft.com/office/excel/2006/main">
          <x14:cfRule type="dataBar" id="{1C3B1F78-2A60-43B1-B2E1-3E57C4B77F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Z1020</xm:sqref>
        </x14:conditionalFormatting>
        <x14:conditionalFormatting xmlns:xm="http://schemas.microsoft.com/office/excel/2006/main">
          <x14:cfRule type="dataBar" id="{849A28A7-ADD8-446F-8760-F9FFA4693F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U1019</xm:sqref>
        </x14:conditionalFormatting>
        <x14:conditionalFormatting xmlns:xm="http://schemas.microsoft.com/office/excel/2006/main">
          <x14:cfRule type="dataBar" id="{CB007AD9-2855-46C7-981C-547144F2AE2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Z1019</xm:sqref>
        </x14:conditionalFormatting>
        <x14:conditionalFormatting xmlns:xm="http://schemas.microsoft.com/office/excel/2006/main">
          <x14:cfRule type="dataBar" id="{4EB6D937-A8B1-4AB5-9B66-2922CE586A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U1028</xm:sqref>
        </x14:conditionalFormatting>
        <x14:conditionalFormatting xmlns:xm="http://schemas.microsoft.com/office/excel/2006/main">
          <x14:cfRule type="dataBar" id="{6A0F4423-F861-4D54-A833-E7F0E6BE73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Z1028</xm:sqref>
        </x14:conditionalFormatting>
        <x14:conditionalFormatting xmlns:xm="http://schemas.microsoft.com/office/excel/2006/main">
          <x14:cfRule type="dataBar" id="{AF3EB698-226A-4CF2-ABB0-8BFB668F40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U1027</xm:sqref>
        </x14:conditionalFormatting>
        <x14:conditionalFormatting xmlns:xm="http://schemas.microsoft.com/office/excel/2006/main">
          <x14:cfRule type="dataBar" id="{7B053B87-BA4E-4276-AF94-BE26ED9BCD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Z1027</xm:sqref>
        </x14:conditionalFormatting>
        <x14:conditionalFormatting xmlns:xm="http://schemas.microsoft.com/office/excel/2006/main">
          <x14:cfRule type="dataBar" id="{DC019D14-40A1-4F96-ABB2-02207D41E6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U1026</xm:sqref>
        </x14:conditionalFormatting>
        <x14:conditionalFormatting xmlns:xm="http://schemas.microsoft.com/office/excel/2006/main">
          <x14:cfRule type="dataBar" id="{28F85C8C-7B44-4504-92E0-6136BA7A89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Z1026</xm:sqref>
        </x14:conditionalFormatting>
        <x14:conditionalFormatting xmlns:xm="http://schemas.microsoft.com/office/excel/2006/main">
          <x14:cfRule type="dataBar" id="{26203396-A563-4B6A-B520-1A9B0B23ECE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U1025</xm:sqref>
        </x14:conditionalFormatting>
        <x14:conditionalFormatting xmlns:xm="http://schemas.microsoft.com/office/excel/2006/main">
          <x14:cfRule type="dataBar" id="{2187A66C-8D83-4811-9462-59C6623D5B4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Z1025</xm:sqref>
        </x14:conditionalFormatting>
        <x14:conditionalFormatting xmlns:xm="http://schemas.microsoft.com/office/excel/2006/main">
          <x14:cfRule type="dataBar" id="{0CDC4E19-CF12-4E85-A0A3-B5B7282493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U1018</xm:sqref>
        </x14:conditionalFormatting>
        <x14:conditionalFormatting xmlns:xm="http://schemas.microsoft.com/office/excel/2006/main">
          <x14:cfRule type="dataBar" id="{52CC360D-05E0-4E01-97C9-AAD754A1E3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Z1018</xm:sqref>
        </x14:conditionalFormatting>
        <x14:conditionalFormatting xmlns:xm="http://schemas.microsoft.com/office/excel/2006/main">
          <x14:cfRule type="dataBar" id="{9ECB46E5-C825-4457-A222-2F8B7E5855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U1023</xm:sqref>
        </x14:conditionalFormatting>
        <x14:conditionalFormatting xmlns:xm="http://schemas.microsoft.com/office/excel/2006/main">
          <x14:cfRule type="dataBar" id="{132C1997-029C-4211-9B3A-E553E54934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Z1023</xm:sqref>
        </x14:conditionalFormatting>
        <x14:conditionalFormatting xmlns:xm="http://schemas.microsoft.com/office/excel/2006/main">
          <x14:cfRule type="dataBar" id="{54104D04-EBBD-441F-B1C6-98C87D2E8F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U1017</xm:sqref>
        </x14:conditionalFormatting>
        <x14:conditionalFormatting xmlns:xm="http://schemas.microsoft.com/office/excel/2006/main">
          <x14:cfRule type="dataBar" id="{32140F96-F5E9-4864-B88C-93EC15B5E8E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Z1017</xm:sqref>
        </x14:conditionalFormatting>
        <x14:conditionalFormatting xmlns:xm="http://schemas.microsoft.com/office/excel/2006/main">
          <x14:cfRule type="dataBar" id="{8D72FAC9-2E73-42B9-85C9-88EF9FBACE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U1016</xm:sqref>
        </x14:conditionalFormatting>
        <x14:conditionalFormatting xmlns:xm="http://schemas.microsoft.com/office/excel/2006/main">
          <x14:cfRule type="dataBar" id="{9BCE2951-A84B-4CDC-952F-717C2EAE76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Z1016</xm:sqref>
        </x14:conditionalFormatting>
        <x14:conditionalFormatting xmlns:xm="http://schemas.microsoft.com/office/excel/2006/main">
          <x14:cfRule type="dataBar" id="{2509BB53-5D7E-4400-9413-881FFD39C5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U1015</xm:sqref>
        </x14:conditionalFormatting>
        <x14:conditionalFormatting xmlns:xm="http://schemas.microsoft.com/office/excel/2006/main">
          <x14:cfRule type="dataBar" id="{1C0A2856-F742-4384-A77C-63642493F76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Z1015</xm:sqref>
        </x14:conditionalFormatting>
        <x14:conditionalFormatting xmlns:xm="http://schemas.microsoft.com/office/excel/2006/main">
          <x14:cfRule type="dataBar" id="{986AEEC9-47F2-4391-A8B4-D95B4728DF3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U1014</xm:sqref>
        </x14:conditionalFormatting>
        <x14:conditionalFormatting xmlns:xm="http://schemas.microsoft.com/office/excel/2006/main">
          <x14:cfRule type="dataBar" id="{BFDA1969-BF9B-4843-951A-B839B2045E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Z1014</xm:sqref>
        </x14:conditionalFormatting>
        <x14:conditionalFormatting xmlns:xm="http://schemas.microsoft.com/office/excel/2006/main">
          <x14:cfRule type="dataBar" id="{3192F8F6-53AC-4DB5-9472-549CE5C10EC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U1013</xm:sqref>
        </x14:conditionalFormatting>
        <x14:conditionalFormatting xmlns:xm="http://schemas.microsoft.com/office/excel/2006/main">
          <x14:cfRule type="dataBar" id="{76F9C4B7-F68E-4AFD-9ED8-B4D8CDB5EE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Z1013</xm:sqref>
        </x14:conditionalFormatting>
        <x14:conditionalFormatting xmlns:xm="http://schemas.microsoft.com/office/excel/2006/main">
          <x14:cfRule type="dataBar" id="{CED343A0-15D9-4D4E-9CC5-07F0A8B442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U1012</xm:sqref>
        </x14:conditionalFormatting>
        <x14:conditionalFormatting xmlns:xm="http://schemas.microsoft.com/office/excel/2006/main">
          <x14:cfRule type="dataBar" id="{F4C23D75-B593-47C5-AD73-0DDF9CF7F2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Z1012</xm:sqref>
        </x14:conditionalFormatting>
        <x14:conditionalFormatting xmlns:xm="http://schemas.microsoft.com/office/excel/2006/main">
          <x14:cfRule type="dataBar" id="{623BEFDA-55C7-4386-A499-4AEF9E43F53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U1011</xm:sqref>
        </x14:conditionalFormatting>
        <x14:conditionalFormatting xmlns:xm="http://schemas.microsoft.com/office/excel/2006/main">
          <x14:cfRule type="dataBar" id="{4911BCB0-2931-40FD-93D7-6298C125A5D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Z1011</xm:sqref>
        </x14:conditionalFormatting>
        <x14:conditionalFormatting xmlns:xm="http://schemas.microsoft.com/office/excel/2006/main">
          <x14:cfRule type="dataBar" id="{043580B3-F2A3-45DD-A74B-42D94D7061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U1010</xm:sqref>
        </x14:conditionalFormatting>
        <x14:conditionalFormatting xmlns:xm="http://schemas.microsoft.com/office/excel/2006/main">
          <x14:cfRule type="dataBar" id="{7C56435F-9E2E-4AB2-B086-3AC081B07B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Z1010</xm:sqref>
        </x14:conditionalFormatting>
        <x14:conditionalFormatting xmlns:xm="http://schemas.microsoft.com/office/excel/2006/main">
          <x14:cfRule type="dataBar" id="{AC4CA47D-C353-4017-AC76-DB1B7006916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U1009</xm:sqref>
        </x14:conditionalFormatting>
        <x14:conditionalFormatting xmlns:xm="http://schemas.microsoft.com/office/excel/2006/main">
          <x14:cfRule type="dataBar" id="{593945C0-FE85-4458-8771-551E1D8D0A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Z1009</xm:sqref>
        </x14:conditionalFormatting>
        <x14:conditionalFormatting xmlns:xm="http://schemas.microsoft.com/office/excel/2006/main">
          <x14:cfRule type="dataBar" id="{F3D9A6B7-BC7A-45BF-B4C7-FC1A75741F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U1008</xm:sqref>
        </x14:conditionalFormatting>
        <x14:conditionalFormatting xmlns:xm="http://schemas.microsoft.com/office/excel/2006/main">
          <x14:cfRule type="dataBar" id="{CECD1A18-C6AE-4808-AEAC-94B9E189CD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Z1008</xm:sqref>
        </x14:conditionalFormatting>
        <x14:conditionalFormatting xmlns:xm="http://schemas.microsoft.com/office/excel/2006/main">
          <x14:cfRule type="dataBar" id="{41867527-7598-4DC8-98B9-4422BD85A3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U1007</xm:sqref>
        </x14:conditionalFormatting>
        <x14:conditionalFormatting xmlns:xm="http://schemas.microsoft.com/office/excel/2006/main">
          <x14:cfRule type="dataBar" id="{3BBCCBF2-E085-4323-B4CE-6136EE4609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Z1007</xm:sqref>
        </x14:conditionalFormatting>
        <x14:conditionalFormatting xmlns:xm="http://schemas.microsoft.com/office/excel/2006/main">
          <x14:cfRule type="dataBar" id="{97F6BD80-AE13-4122-907F-E41BFFB09E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U1006</xm:sqref>
        </x14:conditionalFormatting>
        <x14:conditionalFormatting xmlns:xm="http://schemas.microsoft.com/office/excel/2006/main">
          <x14:cfRule type="dataBar" id="{CB68BD78-DBC5-4D4B-B383-BA2382024D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Z1006</xm:sqref>
        </x14:conditionalFormatting>
        <x14:conditionalFormatting xmlns:xm="http://schemas.microsoft.com/office/excel/2006/main">
          <x14:cfRule type="dataBar" id="{A01448A8-77FA-4151-B707-F973B9F86F8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U1005</xm:sqref>
        </x14:conditionalFormatting>
        <x14:conditionalFormatting xmlns:xm="http://schemas.microsoft.com/office/excel/2006/main">
          <x14:cfRule type="dataBar" id="{8948C3F6-83E6-495C-8623-3ADB1A1771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Z1005</xm:sqref>
        </x14:conditionalFormatting>
        <x14:conditionalFormatting xmlns:xm="http://schemas.microsoft.com/office/excel/2006/main">
          <x14:cfRule type="dataBar" id="{8914A6C7-186D-4E4E-BE93-9402977FE4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U1004</xm:sqref>
        </x14:conditionalFormatting>
        <x14:conditionalFormatting xmlns:xm="http://schemas.microsoft.com/office/excel/2006/main">
          <x14:cfRule type="dataBar" id="{53EA90B4-6ECF-4C7A-AD32-E4BCDB8888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Z1004</xm:sqref>
        </x14:conditionalFormatting>
        <x14:conditionalFormatting xmlns:xm="http://schemas.microsoft.com/office/excel/2006/main">
          <x14:cfRule type="dataBar" id="{1EB78965-5B04-4C3B-988C-AF21EC6743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U1003</xm:sqref>
        </x14:conditionalFormatting>
        <x14:conditionalFormatting xmlns:xm="http://schemas.microsoft.com/office/excel/2006/main">
          <x14:cfRule type="dataBar" id="{7DA55364-6733-4FB5-A236-04DBB00616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Z1003</xm:sqref>
        </x14:conditionalFormatting>
        <x14:conditionalFormatting xmlns:xm="http://schemas.microsoft.com/office/excel/2006/main">
          <x14:cfRule type="dataBar" id="{D9381291-A0EC-4EBB-B048-2664CC477AD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U1002</xm:sqref>
        </x14:conditionalFormatting>
        <x14:conditionalFormatting xmlns:xm="http://schemas.microsoft.com/office/excel/2006/main">
          <x14:cfRule type="dataBar" id="{F5E34604-1C12-4867-A16F-8C5173B7D9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Z1002</xm:sqref>
        </x14:conditionalFormatting>
        <x14:conditionalFormatting xmlns:xm="http://schemas.microsoft.com/office/excel/2006/main">
          <x14:cfRule type="dataBar" id="{722AAE68-178B-4FBC-935F-5B07C74C5B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U1001</xm:sqref>
        </x14:conditionalFormatting>
        <x14:conditionalFormatting xmlns:xm="http://schemas.microsoft.com/office/excel/2006/main">
          <x14:cfRule type="dataBar" id="{0A421A7E-89AD-4B2E-AE9C-774DEF983A0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Z1001</xm:sqref>
        </x14:conditionalFormatting>
        <x14:conditionalFormatting xmlns:xm="http://schemas.microsoft.com/office/excel/2006/main">
          <x14:cfRule type="dataBar" id="{170C996A-CD67-4131-8045-D690000547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U1000</xm:sqref>
        </x14:conditionalFormatting>
        <x14:conditionalFormatting xmlns:xm="http://schemas.microsoft.com/office/excel/2006/main">
          <x14:cfRule type="dataBar" id="{6F1BA848-4B75-4135-9E14-804D054F2AA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Z1000</xm:sqref>
        </x14:conditionalFormatting>
        <x14:conditionalFormatting xmlns:xm="http://schemas.microsoft.com/office/excel/2006/main">
          <x14:cfRule type="dataBar" id="{0F10025A-E1D4-4F62-BD6D-2C5D18DFE2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U999</xm:sqref>
        </x14:conditionalFormatting>
        <x14:conditionalFormatting xmlns:xm="http://schemas.microsoft.com/office/excel/2006/main">
          <x14:cfRule type="dataBar" id="{5A5B56E2-CD73-4B32-8EB1-4C56AEBECC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Z999</xm:sqref>
        </x14:conditionalFormatting>
        <x14:conditionalFormatting xmlns:xm="http://schemas.microsoft.com/office/excel/2006/main">
          <x14:cfRule type="dataBar" id="{43806CBC-EB16-4FCC-8903-1CD61A3375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U998</xm:sqref>
        </x14:conditionalFormatting>
        <x14:conditionalFormatting xmlns:xm="http://schemas.microsoft.com/office/excel/2006/main">
          <x14:cfRule type="dataBar" id="{A35F4041-1343-4D22-9440-4DE16124CD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Z998</xm:sqref>
        </x14:conditionalFormatting>
        <x14:conditionalFormatting xmlns:xm="http://schemas.microsoft.com/office/excel/2006/main">
          <x14:cfRule type="dataBar" id="{72092099-1EB6-4084-AC77-D2490BA2E6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U997</xm:sqref>
        </x14:conditionalFormatting>
        <x14:conditionalFormatting xmlns:xm="http://schemas.microsoft.com/office/excel/2006/main">
          <x14:cfRule type="dataBar" id="{EE046319-E30D-4B2D-B994-BF1AF55717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Z997</xm:sqref>
        </x14:conditionalFormatting>
        <x14:conditionalFormatting xmlns:xm="http://schemas.microsoft.com/office/excel/2006/main">
          <x14:cfRule type="dataBar" id="{F058AD77-1BEA-49B8-943A-32631D05AD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U996</xm:sqref>
        </x14:conditionalFormatting>
        <x14:conditionalFormatting xmlns:xm="http://schemas.microsoft.com/office/excel/2006/main">
          <x14:cfRule type="dataBar" id="{5842155B-C676-4B4E-9A01-AB8AB88E19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Z996</xm:sqref>
        </x14:conditionalFormatting>
        <x14:conditionalFormatting xmlns:xm="http://schemas.microsoft.com/office/excel/2006/main">
          <x14:cfRule type="dataBar" id="{88EBDEF4-5ED7-412F-A773-474D1467D4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U995</xm:sqref>
        </x14:conditionalFormatting>
        <x14:conditionalFormatting xmlns:xm="http://schemas.microsoft.com/office/excel/2006/main">
          <x14:cfRule type="dataBar" id="{604EF889-4DAC-47C4-B16E-82C8E522C0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Z995</xm:sqref>
        </x14:conditionalFormatting>
        <x14:conditionalFormatting xmlns:xm="http://schemas.microsoft.com/office/excel/2006/main">
          <x14:cfRule type="dataBar" id="{0B1B7268-7710-470B-8E59-6DABDBD8A3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U994</xm:sqref>
        </x14:conditionalFormatting>
        <x14:conditionalFormatting xmlns:xm="http://schemas.microsoft.com/office/excel/2006/main">
          <x14:cfRule type="dataBar" id="{39D7741D-A3B3-46DE-99B4-7ED959B296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Z994</xm:sqref>
        </x14:conditionalFormatting>
        <x14:conditionalFormatting xmlns:xm="http://schemas.microsoft.com/office/excel/2006/main">
          <x14:cfRule type="dataBar" id="{3AB77EEA-6F97-4FF4-A7A7-365C4352DE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U993</xm:sqref>
        </x14:conditionalFormatting>
        <x14:conditionalFormatting xmlns:xm="http://schemas.microsoft.com/office/excel/2006/main">
          <x14:cfRule type="dataBar" id="{048BC491-0EAC-45F3-94C7-A63327E394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Z993</xm:sqref>
        </x14:conditionalFormatting>
        <x14:conditionalFormatting xmlns:xm="http://schemas.microsoft.com/office/excel/2006/main">
          <x14:cfRule type="dataBar" id="{139CFBF6-1CB2-49DE-8134-3851D8648C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U992</xm:sqref>
        </x14:conditionalFormatting>
        <x14:conditionalFormatting xmlns:xm="http://schemas.microsoft.com/office/excel/2006/main">
          <x14:cfRule type="dataBar" id="{CB88E26D-7B79-4680-B4A5-30BFBAD5C1D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Z992</xm:sqref>
        </x14:conditionalFormatting>
        <x14:conditionalFormatting xmlns:xm="http://schemas.microsoft.com/office/excel/2006/main">
          <x14:cfRule type="dataBar" id="{6ADEF7A6-6930-430D-8D48-78E875E9A7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U991</xm:sqref>
        </x14:conditionalFormatting>
        <x14:conditionalFormatting xmlns:xm="http://schemas.microsoft.com/office/excel/2006/main">
          <x14:cfRule type="dataBar" id="{BDF65707-8BA1-4453-9C35-41A2C40294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Z991</xm:sqref>
        </x14:conditionalFormatting>
        <x14:conditionalFormatting xmlns:xm="http://schemas.microsoft.com/office/excel/2006/main">
          <x14:cfRule type="dataBar" id="{5E1BFBCC-961B-4BA4-A7DA-7B588DD1E3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U989</xm:sqref>
        </x14:conditionalFormatting>
        <x14:conditionalFormatting xmlns:xm="http://schemas.microsoft.com/office/excel/2006/main">
          <x14:cfRule type="dataBar" id="{50B25B8B-8738-4F4A-AADD-C06D7A791E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Z989</xm:sqref>
        </x14:conditionalFormatting>
        <x14:conditionalFormatting xmlns:xm="http://schemas.microsoft.com/office/excel/2006/main">
          <x14:cfRule type="dataBar" id="{6EC235DD-C1BE-43B3-8EF3-0B62B77F82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U990</xm:sqref>
        </x14:conditionalFormatting>
        <x14:conditionalFormatting xmlns:xm="http://schemas.microsoft.com/office/excel/2006/main">
          <x14:cfRule type="dataBar" id="{523B529C-AF2C-41A6-941B-329D13518F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Z990</xm:sqref>
        </x14:conditionalFormatting>
        <x14:conditionalFormatting xmlns:xm="http://schemas.microsoft.com/office/excel/2006/main">
          <x14:cfRule type="dataBar" id="{81A576DA-CE8E-45EE-8849-6C92AE1BD2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U988</xm:sqref>
        </x14:conditionalFormatting>
        <x14:conditionalFormatting xmlns:xm="http://schemas.microsoft.com/office/excel/2006/main">
          <x14:cfRule type="dataBar" id="{81797062-3347-4E56-9936-48AAC384D9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Z988</xm:sqref>
        </x14:conditionalFormatting>
        <x14:conditionalFormatting xmlns:xm="http://schemas.microsoft.com/office/excel/2006/main">
          <x14:cfRule type="dataBar" id="{0E2E5E50-0221-4B65-9B42-64D5898DAED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U987</xm:sqref>
        </x14:conditionalFormatting>
        <x14:conditionalFormatting xmlns:xm="http://schemas.microsoft.com/office/excel/2006/main">
          <x14:cfRule type="dataBar" id="{9602C7FC-D86D-44DD-9340-E09BC8B52F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Z987</xm:sqref>
        </x14:conditionalFormatting>
        <x14:conditionalFormatting xmlns:xm="http://schemas.microsoft.com/office/excel/2006/main">
          <x14:cfRule type="dataBar" id="{3825C577-8523-4048-92E4-C94327F1F0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U986</xm:sqref>
        </x14:conditionalFormatting>
        <x14:conditionalFormatting xmlns:xm="http://schemas.microsoft.com/office/excel/2006/main">
          <x14:cfRule type="dataBar" id="{E2345651-0E96-41A2-90BB-B9E20D9961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Z986</xm:sqref>
        </x14:conditionalFormatting>
        <x14:conditionalFormatting xmlns:xm="http://schemas.microsoft.com/office/excel/2006/main">
          <x14:cfRule type="dataBar" id="{3E1A72E3-3E55-4D2F-9D07-ACBDDEEDCC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U985</xm:sqref>
        </x14:conditionalFormatting>
        <x14:conditionalFormatting xmlns:xm="http://schemas.microsoft.com/office/excel/2006/main">
          <x14:cfRule type="dataBar" id="{B02BDE7C-8481-41DB-833D-FAF333A4F2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Z985</xm:sqref>
        </x14:conditionalFormatting>
        <x14:conditionalFormatting xmlns:xm="http://schemas.microsoft.com/office/excel/2006/main">
          <x14:cfRule type="dataBar" id="{22667242-F399-4D97-BCC5-DC991276556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U984</xm:sqref>
        </x14:conditionalFormatting>
        <x14:conditionalFormatting xmlns:xm="http://schemas.microsoft.com/office/excel/2006/main">
          <x14:cfRule type="dataBar" id="{6FEF7834-DAB7-4034-B8D9-7A6928A739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Z984</xm:sqref>
        </x14:conditionalFormatting>
        <x14:conditionalFormatting xmlns:xm="http://schemas.microsoft.com/office/excel/2006/main">
          <x14:cfRule type="dataBar" id="{816C1497-76B0-438B-B135-92B81AEACA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U983</xm:sqref>
        </x14:conditionalFormatting>
        <x14:conditionalFormatting xmlns:xm="http://schemas.microsoft.com/office/excel/2006/main">
          <x14:cfRule type="dataBar" id="{C2F1B60A-A6E8-4E4F-8145-CE47D139C7D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Z983</xm:sqref>
        </x14:conditionalFormatting>
        <x14:conditionalFormatting xmlns:xm="http://schemas.microsoft.com/office/excel/2006/main">
          <x14:cfRule type="dataBar" id="{7ABD7B64-CC54-40ED-96DC-F224B27063D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U982</xm:sqref>
        </x14:conditionalFormatting>
        <x14:conditionalFormatting xmlns:xm="http://schemas.microsoft.com/office/excel/2006/main">
          <x14:cfRule type="dataBar" id="{B75FACC4-CD00-47B1-BF33-6FEF638637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Z982</xm:sqref>
        </x14:conditionalFormatting>
        <x14:conditionalFormatting xmlns:xm="http://schemas.microsoft.com/office/excel/2006/main">
          <x14:cfRule type="dataBar" id="{97D8BE39-2DA3-4BB6-91DC-9C65FB83D2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U978</xm:sqref>
        </x14:conditionalFormatting>
        <x14:conditionalFormatting xmlns:xm="http://schemas.microsoft.com/office/excel/2006/main">
          <x14:cfRule type="dataBar" id="{2CE6E894-07A1-4C4E-A069-05440058E1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Z978</xm:sqref>
        </x14:conditionalFormatting>
        <x14:conditionalFormatting xmlns:xm="http://schemas.microsoft.com/office/excel/2006/main">
          <x14:cfRule type="dataBar" id="{83A90B27-444E-4705-8068-FB28EF5D51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U977</xm:sqref>
        </x14:conditionalFormatting>
        <x14:conditionalFormatting xmlns:xm="http://schemas.microsoft.com/office/excel/2006/main">
          <x14:cfRule type="dataBar" id="{0D1197E9-8B23-4D4C-B5A5-6FB2DA41D3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Z977</xm:sqref>
        </x14:conditionalFormatting>
        <x14:conditionalFormatting xmlns:xm="http://schemas.microsoft.com/office/excel/2006/main">
          <x14:cfRule type="dataBar" id="{2667919F-755B-491A-B846-A7E72C1B38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U976</xm:sqref>
        </x14:conditionalFormatting>
        <x14:conditionalFormatting xmlns:xm="http://schemas.microsoft.com/office/excel/2006/main">
          <x14:cfRule type="dataBar" id="{AB2799A7-A0D8-4803-AD2A-7BF1A885C2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Z976</xm:sqref>
        </x14:conditionalFormatting>
        <x14:conditionalFormatting xmlns:xm="http://schemas.microsoft.com/office/excel/2006/main">
          <x14:cfRule type="dataBar" id="{22742C51-89CC-4BE7-BECD-BA18D22435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U975</xm:sqref>
        </x14:conditionalFormatting>
        <x14:conditionalFormatting xmlns:xm="http://schemas.microsoft.com/office/excel/2006/main">
          <x14:cfRule type="dataBar" id="{7504C121-E862-43C3-9F2E-A523EE31BD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Z975</xm:sqref>
        </x14:conditionalFormatting>
        <x14:conditionalFormatting xmlns:xm="http://schemas.microsoft.com/office/excel/2006/main">
          <x14:cfRule type="dataBar" id="{1329695D-57DE-4CAF-B8CE-577F190719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U980</xm:sqref>
        </x14:conditionalFormatting>
        <x14:conditionalFormatting xmlns:xm="http://schemas.microsoft.com/office/excel/2006/main">
          <x14:cfRule type="dataBar" id="{7BE36EA9-5E6B-440D-A40B-C1BA480503D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Z980</xm:sqref>
        </x14:conditionalFormatting>
        <x14:conditionalFormatting xmlns:xm="http://schemas.microsoft.com/office/excel/2006/main">
          <x14:cfRule type="dataBar" id="{B57A995F-9F9C-4B1A-84C7-3473930CD3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U981</xm:sqref>
        </x14:conditionalFormatting>
        <x14:conditionalFormatting xmlns:xm="http://schemas.microsoft.com/office/excel/2006/main">
          <x14:cfRule type="dataBar" id="{FFAFB456-8BFF-4CA5-AE45-1D27AE7C51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Z981</xm:sqref>
        </x14:conditionalFormatting>
        <x14:conditionalFormatting xmlns:xm="http://schemas.microsoft.com/office/excel/2006/main">
          <x14:cfRule type="dataBar" id="{3E2FD2D3-C108-441A-BB89-B7911B0DD2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U979</xm:sqref>
        </x14:conditionalFormatting>
        <x14:conditionalFormatting xmlns:xm="http://schemas.microsoft.com/office/excel/2006/main">
          <x14:cfRule type="dataBar" id="{80A3BC69-1D70-4ADC-99D2-4DE7E0825F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Z979</xm:sqref>
        </x14:conditionalFormatting>
        <x14:conditionalFormatting xmlns:xm="http://schemas.microsoft.com/office/excel/2006/main">
          <x14:cfRule type="dataBar" id="{80F6A410-800D-4CC5-AF5B-4AE4FD5472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U973</xm:sqref>
        </x14:conditionalFormatting>
        <x14:conditionalFormatting xmlns:xm="http://schemas.microsoft.com/office/excel/2006/main">
          <x14:cfRule type="dataBar" id="{D4DEEDCB-392F-4764-A1FF-7B0230D1011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Z973</xm:sqref>
        </x14:conditionalFormatting>
        <x14:conditionalFormatting xmlns:xm="http://schemas.microsoft.com/office/excel/2006/main">
          <x14:cfRule type="dataBar" id="{BF94F036-11B8-49B9-AF40-BC7A1B2FAC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U972</xm:sqref>
        </x14:conditionalFormatting>
        <x14:conditionalFormatting xmlns:xm="http://schemas.microsoft.com/office/excel/2006/main">
          <x14:cfRule type="dataBar" id="{7E00627D-6E71-40E4-B180-732CFD02C0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Z972</xm:sqref>
        </x14:conditionalFormatting>
        <x14:conditionalFormatting xmlns:xm="http://schemas.microsoft.com/office/excel/2006/main">
          <x14:cfRule type="dataBar" id="{32A8A928-AC4D-44A2-8580-55A15779AC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U971</xm:sqref>
        </x14:conditionalFormatting>
        <x14:conditionalFormatting xmlns:xm="http://schemas.microsoft.com/office/excel/2006/main">
          <x14:cfRule type="dataBar" id="{C147F982-64AB-4396-AD72-01ABDB3F96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Z971</xm:sqref>
        </x14:conditionalFormatting>
        <x14:conditionalFormatting xmlns:xm="http://schemas.microsoft.com/office/excel/2006/main">
          <x14:cfRule type="dataBar" id="{F3D5759F-5C76-46E0-AEEB-A22648B4FC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U970</xm:sqref>
        </x14:conditionalFormatting>
        <x14:conditionalFormatting xmlns:xm="http://schemas.microsoft.com/office/excel/2006/main">
          <x14:cfRule type="dataBar" id="{B6FA7191-759A-4E14-8217-6624E3E81B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Z970</xm:sqref>
        </x14:conditionalFormatting>
        <x14:conditionalFormatting xmlns:xm="http://schemas.microsoft.com/office/excel/2006/main">
          <x14:cfRule type="dataBar" id="{EFB65B19-BCB4-4EA5-B068-C5147D35BF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U969</xm:sqref>
        </x14:conditionalFormatting>
        <x14:conditionalFormatting xmlns:xm="http://schemas.microsoft.com/office/excel/2006/main">
          <x14:cfRule type="dataBar" id="{BED4B03B-E4F0-49C0-828C-44AFE1E9FD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Z969</xm:sqref>
        </x14:conditionalFormatting>
        <x14:conditionalFormatting xmlns:xm="http://schemas.microsoft.com/office/excel/2006/main">
          <x14:cfRule type="dataBar" id="{944F568A-20AF-42E1-947E-AC9D51243E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U968</xm:sqref>
        </x14:conditionalFormatting>
        <x14:conditionalFormatting xmlns:xm="http://schemas.microsoft.com/office/excel/2006/main">
          <x14:cfRule type="dataBar" id="{38732597-ADE0-4A34-9B57-3508044CDC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Z968</xm:sqref>
        </x14:conditionalFormatting>
        <x14:conditionalFormatting xmlns:xm="http://schemas.microsoft.com/office/excel/2006/main">
          <x14:cfRule type="dataBar" id="{3FAAFEDD-71BC-4536-87FA-EEA5826212F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U967</xm:sqref>
        </x14:conditionalFormatting>
        <x14:conditionalFormatting xmlns:xm="http://schemas.microsoft.com/office/excel/2006/main">
          <x14:cfRule type="dataBar" id="{23F63B9A-D06B-4EA9-8BED-76DD0BD5D4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Z967</xm:sqref>
        </x14:conditionalFormatting>
        <x14:conditionalFormatting xmlns:xm="http://schemas.microsoft.com/office/excel/2006/main">
          <x14:cfRule type="dataBar" id="{DDABB044-3636-4894-A0C3-4BF5055A13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U966</xm:sqref>
        </x14:conditionalFormatting>
        <x14:conditionalFormatting xmlns:xm="http://schemas.microsoft.com/office/excel/2006/main">
          <x14:cfRule type="dataBar" id="{9EC9E346-010E-4701-983F-A7517506EDC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Z966</xm:sqref>
        </x14:conditionalFormatting>
        <x14:conditionalFormatting xmlns:xm="http://schemas.microsoft.com/office/excel/2006/main">
          <x14:cfRule type="dataBar" id="{D4F1F0E8-DDE1-4642-AC70-45E290FD2DC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U965</xm:sqref>
        </x14:conditionalFormatting>
        <x14:conditionalFormatting xmlns:xm="http://schemas.microsoft.com/office/excel/2006/main">
          <x14:cfRule type="dataBar" id="{AE76DA5E-FF20-428D-BC3B-540F2A508BA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Z965</xm:sqref>
        </x14:conditionalFormatting>
        <x14:conditionalFormatting xmlns:xm="http://schemas.microsoft.com/office/excel/2006/main">
          <x14:cfRule type="dataBar" id="{1AFB3703-0015-4AFC-9CE3-4F8A5670B0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U964</xm:sqref>
        </x14:conditionalFormatting>
        <x14:conditionalFormatting xmlns:xm="http://schemas.microsoft.com/office/excel/2006/main">
          <x14:cfRule type="dataBar" id="{96DDAC2B-624D-45B4-9F15-DDB7D52F31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Z964</xm:sqref>
        </x14:conditionalFormatting>
        <x14:conditionalFormatting xmlns:xm="http://schemas.microsoft.com/office/excel/2006/main">
          <x14:cfRule type="dataBar" id="{B5641FE5-A30A-4FE2-9376-7D93B87793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U963</xm:sqref>
        </x14:conditionalFormatting>
        <x14:conditionalFormatting xmlns:xm="http://schemas.microsoft.com/office/excel/2006/main">
          <x14:cfRule type="dataBar" id="{D6F2466F-2AF3-4319-BF4D-42CA2BEB5C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Z963</xm:sqref>
        </x14:conditionalFormatting>
        <x14:conditionalFormatting xmlns:xm="http://schemas.microsoft.com/office/excel/2006/main">
          <x14:cfRule type="dataBar" id="{E964A2F4-55AA-4E57-B8CA-0450EAD2BF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U962</xm:sqref>
        </x14:conditionalFormatting>
        <x14:conditionalFormatting xmlns:xm="http://schemas.microsoft.com/office/excel/2006/main">
          <x14:cfRule type="dataBar" id="{5C35F54B-E879-4DC7-8CF8-CCA24A1C31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Z962</xm:sqref>
        </x14:conditionalFormatting>
        <x14:conditionalFormatting xmlns:xm="http://schemas.microsoft.com/office/excel/2006/main">
          <x14:cfRule type="dataBar" id="{D56B776C-D01A-4D53-B439-5DB95585ED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U961</xm:sqref>
        </x14:conditionalFormatting>
        <x14:conditionalFormatting xmlns:xm="http://schemas.microsoft.com/office/excel/2006/main">
          <x14:cfRule type="dataBar" id="{48631ACF-24A3-43D5-81FE-2A9233990D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Z961</xm:sqref>
        </x14:conditionalFormatting>
        <x14:conditionalFormatting xmlns:xm="http://schemas.microsoft.com/office/excel/2006/main">
          <x14:cfRule type="dataBar" id="{6B799D0C-26C1-4A74-9E97-582E9255CF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U960</xm:sqref>
        </x14:conditionalFormatting>
        <x14:conditionalFormatting xmlns:xm="http://schemas.microsoft.com/office/excel/2006/main">
          <x14:cfRule type="dataBar" id="{008B9C97-C757-441C-A750-645F7AB588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Z960</xm:sqref>
        </x14:conditionalFormatting>
        <x14:conditionalFormatting xmlns:xm="http://schemas.microsoft.com/office/excel/2006/main">
          <x14:cfRule type="dataBar" id="{197AC20E-02EC-45C4-AC77-5E3BDEE0B0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U959</xm:sqref>
        </x14:conditionalFormatting>
        <x14:conditionalFormatting xmlns:xm="http://schemas.microsoft.com/office/excel/2006/main">
          <x14:cfRule type="dataBar" id="{22B93C97-3A25-47FE-8E4F-CAF887C720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Z959</xm:sqref>
        </x14:conditionalFormatting>
        <x14:conditionalFormatting xmlns:xm="http://schemas.microsoft.com/office/excel/2006/main">
          <x14:cfRule type="dataBar" id="{6E137938-C8D2-4091-B263-382732BF76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U958</xm:sqref>
        </x14:conditionalFormatting>
        <x14:conditionalFormatting xmlns:xm="http://schemas.microsoft.com/office/excel/2006/main">
          <x14:cfRule type="dataBar" id="{0E655E53-AE5C-484C-BDED-A8E015AA17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Z958</xm:sqref>
        </x14:conditionalFormatting>
        <x14:conditionalFormatting xmlns:xm="http://schemas.microsoft.com/office/excel/2006/main">
          <x14:cfRule type="dataBar" id="{495A201E-B579-45F4-B8B5-D31E7BD5FC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U957</xm:sqref>
        </x14:conditionalFormatting>
        <x14:conditionalFormatting xmlns:xm="http://schemas.microsoft.com/office/excel/2006/main">
          <x14:cfRule type="dataBar" id="{9377BE21-4353-498D-B790-13B352B97AF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Z957</xm:sqref>
        </x14:conditionalFormatting>
        <x14:conditionalFormatting xmlns:xm="http://schemas.microsoft.com/office/excel/2006/main">
          <x14:cfRule type="dataBar" id="{E8874CD7-380F-40C6-BAB2-9545AD69D37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U956</xm:sqref>
        </x14:conditionalFormatting>
        <x14:conditionalFormatting xmlns:xm="http://schemas.microsoft.com/office/excel/2006/main">
          <x14:cfRule type="dataBar" id="{0E0F04D7-EED2-4080-A652-4451C5C48B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Z956</xm:sqref>
        </x14:conditionalFormatting>
        <x14:conditionalFormatting xmlns:xm="http://schemas.microsoft.com/office/excel/2006/main">
          <x14:cfRule type="dataBar" id="{0892F7FA-01A2-4839-9082-6B036F22E1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U955</xm:sqref>
        </x14:conditionalFormatting>
        <x14:conditionalFormatting xmlns:xm="http://schemas.microsoft.com/office/excel/2006/main">
          <x14:cfRule type="dataBar" id="{02FAB00F-6B96-4FBA-971D-D3AFC115FB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Z955</xm:sqref>
        </x14:conditionalFormatting>
        <x14:conditionalFormatting xmlns:xm="http://schemas.microsoft.com/office/excel/2006/main">
          <x14:cfRule type="dataBar" id="{75DC7342-A516-4D47-B77B-D34D03FD6AB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U954</xm:sqref>
        </x14:conditionalFormatting>
        <x14:conditionalFormatting xmlns:xm="http://schemas.microsoft.com/office/excel/2006/main">
          <x14:cfRule type="dataBar" id="{8B292625-B173-45D4-843D-CE0BEEC51B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Z954</xm:sqref>
        </x14:conditionalFormatting>
        <x14:conditionalFormatting xmlns:xm="http://schemas.microsoft.com/office/excel/2006/main">
          <x14:cfRule type="dataBar" id="{011C1B17-2417-4824-AC61-26E145DE85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U953</xm:sqref>
        </x14:conditionalFormatting>
        <x14:conditionalFormatting xmlns:xm="http://schemas.microsoft.com/office/excel/2006/main">
          <x14:cfRule type="dataBar" id="{6679A733-6162-47B0-995A-ECB50E62F57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Z953</xm:sqref>
        </x14:conditionalFormatting>
        <x14:conditionalFormatting xmlns:xm="http://schemas.microsoft.com/office/excel/2006/main">
          <x14:cfRule type="dataBar" id="{FA493A63-4BB4-42C1-86FE-FCA08010E7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U952</xm:sqref>
        </x14:conditionalFormatting>
        <x14:conditionalFormatting xmlns:xm="http://schemas.microsoft.com/office/excel/2006/main">
          <x14:cfRule type="dataBar" id="{3CC7C95A-BB30-4B8E-B2BA-0CCA62D780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Z952</xm:sqref>
        </x14:conditionalFormatting>
        <x14:conditionalFormatting xmlns:xm="http://schemas.microsoft.com/office/excel/2006/main">
          <x14:cfRule type="dataBar" id="{7BAEEA43-E8C3-4D8E-B373-8995999AFE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U951</xm:sqref>
        </x14:conditionalFormatting>
        <x14:conditionalFormatting xmlns:xm="http://schemas.microsoft.com/office/excel/2006/main">
          <x14:cfRule type="dataBar" id="{E7E23976-00E4-4657-9774-1CF287A8FE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Z951</xm:sqref>
        </x14:conditionalFormatting>
        <x14:conditionalFormatting xmlns:xm="http://schemas.microsoft.com/office/excel/2006/main">
          <x14:cfRule type="dataBar" id="{D8671BDE-C000-4794-B254-2FD3AD2295E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U950</xm:sqref>
        </x14:conditionalFormatting>
        <x14:conditionalFormatting xmlns:xm="http://schemas.microsoft.com/office/excel/2006/main">
          <x14:cfRule type="dataBar" id="{4117CF63-AD71-4DD2-87F6-BD5210E2597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Z950</xm:sqref>
        </x14:conditionalFormatting>
        <x14:conditionalFormatting xmlns:xm="http://schemas.microsoft.com/office/excel/2006/main">
          <x14:cfRule type="dataBar" id="{19139F47-E833-49E1-9FEE-3B39396756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U949</xm:sqref>
        </x14:conditionalFormatting>
        <x14:conditionalFormatting xmlns:xm="http://schemas.microsoft.com/office/excel/2006/main">
          <x14:cfRule type="dataBar" id="{A356EC3E-667E-4271-8D65-F026A54FF6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Z949</xm:sqref>
        </x14:conditionalFormatting>
        <x14:conditionalFormatting xmlns:xm="http://schemas.microsoft.com/office/excel/2006/main">
          <x14:cfRule type="dataBar" id="{6B598FCC-BE0A-400F-B570-D4897A1134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U948</xm:sqref>
        </x14:conditionalFormatting>
        <x14:conditionalFormatting xmlns:xm="http://schemas.microsoft.com/office/excel/2006/main">
          <x14:cfRule type="dataBar" id="{2710646E-EB42-4B44-8569-E6106F55286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Z948</xm:sqref>
        </x14:conditionalFormatting>
        <x14:conditionalFormatting xmlns:xm="http://schemas.microsoft.com/office/excel/2006/main">
          <x14:cfRule type="dataBar" id="{FC22FF0D-637C-46BE-B610-C1E1146FE3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U947</xm:sqref>
        </x14:conditionalFormatting>
        <x14:conditionalFormatting xmlns:xm="http://schemas.microsoft.com/office/excel/2006/main">
          <x14:cfRule type="dataBar" id="{918570B9-3B5A-4AC7-9319-D785D20C68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Z947</xm:sqref>
        </x14:conditionalFormatting>
        <x14:conditionalFormatting xmlns:xm="http://schemas.microsoft.com/office/excel/2006/main">
          <x14:cfRule type="dataBar" id="{5136A12C-6741-4132-BFA7-7669B8CE28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U946</xm:sqref>
        </x14:conditionalFormatting>
        <x14:conditionalFormatting xmlns:xm="http://schemas.microsoft.com/office/excel/2006/main">
          <x14:cfRule type="dataBar" id="{49798D38-6AB2-4B18-945C-77C60F12A2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Z946</xm:sqref>
        </x14:conditionalFormatting>
        <x14:conditionalFormatting xmlns:xm="http://schemas.microsoft.com/office/excel/2006/main">
          <x14:cfRule type="dataBar" id="{59ABFD5F-B686-4F37-AB9D-E9D2997174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U945</xm:sqref>
        </x14:conditionalFormatting>
        <x14:conditionalFormatting xmlns:xm="http://schemas.microsoft.com/office/excel/2006/main">
          <x14:cfRule type="dataBar" id="{C9533B1C-36C1-4A4C-8924-410FAEC615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Z945</xm:sqref>
        </x14:conditionalFormatting>
        <x14:conditionalFormatting xmlns:xm="http://schemas.microsoft.com/office/excel/2006/main">
          <x14:cfRule type="dataBar" id="{09768662-AB13-4ECF-96D8-8626E83B3F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U942</xm:sqref>
        </x14:conditionalFormatting>
        <x14:conditionalFormatting xmlns:xm="http://schemas.microsoft.com/office/excel/2006/main">
          <x14:cfRule type="dataBar" id="{34844F11-7019-4833-BABB-A51CA55BE42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Z942</xm:sqref>
        </x14:conditionalFormatting>
        <x14:conditionalFormatting xmlns:xm="http://schemas.microsoft.com/office/excel/2006/main">
          <x14:cfRule type="dataBar" id="{534656F3-79AC-401F-908A-1E2285A35D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U941</xm:sqref>
        </x14:conditionalFormatting>
        <x14:conditionalFormatting xmlns:xm="http://schemas.microsoft.com/office/excel/2006/main">
          <x14:cfRule type="dataBar" id="{0A1666FA-4FD6-4346-9375-893B51015E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Z941</xm:sqref>
        </x14:conditionalFormatting>
        <x14:conditionalFormatting xmlns:xm="http://schemas.microsoft.com/office/excel/2006/main">
          <x14:cfRule type="dataBar" id="{76CCE959-E57C-4BFE-9EE6-3E9A193E03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U940</xm:sqref>
        </x14:conditionalFormatting>
        <x14:conditionalFormatting xmlns:xm="http://schemas.microsoft.com/office/excel/2006/main">
          <x14:cfRule type="dataBar" id="{FFEB1567-D5F7-43FB-B5CF-EADAC6FA25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Z940</xm:sqref>
        </x14:conditionalFormatting>
        <x14:conditionalFormatting xmlns:xm="http://schemas.microsoft.com/office/excel/2006/main">
          <x14:cfRule type="dataBar" id="{85DC86EB-2897-479F-B7FC-020289E244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U938</xm:sqref>
        </x14:conditionalFormatting>
        <x14:conditionalFormatting xmlns:xm="http://schemas.microsoft.com/office/excel/2006/main">
          <x14:cfRule type="dataBar" id="{72CD8ED8-C264-4F3C-A844-F9BF8E170B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Z938</xm:sqref>
        </x14:conditionalFormatting>
        <x14:conditionalFormatting xmlns:xm="http://schemas.microsoft.com/office/excel/2006/main">
          <x14:cfRule type="dataBar" id="{DE3B32AA-D8E9-4210-B585-A3398712BAD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U937</xm:sqref>
        </x14:conditionalFormatting>
        <x14:conditionalFormatting xmlns:xm="http://schemas.microsoft.com/office/excel/2006/main">
          <x14:cfRule type="dataBar" id="{40F7E80B-69A9-4D92-80D5-027A8DFCC65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Z937</xm:sqref>
        </x14:conditionalFormatting>
        <x14:conditionalFormatting xmlns:xm="http://schemas.microsoft.com/office/excel/2006/main">
          <x14:cfRule type="dataBar" id="{D2A35E71-E5AE-4B17-9E27-D55C649F5F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U939</xm:sqref>
        </x14:conditionalFormatting>
        <x14:conditionalFormatting xmlns:xm="http://schemas.microsoft.com/office/excel/2006/main">
          <x14:cfRule type="dataBar" id="{861C1DDA-4995-4780-9A2F-6EAE71A1B3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Z939</xm:sqref>
        </x14:conditionalFormatting>
        <x14:conditionalFormatting xmlns:xm="http://schemas.microsoft.com/office/excel/2006/main">
          <x14:cfRule type="dataBar" id="{6C40575D-0F3D-41DD-8EFA-6414682FF7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U944</xm:sqref>
        </x14:conditionalFormatting>
        <x14:conditionalFormatting xmlns:xm="http://schemas.microsoft.com/office/excel/2006/main">
          <x14:cfRule type="dataBar" id="{DD8CA7F5-540A-4015-9531-DFBB865EAD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Z944</xm:sqref>
        </x14:conditionalFormatting>
        <x14:conditionalFormatting xmlns:xm="http://schemas.microsoft.com/office/excel/2006/main">
          <x14:cfRule type="dataBar" id="{6E802C54-75A8-4B9C-9494-DC9CF9F4FE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U943</xm:sqref>
        </x14:conditionalFormatting>
        <x14:conditionalFormatting xmlns:xm="http://schemas.microsoft.com/office/excel/2006/main">
          <x14:cfRule type="dataBar" id="{870F6344-C47D-4A0E-A5B1-DD36F551B1E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Z943</xm:sqref>
        </x14:conditionalFormatting>
        <x14:conditionalFormatting xmlns:xm="http://schemas.microsoft.com/office/excel/2006/main">
          <x14:cfRule type="dataBar" id="{005699CD-897B-47F0-AE7F-8D9274652F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U936</xm:sqref>
        </x14:conditionalFormatting>
        <x14:conditionalFormatting xmlns:xm="http://schemas.microsoft.com/office/excel/2006/main">
          <x14:cfRule type="dataBar" id="{E4E01D70-3F9F-4774-81FB-10850C54CC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Z936</xm:sqref>
        </x14:conditionalFormatting>
        <x14:conditionalFormatting xmlns:xm="http://schemas.microsoft.com/office/excel/2006/main">
          <x14:cfRule type="dataBar" id="{1E8850F7-C791-4DA1-9DDF-9A71414945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U935</xm:sqref>
        </x14:conditionalFormatting>
        <x14:conditionalFormatting xmlns:xm="http://schemas.microsoft.com/office/excel/2006/main">
          <x14:cfRule type="dataBar" id="{3AB289F4-5F92-4F34-88FF-06468B5079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Z935</xm:sqref>
        </x14:conditionalFormatting>
        <x14:conditionalFormatting xmlns:xm="http://schemas.microsoft.com/office/excel/2006/main">
          <x14:cfRule type="dataBar" id="{040229F0-4447-44A6-A504-BA4A42C690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U934</xm:sqref>
        </x14:conditionalFormatting>
        <x14:conditionalFormatting xmlns:xm="http://schemas.microsoft.com/office/excel/2006/main">
          <x14:cfRule type="dataBar" id="{9528FE17-591F-4103-98FA-F210670543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Z934</xm:sqref>
        </x14:conditionalFormatting>
        <x14:conditionalFormatting xmlns:xm="http://schemas.microsoft.com/office/excel/2006/main">
          <x14:cfRule type="dataBar" id="{93D66401-EF7D-4EE9-A544-6C2F0AE127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U933</xm:sqref>
        </x14:conditionalFormatting>
        <x14:conditionalFormatting xmlns:xm="http://schemas.microsoft.com/office/excel/2006/main">
          <x14:cfRule type="dataBar" id="{1F700E84-0024-423F-B8B4-E8333130D6A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Z933</xm:sqref>
        </x14:conditionalFormatting>
        <x14:conditionalFormatting xmlns:xm="http://schemas.microsoft.com/office/excel/2006/main">
          <x14:cfRule type="dataBar" id="{7CE21782-88A3-47C0-8DF1-CFDB4BC255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U932</xm:sqref>
        </x14:conditionalFormatting>
        <x14:conditionalFormatting xmlns:xm="http://schemas.microsoft.com/office/excel/2006/main">
          <x14:cfRule type="dataBar" id="{C572C7DB-4D62-4366-972D-508979A0F9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Z932</xm:sqref>
        </x14:conditionalFormatting>
        <x14:conditionalFormatting xmlns:xm="http://schemas.microsoft.com/office/excel/2006/main">
          <x14:cfRule type="dataBar" id="{ACE381F0-F670-4374-AA3C-366268248F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U931</xm:sqref>
        </x14:conditionalFormatting>
        <x14:conditionalFormatting xmlns:xm="http://schemas.microsoft.com/office/excel/2006/main">
          <x14:cfRule type="dataBar" id="{025CA7F8-B4AC-47A2-9642-80295A44DE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Z931</xm:sqref>
        </x14:conditionalFormatting>
        <x14:conditionalFormatting xmlns:xm="http://schemas.microsoft.com/office/excel/2006/main">
          <x14:cfRule type="dataBar" id="{912AA598-9FAE-427E-94DE-56A18856E6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U930</xm:sqref>
        </x14:conditionalFormatting>
        <x14:conditionalFormatting xmlns:xm="http://schemas.microsoft.com/office/excel/2006/main">
          <x14:cfRule type="dataBar" id="{21E45D21-6664-45AC-AB09-18C07C395C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Z930</xm:sqref>
        </x14:conditionalFormatting>
        <x14:conditionalFormatting xmlns:xm="http://schemas.microsoft.com/office/excel/2006/main">
          <x14:cfRule type="dataBar" id="{24970228-38FC-4775-B0FB-47180AA3B62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U927</xm:sqref>
        </x14:conditionalFormatting>
        <x14:conditionalFormatting xmlns:xm="http://schemas.microsoft.com/office/excel/2006/main">
          <x14:cfRule type="dataBar" id="{3D8718BD-AF3A-4345-A9E7-4EAFDED714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Z927</xm:sqref>
        </x14:conditionalFormatting>
        <x14:conditionalFormatting xmlns:xm="http://schemas.microsoft.com/office/excel/2006/main">
          <x14:cfRule type="dataBar" id="{4DC758D1-12F0-4845-9094-12137F2C43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U929</xm:sqref>
        </x14:conditionalFormatting>
        <x14:conditionalFormatting xmlns:xm="http://schemas.microsoft.com/office/excel/2006/main">
          <x14:cfRule type="dataBar" id="{E79E6189-42F0-44D2-8FA2-CF2C22CD80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Z929</xm:sqref>
        </x14:conditionalFormatting>
        <x14:conditionalFormatting xmlns:xm="http://schemas.microsoft.com/office/excel/2006/main">
          <x14:cfRule type="dataBar" id="{4125879C-CE26-430C-B24F-76F4109B27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U928</xm:sqref>
        </x14:conditionalFormatting>
        <x14:conditionalFormatting xmlns:xm="http://schemas.microsoft.com/office/excel/2006/main">
          <x14:cfRule type="dataBar" id="{472415F2-351B-4A16-8443-9F88385535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Z928</xm:sqref>
        </x14:conditionalFormatting>
        <x14:conditionalFormatting xmlns:xm="http://schemas.microsoft.com/office/excel/2006/main">
          <x14:cfRule type="dataBar" id="{41D54FA1-7B72-4E02-A2E6-EED0A5A729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U926</xm:sqref>
        </x14:conditionalFormatting>
        <x14:conditionalFormatting xmlns:xm="http://schemas.microsoft.com/office/excel/2006/main">
          <x14:cfRule type="dataBar" id="{E9537C1F-261F-41E2-AA3F-E85F65D973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Z926</xm:sqref>
        </x14:conditionalFormatting>
        <x14:conditionalFormatting xmlns:xm="http://schemas.microsoft.com/office/excel/2006/main">
          <x14:cfRule type="dataBar" id="{8652B7BE-9072-4F57-B7CF-197F26EF47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U925</xm:sqref>
        </x14:conditionalFormatting>
        <x14:conditionalFormatting xmlns:xm="http://schemas.microsoft.com/office/excel/2006/main">
          <x14:cfRule type="dataBar" id="{051B79B5-D522-43CD-90BD-F4AA8C7F94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Z925</xm:sqref>
        </x14:conditionalFormatting>
        <x14:conditionalFormatting xmlns:xm="http://schemas.microsoft.com/office/excel/2006/main">
          <x14:cfRule type="dataBar" id="{43C36224-FD16-4777-AB39-292640E7AF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U924</xm:sqref>
        </x14:conditionalFormatting>
        <x14:conditionalFormatting xmlns:xm="http://schemas.microsoft.com/office/excel/2006/main">
          <x14:cfRule type="dataBar" id="{561656EA-E852-4A01-B3A1-FE523C01A1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Z924</xm:sqref>
        </x14:conditionalFormatting>
        <x14:conditionalFormatting xmlns:xm="http://schemas.microsoft.com/office/excel/2006/main">
          <x14:cfRule type="dataBar" id="{64FEAD76-439C-44D6-84D2-6102A8D13D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U923</xm:sqref>
        </x14:conditionalFormatting>
        <x14:conditionalFormatting xmlns:xm="http://schemas.microsoft.com/office/excel/2006/main">
          <x14:cfRule type="dataBar" id="{860043C0-E04B-4985-9088-907E95ECDE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Z923</xm:sqref>
        </x14:conditionalFormatting>
        <x14:conditionalFormatting xmlns:xm="http://schemas.microsoft.com/office/excel/2006/main">
          <x14:cfRule type="dataBar" id="{68602D25-47C2-4A38-BCD9-1D36A1BC67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U922</xm:sqref>
        </x14:conditionalFormatting>
        <x14:conditionalFormatting xmlns:xm="http://schemas.microsoft.com/office/excel/2006/main">
          <x14:cfRule type="dataBar" id="{AC5F4C68-492D-4FCD-8F8E-61A74FFF5E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Z922</xm:sqref>
        </x14:conditionalFormatting>
        <x14:conditionalFormatting xmlns:xm="http://schemas.microsoft.com/office/excel/2006/main">
          <x14:cfRule type="dataBar" id="{094206D5-D3A5-42F1-8F41-E2039C2C03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U917</xm:sqref>
        </x14:conditionalFormatting>
        <x14:conditionalFormatting xmlns:xm="http://schemas.microsoft.com/office/excel/2006/main">
          <x14:cfRule type="dataBar" id="{8C796366-88E6-44A8-ACA6-37037EB1D5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Z917</xm:sqref>
        </x14:conditionalFormatting>
        <x14:conditionalFormatting xmlns:xm="http://schemas.microsoft.com/office/excel/2006/main">
          <x14:cfRule type="dataBar" id="{106268E9-557D-48E5-A9F8-66DFF8384F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U916</xm:sqref>
        </x14:conditionalFormatting>
        <x14:conditionalFormatting xmlns:xm="http://schemas.microsoft.com/office/excel/2006/main">
          <x14:cfRule type="dataBar" id="{81412552-618B-4AB6-8DE1-22A8B99555C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Z916</xm:sqref>
        </x14:conditionalFormatting>
        <x14:conditionalFormatting xmlns:xm="http://schemas.microsoft.com/office/excel/2006/main">
          <x14:cfRule type="dataBar" id="{37F8269D-F6B5-4142-8B70-229FA94F15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U921</xm:sqref>
        </x14:conditionalFormatting>
        <x14:conditionalFormatting xmlns:xm="http://schemas.microsoft.com/office/excel/2006/main">
          <x14:cfRule type="dataBar" id="{51E1B193-15A6-4B73-9115-BB44EC3427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Z921</xm:sqref>
        </x14:conditionalFormatting>
        <x14:conditionalFormatting xmlns:xm="http://schemas.microsoft.com/office/excel/2006/main">
          <x14:cfRule type="dataBar" id="{1DEFA359-983A-43A4-BC9F-E8FCAFB23C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U920</xm:sqref>
        </x14:conditionalFormatting>
        <x14:conditionalFormatting xmlns:xm="http://schemas.microsoft.com/office/excel/2006/main">
          <x14:cfRule type="dataBar" id="{A8A1A221-3D87-4FFA-BD4B-8F09E87608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Z920</xm:sqref>
        </x14:conditionalFormatting>
        <x14:conditionalFormatting xmlns:xm="http://schemas.microsoft.com/office/excel/2006/main">
          <x14:cfRule type="dataBar" id="{A5C857D6-128A-4B17-B12A-7F43A9904A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U919</xm:sqref>
        </x14:conditionalFormatting>
        <x14:conditionalFormatting xmlns:xm="http://schemas.microsoft.com/office/excel/2006/main">
          <x14:cfRule type="dataBar" id="{C8B762B4-9657-4513-B5F3-933DCDBA40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Z919</xm:sqref>
        </x14:conditionalFormatting>
        <x14:conditionalFormatting xmlns:xm="http://schemas.microsoft.com/office/excel/2006/main">
          <x14:cfRule type="dataBar" id="{96002DC3-F5F8-4CC7-905C-7C7CB07A08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U918</xm:sqref>
        </x14:conditionalFormatting>
        <x14:conditionalFormatting xmlns:xm="http://schemas.microsoft.com/office/excel/2006/main">
          <x14:cfRule type="dataBar" id="{9DF25812-859E-4C10-99F5-A2C3D1BB61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Z918</xm:sqref>
        </x14:conditionalFormatting>
        <x14:conditionalFormatting xmlns:xm="http://schemas.microsoft.com/office/excel/2006/main">
          <x14:cfRule type="dataBar" id="{CF7A14E5-084F-4BB5-A406-2CC49C829E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U915</xm:sqref>
        </x14:conditionalFormatting>
        <x14:conditionalFormatting xmlns:xm="http://schemas.microsoft.com/office/excel/2006/main">
          <x14:cfRule type="dataBar" id="{9C3F12EB-E414-4B1A-9754-DDE1E32B89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Z915</xm:sqref>
        </x14:conditionalFormatting>
        <x14:conditionalFormatting xmlns:xm="http://schemas.microsoft.com/office/excel/2006/main">
          <x14:cfRule type="dataBar" id="{3EC8B76F-ACDA-47A3-B070-74870E17F1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U914</xm:sqref>
        </x14:conditionalFormatting>
        <x14:conditionalFormatting xmlns:xm="http://schemas.microsoft.com/office/excel/2006/main">
          <x14:cfRule type="dataBar" id="{7C611CE5-3138-420A-BE7E-09F250DCA7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Z914</xm:sqref>
        </x14:conditionalFormatting>
        <x14:conditionalFormatting xmlns:xm="http://schemas.microsoft.com/office/excel/2006/main">
          <x14:cfRule type="dataBar" id="{8D535A62-C8CE-4E6D-8B2B-DFA4087E12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U913</xm:sqref>
        </x14:conditionalFormatting>
        <x14:conditionalFormatting xmlns:xm="http://schemas.microsoft.com/office/excel/2006/main">
          <x14:cfRule type="dataBar" id="{CBC0D657-51F0-442C-86C4-46611A7C9B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Z913</xm:sqref>
        </x14:conditionalFormatting>
        <x14:conditionalFormatting xmlns:xm="http://schemas.microsoft.com/office/excel/2006/main">
          <x14:cfRule type="dataBar" id="{7391A240-B2A0-479F-8D5C-1CA2AD5A38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U912</xm:sqref>
        </x14:conditionalFormatting>
        <x14:conditionalFormatting xmlns:xm="http://schemas.microsoft.com/office/excel/2006/main">
          <x14:cfRule type="dataBar" id="{C5A901FC-E3C1-44B0-845E-8186BAC970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Z912</xm:sqref>
        </x14:conditionalFormatting>
        <x14:conditionalFormatting xmlns:xm="http://schemas.microsoft.com/office/excel/2006/main">
          <x14:cfRule type="dataBar" id="{A94CDA13-4A0B-4AAC-9A4F-7823AC2BBB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U911</xm:sqref>
        </x14:conditionalFormatting>
        <x14:conditionalFormatting xmlns:xm="http://schemas.microsoft.com/office/excel/2006/main">
          <x14:cfRule type="dataBar" id="{9EE75F0F-CD9D-428D-ABFD-736993F57F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Z911</xm:sqref>
        </x14:conditionalFormatting>
        <x14:conditionalFormatting xmlns:xm="http://schemas.microsoft.com/office/excel/2006/main">
          <x14:cfRule type="dataBar" id="{1CF3B724-6FFC-41B5-9B50-38611969C4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U910</xm:sqref>
        </x14:conditionalFormatting>
        <x14:conditionalFormatting xmlns:xm="http://schemas.microsoft.com/office/excel/2006/main">
          <x14:cfRule type="dataBar" id="{EEF33899-D68E-4F63-9318-5A0232F43F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Z910</xm:sqref>
        </x14:conditionalFormatting>
        <x14:conditionalFormatting xmlns:xm="http://schemas.microsoft.com/office/excel/2006/main">
          <x14:cfRule type="dataBar" id="{9F7C8480-8BAC-4C0C-9B25-E7DA0E263A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U909</xm:sqref>
        </x14:conditionalFormatting>
        <x14:conditionalFormatting xmlns:xm="http://schemas.microsoft.com/office/excel/2006/main">
          <x14:cfRule type="dataBar" id="{2E72398B-E589-4B3C-9A6D-BB53E3D986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Z909</xm:sqref>
        </x14:conditionalFormatting>
        <x14:conditionalFormatting xmlns:xm="http://schemas.microsoft.com/office/excel/2006/main">
          <x14:cfRule type="dataBar" id="{63DF8CCD-4AA2-4068-A6A1-65ECE6815D5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U908</xm:sqref>
        </x14:conditionalFormatting>
        <x14:conditionalFormatting xmlns:xm="http://schemas.microsoft.com/office/excel/2006/main">
          <x14:cfRule type="dataBar" id="{06DC4E6A-D5F8-442E-9CC9-9B852D23C4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Z908</xm:sqref>
        </x14:conditionalFormatting>
        <x14:conditionalFormatting xmlns:xm="http://schemas.microsoft.com/office/excel/2006/main">
          <x14:cfRule type="dataBar" id="{19F88F56-314E-4501-8431-3006174EA2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U907</xm:sqref>
        </x14:conditionalFormatting>
        <x14:conditionalFormatting xmlns:xm="http://schemas.microsoft.com/office/excel/2006/main">
          <x14:cfRule type="dataBar" id="{A5214BD7-BC06-410A-BB36-B1CA8A7193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Z907</xm:sqref>
        </x14:conditionalFormatting>
        <x14:conditionalFormatting xmlns:xm="http://schemas.microsoft.com/office/excel/2006/main">
          <x14:cfRule type="dataBar" id="{0D4A3AF0-EC24-4274-828C-E873508D31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U906</xm:sqref>
        </x14:conditionalFormatting>
        <x14:conditionalFormatting xmlns:xm="http://schemas.microsoft.com/office/excel/2006/main">
          <x14:cfRule type="dataBar" id="{3FA1F7B5-66FE-428F-ADB9-D2A5839BBF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Z906</xm:sqref>
        </x14:conditionalFormatting>
        <x14:conditionalFormatting xmlns:xm="http://schemas.microsoft.com/office/excel/2006/main">
          <x14:cfRule type="dataBar" id="{B956F68C-DCAC-475E-847E-3583B882CC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U905</xm:sqref>
        </x14:conditionalFormatting>
        <x14:conditionalFormatting xmlns:xm="http://schemas.microsoft.com/office/excel/2006/main">
          <x14:cfRule type="dataBar" id="{1BE4C662-31C1-403F-9364-FF2898E6AD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Z905</xm:sqref>
        </x14:conditionalFormatting>
        <x14:conditionalFormatting xmlns:xm="http://schemas.microsoft.com/office/excel/2006/main">
          <x14:cfRule type="dataBar" id="{7E37B542-99C8-4C4A-B47C-BAD0A52391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U904</xm:sqref>
        </x14:conditionalFormatting>
        <x14:conditionalFormatting xmlns:xm="http://schemas.microsoft.com/office/excel/2006/main">
          <x14:cfRule type="dataBar" id="{53BCE5E0-B6DC-4AA3-8885-2EBC51E59E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Z904</xm:sqref>
        </x14:conditionalFormatting>
        <x14:conditionalFormatting xmlns:xm="http://schemas.microsoft.com/office/excel/2006/main">
          <x14:cfRule type="dataBar" id="{FD5656DF-2A74-4D25-AFF4-E4138F5A21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U903</xm:sqref>
        </x14:conditionalFormatting>
        <x14:conditionalFormatting xmlns:xm="http://schemas.microsoft.com/office/excel/2006/main">
          <x14:cfRule type="dataBar" id="{A56E2883-2B39-4DCC-B620-99426C2B9EC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Z903</xm:sqref>
        </x14:conditionalFormatting>
        <x14:conditionalFormatting xmlns:xm="http://schemas.microsoft.com/office/excel/2006/main">
          <x14:cfRule type="dataBar" id="{1380290C-1CBA-45EB-B7FD-1038DAA4EB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U902</xm:sqref>
        </x14:conditionalFormatting>
        <x14:conditionalFormatting xmlns:xm="http://schemas.microsoft.com/office/excel/2006/main">
          <x14:cfRule type="dataBar" id="{5F32F43D-55C8-49FF-BBC0-397658374A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Z902</xm:sqref>
        </x14:conditionalFormatting>
        <x14:conditionalFormatting xmlns:xm="http://schemas.microsoft.com/office/excel/2006/main">
          <x14:cfRule type="dataBar" id="{D4B164FA-E374-447D-974D-AAC597A95BD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U901</xm:sqref>
        </x14:conditionalFormatting>
        <x14:conditionalFormatting xmlns:xm="http://schemas.microsoft.com/office/excel/2006/main">
          <x14:cfRule type="dataBar" id="{E44D4834-35F5-4E0E-8F7E-D4C683056A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Z901</xm:sqref>
        </x14:conditionalFormatting>
        <x14:conditionalFormatting xmlns:xm="http://schemas.microsoft.com/office/excel/2006/main">
          <x14:cfRule type="dataBar" id="{4DA296F9-5B0D-4CD2-8A64-9D125013D7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U900</xm:sqref>
        </x14:conditionalFormatting>
        <x14:conditionalFormatting xmlns:xm="http://schemas.microsoft.com/office/excel/2006/main">
          <x14:cfRule type="dataBar" id="{815DB965-7B8A-4BEA-B87E-8561B97025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Z900</xm:sqref>
        </x14:conditionalFormatting>
        <x14:conditionalFormatting xmlns:xm="http://schemas.microsoft.com/office/excel/2006/main">
          <x14:cfRule type="dataBar" id="{18DCC8D2-CE25-4D7C-95E0-BDFCE78594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U899</xm:sqref>
        </x14:conditionalFormatting>
        <x14:conditionalFormatting xmlns:xm="http://schemas.microsoft.com/office/excel/2006/main">
          <x14:cfRule type="dataBar" id="{9B815BB8-B46A-4F6D-ABA7-25BD3BA44A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Z899</xm:sqref>
        </x14:conditionalFormatting>
        <x14:conditionalFormatting xmlns:xm="http://schemas.microsoft.com/office/excel/2006/main">
          <x14:cfRule type="dataBar" id="{874C37D9-67E7-4CBD-9002-D3E96DB594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U898</xm:sqref>
        </x14:conditionalFormatting>
        <x14:conditionalFormatting xmlns:xm="http://schemas.microsoft.com/office/excel/2006/main">
          <x14:cfRule type="dataBar" id="{6D754768-E24F-4879-8512-19828FB3D3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Z898</xm:sqref>
        </x14:conditionalFormatting>
        <x14:conditionalFormatting xmlns:xm="http://schemas.microsoft.com/office/excel/2006/main">
          <x14:cfRule type="dataBar" id="{368805BD-ADAB-42A0-A2EA-D4BD19926F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U897</xm:sqref>
        </x14:conditionalFormatting>
        <x14:conditionalFormatting xmlns:xm="http://schemas.microsoft.com/office/excel/2006/main">
          <x14:cfRule type="dataBar" id="{102C7898-3F06-4230-A8E4-140ED2CC0B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Z897</xm:sqref>
        </x14:conditionalFormatting>
        <x14:conditionalFormatting xmlns:xm="http://schemas.microsoft.com/office/excel/2006/main">
          <x14:cfRule type="dataBar" id="{6F7CA18C-900B-401D-B085-5C37B5E866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U896</xm:sqref>
        </x14:conditionalFormatting>
        <x14:conditionalFormatting xmlns:xm="http://schemas.microsoft.com/office/excel/2006/main">
          <x14:cfRule type="dataBar" id="{0FDF5DCB-C9D7-4B66-9124-369498C0D81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Z896</xm:sqref>
        </x14:conditionalFormatting>
        <x14:conditionalFormatting xmlns:xm="http://schemas.microsoft.com/office/excel/2006/main">
          <x14:cfRule type="dataBar" id="{FD35CE44-7F1F-4124-80D6-508C502F78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U895</xm:sqref>
        </x14:conditionalFormatting>
        <x14:conditionalFormatting xmlns:xm="http://schemas.microsoft.com/office/excel/2006/main">
          <x14:cfRule type="dataBar" id="{4E457B5C-D7B4-4075-8FD2-4DDCF8C377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Z895</xm:sqref>
        </x14:conditionalFormatting>
        <x14:conditionalFormatting xmlns:xm="http://schemas.microsoft.com/office/excel/2006/main">
          <x14:cfRule type="dataBar" id="{16E6ACE7-B873-4C7D-B421-1A4C1130F2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U894</xm:sqref>
        </x14:conditionalFormatting>
        <x14:conditionalFormatting xmlns:xm="http://schemas.microsoft.com/office/excel/2006/main">
          <x14:cfRule type="dataBar" id="{1719F1E8-D703-4B88-9BB3-E8EDB8EB59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Z894</xm:sqref>
        </x14:conditionalFormatting>
        <x14:conditionalFormatting xmlns:xm="http://schemas.microsoft.com/office/excel/2006/main">
          <x14:cfRule type="dataBar" id="{8ABB7C04-6EFC-43E0-8256-89D0A148B2F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U893</xm:sqref>
        </x14:conditionalFormatting>
        <x14:conditionalFormatting xmlns:xm="http://schemas.microsoft.com/office/excel/2006/main">
          <x14:cfRule type="dataBar" id="{F329C52F-90A3-4900-A6BA-D09C829C50E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Z893</xm:sqref>
        </x14:conditionalFormatting>
        <x14:conditionalFormatting xmlns:xm="http://schemas.microsoft.com/office/excel/2006/main">
          <x14:cfRule type="dataBar" id="{DE450525-08A5-40C9-BA57-BBAC239782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U892</xm:sqref>
        </x14:conditionalFormatting>
        <x14:conditionalFormatting xmlns:xm="http://schemas.microsoft.com/office/excel/2006/main">
          <x14:cfRule type="dataBar" id="{E3942FF5-8927-4348-9DBD-1BC1DAA7BE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Z892</xm:sqref>
        </x14:conditionalFormatting>
        <x14:conditionalFormatting xmlns:xm="http://schemas.microsoft.com/office/excel/2006/main">
          <x14:cfRule type="dataBar" id="{5F1318B5-F381-4E0C-A23F-586CC58D70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U891</xm:sqref>
        </x14:conditionalFormatting>
        <x14:conditionalFormatting xmlns:xm="http://schemas.microsoft.com/office/excel/2006/main">
          <x14:cfRule type="dataBar" id="{5971E52F-087E-42C7-B58D-467FCFCF8F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Z891</xm:sqref>
        </x14:conditionalFormatting>
        <x14:conditionalFormatting xmlns:xm="http://schemas.microsoft.com/office/excel/2006/main">
          <x14:cfRule type="dataBar" id="{935B8D2C-3E98-4063-9CB5-25C3DD611A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U890</xm:sqref>
        </x14:conditionalFormatting>
        <x14:conditionalFormatting xmlns:xm="http://schemas.microsoft.com/office/excel/2006/main">
          <x14:cfRule type="dataBar" id="{8DFF9C23-7DC6-4D68-A50C-A54DFA0FC5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Z890</xm:sqref>
        </x14:conditionalFormatting>
        <x14:conditionalFormatting xmlns:xm="http://schemas.microsoft.com/office/excel/2006/main">
          <x14:cfRule type="dataBar" id="{B06AA871-AD3E-4C69-8047-4E0595B7768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U889</xm:sqref>
        </x14:conditionalFormatting>
        <x14:conditionalFormatting xmlns:xm="http://schemas.microsoft.com/office/excel/2006/main">
          <x14:cfRule type="dataBar" id="{5060C2AA-0131-441D-BB54-5B173E31B9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Z889</xm:sqref>
        </x14:conditionalFormatting>
        <x14:conditionalFormatting xmlns:xm="http://schemas.microsoft.com/office/excel/2006/main">
          <x14:cfRule type="dataBar" id="{CF3922BF-BED0-4129-9D2B-6483C926FF5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U888</xm:sqref>
        </x14:conditionalFormatting>
        <x14:conditionalFormatting xmlns:xm="http://schemas.microsoft.com/office/excel/2006/main">
          <x14:cfRule type="dataBar" id="{AF60FDD2-2BCE-414A-8945-0A5B1ADF25E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Z888</xm:sqref>
        </x14:conditionalFormatting>
        <x14:conditionalFormatting xmlns:xm="http://schemas.microsoft.com/office/excel/2006/main">
          <x14:cfRule type="dataBar" id="{79F70EDC-EDCC-436A-B56D-9CB8166395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U886</xm:sqref>
        </x14:conditionalFormatting>
        <x14:conditionalFormatting xmlns:xm="http://schemas.microsoft.com/office/excel/2006/main">
          <x14:cfRule type="dataBar" id="{70D0F6A0-B9D6-4FB6-9DB1-D05B3FC680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Z886</xm:sqref>
        </x14:conditionalFormatting>
        <x14:conditionalFormatting xmlns:xm="http://schemas.microsoft.com/office/excel/2006/main">
          <x14:cfRule type="dataBar" id="{3FF92DD7-6CE8-42F0-973D-BD5D2EFC3E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U887</xm:sqref>
        </x14:conditionalFormatting>
        <x14:conditionalFormatting xmlns:xm="http://schemas.microsoft.com/office/excel/2006/main">
          <x14:cfRule type="dataBar" id="{0176EFE7-711E-4821-9F08-AD29E64A1E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Z887</xm:sqref>
        </x14:conditionalFormatting>
        <x14:conditionalFormatting xmlns:xm="http://schemas.microsoft.com/office/excel/2006/main">
          <x14:cfRule type="dataBar" id="{7F45BDE3-9F3F-4492-B32E-D65F579F37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U885</xm:sqref>
        </x14:conditionalFormatting>
        <x14:conditionalFormatting xmlns:xm="http://schemas.microsoft.com/office/excel/2006/main">
          <x14:cfRule type="dataBar" id="{962FBB3A-08B2-4585-8B74-6ACA851010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Z885</xm:sqref>
        </x14:conditionalFormatting>
        <x14:conditionalFormatting xmlns:xm="http://schemas.microsoft.com/office/excel/2006/main">
          <x14:cfRule type="dataBar" id="{4B875E48-4AE3-4372-A042-C84C1689260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U884</xm:sqref>
        </x14:conditionalFormatting>
        <x14:conditionalFormatting xmlns:xm="http://schemas.microsoft.com/office/excel/2006/main">
          <x14:cfRule type="dataBar" id="{9E22A4DF-E120-4940-913C-71AC85D66DB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Z884</xm:sqref>
        </x14:conditionalFormatting>
        <x14:conditionalFormatting xmlns:xm="http://schemas.microsoft.com/office/excel/2006/main">
          <x14:cfRule type="dataBar" id="{7F154083-C951-4F60-B13D-F5DCF29B08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U883</xm:sqref>
        </x14:conditionalFormatting>
        <x14:conditionalFormatting xmlns:xm="http://schemas.microsoft.com/office/excel/2006/main">
          <x14:cfRule type="dataBar" id="{3FA7B6B6-0DA1-4B13-8CC9-D1D905B18A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Z883</xm:sqref>
        </x14:conditionalFormatting>
        <x14:conditionalFormatting xmlns:xm="http://schemas.microsoft.com/office/excel/2006/main">
          <x14:cfRule type="dataBar" id="{F93BF79C-9CA5-4F61-B0B8-0BE3582B39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U882</xm:sqref>
        </x14:conditionalFormatting>
        <x14:conditionalFormatting xmlns:xm="http://schemas.microsoft.com/office/excel/2006/main">
          <x14:cfRule type="dataBar" id="{93A72550-C554-4935-AA0A-B4B466F475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Z882</xm:sqref>
        </x14:conditionalFormatting>
        <x14:conditionalFormatting xmlns:xm="http://schemas.microsoft.com/office/excel/2006/main">
          <x14:cfRule type="dataBar" id="{424AC0F7-5915-4C5E-B374-D4CB2549669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U881</xm:sqref>
        </x14:conditionalFormatting>
        <x14:conditionalFormatting xmlns:xm="http://schemas.microsoft.com/office/excel/2006/main">
          <x14:cfRule type="dataBar" id="{0244E047-89D4-4170-804B-834483ABFB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Z881</xm:sqref>
        </x14:conditionalFormatting>
        <x14:conditionalFormatting xmlns:xm="http://schemas.microsoft.com/office/excel/2006/main">
          <x14:cfRule type="dataBar" id="{A687310C-8537-42F4-A8DF-2C25A1DEF2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U880</xm:sqref>
        </x14:conditionalFormatting>
        <x14:conditionalFormatting xmlns:xm="http://schemas.microsoft.com/office/excel/2006/main">
          <x14:cfRule type="dataBar" id="{3FE37D86-45D8-4F8F-AA97-BF4887C372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Z880</xm:sqref>
        </x14:conditionalFormatting>
        <x14:conditionalFormatting xmlns:xm="http://schemas.microsoft.com/office/excel/2006/main">
          <x14:cfRule type="dataBar" id="{99116763-0E84-44A7-BBBA-E554CD0C2D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U879</xm:sqref>
        </x14:conditionalFormatting>
        <x14:conditionalFormatting xmlns:xm="http://schemas.microsoft.com/office/excel/2006/main">
          <x14:cfRule type="dataBar" id="{4B52DEC9-ECC6-4CDF-82B9-A48CDC0817B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Z879</xm:sqref>
        </x14:conditionalFormatting>
        <x14:conditionalFormatting xmlns:xm="http://schemas.microsoft.com/office/excel/2006/main">
          <x14:cfRule type="dataBar" id="{906BCD3F-65BB-4402-95DD-F5137B4A55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U878</xm:sqref>
        </x14:conditionalFormatting>
        <x14:conditionalFormatting xmlns:xm="http://schemas.microsoft.com/office/excel/2006/main">
          <x14:cfRule type="dataBar" id="{76F895F2-AEED-445E-AC7F-9A2CFF9E46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Z878</xm:sqref>
        </x14:conditionalFormatting>
        <x14:conditionalFormatting xmlns:xm="http://schemas.microsoft.com/office/excel/2006/main">
          <x14:cfRule type="dataBar" id="{492B50C8-A239-4C3F-B120-B624243B82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U877</xm:sqref>
        </x14:conditionalFormatting>
        <x14:conditionalFormatting xmlns:xm="http://schemas.microsoft.com/office/excel/2006/main">
          <x14:cfRule type="dataBar" id="{A3272DDF-5B90-4DFC-BB7E-8947E7A718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Z877</xm:sqref>
        </x14:conditionalFormatting>
        <x14:conditionalFormatting xmlns:xm="http://schemas.microsoft.com/office/excel/2006/main">
          <x14:cfRule type="dataBar" id="{40B68269-59B8-4132-A9F8-79B9E485515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U876</xm:sqref>
        </x14:conditionalFormatting>
        <x14:conditionalFormatting xmlns:xm="http://schemas.microsoft.com/office/excel/2006/main">
          <x14:cfRule type="dataBar" id="{754D17F6-E546-4BD8-B9DF-D2CB959E27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Z876</xm:sqref>
        </x14:conditionalFormatting>
        <x14:conditionalFormatting xmlns:xm="http://schemas.microsoft.com/office/excel/2006/main">
          <x14:cfRule type="dataBar" id="{1B3FCC4D-5BA4-4274-9119-9074882D3CA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U875</xm:sqref>
        </x14:conditionalFormatting>
        <x14:conditionalFormatting xmlns:xm="http://schemas.microsoft.com/office/excel/2006/main">
          <x14:cfRule type="dataBar" id="{227803DD-9F87-4C98-83EA-9496732259B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Z875</xm:sqref>
        </x14:conditionalFormatting>
        <x14:conditionalFormatting xmlns:xm="http://schemas.microsoft.com/office/excel/2006/main">
          <x14:cfRule type="dataBar" id="{C67727B0-AE84-415F-9331-E46A3D3B4F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U874</xm:sqref>
        </x14:conditionalFormatting>
        <x14:conditionalFormatting xmlns:xm="http://schemas.microsoft.com/office/excel/2006/main">
          <x14:cfRule type="dataBar" id="{E50CE739-513F-48AE-9194-F3876A9FD5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Z874</xm:sqref>
        </x14:conditionalFormatting>
        <x14:conditionalFormatting xmlns:xm="http://schemas.microsoft.com/office/excel/2006/main">
          <x14:cfRule type="dataBar" id="{4ADC4154-3BFD-45A7-A807-94D029C933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U873</xm:sqref>
        </x14:conditionalFormatting>
        <x14:conditionalFormatting xmlns:xm="http://schemas.microsoft.com/office/excel/2006/main">
          <x14:cfRule type="dataBar" id="{FB1B7B12-BA8B-4460-8EE8-8C5ED07417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Z873</xm:sqref>
        </x14:conditionalFormatting>
        <x14:conditionalFormatting xmlns:xm="http://schemas.microsoft.com/office/excel/2006/main">
          <x14:cfRule type="dataBar" id="{E3DEFD0D-CEDF-4CB5-BDFB-FA66C13BDA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U872</xm:sqref>
        </x14:conditionalFormatting>
        <x14:conditionalFormatting xmlns:xm="http://schemas.microsoft.com/office/excel/2006/main">
          <x14:cfRule type="dataBar" id="{EEDF0CAE-606B-4D3D-B79E-F4EB9FE69C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Z872</xm:sqref>
        </x14:conditionalFormatting>
        <x14:conditionalFormatting xmlns:xm="http://schemas.microsoft.com/office/excel/2006/main">
          <x14:cfRule type="dataBar" id="{502E125C-467D-41D4-BA0D-F2ABB4CBBB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U871</xm:sqref>
        </x14:conditionalFormatting>
        <x14:conditionalFormatting xmlns:xm="http://schemas.microsoft.com/office/excel/2006/main">
          <x14:cfRule type="dataBar" id="{9B44ACF4-DDBD-47B1-BB37-503C24D8F7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Z871</xm:sqref>
        </x14:conditionalFormatting>
        <x14:conditionalFormatting xmlns:xm="http://schemas.microsoft.com/office/excel/2006/main">
          <x14:cfRule type="dataBar" id="{07A0EC72-3096-4394-8923-BBAF3682EF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U870</xm:sqref>
        </x14:conditionalFormatting>
        <x14:conditionalFormatting xmlns:xm="http://schemas.microsoft.com/office/excel/2006/main">
          <x14:cfRule type="dataBar" id="{818E6148-8B28-4E3D-B456-157B688BB8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Z870</xm:sqref>
        </x14:conditionalFormatting>
        <x14:conditionalFormatting xmlns:xm="http://schemas.microsoft.com/office/excel/2006/main">
          <x14:cfRule type="dataBar" id="{0BB8EA76-64AD-4B06-802F-39A2CF1DDD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U869</xm:sqref>
        </x14:conditionalFormatting>
        <x14:conditionalFormatting xmlns:xm="http://schemas.microsoft.com/office/excel/2006/main">
          <x14:cfRule type="dataBar" id="{BC0418A8-173A-45B0-8CE4-56F6770976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Z869</xm:sqref>
        </x14:conditionalFormatting>
        <x14:conditionalFormatting xmlns:xm="http://schemas.microsoft.com/office/excel/2006/main">
          <x14:cfRule type="dataBar" id="{CCDE7CB3-DDED-40DF-8CDC-8497E80596E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U867</xm:sqref>
        </x14:conditionalFormatting>
        <x14:conditionalFormatting xmlns:xm="http://schemas.microsoft.com/office/excel/2006/main">
          <x14:cfRule type="dataBar" id="{38BA479F-D155-408B-9426-2E8E41183B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Z867</xm:sqref>
        </x14:conditionalFormatting>
        <x14:conditionalFormatting xmlns:xm="http://schemas.microsoft.com/office/excel/2006/main">
          <x14:cfRule type="dataBar" id="{B29E2126-C27C-4D76-856F-EC62EFB51D6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U866</xm:sqref>
        </x14:conditionalFormatting>
        <x14:conditionalFormatting xmlns:xm="http://schemas.microsoft.com/office/excel/2006/main">
          <x14:cfRule type="dataBar" id="{79D50322-17B6-45A1-8958-B00E2CEABC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Z866</xm:sqref>
        </x14:conditionalFormatting>
        <x14:conditionalFormatting xmlns:xm="http://schemas.microsoft.com/office/excel/2006/main">
          <x14:cfRule type="dataBar" id="{2FCB34B5-D001-4048-A4BE-283FE8D436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U865</xm:sqref>
        </x14:conditionalFormatting>
        <x14:conditionalFormatting xmlns:xm="http://schemas.microsoft.com/office/excel/2006/main">
          <x14:cfRule type="dataBar" id="{E0A7A22A-D1B3-4AD3-B6F8-FACD0885A9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Z865</xm:sqref>
        </x14:conditionalFormatting>
        <x14:conditionalFormatting xmlns:xm="http://schemas.microsoft.com/office/excel/2006/main">
          <x14:cfRule type="dataBar" id="{FE02CDDE-689E-47B4-9DB7-72576F0CE05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U864</xm:sqref>
        </x14:conditionalFormatting>
        <x14:conditionalFormatting xmlns:xm="http://schemas.microsoft.com/office/excel/2006/main">
          <x14:cfRule type="dataBar" id="{C8ACD704-A73C-4484-8B3F-EBDCA0D71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Z864</xm:sqref>
        </x14:conditionalFormatting>
        <x14:conditionalFormatting xmlns:xm="http://schemas.microsoft.com/office/excel/2006/main">
          <x14:cfRule type="dataBar" id="{5CEC292B-DC84-405D-B273-A2789EE382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U863</xm:sqref>
        </x14:conditionalFormatting>
        <x14:conditionalFormatting xmlns:xm="http://schemas.microsoft.com/office/excel/2006/main">
          <x14:cfRule type="dataBar" id="{FBC64811-8694-4E52-B1D2-D551ACC32E8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Z863</xm:sqref>
        </x14:conditionalFormatting>
        <x14:conditionalFormatting xmlns:xm="http://schemas.microsoft.com/office/excel/2006/main">
          <x14:cfRule type="dataBar" id="{3EAEF21D-5434-4A65-A78B-A71830D3594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U862</xm:sqref>
        </x14:conditionalFormatting>
        <x14:conditionalFormatting xmlns:xm="http://schemas.microsoft.com/office/excel/2006/main">
          <x14:cfRule type="dataBar" id="{7F014E4E-3722-401A-A4FF-47B0667BA4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Z862</xm:sqref>
        </x14:conditionalFormatting>
        <x14:conditionalFormatting xmlns:xm="http://schemas.microsoft.com/office/excel/2006/main">
          <x14:cfRule type="dataBar" id="{0F58A0A5-3527-4F84-B6F5-EBF49A36DF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U861</xm:sqref>
        </x14:conditionalFormatting>
        <x14:conditionalFormatting xmlns:xm="http://schemas.microsoft.com/office/excel/2006/main">
          <x14:cfRule type="dataBar" id="{C31EC394-D518-4F5D-99B9-9EC7DFBD05E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Z861</xm:sqref>
        </x14:conditionalFormatting>
        <x14:conditionalFormatting xmlns:xm="http://schemas.microsoft.com/office/excel/2006/main">
          <x14:cfRule type="dataBar" id="{BF19AE55-5E16-4D9F-80F6-739CBBCBED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U860</xm:sqref>
        </x14:conditionalFormatting>
        <x14:conditionalFormatting xmlns:xm="http://schemas.microsoft.com/office/excel/2006/main">
          <x14:cfRule type="dataBar" id="{7C187615-75FC-4FC7-BB5E-636D851137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Z860</xm:sqref>
        </x14:conditionalFormatting>
        <x14:conditionalFormatting xmlns:xm="http://schemas.microsoft.com/office/excel/2006/main">
          <x14:cfRule type="dataBar" id="{595D8F0E-D35B-4056-BACF-DADEC6F203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U859</xm:sqref>
        </x14:conditionalFormatting>
        <x14:conditionalFormatting xmlns:xm="http://schemas.microsoft.com/office/excel/2006/main">
          <x14:cfRule type="dataBar" id="{BEAFEE9E-7249-4F83-BA6E-B69B9707A9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Z859</xm:sqref>
        </x14:conditionalFormatting>
        <x14:conditionalFormatting xmlns:xm="http://schemas.microsoft.com/office/excel/2006/main">
          <x14:cfRule type="dataBar" id="{6F06AA9A-882C-476D-BA42-BD2F750E48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U858</xm:sqref>
        </x14:conditionalFormatting>
        <x14:conditionalFormatting xmlns:xm="http://schemas.microsoft.com/office/excel/2006/main">
          <x14:cfRule type="dataBar" id="{F4660DDC-07D1-4DC8-986F-7A2B28EB5F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Z858</xm:sqref>
        </x14:conditionalFormatting>
        <x14:conditionalFormatting xmlns:xm="http://schemas.microsoft.com/office/excel/2006/main">
          <x14:cfRule type="dataBar" id="{F29086FE-E5D8-46AB-B643-5EC210070A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U868</xm:sqref>
        </x14:conditionalFormatting>
        <x14:conditionalFormatting xmlns:xm="http://schemas.microsoft.com/office/excel/2006/main">
          <x14:cfRule type="dataBar" id="{EDD215CB-A390-4668-80B9-574794FA80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Z868</xm:sqref>
        </x14:conditionalFormatting>
        <x14:conditionalFormatting xmlns:xm="http://schemas.microsoft.com/office/excel/2006/main">
          <x14:cfRule type="dataBar" id="{D34A6B74-E26C-400E-8883-6EF464B7A5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U857</xm:sqref>
        </x14:conditionalFormatting>
        <x14:conditionalFormatting xmlns:xm="http://schemas.microsoft.com/office/excel/2006/main">
          <x14:cfRule type="dataBar" id="{18D36CC3-AE8C-4B66-A386-F936642209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Z857</xm:sqref>
        </x14:conditionalFormatting>
        <x14:conditionalFormatting xmlns:xm="http://schemas.microsoft.com/office/excel/2006/main">
          <x14:cfRule type="dataBar" id="{5727FF25-DDB4-4ED0-908B-2089F2AA80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U856</xm:sqref>
        </x14:conditionalFormatting>
        <x14:conditionalFormatting xmlns:xm="http://schemas.microsoft.com/office/excel/2006/main">
          <x14:cfRule type="dataBar" id="{24E10268-A9FF-4E4C-B19E-E2B58CD3E67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Z856</xm:sqref>
        </x14:conditionalFormatting>
        <x14:conditionalFormatting xmlns:xm="http://schemas.microsoft.com/office/excel/2006/main">
          <x14:cfRule type="dataBar" id="{AF0DC024-5A06-4102-B5A9-0D2925C6B3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U855</xm:sqref>
        </x14:conditionalFormatting>
        <x14:conditionalFormatting xmlns:xm="http://schemas.microsoft.com/office/excel/2006/main">
          <x14:cfRule type="dataBar" id="{8C56E6AB-86F4-4023-A2E4-7FB5963389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Z855</xm:sqref>
        </x14:conditionalFormatting>
        <x14:conditionalFormatting xmlns:xm="http://schemas.microsoft.com/office/excel/2006/main">
          <x14:cfRule type="dataBar" id="{58DD172D-4D6A-4C8A-8D18-E81965EFA3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U854</xm:sqref>
        </x14:conditionalFormatting>
        <x14:conditionalFormatting xmlns:xm="http://schemas.microsoft.com/office/excel/2006/main">
          <x14:cfRule type="dataBar" id="{47E62C7B-3426-4CC4-ACDA-809A6EC5C2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Z854</xm:sqref>
        </x14:conditionalFormatting>
        <x14:conditionalFormatting xmlns:xm="http://schemas.microsoft.com/office/excel/2006/main">
          <x14:cfRule type="dataBar" id="{0009E85F-18EC-4291-850F-B46CC5EBDE9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U853</xm:sqref>
        </x14:conditionalFormatting>
        <x14:conditionalFormatting xmlns:xm="http://schemas.microsoft.com/office/excel/2006/main">
          <x14:cfRule type="dataBar" id="{B9AC6771-26DD-453D-8111-13C68F4192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Z853</xm:sqref>
        </x14:conditionalFormatting>
        <x14:conditionalFormatting xmlns:xm="http://schemas.microsoft.com/office/excel/2006/main">
          <x14:cfRule type="dataBar" id="{A2C3B5FF-F60C-42AB-BFA4-B74E16E143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U852</xm:sqref>
        </x14:conditionalFormatting>
        <x14:conditionalFormatting xmlns:xm="http://schemas.microsoft.com/office/excel/2006/main">
          <x14:cfRule type="dataBar" id="{544E9B78-875F-4894-84B3-EE730BE60E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Z852</xm:sqref>
        </x14:conditionalFormatting>
        <x14:conditionalFormatting xmlns:xm="http://schemas.microsoft.com/office/excel/2006/main">
          <x14:cfRule type="dataBar" id="{F1C692B9-1530-4089-AE09-88B1901DE7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U851</xm:sqref>
        </x14:conditionalFormatting>
        <x14:conditionalFormatting xmlns:xm="http://schemas.microsoft.com/office/excel/2006/main">
          <x14:cfRule type="dataBar" id="{1BB10CC5-5B3B-4E1E-9861-EFBAC89C92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Z851</xm:sqref>
        </x14:conditionalFormatting>
        <x14:conditionalFormatting xmlns:xm="http://schemas.microsoft.com/office/excel/2006/main">
          <x14:cfRule type="dataBar" id="{1EAB58A4-97BA-4EA1-B29D-AADBAA326E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U850</xm:sqref>
        </x14:conditionalFormatting>
        <x14:conditionalFormatting xmlns:xm="http://schemas.microsoft.com/office/excel/2006/main">
          <x14:cfRule type="dataBar" id="{B551DA85-A2A0-4E8A-B4A1-93141935D6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Z850</xm:sqref>
        </x14:conditionalFormatting>
        <x14:conditionalFormatting xmlns:xm="http://schemas.microsoft.com/office/excel/2006/main">
          <x14:cfRule type="dataBar" id="{5914EA92-88E0-4437-BB99-815CD43A268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U849</xm:sqref>
        </x14:conditionalFormatting>
        <x14:conditionalFormatting xmlns:xm="http://schemas.microsoft.com/office/excel/2006/main">
          <x14:cfRule type="dataBar" id="{1BD03A10-8EC6-453D-B450-A54B5ED81E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Z849</xm:sqref>
        </x14:conditionalFormatting>
        <x14:conditionalFormatting xmlns:xm="http://schemas.microsoft.com/office/excel/2006/main">
          <x14:cfRule type="dataBar" id="{A32D405A-1DEE-42F5-819A-7AA6E9C263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U848</xm:sqref>
        </x14:conditionalFormatting>
        <x14:conditionalFormatting xmlns:xm="http://schemas.microsoft.com/office/excel/2006/main">
          <x14:cfRule type="dataBar" id="{8F033F61-4114-41D4-8B15-F5156E1852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U847</xm:sqref>
        </x14:conditionalFormatting>
        <x14:conditionalFormatting xmlns:xm="http://schemas.microsoft.com/office/excel/2006/main">
          <x14:cfRule type="dataBar" id="{CCD02B3E-5491-4BFA-9E0F-4D6BB1440B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Z847</xm:sqref>
        </x14:conditionalFormatting>
        <x14:conditionalFormatting xmlns:xm="http://schemas.microsoft.com/office/excel/2006/main">
          <x14:cfRule type="dataBar" id="{0995BE87-9DEE-45E2-B5D9-7D000F381ED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Z848</xm:sqref>
        </x14:conditionalFormatting>
        <x14:conditionalFormatting xmlns:xm="http://schemas.microsoft.com/office/excel/2006/main">
          <x14:cfRule type="dataBar" id="{7B586746-CCED-41C2-983E-6046E6BC5B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U846</xm:sqref>
        </x14:conditionalFormatting>
        <x14:conditionalFormatting xmlns:xm="http://schemas.microsoft.com/office/excel/2006/main">
          <x14:cfRule type="dataBar" id="{6583DE8E-CA6B-4E44-9B4E-EB04A6F0FFB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Z846</xm:sqref>
        </x14:conditionalFormatting>
        <x14:conditionalFormatting xmlns:xm="http://schemas.microsoft.com/office/excel/2006/main">
          <x14:cfRule type="dataBar" id="{C894C511-9F27-46F0-9A02-7668DAF951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U845</xm:sqref>
        </x14:conditionalFormatting>
        <x14:conditionalFormatting xmlns:xm="http://schemas.microsoft.com/office/excel/2006/main">
          <x14:cfRule type="dataBar" id="{4921C7C2-FC8D-4B32-BAF4-60F3D79A95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Z845</xm:sqref>
        </x14:conditionalFormatting>
        <x14:conditionalFormatting xmlns:xm="http://schemas.microsoft.com/office/excel/2006/main">
          <x14:cfRule type="dataBar" id="{AC5B7E64-FFD1-4EF7-816F-BB6EAB9437C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U844</xm:sqref>
        </x14:conditionalFormatting>
        <x14:conditionalFormatting xmlns:xm="http://schemas.microsoft.com/office/excel/2006/main">
          <x14:cfRule type="dataBar" id="{07994060-A21E-4903-84CE-446794ABD54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Z844</xm:sqref>
        </x14:conditionalFormatting>
        <x14:conditionalFormatting xmlns:xm="http://schemas.microsoft.com/office/excel/2006/main">
          <x14:cfRule type="dataBar" id="{ABD1A7C8-38E6-4373-AF64-200485B8790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U843</xm:sqref>
        </x14:conditionalFormatting>
        <x14:conditionalFormatting xmlns:xm="http://schemas.microsoft.com/office/excel/2006/main">
          <x14:cfRule type="dataBar" id="{8541B847-1C3A-43CD-A3E4-8A40CDCA26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Z843</xm:sqref>
        </x14:conditionalFormatting>
        <x14:conditionalFormatting xmlns:xm="http://schemas.microsoft.com/office/excel/2006/main">
          <x14:cfRule type="dataBar" id="{B76D9E00-BE85-4382-B2E9-4155CBE90F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U842</xm:sqref>
        </x14:conditionalFormatting>
        <x14:conditionalFormatting xmlns:xm="http://schemas.microsoft.com/office/excel/2006/main">
          <x14:cfRule type="dataBar" id="{E3B398F5-CBB4-4BFC-B791-1519E18A4E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Z842</xm:sqref>
        </x14:conditionalFormatting>
        <x14:conditionalFormatting xmlns:xm="http://schemas.microsoft.com/office/excel/2006/main">
          <x14:cfRule type="dataBar" id="{C7527869-4A97-494F-988E-E7F52D4B5B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U841</xm:sqref>
        </x14:conditionalFormatting>
        <x14:conditionalFormatting xmlns:xm="http://schemas.microsoft.com/office/excel/2006/main">
          <x14:cfRule type="dataBar" id="{1E5B282F-5364-412C-844C-56B1AA93F5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Z841</xm:sqref>
        </x14:conditionalFormatting>
        <x14:conditionalFormatting xmlns:xm="http://schemas.microsoft.com/office/excel/2006/main">
          <x14:cfRule type="dataBar" id="{3C80463A-A844-434F-B6BD-E790D829B68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U840</xm:sqref>
        </x14:conditionalFormatting>
        <x14:conditionalFormatting xmlns:xm="http://schemas.microsoft.com/office/excel/2006/main">
          <x14:cfRule type="dataBar" id="{3B9282E9-D486-4D64-B890-BA0D0A5E61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Z840</xm:sqref>
        </x14:conditionalFormatting>
        <x14:conditionalFormatting xmlns:xm="http://schemas.microsoft.com/office/excel/2006/main">
          <x14:cfRule type="dataBar" id="{A00AB3BF-A117-410B-8EAD-5D69C4E3C4B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U839</xm:sqref>
        </x14:conditionalFormatting>
        <x14:conditionalFormatting xmlns:xm="http://schemas.microsoft.com/office/excel/2006/main">
          <x14:cfRule type="dataBar" id="{DDAC9BE7-2982-4548-ACFC-A30618E572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Z839</xm:sqref>
        </x14:conditionalFormatting>
        <x14:conditionalFormatting xmlns:xm="http://schemas.microsoft.com/office/excel/2006/main">
          <x14:cfRule type="dataBar" id="{3F370380-42CC-4618-847D-EBEBC6AB2B0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U838</xm:sqref>
        </x14:conditionalFormatting>
        <x14:conditionalFormatting xmlns:xm="http://schemas.microsoft.com/office/excel/2006/main">
          <x14:cfRule type="dataBar" id="{371BD64D-1180-4A27-A622-2DD3CCB366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Z838</xm:sqref>
        </x14:conditionalFormatting>
        <x14:conditionalFormatting xmlns:xm="http://schemas.microsoft.com/office/excel/2006/main">
          <x14:cfRule type="dataBar" id="{9E616A5C-0A98-4AF3-915C-29F649FDD0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U837</xm:sqref>
        </x14:conditionalFormatting>
        <x14:conditionalFormatting xmlns:xm="http://schemas.microsoft.com/office/excel/2006/main">
          <x14:cfRule type="dataBar" id="{B0D004EC-107A-46E1-AA0D-1393797A85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Z837</xm:sqref>
        </x14:conditionalFormatting>
        <x14:conditionalFormatting xmlns:xm="http://schemas.microsoft.com/office/excel/2006/main">
          <x14:cfRule type="dataBar" id="{5DC1FA2A-D09C-4D73-A7AC-5D39E9EEF5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U836</xm:sqref>
        </x14:conditionalFormatting>
        <x14:conditionalFormatting xmlns:xm="http://schemas.microsoft.com/office/excel/2006/main">
          <x14:cfRule type="dataBar" id="{9567C828-C773-4C0C-A576-2FFF992F1D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Z836</xm:sqref>
        </x14:conditionalFormatting>
        <x14:conditionalFormatting xmlns:xm="http://schemas.microsoft.com/office/excel/2006/main">
          <x14:cfRule type="dataBar" id="{276B598B-3693-4735-890A-1045781CF6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U835</xm:sqref>
        </x14:conditionalFormatting>
        <x14:conditionalFormatting xmlns:xm="http://schemas.microsoft.com/office/excel/2006/main">
          <x14:cfRule type="dataBar" id="{BAC47213-EA28-4C2F-BC59-0381D9B14FF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Z835</xm:sqref>
        </x14:conditionalFormatting>
        <x14:conditionalFormatting xmlns:xm="http://schemas.microsoft.com/office/excel/2006/main">
          <x14:cfRule type="dataBar" id="{84C10CEE-0406-44CD-815D-8F58A53B0E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U834</xm:sqref>
        </x14:conditionalFormatting>
        <x14:conditionalFormatting xmlns:xm="http://schemas.microsoft.com/office/excel/2006/main">
          <x14:cfRule type="dataBar" id="{CD64CF38-BA47-4117-9355-5D065D8CFF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Z834</xm:sqref>
        </x14:conditionalFormatting>
        <x14:conditionalFormatting xmlns:xm="http://schemas.microsoft.com/office/excel/2006/main">
          <x14:cfRule type="dataBar" id="{F4CD9814-4864-401F-9CA7-C517BBA512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U833</xm:sqref>
        </x14:conditionalFormatting>
        <x14:conditionalFormatting xmlns:xm="http://schemas.microsoft.com/office/excel/2006/main">
          <x14:cfRule type="dataBar" id="{E7DE60A2-961E-44DF-AED0-7C414C9560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Z833</xm:sqref>
        </x14:conditionalFormatting>
        <x14:conditionalFormatting xmlns:xm="http://schemas.microsoft.com/office/excel/2006/main">
          <x14:cfRule type="dataBar" id="{CFCD07A4-BAD6-4208-8518-CEE2D65F9E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U832</xm:sqref>
        </x14:conditionalFormatting>
        <x14:conditionalFormatting xmlns:xm="http://schemas.microsoft.com/office/excel/2006/main">
          <x14:cfRule type="dataBar" id="{49EF6A74-FA64-41D2-860B-B27AAC57B6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Z832</xm:sqref>
        </x14:conditionalFormatting>
        <x14:conditionalFormatting xmlns:xm="http://schemas.microsoft.com/office/excel/2006/main">
          <x14:cfRule type="dataBar" id="{B0AE0F19-DE11-4F3C-8B44-0D1AF62DA3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U831</xm:sqref>
        </x14:conditionalFormatting>
        <x14:conditionalFormatting xmlns:xm="http://schemas.microsoft.com/office/excel/2006/main">
          <x14:cfRule type="dataBar" id="{6A49FC6F-9282-419B-AE64-286E659E4A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Z831</xm:sqref>
        </x14:conditionalFormatting>
        <x14:conditionalFormatting xmlns:xm="http://schemas.microsoft.com/office/excel/2006/main">
          <x14:cfRule type="dataBar" id="{874446EB-A480-44E4-A59F-1634185996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U830</xm:sqref>
        </x14:conditionalFormatting>
        <x14:conditionalFormatting xmlns:xm="http://schemas.microsoft.com/office/excel/2006/main">
          <x14:cfRule type="dataBar" id="{5D47F1A6-8F0C-490A-B3FD-56356B1773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Z830</xm:sqref>
        </x14:conditionalFormatting>
        <x14:conditionalFormatting xmlns:xm="http://schemas.microsoft.com/office/excel/2006/main">
          <x14:cfRule type="dataBar" id="{FFBA99A3-82AB-4FC1-8073-325FD6422B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U829</xm:sqref>
        </x14:conditionalFormatting>
        <x14:conditionalFormatting xmlns:xm="http://schemas.microsoft.com/office/excel/2006/main">
          <x14:cfRule type="dataBar" id="{CFAC9AE2-20DF-4A1E-ACCD-371798D749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Z829</xm:sqref>
        </x14:conditionalFormatting>
        <x14:conditionalFormatting xmlns:xm="http://schemas.microsoft.com/office/excel/2006/main">
          <x14:cfRule type="dataBar" id="{910F7D41-E50F-49CC-8371-8FE49FAE5D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U828</xm:sqref>
        </x14:conditionalFormatting>
        <x14:conditionalFormatting xmlns:xm="http://schemas.microsoft.com/office/excel/2006/main">
          <x14:cfRule type="dataBar" id="{A2831460-4A82-42F8-A216-FC78257482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Z828</xm:sqref>
        </x14:conditionalFormatting>
        <x14:conditionalFormatting xmlns:xm="http://schemas.microsoft.com/office/excel/2006/main">
          <x14:cfRule type="dataBar" id="{4A606B9A-EED9-4BA2-921A-EF6B3219ED8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U827</xm:sqref>
        </x14:conditionalFormatting>
        <x14:conditionalFormatting xmlns:xm="http://schemas.microsoft.com/office/excel/2006/main">
          <x14:cfRule type="dataBar" id="{0890B3F3-25AF-4F1A-B615-A1D3B24E0E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Z827</xm:sqref>
        </x14:conditionalFormatting>
        <x14:conditionalFormatting xmlns:xm="http://schemas.microsoft.com/office/excel/2006/main">
          <x14:cfRule type="dataBar" id="{793AD82C-8F1A-4A02-95EE-85CD46A627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U826</xm:sqref>
        </x14:conditionalFormatting>
        <x14:conditionalFormatting xmlns:xm="http://schemas.microsoft.com/office/excel/2006/main">
          <x14:cfRule type="dataBar" id="{466FDC0E-06B8-4937-963B-9BCC8380EB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Z826</xm:sqref>
        </x14:conditionalFormatting>
        <x14:conditionalFormatting xmlns:xm="http://schemas.microsoft.com/office/excel/2006/main">
          <x14:cfRule type="dataBar" id="{529E2276-18D7-4620-878E-8E38105363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U825</xm:sqref>
        </x14:conditionalFormatting>
        <x14:conditionalFormatting xmlns:xm="http://schemas.microsoft.com/office/excel/2006/main">
          <x14:cfRule type="dataBar" id="{00E1E5D0-65D0-4EBD-82AF-7EEEBF6C3B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Z825</xm:sqref>
        </x14:conditionalFormatting>
        <x14:conditionalFormatting xmlns:xm="http://schemas.microsoft.com/office/excel/2006/main">
          <x14:cfRule type="dataBar" id="{836D03F7-690E-4C87-AC95-8FE63201AA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U824</xm:sqref>
        </x14:conditionalFormatting>
        <x14:conditionalFormatting xmlns:xm="http://schemas.microsoft.com/office/excel/2006/main">
          <x14:cfRule type="dataBar" id="{79B84DE3-258D-4CFA-ACBE-2C5CB5B7EC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Z824</xm:sqref>
        </x14:conditionalFormatting>
        <x14:conditionalFormatting xmlns:xm="http://schemas.microsoft.com/office/excel/2006/main">
          <x14:cfRule type="dataBar" id="{8419DC9C-3094-41FB-8325-0DF12AD793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U823</xm:sqref>
        </x14:conditionalFormatting>
        <x14:conditionalFormatting xmlns:xm="http://schemas.microsoft.com/office/excel/2006/main">
          <x14:cfRule type="dataBar" id="{B2247DF1-151F-4486-8F63-6865D1C8FE0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Z823</xm:sqref>
        </x14:conditionalFormatting>
        <x14:conditionalFormatting xmlns:xm="http://schemas.microsoft.com/office/excel/2006/main">
          <x14:cfRule type="dataBar" id="{E34D93D5-D663-4684-BCF0-67F906C1B7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U822</xm:sqref>
        </x14:conditionalFormatting>
        <x14:conditionalFormatting xmlns:xm="http://schemas.microsoft.com/office/excel/2006/main">
          <x14:cfRule type="dataBar" id="{B662FEE4-B9F1-4AA5-9D98-EFDFB7AA15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Z822</xm:sqref>
        </x14:conditionalFormatting>
        <x14:conditionalFormatting xmlns:xm="http://schemas.microsoft.com/office/excel/2006/main">
          <x14:cfRule type="dataBar" id="{040B1E56-FDCC-4F76-807F-ECB50CAB33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U821</xm:sqref>
        </x14:conditionalFormatting>
        <x14:conditionalFormatting xmlns:xm="http://schemas.microsoft.com/office/excel/2006/main">
          <x14:cfRule type="dataBar" id="{C587999C-FCC6-46F2-8887-72E65961D3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Z821</xm:sqref>
        </x14:conditionalFormatting>
        <x14:conditionalFormatting xmlns:xm="http://schemas.microsoft.com/office/excel/2006/main">
          <x14:cfRule type="dataBar" id="{6F4B75E9-517D-476B-81D0-D5303615D3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U820</xm:sqref>
        </x14:conditionalFormatting>
        <x14:conditionalFormatting xmlns:xm="http://schemas.microsoft.com/office/excel/2006/main">
          <x14:cfRule type="dataBar" id="{F3D35530-4F0A-4C87-8D36-CDB4DFCD8E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Z820</xm:sqref>
        </x14:conditionalFormatting>
        <x14:conditionalFormatting xmlns:xm="http://schemas.microsoft.com/office/excel/2006/main">
          <x14:cfRule type="dataBar" id="{4B360BAA-DADC-40AA-A551-51492D4674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U819</xm:sqref>
        </x14:conditionalFormatting>
        <x14:conditionalFormatting xmlns:xm="http://schemas.microsoft.com/office/excel/2006/main">
          <x14:cfRule type="dataBar" id="{71D574E8-AA2B-4AC6-833E-0DCB51EDC8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Z819</xm:sqref>
        </x14:conditionalFormatting>
        <x14:conditionalFormatting xmlns:xm="http://schemas.microsoft.com/office/excel/2006/main">
          <x14:cfRule type="dataBar" id="{4D432864-E8FF-407D-8011-C6071C46B3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U817</xm:sqref>
        </x14:conditionalFormatting>
        <x14:conditionalFormatting xmlns:xm="http://schemas.microsoft.com/office/excel/2006/main">
          <x14:cfRule type="dataBar" id="{43A5020C-5844-4D5D-8D43-02B813D165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Z817</xm:sqref>
        </x14:conditionalFormatting>
        <x14:conditionalFormatting xmlns:xm="http://schemas.microsoft.com/office/excel/2006/main">
          <x14:cfRule type="dataBar" id="{668C58FF-89CB-4E18-9312-B0A26BFBA7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U816</xm:sqref>
        </x14:conditionalFormatting>
        <x14:conditionalFormatting xmlns:xm="http://schemas.microsoft.com/office/excel/2006/main">
          <x14:cfRule type="dataBar" id="{2D7FD33C-625B-4242-9AC6-9B40D9204F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Z816</xm:sqref>
        </x14:conditionalFormatting>
        <x14:conditionalFormatting xmlns:xm="http://schemas.microsoft.com/office/excel/2006/main">
          <x14:cfRule type="dataBar" id="{B7D76E16-FEC8-4A29-AC4B-4157AA001A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U815</xm:sqref>
        </x14:conditionalFormatting>
        <x14:conditionalFormatting xmlns:xm="http://schemas.microsoft.com/office/excel/2006/main">
          <x14:cfRule type="dataBar" id="{2AE76B79-EC24-469A-BE4B-9CE919E96E5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Z815</xm:sqref>
        </x14:conditionalFormatting>
        <x14:conditionalFormatting xmlns:xm="http://schemas.microsoft.com/office/excel/2006/main">
          <x14:cfRule type="dataBar" id="{9028B226-C61E-4D6D-A0A8-532946F7E7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U818</xm:sqref>
        </x14:conditionalFormatting>
        <x14:conditionalFormatting xmlns:xm="http://schemas.microsoft.com/office/excel/2006/main">
          <x14:cfRule type="dataBar" id="{925DA6F0-C1C2-4693-9994-09233B1E68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Z818</xm:sqref>
        </x14:conditionalFormatting>
        <x14:conditionalFormatting xmlns:xm="http://schemas.microsoft.com/office/excel/2006/main">
          <x14:cfRule type="dataBar" id="{2EA9F020-D370-44E4-8B3E-3BA506DACA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U814</xm:sqref>
        </x14:conditionalFormatting>
        <x14:conditionalFormatting xmlns:xm="http://schemas.microsoft.com/office/excel/2006/main">
          <x14:cfRule type="dataBar" id="{FDD1E644-0019-4A35-BF20-37B4FD6F22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Z814</xm:sqref>
        </x14:conditionalFormatting>
        <x14:conditionalFormatting xmlns:xm="http://schemas.microsoft.com/office/excel/2006/main">
          <x14:cfRule type="dataBar" id="{B84F7C69-230A-40B5-A5C9-8120F0560D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U813</xm:sqref>
        </x14:conditionalFormatting>
        <x14:conditionalFormatting xmlns:xm="http://schemas.microsoft.com/office/excel/2006/main">
          <x14:cfRule type="dataBar" id="{1B8A66C6-91CC-4FCE-B444-C8A2DE649A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Z813</xm:sqref>
        </x14:conditionalFormatting>
        <x14:conditionalFormatting xmlns:xm="http://schemas.microsoft.com/office/excel/2006/main">
          <x14:cfRule type="dataBar" id="{E83FBF42-EAED-4B0F-8456-727BC93270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U974</xm:sqref>
        </x14:conditionalFormatting>
        <x14:conditionalFormatting xmlns:xm="http://schemas.microsoft.com/office/excel/2006/main">
          <x14:cfRule type="dataBar" id="{B08753AD-5901-40E7-BAE1-87E758A2CE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Z974</xm:sqref>
        </x14:conditionalFormatting>
        <x14:conditionalFormatting xmlns:xm="http://schemas.microsoft.com/office/excel/2006/main">
          <x14:cfRule type="dataBar" id="{053D1DD2-67DA-48BD-8C8F-E829082E69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Z808</xm:sqref>
        </x14:conditionalFormatting>
        <x14:conditionalFormatting xmlns:xm="http://schemas.microsoft.com/office/excel/2006/main">
          <x14:cfRule type="dataBar" id="{5D327380-1294-4059-8F8C-9F598B4BA4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U808</xm:sqref>
        </x14:conditionalFormatting>
        <x14:conditionalFormatting xmlns:xm="http://schemas.microsoft.com/office/excel/2006/main">
          <x14:cfRule type="dataBar" id="{7483A228-EA93-42C6-A2A7-2638E2EFE0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Z807</xm:sqref>
        </x14:conditionalFormatting>
        <x14:conditionalFormatting xmlns:xm="http://schemas.microsoft.com/office/excel/2006/main">
          <x14:cfRule type="dataBar" id="{6D78CCB8-29B5-4A06-9FAE-EECCB40DA5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U807</xm:sqref>
        </x14:conditionalFormatting>
        <x14:conditionalFormatting xmlns:xm="http://schemas.microsoft.com/office/excel/2006/main">
          <x14:cfRule type="dataBar" id="{D15B98EE-8DF4-4770-88A6-F725B6B1ECA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Z806</xm:sqref>
        </x14:conditionalFormatting>
        <x14:conditionalFormatting xmlns:xm="http://schemas.microsoft.com/office/excel/2006/main">
          <x14:cfRule type="dataBar" id="{ED178D84-6814-4517-8C5D-72B529F5CF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U806</xm:sqref>
        </x14:conditionalFormatting>
        <x14:conditionalFormatting xmlns:xm="http://schemas.microsoft.com/office/excel/2006/main">
          <x14:cfRule type="dataBar" id="{9158864C-ED1A-429F-8449-D1212A87D4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Z809</xm:sqref>
        </x14:conditionalFormatting>
        <x14:conditionalFormatting xmlns:xm="http://schemas.microsoft.com/office/excel/2006/main">
          <x14:cfRule type="dataBar" id="{189DF36D-6543-4DC3-BA5A-76453392FC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U809</xm:sqref>
        </x14:conditionalFormatting>
        <x14:conditionalFormatting xmlns:xm="http://schemas.microsoft.com/office/excel/2006/main">
          <x14:cfRule type="dataBar" id="{010F210E-4A73-4D9F-B822-5DCAD18481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Z810</xm:sqref>
        </x14:conditionalFormatting>
        <x14:conditionalFormatting xmlns:xm="http://schemas.microsoft.com/office/excel/2006/main">
          <x14:cfRule type="dataBar" id="{C33D759F-4831-4964-B735-E822A4844E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U810</xm:sqref>
        </x14:conditionalFormatting>
        <x14:conditionalFormatting xmlns:xm="http://schemas.microsoft.com/office/excel/2006/main">
          <x14:cfRule type="dataBar" id="{B651ECBB-1EA3-45F6-A18E-E5DFDADB64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Z805</xm:sqref>
        </x14:conditionalFormatting>
        <x14:conditionalFormatting xmlns:xm="http://schemas.microsoft.com/office/excel/2006/main">
          <x14:cfRule type="dataBar" id="{BE28F9A0-7E60-4C0F-8D71-C68C0F2ADA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U805</xm:sqref>
        </x14:conditionalFormatting>
        <x14:conditionalFormatting xmlns:xm="http://schemas.microsoft.com/office/excel/2006/main">
          <x14:cfRule type="dataBar" id="{3AE03364-E30A-4FCB-97AD-5123B24428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Z804</xm:sqref>
        </x14:conditionalFormatting>
        <x14:conditionalFormatting xmlns:xm="http://schemas.microsoft.com/office/excel/2006/main">
          <x14:cfRule type="dataBar" id="{4FB93272-E098-4A36-AAFF-62D5E4F7E2D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U804</xm:sqref>
        </x14:conditionalFormatting>
        <x14:conditionalFormatting xmlns:xm="http://schemas.microsoft.com/office/excel/2006/main">
          <x14:cfRule type="dataBar" id="{79DDE014-46F2-4DFF-B9BE-B12732457AD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Z803</xm:sqref>
        </x14:conditionalFormatting>
        <x14:conditionalFormatting xmlns:xm="http://schemas.microsoft.com/office/excel/2006/main">
          <x14:cfRule type="dataBar" id="{4F773188-833D-404D-A5D5-3B12D3A69B9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U803</xm:sqref>
        </x14:conditionalFormatting>
        <x14:conditionalFormatting xmlns:xm="http://schemas.microsoft.com/office/excel/2006/main">
          <x14:cfRule type="dataBar" id="{013FC6AB-7EB6-4770-9137-B57879AA0D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Z802</xm:sqref>
        </x14:conditionalFormatting>
        <x14:conditionalFormatting xmlns:xm="http://schemas.microsoft.com/office/excel/2006/main">
          <x14:cfRule type="dataBar" id="{FBCC28F3-9C0E-44BE-8B40-87EC28FF207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U802</xm:sqref>
        </x14:conditionalFormatting>
        <x14:conditionalFormatting xmlns:xm="http://schemas.microsoft.com/office/excel/2006/main">
          <x14:cfRule type="dataBar" id="{1E0471ED-8FDA-4395-8D08-57B5DE7788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Z801</xm:sqref>
        </x14:conditionalFormatting>
        <x14:conditionalFormatting xmlns:xm="http://schemas.microsoft.com/office/excel/2006/main">
          <x14:cfRule type="dataBar" id="{FE40BF14-B7A5-4698-A157-D0AFBCD707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U801</xm:sqref>
        </x14:conditionalFormatting>
        <x14:conditionalFormatting xmlns:xm="http://schemas.microsoft.com/office/excel/2006/main">
          <x14:cfRule type="dataBar" id="{2D5251B3-010E-45BA-B1B8-0FD9CEF5513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Z800</xm:sqref>
        </x14:conditionalFormatting>
        <x14:conditionalFormatting xmlns:xm="http://schemas.microsoft.com/office/excel/2006/main">
          <x14:cfRule type="dataBar" id="{CBF9084A-0332-4F80-9E61-13468B126F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U800</xm:sqref>
        </x14:conditionalFormatting>
        <x14:conditionalFormatting xmlns:xm="http://schemas.microsoft.com/office/excel/2006/main">
          <x14:cfRule type="dataBar" id="{756B2F42-73E5-4219-86B4-285DA79DB66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Z799</xm:sqref>
        </x14:conditionalFormatting>
        <x14:conditionalFormatting xmlns:xm="http://schemas.microsoft.com/office/excel/2006/main">
          <x14:cfRule type="dataBar" id="{93026DD9-08AA-43F9-8628-F4F07868C0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U799</xm:sqref>
        </x14:conditionalFormatting>
        <x14:conditionalFormatting xmlns:xm="http://schemas.microsoft.com/office/excel/2006/main">
          <x14:cfRule type="dataBar" id="{2875D7FD-8C66-4619-8B52-C3D0582AA4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Z798</xm:sqref>
        </x14:conditionalFormatting>
        <x14:conditionalFormatting xmlns:xm="http://schemas.microsoft.com/office/excel/2006/main">
          <x14:cfRule type="dataBar" id="{D75EEA76-1023-45D0-87D5-B2E9A84D7A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U798</xm:sqref>
        </x14:conditionalFormatting>
        <x14:conditionalFormatting xmlns:xm="http://schemas.microsoft.com/office/excel/2006/main">
          <x14:cfRule type="dataBar" id="{FB18EB6F-FC0F-4C72-9F23-E1DEC40612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Z797</xm:sqref>
        </x14:conditionalFormatting>
        <x14:conditionalFormatting xmlns:xm="http://schemas.microsoft.com/office/excel/2006/main">
          <x14:cfRule type="dataBar" id="{416C9A6D-0548-484A-ABD5-6E17D856BB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U797</xm:sqref>
        </x14:conditionalFormatting>
        <x14:conditionalFormatting xmlns:xm="http://schemas.microsoft.com/office/excel/2006/main">
          <x14:cfRule type="dataBar" id="{409E4381-49A6-4CE8-8E7D-9E1810B3C0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Z796</xm:sqref>
        </x14:conditionalFormatting>
        <x14:conditionalFormatting xmlns:xm="http://schemas.microsoft.com/office/excel/2006/main">
          <x14:cfRule type="dataBar" id="{A6B624C6-27EB-44F9-A586-5B8860DF37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U796</xm:sqref>
        </x14:conditionalFormatting>
        <x14:conditionalFormatting xmlns:xm="http://schemas.microsoft.com/office/excel/2006/main">
          <x14:cfRule type="dataBar" id="{44FE2360-E056-4A0F-8047-0E2AE81061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Z795</xm:sqref>
        </x14:conditionalFormatting>
        <x14:conditionalFormatting xmlns:xm="http://schemas.microsoft.com/office/excel/2006/main">
          <x14:cfRule type="dataBar" id="{5F17853D-17F2-4BA3-AD90-B48F4F2E54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U795</xm:sqref>
        </x14:conditionalFormatting>
        <x14:conditionalFormatting xmlns:xm="http://schemas.microsoft.com/office/excel/2006/main">
          <x14:cfRule type="dataBar" id="{E83496CB-76C0-48E0-9BAF-916E3B70AE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Z794</xm:sqref>
        </x14:conditionalFormatting>
        <x14:conditionalFormatting xmlns:xm="http://schemas.microsoft.com/office/excel/2006/main">
          <x14:cfRule type="dataBar" id="{94B8E209-E79C-4035-BA24-627000C0C6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U794</xm:sqref>
        </x14:conditionalFormatting>
        <x14:conditionalFormatting xmlns:xm="http://schemas.microsoft.com/office/excel/2006/main">
          <x14:cfRule type="dataBar" id="{118A687F-FD19-41A6-B6C2-6F448A4C09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Z790</xm:sqref>
        </x14:conditionalFormatting>
        <x14:conditionalFormatting xmlns:xm="http://schemas.microsoft.com/office/excel/2006/main">
          <x14:cfRule type="dataBar" id="{D01776F7-80AE-423C-B156-D96CAE2A2A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U790</xm:sqref>
        </x14:conditionalFormatting>
        <x14:conditionalFormatting xmlns:xm="http://schemas.microsoft.com/office/excel/2006/main">
          <x14:cfRule type="dataBar" id="{3FD00CEB-49D9-48AA-A367-06CB9DEEA6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Z793</xm:sqref>
        </x14:conditionalFormatting>
        <x14:conditionalFormatting xmlns:xm="http://schemas.microsoft.com/office/excel/2006/main">
          <x14:cfRule type="dataBar" id="{25AC59D5-5236-4EEF-B2F8-1EAD89F8A5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U793</xm:sqref>
        </x14:conditionalFormatting>
        <x14:conditionalFormatting xmlns:xm="http://schemas.microsoft.com/office/excel/2006/main">
          <x14:cfRule type="dataBar" id="{E6060E6D-8599-47FF-A236-BE86CBB2917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Z792</xm:sqref>
        </x14:conditionalFormatting>
        <x14:conditionalFormatting xmlns:xm="http://schemas.microsoft.com/office/excel/2006/main">
          <x14:cfRule type="dataBar" id="{4DABAF41-0679-46D9-A506-4F021C4683D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U792</xm:sqref>
        </x14:conditionalFormatting>
        <x14:conditionalFormatting xmlns:xm="http://schemas.microsoft.com/office/excel/2006/main">
          <x14:cfRule type="dataBar" id="{2C9375D2-D586-4981-9554-2AEB0819D9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Z791</xm:sqref>
        </x14:conditionalFormatting>
        <x14:conditionalFormatting xmlns:xm="http://schemas.microsoft.com/office/excel/2006/main">
          <x14:cfRule type="dataBar" id="{69D8AEF0-B6FE-4E80-AA73-ADCDD6F47EA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U791</xm:sqref>
        </x14:conditionalFormatting>
        <x14:conditionalFormatting xmlns:xm="http://schemas.microsoft.com/office/excel/2006/main">
          <x14:cfRule type="dataBar" id="{7B64276B-8D7D-4E04-8D59-C71E16D608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Z789</xm:sqref>
        </x14:conditionalFormatting>
        <x14:conditionalFormatting xmlns:xm="http://schemas.microsoft.com/office/excel/2006/main">
          <x14:cfRule type="dataBar" id="{A938A5AA-E0C7-4D8A-AA34-3B74C064AC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U789</xm:sqref>
        </x14:conditionalFormatting>
        <x14:conditionalFormatting xmlns:xm="http://schemas.microsoft.com/office/excel/2006/main">
          <x14:cfRule type="dataBar" id="{AEF0C5C9-B9A2-43F6-8BD7-2280AC42EF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Z788</xm:sqref>
        </x14:conditionalFormatting>
        <x14:conditionalFormatting xmlns:xm="http://schemas.microsoft.com/office/excel/2006/main">
          <x14:cfRule type="dataBar" id="{CBD9A811-3E7C-41DF-895A-AA5D37FC5CE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U788</xm:sqref>
        </x14:conditionalFormatting>
        <x14:conditionalFormatting xmlns:xm="http://schemas.microsoft.com/office/excel/2006/main">
          <x14:cfRule type="dataBar" id="{28B6938E-E23D-4994-8073-F9B2629DD7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Z787</xm:sqref>
        </x14:conditionalFormatting>
        <x14:conditionalFormatting xmlns:xm="http://schemas.microsoft.com/office/excel/2006/main">
          <x14:cfRule type="dataBar" id="{B02934D3-9E2B-427E-B566-71EC3CFB63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U787</xm:sqref>
        </x14:conditionalFormatting>
        <x14:conditionalFormatting xmlns:xm="http://schemas.microsoft.com/office/excel/2006/main">
          <x14:cfRule type="dataBar" id="{B0DEFA3D-C665-4565-B04C-9816A6580A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Z786</xm:sqref>
        </x14:conditionalFormatting>
        <x14:conditionalFormatting xmlns:xm="http://schemas.microsoft.com/office/excel/2006/main">
          <x14:cfRule type="dataBar" id="{EBA3FA31-6232-4227-AF7F-903163AE4E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U786</xm:sqref>
        </x14:conditionalFormatting>
        <x14:conditionalFormatting xmlns:xm="http://schemas.microsoft.com/office/excel/2006/main">
          <x14:cfRule type="dataBar" id="{0D10EC25-3FBA-4B5F-819D-9A2D40F211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Z785</xm:sqref>
        </x14:conditionalFormatting>
        <x14:conditionalFormatting xmlns:xm="http://schemas.microsoft.com/office/excel/2006/main">
          <x14:cfRule type="dataBar" id="{BDD1A2EB-784B-412E-BEC1-F466725761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U785</xm:sqref>
        </x14:conditionalFormatting>
        <x14:conditionalFormatting xmlns:xm="http://schemas.microsoft.com/office/excel/2006/main">
          <x14:cfRule type="dataBar" id="{B7D20E1F-EB94-4C94-BD97-E53A50F138C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Z784</xm:sqref>
        </x14:conditionalFormatting>
        <x14:conditionalFormatting xmlns:xm="http://schemas.microsoft.com/office/excel/2006/main">
          <x14:cfRule type="dataBar" id="{7D68FB4B-B5CD-49A9-86AB-36F9EBA47E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U784</xm:sqref>
        </x14:conditionalFormatting>
        <x14:conditionalFormatting xmlns:xm="http://schemas.microsoft.com/office/excel/2006/main">
          <x14:cfRule type="dataBar" id="{95CF72FF-79E9-4630-AF0B-E24A2EA39E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Z783</xm:sqref>
        </x14:conditionalFormatting>
        <x14:conditionalFormatting xmlns:xm="http://schemas.microsoft.com/office/excel/2006/main">
          <x14:cfRule type="dataBar" id="{87FA9CF7-02F3-42E9-B623-69D13DE64A7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U783</xm:sqref>
        </x14:conditionalFormatting>
        <x14:conditionalFormatting xmlns:xm="http://schemas.microsoft.com/office/excel/2006/main">
          <x14:cfRule type="dataBar" id="{279C90E7-FD0B-4C2B-8EDD-D9A0FA1F71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Z782</xm:sqref>
        </x14:conditionalFormatting>
        <x14:conditionalFormatting xmlns:xm="http://schemas.microsoft.com/office/excel/2006/main">
          <x14:cfRule type="dataBar" id="{D8BECECE-29C8-424F-A820-58A51B0B4D0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U782</xm:sqref>
        </x14:conditionalFormatting>
        <x14:conditionalFormatting xmlns:xm="http://schemas.microsoft.com/office/excel/2006/main">
          <x14:cfRule type="dataBar" id="{25D95C41-00F1-4809-B638-99F6D99E10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Z781</xm:sqref>
        </x14:conditionalFormatting>
        <x14:conditionalFormatting xmlns:xm="http://schemas.microsoft.com/office/excel/2006/main">
          <x14:cfRule type="dataBar" id="{D116265F-541B-4926-A46E-87F179C4AFD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U781</xm:sqref>
        </x14:conditionalFormatting>
        <x14:conditionalFormatting xmlns:xm="http://schemas.microsoft.com/office/excel/2006/main">
          <x14:cfRule type="dataBar" id="{3C07A56D-1EFC-4EA8-8655-9D0D952002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Z780</xm:sqref>
        </x14:conditionalFormatting>
        <x14:conditionalFormatting xmlns:xm="http://schemas.microsoft.com/office/excel/2006/main">
          <x14:cfRule type="dataBar" id="{2C19CC88-E191-4BE1-89A4-A8E2069331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U780</xm:sqref>
        </x14:conditionalFormatting>
        <x14:conditionalFormatting xmlns:xm="http://schemas.microsoft.com/office/excel/2006/main">
          <x14:cfRule type="dataBar" id="{EDA8D02B-2AD6-47E4-9F8B-FCAF139D31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Z811</xm:sqref>
        </x14:conditionalFormatting>
        <x14:conditionalFormatting xmlns:xm="http://schemas.microsoft.com/office/excel/2006/main">
          <x14:cfRule type="dataBar" id="{037BF5F4-53A8-4186-A0AA-CA8C5E58C9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U811</xm:sqref>
        </x14:conditionalFormatting>
        <x14:conditionalFormatting xmlns:xm="http://schemas.microsoft.com/office/excel/2006/main">
          <x14:cfRule type="dataBar" id="{F10A07EE-C576-4A74-AE8A-FC7D906A66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Z779</xm:sqref>
        </x14:conditionalFormatting>
        <x14:conditionalFormatting xmlns:xm="http://schemas.microsoft.com/office/excel/2006/main">
          <x14:cfRule type="dataBar" id="{EECBEB59-FD68-47EC-AA4E-84C21F0F14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U779</xm:sqref>
        </x14:conditionalFormatting>
        <x14:conditionalFormatting xmlns:xm="http://schemas.microsoft.com/office/excel/2006/main">
          <x14:cfRule type="dataBar" id="{DA6D7A65-3AD7-4717-AA67-5A3ABEF2CA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Z778</xm:sqref>
        </x14:conditionalFormatting>
        <x14:conditionalFormatting xmlns:xm="http://schemas.microsoft.com/office/excel/2006/main">
          <x14:cfRule type="dataBar" id="{2EF261BA-A1CD-4C0E-87C9-965B942771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U778</xm:sqref>
        </x14:conditionalFormatting>
        <x14:conditionalFormatting xmlns:xm="http://schemas.microsoft.com/office/excel/2006/main">
          <x14:cfRule type="dataBar" id="{339D65E7-26C3-49A5-8CB1-D0BB0C4FFBD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Z777</xm:sqref>
        </x14:conditionalFormatting>
        <x14:conditionalFormatting xmlns:xm="http://schemas.microsoft.com/office/excel/2006/main">
          <x14:cfRule type="dataBar" id="{E498B7A7-B1B2-41AC-B491-BB6B8AED01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U777</xm:sqref>
        </x14:conditionalFormatting>
        <x14:conditionalFormatting xmlns:xm="http://schemas.microsoft.com/office/excel/2006/main">
          <x14:cfRule type="dataBar" id="{735530A7-29D1-4F2A-B1B1-D0882C3B00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Z776</xm:sqref>
        </x14:conditionalFormatting>
        <x14:conditionalFormatting xmlns:xm="http://schemas.microsoft.com/office/excel/2006/main">
          <x14:cfRule type="dataBar" id="{57CA93E1-9F93-47D5-8955-7133636BF9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U776</xm:sqref>
        </x14:conditionalFormatting>
        <x14:conditionalFormatting xmlns:xm="http://schemas.microsoft.com/office/excel/2006/main">
          <x14:cfRule type="dataBar" id="{465EFCA5-FAE8-4106-9C2B-90242230CA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Z775</xm:sqref>
        </x14:conditionalFormatting>
        <x14:conditionalFormatting xmlns:xm="http://schemas.microsoft.com/office/excel/2006/main">
          <x14:cfRule type="dataBar" id="{B88DF784-D1AC-42D5-AA10-93613CA592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U775</xm:sqref>
        </x14:conditionalFormatting>
        <x14:conditionalFormatting xmlns:xm="http://schemas.microsoft.com/office/excel/2006/main">
          <x14:cfRule type="dataBar" id="{CC0E3CCB-7B33-4B5B-9FEB-BA8CE87A151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Z774</xm:sqref>
        </x14:conditionalFormatting>
        <x14:conditionalFormatting xmlns:xm="http://schemas.microsoft.com/office/excel/2006/main">
          <x14:cfRule type="dataBar" id="{B1E6FD99-D856-45C2-9C31-C64E4B5692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U774</xm:sqref>
        </x14:conditionalFormatting>
        <x14:conditionalFormatting xmlns:xm="http://schemas.microsoft.com/office/excel/2006/main">
          <x14:cfRule type="dataBar" id="{2944E1B4-9727-4956-A0A5-F067B3ACF2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Z773</xm:sqref>
        </x14:conditionalFormatting>
        <x14:conditionalFormatting xmlns:xm="http://schemas.microsoft.com/office/excel/2006/main">
          <x14:cfRule type="dataBar" id="{7248608C-3D60-4C45-82BA-657DD72168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U773</xm:sqref>
        </x14:conditionalFormatting>
        <x14:conditionalFormatting xmlns:xm="http://schemas.microsoft.com/office/excel/2006/main">
          <x14:cfRule type="dataBar" id="{1E005C8A-FAA6-4AE7-92FF-7BFCA8FA6E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Z772</xm:sqref>
        </x14:conditionalFormatting>
        <x14:conditionalFormatting xmlns:xm="http://schemas.microsoft.com/office/excel/2006/main">
          <x14:cfRule type="dataBar" id="{8C0FBCE0-63A2-43C0-847D-FC0A727D17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U772</xm:sqref>
        </x14:conditionalFormatting>
        <x14:conditionalFormatting xmlns:xm="http://schemas.microsoft.com/office/excel/2006/main">
          <x14:cfRule type="dataBar" id="{F7BDEB36-AF25-45C1-8636-2EFD3821E52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Z771</xm:sqref>
        </x14:conditionalFormatting>
        <x14:conditionalFormatting xmlns:xm="http://schemas.microsoft.com/office/excel/2006/main">
          <x14:cfRule type="dataBar" id="{9863813D-B2F1-4988-9EB0-2191C00951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U771</xm:sqref>
        </x14:conditionalFormatting>
        <x14:conditionalFormatting xmlns:xm="http://schemas.microsoft.com/office/excel/2006/main">
          <x14:cfRule type="dataBar" id="{224AF690-2BC6-428B-B743-E0567D9802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Z770</xm:sqref>
        </x14:conditionalFormatting>
        <x14:conditionalFormatting xmlns:xm="http://schemas.microsoft.com/office/excel/2006/main">
          <x14:cfRule type="dataBar" id="{94C2417A-2620-4319-8FEB-4F6EE15A2F5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U770</xm:sqref>
        </x14:conditionalFormatting>
        <x14:conditionalFormatting xmlns:xm="http://schemas.microsoft.com/office/excel/2006/main">
          <x14:cfRule type="dataBar" id="{5C68F160-7A7B-4257-B344-6054494479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Z769</xm:sqref>
        </x14:conditionalFormatting>
        <x14:conditionalFormatting xmlns:xm="http://schemas.microsoft.com/office/excel/2006/main">
          <x14:cfRule type="dataBar" id="{656C653B-A762-486D-B0E7-CAEAF4D827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U769</xm:sqref>
        </x14:conditionalFormatting>
        <x14:conditionalFormatting xmlns:xm="http://schemas.microsoft.com/office/excel/2006/main">
          <x14:cfRule type="dataBar" id="{6B808EE3-A0D2-4BC2-A10B-F83F0BFF76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Z768</xm:sqref>
        </x14:conditionalFormatting>
        <x14:conditionalFormatting xmlns:xm="http://schemas.microsoft.com/office/excel/2006/main">
          <x14:cfRule type="dataBar" id="{F39431C3-71BC-41A3-98B1-A24E105E13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U768</xm:sqref>
        </x14:conditionalFormatting>
        <x14:conditionalFormatting xmlns:xm="http://schemas.microsoft.com/office/excel/2006/main">
          <x14:cfRule type="dataBar" id="{2DF5CE63-C1EB-4DBC-9F52-16CA5D6BAD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Z767</xm:sqref>
        </x14:conditionalFormatting>
        <x14:conditionalFormatting xmlns:xm="http://schemas.microsoft.com/office/excel/2006/main">
          <x14:cfRule type="dataBar" id="{13F76103-2FAC-48FE-81B0-EB177F8BE2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U767</xm:sqref>
        </x14:conditionalFormatting>
        <x14:conditionalFormatting xmlns:xm="http://schemas.microsoft.com/office/excel/2006/main">
          <x14:cfRule type="dataBar" id="{68F04EF3-58A0-4F09-9BFE-635B61B727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Z766</xm:sqref>
        </x14:conditionalFormatting>
        <x14:conditionalFormatting xmlns:xm="http://schemas.microsoft.com/office/excel/2006/main">
          <x14:cfRule type="dataBar" id="{795CCB0B-9B17-4F8C-B2C7-14B8D8EFFAE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U766</xm:sqref>
        </x14:conditionalFormatting>
        <x14:conditionalFormatting xmlns:xm="http://schemas.microsoft.com/office/excel/2006/main">
          <x14:cfRule type="dataBar" id="{4F270341-50C0-4CB5-A074-C9A057DBCB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Z765</xm:sqref>
        </x14:conditionalFormatting>
        <x14:conditionalFormatting xmlns:xm="http://schemas.microsoft.com/office/excel/2006/main">
          <x14:cfRule type="dataBar" id="{3CD25D38-41EA-468F-BAFB-AB12C322A79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U765</xm:sqref>
        </x14:conditionalFormatting>
        <x14:conditionalFormatting xmlns:xm="http://schemas.microsoft.com/office/excel/2006/main">
          <x14:cfRule type="dataBar" id="{3CA7EB65-F507-4DED-BDBD-CED31B0EC4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Z764</xm:sqref>
        </x14:conditionalFormatting>
        <x14:conditionalFormatting xmlns:xm="http://schemas.microsoft.com/office/excel/2006/main">
          <x14:cfRule type="dataBar" id="{B2483377-1D21-45C4-8C6B-8B7A20DA8E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U764</xm:sqref>
        </x14:conditionalFormatting>
        <x14:conditionalFormatting xmlns:xm="http://schemas.microsoft.com/office/excel/2006/main">
          <x14:cfRule type="dataBar" id="{0ED2E011-DE0D-4BE7-84F9-30C078FC0F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Z763</xm:sqref>
        </x14:conditionalFormatting>
        <x14:conditionalFormatting xmlns:xm="http://schemas.microsoft.com/office/excel/2006/main">
          <x14:cfRule type="dataBar" id="{B255B272-4F4F-4862-A8EB-5C480F6FDA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U763</xm:sqref>
        </x14:conditionalFormatting>
        <x14:conditionalFormatting xmlns:xm="http://schemas.microsoft.com/office/excel/2006/main">
          <x14:cfRule type="dataBar" id="{C2EEF75D-2E68-494E-AFA0-45777E0ECD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Z762</xm:sqref>
        </x14:conditionalFormatting>
        <x14:conditionalFormatting xmlns:xm="http://schemas.microsoft.com/office/excel/2006/main">
          <x14:cfRule type="dataBar" id="{F8FDE434-2300-42BF-82D0-769216B321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U762</xm:sqref>
        </x14:conditionalFormatting>
        <x14:conditionalFormatting xmlns:xm="http://schemas.microsoft.com/office/excel/2006/main">
          <x14:cfRule type="dataBar" id="{54464620-A977-4FA6-8B66-1CEE50DE66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Z761</xm:sqref>
        </x14:conditionalFormatting>
        <x14:conditionalFormatting xmlns:xm="http://schemas.microsoft.com/office/excel/2006/main">
          <x14:cfRule type="dataBar" id="{BA8CE33A-F641-424E-91B3-778CEDFAD7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U761</xm:sqref>
        </x14:conditionalFormatting>
        <x14:conditionalFormatting xmlns:xm="http://schemas.microsoft.com/office/excel/2006/main">
          <x14:cfRule type="dataBar" id="{BE827A64-1C94-467E-8DA3-84C9AEABA6D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Z760</xm:sqref>
        </x14:conditionalFormatting>
        <x14:conditionalFormatting xmlns:xm="http://schemas.microsoft.com/office/excel/2006/main">
          <x14:cfRule type="dataBar" id="{4819700D-2AC1-4874-A490-3FA04388F1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U760</xm:sqref>
        </x14:conditionalFormatting>
        <x14:conditionalFormatting xmlns:xm="http://schemas.microsoft.com/office/excel/2006/main">
          <x14:cfRule type="dataBar" id="{042DF02D-BE3B-494F-85FB-F417D2FD64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Z759</xm:sqref>
        </x14:conditionalFormatting>
        <x14:conditionalFormatting xmlns:xm="http://schemas.microsoft.com/office/excel/2006/main">
          <x14:cfRule type="dataBar" id="{EB3B5643-8A86-4A31-AAF4-7C83D7B602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U759</xm:sqref>
        </x14:conditionalFormatting>
        <x14:conditionalFormatting xmlns:xm="http://schemas.microsoft.com/office/excel/2006/main">
          <x14:cfRule type="dataBar" id="{79331CD8-316C-4554-B8CE-5721AC4AC00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Z758</xm:sqref>
        </x14:conditionalFormatting>
        <x14:conditionalFormatting xmlns:xm="http://schemas.microsoft.com/office/excel/2006/main">
          <x14:cfRule type="dataBar" id="{96B19592-DBBD-4BBB-A34D-FAE004B87C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U758</xm:sqref>
        </x14:conditionalFormatting>
        <x14:conditionalFormatting xmlns:xm="http://schemas.microsoft.com/office/excel/2006/main">
          <x14:cfRule type="dataBar" id="{91A626B3-4B2C-4397-972A-6E0B4EFACB6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Z757</xm:sqref>
        </x14:conditionalFormatting>
        <x14:conditionalFormatting xmlns:xm="http://schemas.microsoft.com/office/excel/2006/main">
          <x14:cfRule type="dataBar" id="{FA41764D-0D1F-4FC1-8D1C-E8E3FBA830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U757</xm:sqref>
        </x14:conditionalFormatting>
        <x14:conditionalFormatting xmlns:xm="http://schemas.microsoft.com/office/excel/2006/main">
          <x14:cfRule type="dataBar" id="{4936B4E4-3B2D-4F23-83CE-94C988C464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Z756</xm:sqref>
        </x14:conditionalFormatting>
        <x14:conditionalFormatting xmlns:xm="http://schemas.microsoft.com/office/excel/2006/main">
          <x14:cfRule type="dataBar" id="{710CBC8A-6F14-4C38-AD2E-FA3D506AF24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U756</xm:sqref>
        </x14:conditionalFormatting>
        <x14:conditionalFormatting xmlns:xm="http://schemas.microsoft.com/office/excel/2006/main">
          <x14:cfRule type="dataBar" id="{4856050B-2C8A-46B3-A9B7-A9A6D0D626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Z755</xm:sqref>
        </x14:conditionalFormatting>
        <x14:conditionalFormatting xmlns:xm="http://schemas.microsoft.com/office/excel/2006/main">
          <x14:cfRule type="dataBar" id="{641D1EA1-B221-497F-8D4D-113A80ADB2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U755</xm:sqref>
        </x14:conditionalFormatting>
        <x14:conditionalFormatting xmlns:xm="http://schemas.microsoft.com/office/excel/2006/main">
          <x14:cfRule type="dataBar" id="{60D73B63-831F-4283-997E-9DD293D29D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Z754</xm:sqref>
        </x14:conditionalFormatting>
        <x14:conditionalFormatting xmlns:xm="http://schemas.microsoft.com/office/excel/2006/main">
          <x14:cfRule type="dataBar" id="{9C743F6D-50C6-4EEF-B0E7-01767F12334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U754</xm:sqref>
        </x14:conditionalFormatting>
        <x14:conditionalFormatting xmlns:xm="http://schemas.microsoft.com/office/excel/2006/main">
          <x14:cfRule type="dataBar" id="{1899F5CE-A05B-411F-955F-3E5175C2E3B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Z753</xm:sqref>
        </x14:conditionalFormatting>
        <x14:conditionalFormatting xmlns:xm="http://schemas.microsoft.com/office/excel/2006/main">
          <x14:cfRule type="dataBar" id="{2040CF86-C02D-4AF4-A26A-F00D13E1F1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U753</xm:sqref>
        </x14:conditionalFormatting>
        <x14:conditionalFormatting xmlns:xm="http://schemas.microsoft.com/office/excel/2006/main">
          <x14:cfRule type="dataBar" id="{1E469260-6CFB-4777-8701-A68607A552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Z752</xm:sqref>
        </x14:conditionalFormatting>
        <x14:conditionalFormatting xmlns:xm="http://schemas.microsoft.com/office/excel/2006/main">
          <x14:cfRule type="dataBar" id="{15EA21BA-8BF7-46CB-BE69-5833FF1789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U752</xm:sqref>
        </x14:conditionalFormatting>
        <x14:conditionalFormatting xmlns:xm="http://schemas.microsoft.com/office/excel/2006/main">
          <x14:cfRule type="dataBar" id="{803EC197-BDBB-4C9F-AAC9-A977997C4D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Z751</xm:sqref>
        </x14:conditionalFormatting>
        <x14:conditionalFormatting xmlns:xm="http://schemas.microsoft.com/office/excel/2006/main">
          <x14:cfRule type="dataBar" id="{F3FF1FF2-8634-444D-B15C-DAA8AD7616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U751</xm:sqref>
        </x14:conditionalFormatting>
        <x14:conditionalFormatting xmlns:xm="http://schemas.microsoft.com/office/excel/2006/main">
          <x14:cfRule type="dataBar" id="{42C531AA-CC73-40F2-A440-9A6AC7D4EF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Z750</xm:sqref>
        </x14:conditionalFormatting>
        <x14:conditionalFormatting xmlns:xm="http://schemas.microsoft.com/office/excel/2006/main">
          <x14:cfRule type="dataBar" id="{07A66622-66B6-4A16-9ECB-57360FDD08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U750</xm:sqref>
        </x14:conditionalFormatting>
        <x14:conditionalFormatting xmlns:xm="http://schemas.microsoft.com/office/excel/2006/main">
          <x14:cfRule type="dataBar" id="{65BC8318-6557-45A0-AC0C-EE62C8E2C4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Z749</xm:sqref>
        </x14:conditionalFormatting>
        <x14:conditionalFormatting xmlns:xm="http://schemas.microsoft.com/office/excel/2006/main">
          <x14:cfRule type="dataBar" id="{89CE2314-0556-4DBF-8BCD-98B9F0C096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U749</xm:sqref>
        </x14:conditionalFormatting>
        <x14:conditionalFormatting xmlns:xm="http://schemas.microsoft.com/office/excel/2006/main">
          <x14:cfRule type="dataBar" id="{2AC051F2-834C-47CE-92E6-ABE104575E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Z748</xm:sqref>
        </x14:conditionalFormatting>
        <x14:conditionalFormatting xmlns:xm="http://schemas.microsoft.com/office/excel/2006/main">
          <x14:cfRule type="dataBar" id="{39CE22B2-BA6A-48E0-AB5B-A784B6555ED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U748</xm:sqref>
        </x14:conditionalFormatting>
        <x14:conditionalFormatting xmlns:xm="http://schemas.microsoft.com/office/excel/2006/main">
          <x14:cfRule type="dataBar" id="{823F657A-CDC0-4DD8-9405-4D62DC1E23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Z747</xm:sqref>
        </x14:conditionalFormatting>
        <x14:conditionalFormatting xmlns:xm="http://schemas.microsoft.com/office/excel/2006/main">
          <x14:cfRule type="dataBar" id="{C0500BBD-3EC4-493D-B0CE-2C6DF1BF8E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U747</xm:sqref>
        </x14:conditionalFormatting>
        <x14:conditionalFormatting xmlns:xm="http://schemas.microsoft.com/office/excel/2006/main">
          <x14:cfRule type="dataBar" id="{E76EBD5A-975F-41E4-81BB-5998B49F70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Z746</xm:sqref>
        </x14:conditionalFormatting>
        <x14:conditionalFormatting xmlns:xm="http://schemas.microsoft.com/office/excel/2006/main">
          <x14:cfRule type="dataBar" id="{9E7E7873-39C9-4EAC-B9A9-4104C0D728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U746</xm:sqref>
        </x14:conditionalFormatting>
        <x14:conditionalFormatting xmlns:xm="http://schemas.microsoft.com/office/excel/2006/main">
          <x14:cfRule type="dataBar" id="{3BA33C9A-5A79-4BBC-9A75-5F5FFE1644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Z745</xm:sqref>
        </x14:conditionalFormatting>
        <x14:conditionalFormatting xmlns:xm="http://schemas.microsoft.com/office/excel/2006/main">
          <x14:cfRule type="dataBar" id="{777FA93C-0BF8-4479-A839-7E50D78598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U745</xm:sqref>
        </x14:conditionalFormatting>
        <x14:conditionalFormatting xmlns:xm="http://schemas.microsoft.com/office/excel/2006/main">
          <x14:cfRule type="dataBar" id="{71F652D4-5CB9-4CDC-BCFB-5A280C0662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Z744</xm:sqref>
        </x14:conditionalFormatting>
        <x14:conditionalFormatting xmlns:xm="http://schemas.microsoft.com/office/excel/2006/main">
          <x14:cfRule type="dataBar" id="{E0C3052A-6736-4FBA-8A9F-33C64CC88D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U744</xm:sqref>
        </x14:conditionalFormatting>
        <x14:conditionalFormatting xmlns:xm="http://schemas.microsoft.com/office/excel/2006/main">
          <x14:cfRule type="dataBar" id="{C9306BCA-EEA6-45EB-8C88-729443817E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Z743</xm:sqref>
        </x14:conditionalFormatting>
        <x14:conditionalFormatting xmlns:xm="http://schemas.microsoft.com/office/excel/2006/main">
          <x14:cfRule type="dataBar" id="{81FFFDDA-E6FB-4814-B84B-ABEE55B7415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U743</xm:sqref>
        </x14:conditionalFormatting>
        <x14:conditionalFormatting xmlns:xm="http://schemas.microsoft.com/office/excel/2006/main">
          <x14:cfRule type="dataBar" id="{53AD499A-4614-40CC-B488-7772934689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Z742</xm:sqref>
        </x14:conditionalFormatting>
        <x14:conditionalFormatting xmlns:xm="http://schemas.microsoft.com/office/excel/2006/main">
          <x14:cfRule type="dataBar" id="{DD117860-EEF4-4903-8F61-96434B8D76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U742</xm:sqref>
        </x14:conditionalFormatting>
        <x14:conditionalFormatting xmlns:xm="http://schemas.microsoft.com/office/excel/2006/main">
          <x14:cfRule type="dataBar" id="{67F29B16-353F-4627-829B-D28DA81EB6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Z741</xm:sqref>
        </x14:conditionalFormatting>
        <x14:conditionalFormatting xmlns:xm="http://schemas.microsoft.com/office/excel/2006/main">
          <x14:cfRule type="dataBar" id="{FE8AEC65-5475-4B49-947E-0ECF7B6577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U741</xm:sqref>
        </x14:conditionalFormatting>
        <x14:conditionalFormatting xmlns:xm="http://schemas.microsoft.com/office/excel/2006/main">
          <x14:cfRule type="dataBar" id="{64C9B130-E4F3-4A96-B9DC-CFB72BA49F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Z740</xm:sqref>
        </x14:conditionalFormatting>
        <x14:conditionalFormatting xmlns:xm="http://schemas.microsoft.com/office/excel/2006/main">
          <x14:cfRule type="dataBar" id="{CC11EC4C-284F-4C4D-8407-15B010DFFB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U740</xm:sqref>
        </x14:conditionalFormatting>
        <x14:conditionalFormatting xmlns:xm="http://schemas.microsoft.com/office/excel/2006/main">
          <x14:cfRule type="dataBar" id="{6996ED66-9C0A-4EE8-A693-761D53D7DD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Z739</xm:sqref>
        </x14:conditionalFormatting>
        <x14:conditionalFormatting xmlns:xm="http://schemas.microsoft.com/office/excel/2006/main">
          <x14:cfRule type="dataBar" id="{EE03F2A4-F757-4714-A637-C193C231C2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U739</xm:sqref>
        </x14:conditionalFormatting>
        <x14:conditionalFormatting xmlns:xm="http://schemas.microsoft.com/office/excel/2006/main">
          <x14:cfRule type="dataBar" id="{2E9A541C-D85F-4661-AD60-3C82F33049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Z738</xm:sqref>
        </x14:conditionalFormatting>
        <x14:conditionalFormatting xmlns:xm="http://schemas.microsoft.com/office/excel/2006/main">
          <x14:cfRule type="dataBar" id="{2D8DCC0C-E290-4560-A842-307E8C6641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U738</xm:sqref>
        </x14:conditionalFormatting>
        <x14:conditionalFormatting xmlns:xm="http://schemas.microsoft.com/office/excel/2006/main">
          <x14:cfRule type="dataBar" id="{7BC572C5-4BF2-4CF8-B91F-837E63611A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Z737</xm:sqref>
        </x14:conditionalFormatting>
        <x14:conditionalFormatting xmlns:xm="http://schemas.microsoft.com/office/excel/2006/main">
          <x14:cfRule type="dataBar" id="{4F792598-B50B-4C4B-988B-C7AF947A45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U737</xm:sqref>
        </x14:conditionalFormatting>
        <x14:conditionalFormatting xmlns:xm="http://schemas.microsoft.com/office/excel/2006/main">
          <x14:cfRule type="dataBar" id="{71421C3C-82FB-4BFB-A2EF-1A4ECC3DA8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Z736</xm:sqref>
        </x14:conditionalFormatting>
        <x14:conditionalFormatting xmlns:xm="http://schemas.microsoft.com/office/excel/2006/main">
          <x14:cfRule type="dataBar" id="{9B4C5640-1B79-4632-B533-541C05287BC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U736</xm:sqref>
        </x14:conditionalFormatting>
        <x14:conditionalFormatting xmlns:xm="http://schemas.microsoft.com/office/excel/2006/main">
          <x14:cfRule type="dataBar" id="{FCA4F70C-DA45-49D2-8041-A48F368EFD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Z735</xm:sqref>
        </x14:conditionalFormatting>
        <x14:conditionalFormatting xmlns:xm="http://schemas.microsoft.com/office/excel/2006/main">
          <x14:cfRule type="dataBar" id="{22503210-8CE3-48B0-A604-F49E9AB6B7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U735</xm:sqref>
        </x14:conditionalFormatting>
        <x14:conditionalFormatting xmlns:xm="http://schemas.microsoft.com/office/excel/2006/main">
          <x14:cfRule type="dataBar" id="{4D8F7168-6FDC-401E-A95A-431D0AA065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Z734</xm:sqref>
        </x14:conditionalFormatting>
        <x14:conditionalFormatting xmlns:xm="http://schemas.microsoft.com/office/excel/2006/main">
          <x14:cfRule type="dataBar" id="{2C0AF951-47C5-49F2-86AC-14C3750A00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U734</xm:sqref>
        </x14:conditionalFormatting>
        <x14:conditionalFormatting xmlns:xm="http://schemas.microsoft.com/office/excel/2006/main">
          <x14:cfRule type="dataBar" id="{E5FD84B2-C983-499E-8EEB-5987344FD1E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Z733</xm:sqref>
        </x14:conditionalFormatting>
        <x14:conditionalFormatting xmlns:xm="http://schemas.microsoft.com/office/excel/2006/main">
          <x14:cfRule type="dataBar" id="{BDD01FA6-1F10-4B0A-8245-4151EDA57C4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U733</xm:sqref>
        </x14:conditionalFormatting>
        <x14:conditionalFormatting xmlns:xm="http://schemas.microsoft.com/office/excel/2006/main">
          <x14:cfRule type="dataBar" id="{4815B03A-E1EC-4E7E-88C3-E42BD284E6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Z732</xm:sqref>
        </x14:conditionalFormatting>
        <x14:conditionalFormatting xmlns:xm="http://schemas.microsoft.com/office/excel/2006/main">
          <x14:cfRule type="dataBar" id="{F7EF3D64-5823-4639-813F-A5EEAC4261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U732</xm:sqref>
        </x14:conditionalFormatting>
        <x14:conditionalFormatting xmlns:xm="http://schemas.microsoft.com/office/excel/2006/main">
          <x14:cfRule type="dataBar" id="{627C7DD9-FCED-45E5-B9CD-4A38878C2B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Z731</xm:sqref>
        </x14:conditionalFormatting>
        <x14:conditionalFormatting xmlns:xm="http://schemas.microsoft.com/office/excel/2006/main">
          <x14:cfRule type="dataBar" id="{B897251C-525B-4E7F-8E4C-00EC8182FF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U731</xm:sqref>
        </x14:conditionalFormatting>
        <x14:conditionalFormatting xmlns:xm="http://schemas.microsoft.com/office/excel/2006/main">
          <x14:cfRule type="dataBar" id="{33BE4B1F-965C-400D-879E-F90C6F358A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Z730</xm:sqref>
        </x14:conditionalFormatting>
        <x14:conditionalFormatting xmlns:xm="http://schemas.microsoft.com/office/excel/2006/main">
          <x14:cfRule type="dataBar" id="{1D0F0384-EE68-4F2D-BA07-DBC9E6B057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U730</xm:sqref>
        </x14:conditionalFormatting>
        <x14:conditionalFormatting xmlns:xm="http://schemas.microsoft.com/office/excel/2006/main">
          <x14:cfRule type="dataBar" id="{9D055FF2-39FE-4AA4-8D5E-C624D23201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Z729</xm:sqref>
        </x14:conditionalFormatting>
        <x14:conditionalFormatting xmlns:xm="http://schemas.microsoft.com/office/excel/2006/main">
          <x14:cfRule type="dataBar" id="{82914566-1091-418E-83F1-D5806436E5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U729</xm:sqref>
        </x14:conditionalFormatting>
        <x14:conditionalFormatting xmlns:xm="http://schemas.microsoft.com/office/excel/2006/main">
          <x14:cfRule type="dataBar" id="{0410C43B-BDF9-489A-994D-977B79551F3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Z728</xm:sqref>
        </x14:conditionalFormatting>
        <x14:conditionalFormatting xmlns:xm="http://schemas.microsoft.com/office/excel/2006/main">
          <x14:cfRule type="dataBar" id="{4D32DA3A-380F-4E9B-B3B2-820DA97140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U728</xm:sqref>
        </x14:conditionalFormatting>
        <x14:conditionalFormatting xmlns:xm="http://schemas.microsoft.com/office/excel/2006/main">
          <x14:cfRule type="dataBar" id="{1C7DEBF1-73A8-43C3-A174-A168439FC0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Z727</xm:sqref>
        </x14:conditionalFormatting>
        <x14:conditionalFormatting xmlns:xm="http://schemas.microsoft.com/office/excel/2006/main">
          <x14:cfRule type="dataBar" id="{70B876A9-D704-46F0-9D7F-A1D65ADDB6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U727</xm:sqref>
        </x14:conditionalFormatting>
        <x14:conditionalFormatting xmlns:xm="http://schemas.microsoft.com/office/excel/2006/main">
          <x14:cfRule type="dataBar" id="{F1414616-B030-4DB7-A65F-9D9D8650F0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Z726</xm:sqref>
        </x14:conditionalFormatting>
        <x14:conditionalFormatting xmlns:xm="http://schemas.microsoft.com/office/excel/2006/main">
          <x14:cfRule type="dataBar" id="{2753DF61-A6BB-41BD-A087-5B46166D50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U726</xm:sqref>
        </x14:conditionalFormatting>
        <x14:conditionalFormatting xmlns:xm="http://schemas.microsoft.com/office/excel/2006/main">
          <x14:cfRule type="dataBar" id="{3E16F01F-60D5-4DE2-87D6-A1FA0B4F9F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Z725</xm:sqref>
        </x14:conditionalFormatting>
        <x14:conditionalFormatting xmlns:xm="http://schemas.microsoft.com/office/excel/2006/main">
          <x14:cfRule type="dataBar" id="{0F959EA7-7D7D-4B6D-87A0-266F4C8DE6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U725</xm:sqref>
        </x14:conditionalFormatting>
        <x14:conditionalFormatting xmlns:xm="http://schemas.microsoft.com/office/excel/2006/main">
          <x14:cfRule type="dataBar" id="{CD9A2199-9B0E-41C8-84DB-CBA090E7AE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Z724</xm:sqref>
        </x14:conditionalFormatting>
        <x14:conditionalFormatting xmlns:xm="http://schemas.microsoft.com/office/excel/2006/main">
          <x14:cfRule type="dataBar" id="{A150B5E1-6E2A-44D3-835B-5C71A1F81D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U724</xm:sqref>
        </x14:conditionalFormatting>
        <x14:conditionalFormatting xmlns:xm="http://schemas.microsoft.com/office/excel/2006/main">
          <x14:cfRule type="dataBar" id="{43ED0DAF-BCBB-4569-A2A1-0FCF2793D3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Z723</xm:sqref>
        </x14:conditionalFormatting>
        <x14:conditionalFormatting xmlns:xm="http://schemas.microsoft.com/office/excel/2006/main">
          <x14:cfRule type="dataBar" id="{553C5340-1B33-4598-AB46-40B23C4F42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U723</xm:sqref>
        </x14:conditionalFormatting>
        <x14:conditionalFormatting xmlns:xm="http://schemas.microsoft.com/office/excel/2006/main">
          <x14:cfRule type="dataBar" id="{1F3418D7-B7E3-42D6-8BC3-95F1A9517B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Z722</xm:sqref>
        </x14:conditionalFormatting>
        <x14:conditionalFormatting xmlns:xm="http://schemas.microsoft.com/office/excel/2006/main">
          <x14:cfRule type="dataBar" id="{9AD0F57D-3380-4F6C-96CC-BB97FA84CE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U722</xm:sqref>
        </x14:conditionalFormatting>
        <x14:conditionalFormatting xmlns:xm="http://schemas.microsoft.com/office/excel/2006/main">
          <x14:cfRule type="dataBar" id="{C2BE234C-4FDA-47CF-BC6A-04230C68B5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Z720</xm:sqref>
        </x14:conditionalFormatting>
        <x14:conditionalFormatting xmlns:xm="http://schemas.microsoft.com/office/excel/2006/main">
          <x14:cfRule type="dataBar" id="{B744ECCB-34B2-4A50-9052-1111E894BE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U720</xm:sqref>
        </x14:conditionalFormatting>
        <x14:conditionalFormatting xmlns:xm="http://schemas.microsoft.com/office/excel/2006/main">
          <x14:cfRule type="dataBar" id="{05F34BE7-29F9-44E9-A23D-08FA9D673E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Z718</xm:sqref>
        </x14:conditionalFormatting>
        <x14:conditionalFormatting xmlns:xm="http://schemas.microsoft.com/office/excel/2006/main">
          <x14:cfRule type="dataBar" id="{D98DD8B7-6341-4FE1-B775-610E9721A01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U718</xm:sqref>
        </x14:conditionalFormatting>
        <x14:conditionalFormatting xmlns:xm="http://schemas.microsoft.com/office/excel/2006/main">
          <x14:cfRule type="dataBar" id="{C71A790C-6701-49F8-8A44-4974DE9CA65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Z717</xm:sqref>
        </x14:conditionalFormatting>
        <x14:conditionalFormatting xmlns:xm="http://schemas.microsoft.com/office/excel/2006/main">
          <x14:cfRule type="dataBar" id="{3B312D66-7C6D-4FCB-92CD-2CDF3F7F3C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U717</xm:sqref>
        </x14:conditionalFormatting>
        <x14:conditionalFormatting xmlns:xm="http://schemas.microsoft.com/office/excel/2006/main">
          <x14:cfRule type="dataBar" id="{78B4D36A-E7F6-41F8-8F8F-AC5BAD3B432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Z721</xm:sqref>
        </x14:conditionalFormatting>
        <x14:conditionalFormatting xmlns:xm="http://schemas.microsoft.com/office/excel/2006/main">
          <x14:cfRule type="dataBar" id="{2F2AD864-7D3D-49D4-8754-03E2AC3446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U721</xm:sqref>
        </x14:conditionalFormatting>
        <x14:conditionalFormatting xmlns:xm="http://schemas.microsoft.com/office/excel/2006/main">
          <x14:cfRule type="dataBar" id="{6154D2D0-E42A-4C8D-9726-CDA8B6BAD44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Z719</xm:sqref>
        </x14:conditionalFormatting>
        <x14:conditionalFormatting xmlns:xm="http://schemas.microsoft.com/office/excel/2006/main">
          <x14:cfRule type="dataBar" id="{0094864B-F6A0-419D-B818-5E64E3BEAC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U719</xm:sqref>
        </x14:conditionalFormatting>
        <x14:conditionalFormatting xmlns:xm="http://schemas.microsoft.com/office/excel/2006/main">
          <x14:cfRule type="dataBar" id="{CEE5C693-7E28-4739-92A4-51905FBA37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Z716</xm:sqref>
        </x14:conditionalFormatting>
        <x14:conditionalFormatting xmlns:xm="http://schemas.microsoft.com/office/excel/2006/main">
          <x14:cfRule type="dataBar" id="{A8CD6BC3-E803-4796-A034-C4DAFFA768C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U716</xm:sqref>
        </x14:conditionalFormatting>
        <x14:conditionalFormatting xmlns:xm="http://schemas.microsoft.com/office/excel/2006/main">
          <x14:cfRule type="dataBar" id="{FDAD410C-F0AB-41B7-B963-8574600006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Z715</xm:sqref>
        </x14:conditionalFormatting>
        <x14:conditionalFormatting xmlns:xm="http://schemas.microsoft.com/office/excel/2006/main">
          <x14:cfRule type="dataBar" id="{9904B0D7-18DE-4741-BE2A-E2281665FA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U715</xm:sqref>
        </x14:conditionalFormatting>
        <x14:conditionalFormatting xmlns:xm="http://schemas.microsoft.com/office/excel/2006/main">
          <x14:cfRule type="dataBar" id="{47C9A656-C7E8-4161-8F7F-18506A66E1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Z714</xm:sqref>
        </x14:conditionalFormatting>
        <x14:conditionalFormatting xmlns:xm="http://schemas.microsoft.com/office/excel/2006/main">
          <x14:cfRule type="dataBar" id="{6C1FFC1B-381F-4FEE-B03B-48A271EC7D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U714</xm:sqref>
        </x14:conditionalFormatting>
        <x14:conditionalFormatting xmlns:xm="http://schemas.microsoft.com/office/excel/2006/main">
          <x14:cfRule type="dataBar" id="{CBFB2BAD-31FE-4985-8F36-008B62A2B6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Z713</xm:sqref>
        </x14:conditionalFormatting>
        <x14:conditionalFormatting xmlns:xm="http://schemas.microsoft.com/office/excel/2006/main">
          <x14:cfRule type="dataBar" id="{165BFAA2-729B-4685-BB7F-3214B13355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U713</xm:sqref>
        </x14:conditionalFormatting>
        <x14:conditionalFormatting xmlns:xm="http://schemas.microsoft.com/office/excel/2006/main">
          <x14:cfRule type="dataBar" id="{D129842A-CD94-4267-8726-C35F9C76D34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Z712</xm:sqref>
        </x14:conditionalFormatting>
        <x14:conditionalFormatting xmlns:xm="http://schemas.microsoft.com/office/excel/2006/main">
          <x14:cfRule type="dataBar" id="{4A97E0BD-CF07-4B31-A8CE-0EB1A3F6A9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U712</xm:sqref>
        </x14:conditionalFormatting>
        <x14:conditionalFormatting xmlns:xm="http://schemas.microsoft.com/office/excel/2006/main">
          <x14:cfRule type="dataBar" id="{41C33B39-41A9-4EE3-8048-FECED9EC8D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Z711</xm:sqref>
        </x14:conditionalFormatting>
        <x14:conditionalFormatting xmlns:xm="http://schemas.microsoft.com/office/excel/2006/main">
          <x14:cfRule type="dataBar" id="{8C9CEFA1-16FC-4BDE-8E3D-BC2A767D50E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U711</xm:sqref>
        </x14:conditionalFormatting>
        <x14:conditionalFormatting xmlns:xm="http://schemas.microsoft.com/office/excel/2006/main">
          <x14:cfRule type="dataBar" id="{32178CA2-A939-477E-8B6B-F12EBCE49D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Z710</xm:sqref>
        </x14:conditionalFormatting>
        <x14:conditionalFormatting xmlns:xm="http://schemas.microsoft.com/office/excel/2006/main">
          <x14:cfRule type="dataBar" id="{A99C9235-3060-4EC2-8B62-53A7FFD9EF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U710</xm:sqref>
        </x14:conditionalFormatting>
        <x14:conditionalFormatting xmlns:xm="http://schemas.microsoft.com/office/excel/2006/main">
          <x14:cfRule type="dataBar" id="{1DD91F01-4A29-4330-940E-830345D838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Z709</xm:sqref>
        </x14:conditionalFormatting>
        <x14:conditionalFormatting xmlns:xm="http://schemas.microsoft.com/office/excel/2006/main">
          <x14:cfRule type="dataBar" id="{BBD076F1-247A-4DD0-8379-3DAB4FD348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U709</xm:sqref>
        </x14:conditionalFormatting>
        <x14:conditionalFormatting xmlns:xm="http://schemas.microsoft.com/office/excel/2006/main">
          <x14:cfRule type="dataBar" id="{4BFA34B2-7929-47B6-B895-EFE80964A7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Z708</xm:sqref>
        </x14:conditionalFormatting>
        <x14:conditionalFormatting xmlns:xm="http://schemas.microsoft.com/office/excel/2006/main">
          <x14:cfRule type="dataBar" id="{36A5D1E5-88C8-4247-8C20-AF926391F5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U708</xm:sqref>
        </x14:conditionalFormatting>
        <x14:conditionalFormatting xmlns:xm="http://schemas.microsoft.com/office/excel/2006/main">
          <x14:cfRule type="dataBar" id="{48A94DA1-D7D4-43D5-8E6D-E003FDE164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Z707</xm:sqref>
        </x14:conditionalFormatting>
        <x14:conditionalFormatting xmlns:xm="http://schemas.microsoft.com/office/excel/2006/main">
          <x14:cfRule type="dataBar" id="{97DC6009-7A1A-4189-B421-AE50558A60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U707</xm:sqref>
        </x14:conditionalFormatting>
        <x14:conditionalFormatting xmlns:xm="http://schemas.microsoft.com/office/excel/2006/main">
          <x14:cfRule type="dataBar" id="{F4598F93-67A4-4D0C-9A6B-51D9DB21AE4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Z706</xm:sqref>
        </x14:conditionalFormatting>
        <x14:conditionalFormatting xmlns:xm="http://schemas.microsoft.com/office/excel/2006/main">
          <x14:cfRule type="dataBar" id="{6A499FBE-8A06-4612-A7EE-3CC87027A0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U706</xm:sqref>
        </x14:conditionalFormatting>
        <x14:conditionalFormatting xmlns:xm="http://schemas.microsoft.com/office/excel/2006/main">
          <x14:cfRule type="dataBar" id="{66AAD011-4832-4AFB-B7F9-DFDEBD60604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Z705</xm:sqref>
        </x14:conditionalFormatting>
        <x14:conditionalFormatting xmlns:xm="http://schemas.microsoft.com/office/excel/2006/main">
          <x14:cfRule type="dataBar" id="{BE0AB7E6-16C5-4188-AA98-DB6351E9CE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U705</xm:sqref>
        </x14:conditionalFormatting>
        <x14:conditionalFormatting xmlns:xm="http://schemas.microsoft.com/office/excel/2006/main">
          <x14:cfRule type="dataBar" id="{3C136FAD-4CB3-4450-881F-BA0EA327D0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Z704</xm:sqref>
        </x14:conditionalFormatting>
        <x14:conditionalFormatting xmlns:xm="http://schemas.microsoft.com/office/excel/2006/main">
          <x14:cfRule type="dataBar" id="{A5FDB039-87C8-49FD-811E-641190B9C5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U704</xm:sqref>
        </x14:conditionalFormatting>
        <x14:conditionalFormatting xmlns:xm="http://schemas.microsoft.com/office/excel/2006/main">
          <x14:cfRule type="dataBar" id="{B529880E-D497-49B1-88BD-AF5A843093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Z703</xm:sqref>
        </x14:conditionalFormatting>
        <x14:conditionalFormatting xmlns:xm="http://schemas.microsoft.com/office/excel/2006/main">
          <x14:cfRule type="dataBar" id="{F560A21D-D686-4E83-9166-698529114C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U703</xm:sqref>
        </x14:conditionalFormatting>
        <x14:conditionalFormatting xmlns:xm="http://schemas.microsoft.com/office/excel/2006/main">
          <x14:cfRule type="dataBar" id="{39A4AA2D-410A-4A66-98FA-C3F7BE336C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Z702</xm:sqref>
        </x14:conditionalFormatting>
        <x14:conditionalFormatting xmlns:xm="http://schemas.microsoft.com/office/excel/2006/main">
          <x14:cfRule type="dataBar" id="{A58429E8-B71B-469F-92D6-9A1904AB4F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U702</xm:sqref>
        </x14:conditionalFormatting>
        <x14:conditionalFormatting xmlns:xm="http://schemas.microsoft.com/office/excel/2006/main">
          <x14:cfRule type="dataBar" id="{718EC63D-6E34-4439-A9AF-0D003F3F26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Z701</xm:sqref>
        </x14:conditionalFormatting>
        <x14:conditionalFormatting xmlns:xm="http://schemas.microsoft.com/office/excel/2006/main">
          <x14:cfRule type="dataBar" id="{FFBD3228-D5B6-41B9-99AB-2D5CD8B9BF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U701</xm:sqref>
        </x14:conditionalFormatting>
        <x14:conditionalFormatting xmlns:xm="http://schemas.microsoft.com/office/excel/2006/main">
          <x14:cfRule type="dataBar" id="{665F698A-77AB-443A-B98D-DD575A4502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Z700</xm:sqref>
        </x14:conditionalFormatting>
        <x14:conditionalFormatting xmlns:xm="http://schemas.microsoft.com/office/excel/2006/main">
          <x14:cfRule type="dataBar" id="{FD01FB34-3DE2-46CC-8C89-C189DC2E47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U700</xm:sqref>
        </x14:conditionalFormatting>
        <x14:conditionalFormatting xmlns:xm="http://schemas.microsoft.com/office/excel/2006/main">
          <x14:cfRule type="dataBar" id="{E2A5A309-C9D7-457D-834F-7B94F8B72F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Z699</xm:sqref>
        </x14:conditionalFormatting>
        <x14:conditionalFormatting xmlns:xm="http://schemas.microsoft.com/office/excel/2006/main">
          <x14:cfRule type="dataBar" id="{0E874BF4-EADA-45F5-9F5D-468CCD400C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U699</xm:sqref>
        </x14:conditionalFormatting>
        <x14:conditionalFormatting xmlns:xm="http://schemas.microsoft.com/office/excel/2006/main">
          <x14:cfRule type="dataBar" id="{25A5F2EE-5FE2-4860-AB23-588D0245A0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Z698</xm:sqref>
        </x14:conditionalFormatting>
        <x14:conditionalFormatting xmlns:xm="http://schemas.microsoft.com/office/excel/2006/main">
          <x14:cfRule type="dataBar" id="{9838A949-BCBB-4A57-8204-FA896D71BB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U698</xm:sqref>
        </x14:conditionalFormatting>
        <x14:conditionalFormatting xmlns:xm="http://schemas.microsoft.com/office/excel/2006/main">
          <x14:cfRule type="dataBar" id="{24C2EBF7-3E79-4494-A00B-4A2EBCDD64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Z697</xm:sqref>
        </x14:conditionalFormatting>
        <x14:conditionalFormatting xmlns:xm="http://schemas.microsoft.com/office/excel/2006/main">
          <x14:cfRule type="dataBar" id="{037EA559-A87A-4D9D-9694-D52FFC01FD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U697</xm:sqref>
        </x14:conditionalFormatting>
        <x14:conditionalFormatting xmlns:xm="http://schemas.microsoft.com/office/excel/2006/main">
          <x14:cfRule type="dataBar" id="{DBE8211D-0D95-402D-AB9E-34A13207F2C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Z696</xm:sqref>
        </x14:conditionalFormatting>
        <x14:conditionalFormatting xmlns:xm="http://schemas.microsoft.com/office/excel/2006/main">
          <x14:cfRule type="dataBar" id="{7B5AF99E-8B99-43DB-BF14-2F69317B74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U696</xm:sqref>
        </x14:conditionalFormatting>
        <x14:conditionalFormatting xmlns:xm="http://schemas.microsoft.com/office/excel/2006/main">
          <x14:cfRule type="dataBar" id="{94979759-A688-46F0-88F3-E2E20FCAC5C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Z695</xm:sqref>
        </x14:conditionalFormatting>
        <x14:conditionalFormatting xmlns:xm="http://schemas.microsoft.com/office/excel/2006/main">
          <x14:cfRule type="dataBar" id="{A8A6256C-1599-47AA-9125-091057CAE9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U695</xm:sqref>
        </x14:conditionalFormatting>
        <x14:conditionalFormatting xmlns:xm="http://schemas.microsoft.com/office/excel/2006/main">
          <x14:cfRule type="dataBar" id="{D1D5E3C5-9B8D-40AB-B4BA-87C1731950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Z694</xm:sqref>
        </x14:conditionalFormatting>
        <x14:conditionalFormatting xmlns:xm="http://schemas.microsoft.com/office/excel/2006/main">
          <x14:cfRule type="dataBar" id="{A05D64DA-46F3-4D24-AC3C-AAC87755EE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U694</xm:sqref>
        </x14:conditionalFormatting>
        <x14:conditionalFormatting xmlns:xm="http://schemas.microsoft.com/office/excel/2006/main">
          <x14:cfRule type="dataBar" id="{B2B221EB-6795-472F-8948-01015EAA45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Z693</xm:sqref>
        </x14:conditionalFormatting>
        <x14:conditionalFormatting xmlns:xm="http://schemas.microsoft.com/office/excel/2006/main">
          <x14:cfRule type="dataBar" id="{F7F1D88D-31BD-4B1E-814C-F0D9D04515A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U693</xm:sqref>
        </x14:conditionalFormatting>
        <x14:conditionalFormatting xmlns:xm="http://schemas.microsoft.com/office/excel/2006/main">
          <x14:cfRule type="dataBar" id="{D428F48A-C45D-47A5-B5A2-810216E775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Z692</xm:sqref>
        </x14:conditionalFormatting>
        <x14:conditionalFormatting xmlns:xm="http://schemas.microsoft.com/office/excel/2006/main">
          <x14:cfRule type="dataBar" id="{86BA3E0A-C596-4F83-9570-E0F59BC3BC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U692</xm:sqref>
        </x14:conditionalFormatting>
        <x14:conditionalFormatting xmlns:xm="http://schemas.microsoft.com/office/excel/2006/main">
          <x14:cfRule type="dataBar" id="{B20B4C15-F1DB-4A54-87CE-E02CD2F1B8B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Z691</xm:sqref>
        </x14:conditionalFormatting>
        <x14:conditionalFormatting xmlns:xm="http://schemas.microsoft.com/office/excel/2006/main">
          <x14:cfRule type="dataBar" id="{7E7A811E-388C-4F49-98EF-0443079685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U691</xm:sqref>
        </x14:conditionalFormatting>
        <x14:conditionalFormatting xmlns:xm="http://schemas.microsoft.com/office/excel/2006/main">
          <x14:cfRule type="dataBar" id="{14134474-94CF-44AE-914E-E71EE227E1E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Z690</xm:sqref>
        </x14:conditionalFormatting>
        <x14:conditionalFormatting xmlns:xm="http://schemas.microsoft.com/office/excel/2006/main">
          <x14:cfRule type="dataBar" id="{CEB3EDD9-EEFF-47BE-B03E-614A2D74B2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U690</xm:sqref>
        </x14:conditionalFormatting>
        <x14:conditionalFormatting xmlns:xm="http://schemas.microsoft.com/office/excel/2006/main">
          <x14:cfRule type="dataBar" id="{1897A24D-2947-417A-BE93-D7CD0D5032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Z689</xm:sqref>
        </x14:conditionalFormatting>
        <x14:conditionalFormatting xmlns:xm="http://schemas.microsoft.com/office/excel/2006/main">
          <x14:cfRule type="dataBar" id="{BCBCB29D-3B91-4A0D-A7FF-B41881D96D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U689</xm:sqref>
        </x14:conditionalFormatting>
        <x14:conditionalFormatting xmlns:xm="http://schemas.microsoft.com/office/excel/2006/main">
          <x14:cfRule type="dataBar" id="{FF743325-FFFA-4D55-B2E6-64B9888AF2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Z688</xm:sqref>
        </x14:conditionalFormatting>
        <x14:conditionalFormatting xmlns:xm="http://schemas.microsoft.com/office/excel/2006/main">
          <x14:cfRule type="dataBar" id="{A7265E6F-CBF4-4A82-9805-41FD1AA60C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U688</xm:sqref>
        </x14:conditionalFormatting>
        <x14:conditionalFormatting xmlns:xm="http://schemas.microsoft.com/office/excel/2006/main">
          <x14:cfRule type="dataBar" id="{3FAA12B6-DB5F-4649-93EB-911FAB776C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Z687</xm:sqref>
        </x14:conditionalFormatting>
        <x14:conditionalFormatting xmlns:xm="http://schemas.microsoft.com/office/excel/2006/main">
          <x14:cfRule type="dataBar" id="{DEFBD421-E014-4812-9201-AFABBBFE15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U687</xm:sqref>
        </x14:conditionalFormatting>
        <x14:conditionalFormatting xmlns:xm="http://schemas.microsoft.com/office/excel/2006/main">
          <x14:cfRule type="dataBar" id="{E2730DF5-3AC0-4466-AAF2-0B2B1D918F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Z686</xm:sqref>
        </x14:conditionalFormatting>
        <x14:conditionalFormatting xmlns:xm="http://schemas.microsoft.com/office/excel/2006/main">
          <x14:cfRule type="dataBar" id="{D3BA3573-47CF-4972-8DFE-5E82ECDA4C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U686</xm:sqref>
        </x14:conditionalFormatting>
        <x14:conditionalFormatting xmlns:xm="http://schemas.microsoft.com/office/excel/2006/main">
          <x14:cfRule type="dataBar" id="{01EEEB11-E02A-4618-BA30-897650A515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Z685</xm:sqref>
        </x14:conditionalFormatting>
        <x14:conditionalFormatting xmlns:xm="http://schemas.microsoft.com/office/excel/2006/main">
          <x14:cfRule type="dataBar" id="{0CCAB3F5-B899-4979-B000-A3D294F59D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U685</xm:sqref>
        </x14:conditionalFormatting>
        <x14:conditionalFormatting xmlns:xm="http://schemas.microsoft.com/office/excel/2006/main">
          <x14:cfRule type="dataBar" id="{5A88C208-85A7-4CCD-B6BF-039F38115A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Z684</xm:sqref>
        </x14:conditionalFormatting>
        <x14:conditionalFormatting xmlns:xm="http://schemas.microsoft.com/office/excel/2006/main">
          <x14:cfRule type="dataBar" id="{94A9B930-8C6D-4630-B2C7-7D77D13B88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U684</xm:sqref>
        </x14:conditionalFormatting>
        <x14:conditionalFormatting xmlns:xm="http://schemas.microsoft.com/office/excel/2006/main">
          <x14:cfRule type="dataBar" id="{2B838727-A804-469E-8CCF-DB4C604FDF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Z683</xm:sqref>
        </x14:conditionalFormatting>
        <x14:conditionalFormatting xmlns:xm="http://schemas.microsoft.com/office/excel/2006/main">
          <x14:cfRule type="dataBar" id="{35B078C5-9FD2-4B11-B8EE-E7B291A07A1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U683</xm:sqref>
        </x14:conditionalFormatting>
        <x14:conditionalFormatting xmlns:xm="http://schemas.microsoft.com/office/excel/2006/main">
          <x14:cfRule type="dataBar" id="{4B444C40-E707-45FC-B99E-11054BFD4F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Z682</xm:sqref>
        </x14:conditionalFormatting>
        <x14:conditionalFormatting xmlns:xm="http://schemas.microsoft.com/office/excel/2006/main">
          <x14:cfRule type="dataBar" id="{6CA532FB-2C03-4745-A4C7-462B4476D6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U682</xm:sqref>
        </x14:conditionalFormatting>
        <x14:conditionalFormatting xmlns:xm="http://schemas.microsoft.com/office/excel/2006/main">
          <x14:cfRule type="dataBar" id="{CBAF9C15-6A90-40FF-8E6F-A30A743590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Z681</xm:sqref>
        </x14:conditionalFormatting>
        <x14:conditionalFormatting xmlns:xm="http://schemas.microsoft.com/office/excel/2006/main">
          <x14:cfRule type="dataBar" id="{2DBCDA2D-75E2-4F48-8D39-F99DBE8D440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U681</xm:sqref>
        </x14:conditionalFormatting>
        <x14:conditionalFormatting xmlns:xm="http://schemas.microsoft.com/office/excel/2006/main">
          <x14:cfRule type="dataBar" id="{B9BD8AA7-2B46-4528-A2A4-DB663E1FA2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Z680</xm:sqref>
        </x14:conditionalFormatting>
        <x14:conditionalFormatting xmlns:xm="http://schemas.microsoft.com/office/excel/2006/main">
          <x14:cfRule type="dataBar" id="{1ACD3736-A718-4B70-86F0-29A5C290FE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U680</xm:sqref>
        </x14:conditionalFormatting>
        <x14:conditionalFormatting xmlns:xm="http://schemas.microsoft.com/office/excel/2006/main">
          <x14:cfRule type="dataBar" id="{D0F20F9D-BF3F-4C65-A87E-5BD06B0BCD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Z679</xm:sqref>
        </x14:conditionalFormatting>
        <x14:conditionalFormatting xmlns:xm="http://schemas.microsoft.com/office/excel/2006/main">
          <x14:cfRule type="dataBar" id="{EEA4532A-E85E-43D0-8AF7-36CCE025B44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U679</xm:sqref>
        </x14:conditionalFormatting>
        <x14:conditionalFormatting xmlns:xm="http://schemas.microsoft.com/office/excel/2006/main">
          <x14:cfRule type="dataBar" id="{68D42695-ECB6-4D55-B54A-6029E696BD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Z678</xm:sqref>
        </x14:conditionalFormatting>
        <x14:conditionalFormatting xmlns:xm="http://schemas.microsoft.com/office/excel/2006/main">
          <x14:cfRule type="dataBar" id="{B21910A3-1205-437C-87B9-6AB6E13F7B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U678</xm:sqref>
        </x14:conditionalFormatting>
        <x14:conditionalFormatting xmlns:xm="http://schemas.microsoft.com/office/excel/2006/main">
          <x14:cfRule type="dataBar" id="{B8CF6062-1F69-4A98-BBF2-9309A8C39C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Z676</xm:sqref>
        </x14:conditionalFormatting>
        <x14:conditionalFormatting xmlns:xm="http://schemas.microsoft.com/office/excel/2006/main">
          <x14:cfRule type="dataBar" id="{F268BFA3-9AC8-4B07-9C16-1C16FC1012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U676</xm:sqref>
        </x14:conditionalFormatting>
        <x14:conditionalFormatting xmlns:xm="http://schemas.microsoft.com/office/excel/2006/main">
          <x14:cfRule type="dataBar" id="{343B8801-A94D-4C9F-9470-9D8108453A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Z677</xm:sqref>
        </x14:conditionalFormatting>
        <x14:conditionalFormatting xmlns:xm="http://schemas.microsoft.com/office/excel/2006/main">
          <x14:cfRule type="dataBar" id="{E7C097EA-F3F8-493E-8246-544B548E84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U677</xm:sqref>
        </x14:conditionalFormatting>
        <x14:conditionalFormatting xmlns:xm="http://schemas.microsoft.com/office/excel/2006/main">
          <x14:cfRule type="dataBar" id="{5DC75F41-A6CD-474D-AD75-57EC14BE35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Z674</xm:sqref>
        </x14:conditionalFormatting>
        <x14:conditionalFormatting xmlns:xm="http://schemas.microsoft.com/office/excel/2006/main">
          <x14:cfRule type="dataBar" id="{837069BB-F0E5-45D2-9CA9-37DD829F55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U674</xm:sqref>
        </x14:conditionalFormatting>
        <x14:conditionalFormatting xmlns:xm="http://schemas.microsoft.com/office/excel/2006/main">
          <x14:cfRule type="dataBar" id="{2DA75599-671F-46F0-8BE4-8552C28D3F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Z675</xm:sqref>
        </x14:conditionalFormatting>
        <x14:conditionalFormatting xmlns:xm="http://schemas.microsoft.com/office/excel/2006/main">
          <x14:cfRule type="dataBar" id="{27E0320E-E91F-415D-8406-686BBA3D87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U675</xm:sqref>
        </x14:conditionalFormatting>
        <x14:conditionalFormatting xmlns:xm="http://schemas.microsoft.com/office/excel/2006/main">
          <x14:cfRule type="dataBar" id="{0947F90D-E36E-483F-A3A8-16519200FC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Z673</xm:sqref>
        </x14:conditionalFormatting>
        <x14:conditionalFormatting xmlns:xm="http://schemas.microsoft.com/office/excel/2006/main">
          <x14:cfRule type="dataBar" id="{BEB09DB4-FB8A-4693-80AD-EA7BAAC0FA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U673</xm:sqref>
        </x14:conditionalFormatting>
        <x14:conditionalFormatting xmlns:xm="http://schemas.microsoft.com/office/excel/2006/main">
          <x14:cfRule type="dataBar" id="{8ED09735-A5BA-45B2-9970-925F4BE0C6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Z672</xm:sqref>
        </x14:conditionalFormatting>
        <x14:conditionalFormatting xmlns:xm="http://schemas.microsoft.com/office/excel/2006/main">
          <x14:cfRule type="dataBar" id="{FB4A24E4-C63B-4AAE-8AB4-AA4530345F7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U672</xm:sqref>
        </x14:conditionalFormatting>
        <x14:conditionalFormatting xmlns:xm="http://schemas.microsoft.com/office/excel/2006/main">
          <x14:cfRule type="dataBar" id="{E10666FF-C9F0-43E1-A274-FD2CDA139E5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Z670</xm:sqref>
        </x14:conditionalFormatting>
        <x14:conditionalFormatting xmlns:xm="http://schemas.microsoft.com/office/excel/2006/main">
          <x14:cfRule type="dataBar" id="{034D1796-EB65-4BFF-A457-971F5BEE06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U670</xm:sqref>
        </x14:conditionalFormatting>
        <x14:conditionalFormatting xmlns:xm="http://schemas.microsoft.com/office/excel/2006/main">
          <x14:cfRule type="dataBar" id="{78CB73EB-4AE4-4F9B-B2A0-23B510F3EA5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Z669</xm:sqref>
        </x14:conditionalFormatting>
        <x14:conditionalFormatting xmlns:xm="http://schemas.microsoft.com/office/excel/2006/main">
          <x14:cfRule type="dataBar" id="{ADF91356-4A4C-4379-98A5-D9174D274A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U669</xm:sqref>
        </x14:conditionalFormatting>
        <x14:conditionalFormatting xmlns:xm="http://schemas.microsoft.com/office/excel/2006/main">
          <x14:cfRule type="dataBar" id="{782478E9-91B4-4D62-8FBD-4E14E018867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Z668</xm:sqref>
        </x14:conditionalFormatting>
        <x14:conditionalFormatting xmlns:xm="http://schemas.microsoft.com/office/excel/2006/main">
          <x14:cfRule type="dataBar" id="{C3344405-A076-4A56-BA0E-A9D8DDBBAE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U668</xm:sqref>
        </x14:conditionalFormatting>
        <x14:conditionalFormatting xmlns:xm="http://schemas.microsoft.com/office/excel/2006/main">
          <x14:cfRule type="dataBar" id="{AAE0C202-D992-4379-AF12-D3DA5A8D5A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Z667</xm:sqref>
        </x14:conditionalFormatting>
        <x14:conditionalFormatting xmlns:xm="http://schemas.microsoft.com/office/excel/2006/main">
          <x14:cfRule type="dataBar" id="{00A8633D-E1B5-4835-85A5-F1AABA591C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U667</xm:sqref>
        </x14:conditionalFormatting>
        <x14:conditionalFormatting xmlns:xm="http://schemas.microsoft.com/office/excel/2006/main">
          <x14:cfRule type="dataBar" id="{7DD470C7-74CD-4C51-AF72-073AC58FEF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Z666</xm:sqref>
        </x14:conditionalFormatting>
        <x14:conditionalFormatting xmlns:xm="http://schemas.microsoft.com/office/excel/2006/main">
          <x14:cfRule type="dataBar" id="{C6D7FBFF-72E7-4CB6-8CB4-8FEBB42C8B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U666</xm:sqref>
        </x14:conditionalFormatting>
        <x14:conditionalFormatting xmlns:xm="http://schemas.microsoft.com/office/excel/2006/main">
          <x14:cfRule type="dataBar" id="{D15A9663-9EF5-477B-8DCB-B15D9E244DA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Z665</xm:sqref>
        </x14:conditionalFormatting>
        <x14:conditionalFormatting xmlns:xm="http://schemas.microsoft.com/office/excel/2006/main">
          <x14:cfRule type="dataBar" id="{08C594ED-CDCB-4FE1-A813-846BC40D4A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U665</xm:sqref>
        </x14:conditionalFormatting>
        <x14:conditionalFormatting xmlns:xm="http://schemas.microsoft.com/office/excel/2006/main">
          <x14:cfRule type="dataBar" id="{E555287F-67F0-4D15-9FF8-30373B122D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Z664</xm:sqref>
        </x14:conditionalFormatting>
        <x14:conditionalFormatting xmlns:xm="http://schemas.microsoft.com/office/excel/2006/main">
          <x14:cfRule type="dataBar" id="{4429C1B5-7153-472B-AEC1-838A13C548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U664</xm:sqref>
        </x14:conditionalFormatting>
        <x14:conditionalFormatting xmlns:xm="http://schemas.microsoft.com/office/excel/2006/main">
          <x14:cfRule type="dataBar" id="{23851934-F5F4-44AF-BC65-4C9F264C82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Z662</xm:sqref>
        </x14:conditionalFormatting>
        <x14:conditionalFormatting xmlns:xm="http://schemas.microsoft.com/office/excel/2006/main">
          <x14:cfRule type="dataBar" id="{BA2FDE82-59D1-447B-8D5F-7278104E4B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U662</xm:sqref>
        </x14:conditionalFormatting>
        <x14:conditionalFormatting xmlns:xm="http://schemas.microsoft.com/office/excel/2006/main">
          <x14:cfRule type="dataBar" id="{0D8E7562-837B-4FF1-87CA-FD693BBB746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Z663</xm:sqref>
        </x14:conditionalFormatting>
        <x14:conditionalFormatting xmlns:xm="http://schemas.microsoft.com/office/excel/2006/main">
          <x14:cfRule type="dataBar" id="{C83AB739-0987-488D-9E0F-31EC4AE95A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U663</xm:sqref>
        </x14:conditionalFormatting>
        <x14:conditionalFormatting xmlns:xm="http://schemas.microsoft.com/office/excel/2006/main">
          <x14:cfRule type="dataBar" id="{D597DFA3-2390-4F42-8A75-0FBBD1574D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Z661</xm:sqref>
        </x14:conditionalFormatting>
        <x14:conditionalFormatting xmlns:xm="http://schemas.microsoft.com/office/excel/2006/main">
          <x14:cfRule type="dataBar" id="{01E8AB1A-57C5-4EE6-8E34-B519A74811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U661</xm:sqref>
        </x14:conditionalFormatting>
        <x14:conditionalFormatting xmlns:xm="http://schemas.microsoft.com/office/excel/2006/main">
          <x14:cfRule type="dataBar" id="{C87A6059-A458-447C-9217-9D6A6334DC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Z660</xm:sqref>
        </x14:conditionalFormatting>
        <x14:conditionalFormatting xmlns:xm="http://schemas.microsoft.com/office/excel/2006/main">
          <x14:cfRule type="dataBar" id="{EE634756-A9A5-4D27-AD98-5C7C0A0F66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U660</xm:sqref>
        </x14:conditionalFormatting>
        <x14:conditionalFormatting xmlns:xm="http://schemas.microsoft.com/office/excel/2006/main">
          <x14:cfRule type="dataBar" id="{18B12FDF-500D-49C3-90D3-652AD46736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Z659</xm:sqref>
        </x14:conditionalFormatting>
        <x14:conditionalFormatting xmlns:xm="http://schemas.microsoft.com/office/excel/2006/main">
          <x14:cfRule type="dataBar" id="{10F227F9-B17A-4282-B10D-326E4414C2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U659</xm:sqref>
        </x14:conditionalFormatting>
        <x14:conditionalFormatting xmlns:xm="http://schemas.microsoft.com/office/excel/2006/main">
          <x14:cfRule type="dataBar" id="{7702DA86-6848-4026-8FDA-28DA409611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Z658</xm:sqref>
        </x14:conditionalFormatting>
        <x14:conditionalFormatting xmlns:xm="http://schemas.microsoft.com/office/excel/2006/main">
          <x14:cfRule type="dataBar" id="{CA6BE84D-B9E1-47AB-AC08-2B0044675E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U658</xm:sqref>
        </x14:conditionalFormatting>
        <x14:conditionalFormatting xmlns:xm="http://schemas.microsoft.com/office/excel/2006/main">
          <x14:cfRule type="dataBar" id="{7B37FCED-D483-4F90-890F-EC9702E736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Z657</xm:sqref>
        </x14:conditionalFormatting>
        <x14:conditionalFormatting xmlns:xm="http://schemas.microsoft.com/office/excel/2006/main">
          <x14:cfRule type="dataBar" id="{C52347CF-3737-4E82-BA68-650C27EF1DB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U657</xm:sqref>
        </x14:conditionalFormatting>
        <x14:conditionalFormatting xmlns:xm="http://schemas.microsoft.com/office/excel/2006/main">
          <x14:cfRule type="dataBar" id="{147D8EC3-A78A-4BE2-8CA6-199DA240E7F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Z656</xm:sqref>
        </x14:conditionalFormatting>
        <x14:conditionalFormatting xmlns:xm="http://schemas.microsoft.com/office/excel/2006/main">
          <x14:cfRule type="dataBar" id="{2176DBD6-FB4B-480E-9793-2DAD57D6C4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U656</xm:sqref>
        </x14:conditionalFormatting>
        <x14:conditionalFormatting xmlns:xm="http://schemas.microsoft.com/office/excel/2006/main">
          <x14:cfRule type="dataBar" id="{8FE84F3F-8670-44B8-89EA-5098753C06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Z655</xm:sqref>
        </x14:conditionalFormatting>
        <x14:conditionalFormatting xmlns:xm="http://schemas.microsoft.com/office/excel/2006/main">
          <x14:cfRule type="dataBar" id="{24D5B201-6DA4-42BA-9A81-C801041BBF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U655</xm:sqref>
        </x14:conditionalFormatting>
        <x14:conditionalFormatting xmlns:xm="http://schemas.microsoft.com/office/excel/2006/main">
          <x14:cfRule type="dataBar" id="{A736DABE-4229-4143-86D0-59E9C2F048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Z654</xm:sqref>
        </x14:conditionalFormatting>
        <x14:conditionalFormatting xmlns:xm="http://schemas.microsoft.com/office/excel/2006/main">
          <x14:cfRule type="dataBar" id="{17F0F940-AF93-46AC-9291-0083B96574E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U654</xm:sqref>
        </x14:conditionalFormatting>
        <x14:conditionalFormatting xmlns:xm="http://schemas.microsoft.com/office/excel/2006/main">
          <x14:cfRule type="dataBar" id="{055E20B2-A342-4B6B-9E32-59C18B7984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Z653</xm:sqref>
        </x14:conditionalFormatting>
        <x14:conditionalFormatting xmlns:xm="http://schemas.microsoft.com/office/excel/2006/main">
          <x14:cfRule type="dataBar" id="{C5F99A4B-74C3-4D06-8B17-A345FE9FB25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U653</xm:sqref>
        </x14:conditionalFormatting>
        <x14:conditionalFormatting xmlns:xm="http://schemas.microsoft.com/office/excel/2006/main">
          <x14:cfRule type="dataBar" id="{3B01F7A9-C438-4030-9264-400937841B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Z652</xm:sqref>
        </x14:conditionalFormatting>
        <x14:conditionalFormatting xmlns:xm="http://schemas.microsoft.com/office/excel/2006/main">
          <x14:cfRule type="dataBar" id="{29B2AED4-D3E5-49EA-9874-3EF89F71AB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U652</xm:sqref>
        </x14:conditionalFormatting>
        <x14:conditionalFormatting xmlns:xm="http://schemas.microsoft.com/office/excel/2006/main">
          <x14:cfRule type="dataBar" id="{154C4F55-4C70-4286-9EB4-880AA291C90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Z651</xm:sqref>
        </x14:conditionalFormatting>
        <x14:conditionalFormatting xmlns:xm="http://schemas.microsoft.com/office/excel/2006/main">
          <x14:cfRule type="dataBar" id="{BD1D938A-484C-49C6-9195-CA2B21F0815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U651</xm:sqref>
        </x14:conditionalFormatting>
        <x14:conditionalFormatting xmlns:xm="http://schemas.microsoft.com/office/excel/2006/main">
          <x14:cfRule type="dataBar" id="{80906258-98FF-49F2-872C-33656AB54B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Z650</xm:sqref>
        </x14:conditionalFormatting>
        <x14:conditionalFormatting xmlns:xm="http://schemas.microsoft.com/office/excel/2006/main">
          <x14:cfRule type="dataBar" id="{1018FC7F-2E3D-4123-B27D-0DEAAB6BD7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U650</xm:sqref>
        </x14:conditionalFormatting>
        <x14:conditionalFormatting xmlns:xm="http://schemas.microsoft.com/office/excel/2006/main">
          <x14:cfRule type="dataBar" id="{540B17E8-0438-4560-A666-5BA9D79253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Z649</xm:sqref>
        </x14:conditionalFormatting>
        <x14:conditionalFormatting xmlns:xm="http://schemas.microsoft.com/office/excel/2006/main">
          <x14:cfRule type="dataBar" id="{40DDE3A6-4BFA-4463-A1EE-8B0913FAA9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U649</xm:sqref>
        </x14:conditionalFormatting>
        <x14:conditionalFormatting xmlns:xm="http://schemas.microsoft.com/office/excel/2006/main">
          <x14:cfRule type="dataBar" id="{88577A71-FAD8-4857-83F6-1E76B6BA2F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Z648</xm:sqref>
        </x14:conditionalFormatting>
        <x14:conditionalFormatting xmlns:xm="http://schemas.microsoft.com/office/excel/2006/main">
          <x14:cfRule type="dataBar" id="{5629C214-4292-46A6-A2FD-85227E3BBF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U648</xm:sqref>
        </x14:conditionalFormatting>
        <x14:conditionalFormatting xmlns:xm="http://schemas.microsoft.com/office/excel/2006/main">
          <x14:cfRule type="dataBar" id="{52BF57C6-60AD-4808-AFDC-024E8ED1B3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Z647</xm:sqref>
        </x14:conditionalFormatting>
        <x14:conditionalFormatting xmlns:xm="http://schemas.microsoft.com/office/excel/2006/main">
          <x14:cfRule type="dataBar" id="{4E7E3711-0D8D-412E-A3B9-BFFAB95A71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U647</xm:sqref>
        </x14:conditionalFormatting>
        <x14:conditionalFormatting xmlns:xm="http://schemas.microsoft.com/office/excel/2006/main">
          <x14:cfRule type="dataBar" id="{53133B70-ACF2-49ED-B715-D04423AA1C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Z643</xm:sqref>
        </x14:conditionalFormatting>
        <x14:conditionalFormatting xmlns:xm="http://schemas.microsoft.com/office/excel/2006/main">
          <x14:cfRule type="dataBar" id="{3D148CE0-1D07-49DA-BE3B-E23B197AD7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U643</xm:sqref>
        </x14:conditionalFormatting>
        <x14:conditionalFormatting xmlns:xm="http://schemas.microsoft.com/office/excel/2006/main">
          <x14:cfRule type="dataBar" id="{1649D072-721B-4743-BD01-277F6AF1FA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Z642</xm:sqref>
        </x14:conditionalFormatting>
        <x14:conditionalFormatting xmlns:xm="http://schemas.microsoft.com/office/excel/2006/main">
          <x14:cfRule type="dataBar" id="{BB02D096-EAEE-4A6F-93CE-B9664F4D508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U642</xm:sqref>
        </x14:conditionalFormatting>
        <x14:conditionalFormatting xmlns:xm="http://schemas.microsoft.com/office/excel/2006/main">
          <x14:cfRule type="dataBar" id="{9E96CB3A-E155-4F24-ACA2-FB7078B570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Z641</xm:sqref>
        </x14:conditionalFormatting>
        <x14:conditionalFormatting xmlns:xm="http://schemas.microsoft.com/office/excel/2006/main">
          <x14:cfRule type="dataBar" id="{3722F369-EC8D-49C5-9A96-E778983696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U641</xm:sqref>
        </x14:conditionalFormatting>
        <x14:conditionalFormatting xmlns:xm="http://schemas.microsoft.com/office/excel/2006/main">
          <x14:cfRule type="dataBar" id="{D5CDF5BC-3B1D-4B13-82AA-F775131A52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Z640</xm:sqref>
        </x14:conditionalFormatting>
        <x14:conditionalFormatting xmlns:xm="http://schemas.microsoft.com/office/excel/2006/main">
          <x14:cfRule type="dataBar" id="{0367D90F-01D1-41AB-A938-4F71FCBE57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U640</xm:sqref>
        </x14:conditionalFormatting>
        <x14:conditionalFormatting xmlns:xm="http://schemas.microsoft.com/office/excel/2006/main">
          <x14:cfRule type="dataBar" id="{2AD3743A-51DF-4037-BFB3-F6801D61B0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Z639</xm:sqref>
        </x14:conditionalFormatting>
        <x14:conditionalFormatting xmlns:xm="http://schemas.microsoft.com/office/excel/2006/main">
          <x14:cfRule type="dataBar" id="{0ED34F86-FE8A-4DEE-851C-106C6EF143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U639</xm:sqref>
        </x14:conditionalFormatting>
        <x14:conditionalFormatting xmlns:xm="http://schemas.microsoft.com/office/excel/2006/main">
          <x14:cfRule type="dataBar" id="{65E160A7-7801-4B04-B59C-D05A01727F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Z638</xm:sqref>
        </x14:conditionalFormatting>
        <x14:conditionalFormatting xmlns:xm="http://schemas.microsoft.com/office/excel/2006/main">
          <x14:cfRule type="dataBar" id="{F46B6744-A415-432F-877A-CDE7FAFC61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U638</xm:sqref>
        </x14:conditionalFormatting>
        <x14:conditionalFormatting xmlns:xm="http://schemas.microsoft.com/office/excel/2006/main">
          <x14:cfRule type="dataBar" id="{810F3AF6-4140-4F03-9947-1678ED61A0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Z637</xm:sqref>
        </x14:conditionalFormatting>
        <x14:conditionalFormatting xmlns:xm="http://schemas.microsoft.com/office/excel/2006/main">
          <x14:cfRule type="dataBar" id="{8F493FA2-E3DC-4014-8177-20E37F4F2F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U637</xm:sqref>
        </x14:conditionalFormatting>
        <x14:conditionalFormatting xmlns:xm="http://schemas.microsoft.com/office/excel/2006/main">
          <x14:cfRule type="dataBar" id="{4CED2336-536F-4B00-8DB9-D057AC208C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Z636</xm:sqref>
        </x14:conditionalFormatting>
        <x14:conditionalFormatting xmlns:xm="http://schemas.microsoft.com/office/excel/2006/main">
          <x14:cfRule type="dataBar" id="{058C6F44-B964-4DC4-B19A-442D2BAF71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U636</xm:sqref>
        </x14:conditionalFormatting>
        <x14:conditionalFormatting xmlns:xm="http://schemas.microsoft.com/office/excel/2006/main">
          <x14:cfRule type="dataBar" id="{26A50D9D-B18D-4884-801F-B158E98003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Z635</xm:sqref>
        </x14:conditionalFormatting>
        <x14:conditionalFormatting xmlns:xm="http://schemas.microsoft.com/office/excel/2006/main">
          <x14:cfRule type="dataBar" id="{8C626161-8EF4-4DD6-8345-6054452775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U635</xm:sqref>
        </x14:conditionalFormatting>
        <x14:conditionalFormatting xmlns:xm="http://schemas.microsoft.com/office/excel/2006/main">
          <x14:cfRule type="dataBar" id="{1DA30165-4CC0-4D40-8B01-5CCC768422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Z634</xm:sqref>
        </x14:conditionalFormatting>
        <x14:conditionalFormatting xmlns:xm="http://schemas.microsoft.com/office/excel/2006/main">
          <x14:cfRule type="dataBar" id="{9B862F97-1875-48CF-844D-121A69A61C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U634</xm:sqref>
        </x14:conditionalFormatting>
        <x14:conditionalFormatting xmlns:xm="http://schemas.microsoft.com/office/excel/2006/main">
          <x14:cfRule type="dataBar" id="{6FD0F4EF-19D4-4223-863D-10038CEC68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Z646</xm:sqref>
        </x14:conditionalFormatting>
        <x14:conditionalFormatting xmlns:xm="http://schemas.microsoft.com/office/excel/2006/main">
          <x14:cfRule type="dataBar" id="{2BE6451F-BD53-4303-813B-5E4031BA93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U646</xm:sqref>
        </x14:conditionalFormatting>
        <x14:conditionalFormatting xmlns:xm="http://schemas.microsoft.com/office/excel/2006/main">
          <x14:cfRule type="dataBar" id="{BEBEDEF0-407A-42BE-90A5-56689B3D5A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Z645</xm:sqref>
        </x14:conditionalFormatting>
        <x14:conditionalFormatting xmlns:xm="http://schemas.microsoft.com/office/excel/2006/main">
          <x14:cfRule type="dataBar" id="{088D64AF-7C6B-4AF4-BDCE-97A6BE19EE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U645</xm:sqref>
        </x14:conditionalFormatting>
        <x14:conditionalFormatting xmlns:xm="http://schemas.microsoft.com/office/excel/2006/main">
          <x14:cfRule type="dataBar" id="{A2E2B64D-E35A-4F61-AFF4-2A3B1FC45C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Z633</xm:sqref>
        </x14:conditionalFormatting>
        <x14:conditionalFormatting xmlns:xm="http://schemas.microsoft.com/office/excel/2006/main">
          <x14:cfRule type="dataBar" id="{1EB99823-84B8-468F-8194-0654597D5B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U633</xm:sqref>
        </x14:conditionalFormatting>
        <x14:conditionalFormatting xmlns:xm="http://schemas.microsoft.com/office/excel/2006/main">
          <x14:cfRule type="dataBar" id="{612CE7C1-9654-4A86-B682-10DFEFB597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Z632</xm:sqref>
        </x14:conditionalFormatting>
        <x14:conditionalFormatting xmlns:xm="http://schemas.microsoft.com/office/excel/2006/main">
          <x14:cfRule type="dataBar" id="{2DB8CE4C-8ED5-47BA-8AAA-7CE44F7C8B5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U632</xm:sqref>
        </x14:conditionalFormatting>
        <x14:conditionalFormatting xmlns:xm="http://schemas.microsoft.com/office/excel/2006/main">
          <x14:cfRule type="dataBar" id="{0A048F3E-558D-47AA-9778-668BB90BF8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Z631</xm:sqref>
        </x14:conditionalFormatting>
        <x14:conditionalFormatting xmlns:xm="http://schemas.microsoft.com/office/excel/2006/main">
          <x14:cfRule type="dataBar" id="{248C1F46-E450-4FF8-A435-F6A44446F1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U631</xm:sqref>
        </x14:conditionalFormatting>
        <x14:conditionalFormatting xmlns:xm="http://schemas.microsoft.com/office/excel/2006/main">
          <x14:cfRule type="dataBar" id="{BEF03E93-E756-4B00-BC6A-F3AFFF1245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Z630</xm:sqref>
        </x14:conditionalFormatting>
        <x14:conditionalFormatting xmlns:xm="http://schemas.microsoft.com/office/excel/2006/main">
          <x14:cfRule type="dataBar" id="{48B5EDF6-53BF-4848-9355-DE6CC3AB7C8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U630</xm:sqref>
        </x14:conditionalFormatting>
        <x14:conditionalFormatting xmlns:xm="http://schemas.microsoft.com/office/excel/2006/main">
          <x14:cfRule type="dataBar" id="{EE03CB34-5D5C-48B1-B0C3-336241ED8E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Z629</xm:sqref>
        </x14:conditionalFormatting>
        <x14:conditionalFormatting xmlns:xm="http://schemas.microsoft.com/office/excel/2006/main">
          <x14:cfRule type="dataBar" id="{11532F79-8F56-4C00-B7B2-33CC9EE763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U629</xm:sqref>
        </x14:conditionalFormatting>
        <x14:conditionalFormatting xmlns:xm="http://schemas.microsoft.com/office/excel/2006/main">
          <x14:cfRule type="dataBar" id="{C3AFED56-705E-4DBE-87C7-41905A75C9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Z628</xm:sqref>
        </x14:conditionalFormatting>
        <x14:conditionalFormatting xmlns:xm="http://schemas.microsoft.com/office/excel/2006/main">
          <x14:cfRule type="dataBar" id="{4C89E6F9-200C-4B9D-A5F7-75926166C2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U628</xm:sqref>
        </x14:conditionalFormatting>
        <x14:conditionalFormatting xmlns:xm="http://schemas.microsoft.com/office/excel/2006/main">
          <x14:cfRule type="dataBar" id="{A19F805D-1BB9-4462-B4FC-A7B0764F98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Z644</xm:sqref>
        </x14:conditionalFormatting>
        <x14:conditionalFormatting xmlns:xm="http://schemas.microsoft.com/office/excel/2006/main">
          <x14:cfRule type="dataBar" id="{3346F9AB-1F03-4BF4-B662-54C8C84FAF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U644</xm:sqref>
        </x14:conditionalFormatting>
        <x14:conditionalFormatting xmlns:xm="http://schemas.microsoft.com/office/excel/2006/main">
          <x14:cfRule type="dataBar" id="{2071F46E-BA09-40D4-9348-2140689F33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Z627</xm:sqref>
        </x14:conditionalFormatting>
        <x14:conditionalFormatting xmlns:xm="http://schemas.microsoft.com/office/excel/2006/main">
          <x14:cfRule type="dataBar" id="{BDC7C5AC-E65D-4239-A964-98EB4BB4BD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U627</xm:sqref>
        </x14:conditionalFormatting>
        <x14:conditionalFormatting xmlns:xm="http://schemas.microsoft.com/office/excel/2006/main">
          <x14:cfRule type="dataBar" id="{3F7A9E82-4239-46B2-9779-CD3542B1B0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Z582</xm:sqref>
        </x14:conditionalFormatting>
        <x14:conditionalFormatting xmlns:xm="http://schemas.microsoft.com/office/excel/2006/main">
          <x14:cfRule type="dataBar" id="{C3CC5144-A515-4EDA-8ED5-EB43D1A30E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U582</xm:sqref>
        </x14:conditionalFormatting>
        <x14:conditionalFormatting xmlns:xm="http://schemas.microsoft.com/office/excel/2006/main">
          <x14:cfRule type="dataBar" id="{E6D59397-E0EF-4CF4-B29B-77115478BF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Z581</xm:sqref>
        </x14:conditionalFormatting>
        <x14:conditionalFormatting xmlns:xm="http://schemas.microsoft.com/office/excel/2006/main">
          <x14:cfRule type="dataBar" id="{2DA49475-B4FD-4DBA-ADC8-F98B0C6D05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U581</xm:sqref>
        </x14:conditionalFormatting>
        <x14:conditionalFormatting xmlns:xm="http://schemas.microsoft.com/office/excel/2006/main">
          <x14:cfRule type="dataBar" id="{BD765092-1514-4E70-8995-F70A8E630B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Z626</xm:sqref>
        </x14:conditionalFormatting>
        <x14:conditionalFormatting xmlns:xm="http://schemas.microsoft.com/office/excel/2006/main">
          <x14:cfRule type="dataBar" id="{74393475-9B41-4629-A4F8-976FF90E59F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U626</xm:sqref>
        </x14:conditionalFormatting>
        <x14:conditionalFormatting xmlns:xm="http://schemas.microsoft.com/office/excel/2006/main">
          <x14:cfRule type="dataBar" id="{14BBACA5-AA79-48CC-B9DD-07FD693627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Z625</xm:sqref>
        </x14:conditionalFormatting>
        <x14:conditionalFormatting xmlns:xm="http://schemas.microsoft.com/office/excel/2006/main">
          <x14:cfRule type="dataBar" id="{3E4E656C-58A1-41E8-9608-EC233BE698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U625</xm:sqref>
        </x14:conditionalFormatting>
        <x14:conditionalFormatting xmlns:xm="http://schemas.microsoft.com/office/excel/2006/main">
          <x14:cfRule type="dataBar" id="{C656BC68-1DE5-412E-96AE-176EBAE321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Z624</xm:sqref>
        </x14:conditionalFormatting>
        <x14:conditionalFormatting xmlns:xm="http://schemas.microsoft.com/office/excel/2006/main">
          <x14:cfRule type="dataBar" id="{0F01B967-D3E1-4755-A4FA-23855FBEEE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U624</xm:sqref>
        </x14:conditionalFormatting>
        <x14:conditionalFormatting xmlns:xm="http://schemas.microsoft.com/office/excel/2006/main">
          <x14:cfRule type="dataBar" id="{C11EA9D7-0802-498A-B54F-E8AE141B1A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Z623</xm:sqref>
        </x14:conditionalFormatting>
        <x14:conditionalFormatting xmlns:xm="http://schemas.microsoft.com/office/excel/2006/main">
          <x14:cfRule type="dataBar" id="{D0D28AD9-FD99-490C-83E8-C61F6208D16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U623</xm:sqref>
        </x14:conditionalFormatting>
        <x14:conditionalFormatting xmlns:xm="http://schemas.microsoft.com/office/excel/2006/main">
          <x14:cfRule type="dataBar" id="{DCBB188A-30E6-4F04-B2D2-6141B11056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Z622</xm:sqref>
        </x14:conditionalFormatting>
        <x14:conditionalFormatting xmlns:xm="http://schemas.microsoft.com/office/excel/2006/main">
          <x14:cfRule type="dataBar" id="{D9D0C316-6AB0-41E4-A1E6-22E81535E2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U622</xm:sqref>
        </x14:conditionalFormatting>
        <x14:conditionalFormatting xmlns:xm="http://schemas.microsoft.com/office/excel/2006/main">
          <x14:cfRule type="dataBar" id="{83CB4E4C-FAA0-45F8-BA3A-F79318C5DC1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Z621</xm:sqref>
        </x14:conditionalFormatting>
        <x14:conditionalFormatting xmlns:xm="http://schemas.microsoft.com/office/excel/2006/main">
          <x14:cfRule type="dataBar" id="{9B99C8A7-1D9B-49BF-AE41-CBB0C82BCC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U621</xm:sqref>
        </x14:conditionalFormatting>
        <x14:conditionalFormatting xmlns:xm="http://schemas.microsoft.com/office/excel/2006/main">
          <x14:cfRule type="dataBar" id="{7BF89D68-8077-4B52-A948-E944332B4C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Z620</xm:sqref>
        </x14:conditionalFormatting>
        <x14:conditionalFormatting xmlns:xm="http://schemas.microsoft.com/office/excel/2006/main">
          <x14:cfRule type="dataBar" id="{2B1602D3-DBF0-4AA2-9444-BEF1A55304F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U620</xm:sqref>
        </x14:conditionalFormatting>
        <x14:conditionalFormatting xmlns:xm="http://schemas.microsoft.com/office/excel/2006/main">
          <x14:cfRule type="dataBar" id="{6FF3ACD2-DA96-4CB9-992D-3C275A194A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Z619</xm:sqref>
        </x14:conditionalFormatting>
        <x14:conditionalFormatting xmlns:xm="http://schemas.microsoft.com/office/excel/2006/main">
          <x14:cfRule type="dataBar" id="{66F7F584-CD6A-434A-969C-791B24575F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U619</xm:sqref>
        </x14:conditionalFormatting>
        <x14:conditionalFormatting xmlns:xm="http://schemas.microsoft.com/office/excel/2006/main">
          <x14:cfRule type="dataBar" id="{4268A46A-1E9B-4D69-8E8A-54C2869D38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Z618</xm:sqref>
        </x14:conditionalFormatting>
        <x14:conditionalFormatting xmlns:xm="http://schemas.microsoft.com/office/excel/2006/main">
          <x14:cfRule type="dataBar" id="{4F1A544F-7EAE-4C20-BE05-984DBF2D8D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U618</xm:sqref>
        </x14:conditionalFormatting>
        <x14:conditionalFormatting xmlns:xm="http://schemas.microsoft.com/office/excel/2006/main">
          <x14:cfRule type="dataBar" id="{8C53983C-FD16-4711-A0CC-32B66811400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Z617</xm:sqref>
        </x14:conditionalFormatting>
        <x14:conditionalFormatting xmlns:xm="http://schemas.microsoft.com/office/excel/2006/main">
          <x14:cfRule type="dataBar" id="{32605E5D-3B6C-43C7-A4B3-82092F62BAA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U617</xm:sqref>
        </x14:conditionalFormatting>
        <x14:conditionalFormatting xmlns:xm="http://schemas.microsoft.com/office/excel/2006/main">
          <x14:cfRule type="dataBar" id="{3316267C-0E5B-49B6-A67B-C8116CEA96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Z616</xm:sqref>
        </x14:conditionalFormatting>
        <x14:conditionalFormatting xmlns:xm="http://schemas.microsoft.com/office/excel/2006/main">
          <x14:cfRule type="dataBar" id="{BE52BD11-5230-430C-910E-8D317B0F2E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U616</xm:sqref>
        </x14:conditionalFormatting>
        <x14:conditionalFormatting xmlns:xm="http://schemas.microsoft.com/office/excel/2006/main">
          <x14:cfRule type="dataBar" id="{C155DE9D-D3FE-42E6-96B2-FB5756DFF4F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Z615</xm:sqref>
        </x14:conditionalFormatting>
        <x14:conditionalFormatting xmlns:xm="http://schemas.microsoft.com/office/excel/2006/main">
          <x14:cfRule type="dataBar" id="{F572E537-2EA9-47F2-AB07-0947218C88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U615</xm:sqref>
        </x14:conditionalFormatting>
        <x14:conditionalFormatting xmlns:xm="http://schemas.microsoft.com/office/excel/2006/main">
          <x14:cfRule type="dataBar" id="{960AF389-54C8-4CD1-A384-ACB83F7E96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Z614</xm:sqref>
        </x14:conditionalFormatting>
        <x14:conditionalFormatting xmlns:xm="http://schemas.microsoft.com/office/excel/2006/main">
          <x14:cfRule type="dataBar" id="{56EFA674-332B-4709-928F-34548B0131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U614</xm:sqref>
        </x14:conditionalFormatting>
        <x14:conditionalFormatting xmlns:xm="http://schemas.microsoft.com/office/excel/2006/main">
          <x14:cfRule type="dataBar" id="{8DC87E53-F790-49CC-B890-8F139F7B0BD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Z613</xm:sqref>
        </x14:conditionalFormatting>
        <x14:conditionalFormatting xmlns:xm="http://schemas.microsoft.com/office/excel/2006/main">
          <x14:cfRule type="dataBar" id="{CE6533A9-B4B5-4F07-8993-488A9B0046E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U613</xm:sqref>
        </x14:conditionalFormatting>
        <x14:conditionalFormatting xmlns:xm="http://schemas.microsoft.com/office/excel/2006/main">
          <x14:cfRule type="dataBar" id="{42389482-5C96-4E74-93E7-36448C89A1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Z612</xm:sqref>
        </x14:conditionalFormatting>
        <x14:conditionalFormatting xmlns:xm="http://schemas.microsoft.com/office/excel/2006/main">
          <x14:cfRule type="dataBar" id="{2ADE4867-2BC4-47CE-9593-6F7EA1311C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U612</xm:sqref>
        </x14:conditionalFormatting>
        <x14:conditionalFormatting xmlns:xm="http://schemas.microsoft.com/office/excel/2006/main">
          <x14:cfRule type="dataBar" id="{9F83898A-ECB5-4DC7-9577-66DB59DFFB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Z611</xm:sqref>
        </x14:conditionalFormatting>
        <x14:conditionalFormatting xmlns:xm="http://schemas.microsoft.com/office/excel/2006/main">
          <x14:cfRule type="dataBar" id="{B7EABD65-B4D0-46AF-8E74-3EF0CD8C52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U611</xm:sqref>
        </x14:conditionalFormatting>
        <x14:conditionalFormatting xmlns:xm="http://schemas.microsoft.com/office/excel/2006/main">
          <x14:cfRule type="dataBar" id="{03320AEF-CE3B-4099-8731-DE733BD2EB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Z610</xm:sqref>
        </x14:conditionalFormatting>
        <x14:conditionalFormatting xmlns:xm="http://schemas.microsoft.com/office/excel/2006/main">
          <x14:cfRule type="dataBar" id="{DD830D66-327A-4AC5-9FB3-202A3A256A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U610</xm:sqref>
        </x14:conditionalFormatting>
        <x14:conditionalFormatting xmlns:xm="http://schemas.microsoft.com/office/excel/2006/main">
          <x14:cfRule type="dataBar" id="{BA542BDC-A59B-4E36-8B95-1671D98C87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Z609</xm:sqref>
        </x14:conditionalFormatting>
        <x14:conditionalFormatting xmlns:xm="http://schemas.microsoft.com/office/excel/2006/main">
          <x14:cfRule type="dataBar" id="{E6A17F5A-1DFF-43EA-B76F-939E9B6CA71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U609</xm:sqref>
        </x14:conditionalFormatting>
        <x14:conditionalFormatting xmlns:xm="http://schemas.microsoft.com/office/excel/2006/main">
          <x14:cfRule type="dataBar" id="{D3E7FFC8-2A3E-431C-8DFB-646F9518FA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Z608</xm:sqref>
        </x14:conditionalFormatting>
        <x14:conditionalFormatting xmlns:xm="http://schemas.microsoft.com/office/excel/2006/main">
          <x14:cfRule type="dataBar" id="{6536E071-6608-4922-97D8-4F5312F1D2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U608</xm:sqref>
        </x14:conditionalFormatting>
        <x14:conditionalFormatting xmlns:xm="http://schemas.microsoft.com/office/excel/2006/main">
          <x14:cfRule type="dataBar" id="{548DD7BF-3EC0-4E71-BB2C-0B67BC3349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Z607</xm:sqref>
        </x14:conditionalFormatting>
        <x14:conditionalFormatting xmlns:xm="http://schemas.microsoft.com/office/excel/2006/main">
          <x14:cfRule type="dataBar" id="{AC3AA3B6-AECE-499C-8DD2-F092D2C6D4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U607</xm:sqref>
        </x14:conditionalFormatting>
        <x14:conditionalFormatting xmlns:xm="http://schemas.microsoft.com/office/excel/2006/main">
          <x14:cfRule type="dataBar" id="{96AE29B8-3B71-47DB-A38B-3B2E7F21F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Z606</xm:sqref>
        </x14:conditionalFormatting>
        <x14:conditionalFormatting xmlns:xm="http://schemas.microsoft.com/office/excel/2006/main">
          <x14:cfRule type="dataBar" id="{81FBA500-7E2B-4F35-BF2D-D5E35CC19F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U606</xm:sqref>
        </x14:conditionalFormatting>
        <x14:conditionalFormatting xmlns:xm="http://schemas.microsoft.com/office/excel/2006/main">
          <x14:cfRule type="dataBar" id="{34758727-7FD2-42D0-BC3C-C8A2FFADAC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Z605</xm:sqref>
        </x14:conditionalFormatting>
        <x14:conditionalFormatting xmlns:xm="http://schemas.microsoft.com/office/excel/2006/main">
          <x14:cfRule type="dataBar" id="{8C9E0B60-8BAC-4618-8C6D-276B0634FF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U605</xm:sqref>
        </x14:conditionalFormatting>
        <x14:conditionalFormatting xmlns:xm="http://schemas.microsoft.com/office/excel/2006/main">
          <x14:cfRule type="dataBar" id="{3826617C-A017-40A0-A5B3-B37C6738ACC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Z604</xm:sqref>
        </x14:conditionalFormatting>
        <x14:conditionalFormatting xmlns:xm="http://schemas.microsoft.com/office/excel/2006/main">
          <x14:cfRule type="dataBar" id="{759D9AFD-C155-4236-850F-20D0354D960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U604</xm:sqref>
        </x14:conditionalFormatting>
        <x14:conditionalFormatting xmlns:xm="http://schemas.microsoft.com/office/excel/2006/main">
          <x14:cfRule type="dataBar" id="{17559343-4E0D-494B-BB59-8DA53B32D8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Z603</xm:sqref>
        </x14:conditionalFormatting>
        <x14:conditionalFormatting xmlns:xm="http://schemas.microsoft.com/office/excel/2006/main">
          <x14:cfRule type="dataBar" id="{B2DA45D6-1141-4185-9F9E-37AB6CB73C1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U603</xm:sqref>
        </x14:conditionalFormatting>
        <x14:conditionalFormatting xmlns:xm="http://schemas.microsoft.com/office/excel/2006/main">
          <x14:cfRule type="dataBar" id="{0FDFF072-4829-4F2F-A67C-9F15FFC203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Z600</xm:sqref>
        </x14:conditionalFormatting>
        <x14:conditionalFormatting xmlns:xm="http://schemas.microsoft.com/office/excel/2006/main">
          <x14:cfRule type="dataBar" id="{DEABF98D-5267-436E-AA95-87DA0E8B19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U600</xm:sqref>
        </x14:conditionalFormatting>
        <x14:conditionalFormatting xmlns:xm="http://schemas.microsoft.com/office/excel/2006/main">
          <x14:cfRule type="dataBar" id="{27A9DB60-F8C0-4259-97A2-179BD287FE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Z599</xm:sqref>
        </x14:conditionalFormatting>
        <x14:conditionalFormatting xmlns:xm="http://schemas.microsoft.com/office/excel/2006/main">
          <x14:cfRule type="dataBar" id="{8D905623-0EFF-4962-B057-31A284346E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U599</xm:sqref>
        </x14:conditionalFormatting>
        <x14:conditionalFormatting xmlns:xm="http://schemas.microsoft.com/office/excel/2006/main">
          <x14:cfRule type="dataBar" id="{8B316FD1-E843-4E71-A79F-B74B94C72D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Z602</xm:sqref>
        </x14:conditionalFormatting>
        <x14:conditionalFormatting xmlns:xm="http://schemas.microsoft.com/office/excel/2006/main">
          <x14:cfRule type="dataBar" id="{8471DAD0-D280-4937-83B2-08D6E74105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U602</xm:sqref>
        </x14:conditionalFormatting>
        <x14:conditionalFormatting xmlns:xm="http://schemas.microsoft.com/office/excel/2006/main">
          <x14:cfRule type="dataBar" id="{0E64C95B-12E9-48A2-875F-4E1EB07AD7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Z601</xm:sqref>
        </x14:conditionalFormatting>
        <x14:conditionalFormatting xmlns:xm="http://schemas.microsoft.com/office/excel/2006/main">
          <x14:cfRule type="dataBar" id="{856ABD57-CAC1-4609-B1C5-818C62C121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U601</xm:sqref>
        </x14:conditionalFormatting>
        <x14:conditionalFormatting xmlns:xm="http://schemas.microsoft.com/office/excel/2006/main">
          <x14:cfRule type="dataBar" id="{9741D96A-D00D-4687-BD74-21D7A9C025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Z598</xm:sqref>
        </x14:conditionalFormatting>
        <x14:conditionalFormatting xmlns:xm="http://schemas.microsoft.com/office/excel/2006/main">
          <x14:cfRule type="dataBar" id="{9148EB86-3A48-4505-ADFF-614D69C091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U598</xm:sqref>
        </x14:conditionalFormatting>
        <x14:conditionalFormatting xmlns:xm="http://schemas.microsoft.com/office/excel/2006/main">
          <x14:cfRule type="dataBar" id="{72B0C0DB-11EB-4015-AE63-BA6CCCA4EC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Z597</xm:sqref>
        </x14:conditionalFormatting>
        <x14:conditionalFormatting xmlns:xm="http://schemas.microsoft.com/office/excel/2006/main">
          <x14:cfRule type="dataBar" id="{28E9E0AC-20FD-47DE-8C7F-749E2DD734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U597</xm:sqref>
        </x14:conditionalFormatting>
        <x14:conditionalFormatting xmlns:xm="http://schemas.microsoft.com/office/excel/2006/main">
          <x14:cfRule type="dataBar" id="{CC397BB4-7833-4F8F-A5D8-F368839E105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Z596</xm:sqref>
        </x14:conditionalFormatting>
        <x14:conditionalFormatting xmlns:xm="http://schemas.microsoft.com/office/excel/2006/main">
          <x14:cfRule type="dataBar" id="{984A44DA-2F55-47F9-B0FE-09E6A908B6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U596</xm:sqref>
        </x14:conditionalFormatting>
        <x14:conditionalFormatting xmlns:xm="http://schemas.microsoft.com/office/excel/2006/main">
          <x14:cfRule type="dataBar" id="{A606F6B5-120C-4770-9DE1-AFBFECA7B2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Z595</xm:sqref>
        </x14:conditionalFormatting>
        <x14:conditionalFormatting xmlns:xm="http://schemas.microsoft.com/office/excel/2006/main">
          <x14:cfRule type="dataBar" id="{A4B28940-A506-4F57-BC93-17C96A65B2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U595</xm:sqref>
        </x14:conditionalFormatting>
        <x14:conditionalFormatting xmlns:xm="http://schemas.microsoft.com/office/excel/2006/main">
          <x14:cfRule type="dataBar" id="{718FF759-A7D9-4AA6-92DF-AE0C100BB6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Z594</xm:sqref>
        </x14:conditionalFormatting>
        <x14:conditionalFormatting xmlns:xm="http://schemas.microsoft.com/office/excel/2006/main">
          <x14:cfRule type="dataBar" id="{A52BCAA1-0DF9-4CA1-A466-7EE9D1E54B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U594</xm:sqref>
        </x14:conditionalFormatting>
        <x14:conditionalFormatting xmlns:xm="http://schemas.microsoft.com/office/excel/2006/main">
          <x14:cfRule type="dataBar" id="{14385CB6-1CC4-40F1-A6FD-73494EDF75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Z593</xm:sqref>
        </x14:conditionalFormatting>
        <x14:conditionalFormatting xmlns:xm="http://schemas.microsoft.com/office/excel/2006/main">
          <x14:cfRule type="dataBar" id="{D8B48854-D6FF-41AE-8AB4-29734B3722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U593</xm:sqref>
        </x14:conditionalFormatting>
        <x14:conditionalFormatting xmlns:xm="http://schemas.microsoft.com/office/excel/2006/main">
          <x14:cfRule type="dataBar" id="{89EF0B21-3B7D-4294-96E0-146C806B58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Z592</xm:sqref>
        </x14:conditionalFormatting>
        <x14:conditionalFormatting xmlns:xm="http://schemas.microsoft.com/office/excel/2006/main">
          <x14:cfRule type="dataBar" id="{D2A750AF-25A3-4627-9361-DB09C75186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U592</xm:sqref>
        </x14:conditionalFormatting>
        <x14:conditionalFormatting xmlns:xm="http://schemas.microsoft.com/office/excel/2006/main">
          <x14:cfRule type="dataBar" id="{0EE12DA6-0EB9-4DD8-9627-6614986B9C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Z591</xm:sqref>
        </x14:conditionalFormatting>
        <x14:conditionalFormatting xmlns:xm="http://schemas.microsoft.com/office/excel/2006/main">
          <x14:cfRule type="dataBar" id="{B5323CA8-5706-44BB-A393-7F76DBCD83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U591</xm:sqref>
        </x14:conditionalFormatting>
        <x14:conditionalFormatting xmlns:xm="http://schemas.microsoft.com/office/excel/2006/main">
          <x14:cfRule type="dataBar" id="{BF74CB40-6E55-430B-85D6-7BE0B3CA19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Z590</xm:sqref>
        </x14:conditionalFormatting>
        <x14:conditionalFormatting xmlns:xm="http://schemas.microsoft.com/office/excel/2006/main">
          <x14:cfRule type="dataBar" id="{1A0FDD68-8196-48C3-9794-DBAF4580C7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U590</xm:sqref>
        </x14:conditionalFormatting>
        <x14:conditionalFormatting xmlns:xm="http://schemas.microsoft.com/office/excel/2006/main">
          <x14:cfRule type="dataBar" id="{EDDA7220-4790-4128-9541-D084C53C3D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Z589</xm:sqref>
        </x14:conditionalFormatting>
        <x14:conditionalFormatting xmlns:xm="http://schemas.microsoft.com/office/excel/2006/main">
          <x14:cfRule type="dataBar" id="{9D577890-27A9-48E8-B1AD-5C87834B6A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U589</xm:sqref>
        </x14:conditionalFormatting>
        <x14:conditionalFormatting xmlns:xm="http://schemas.microsoft.com/office/excel/2006/main">
          <x14:cfRule type="dataBar" id="{4C9369C0-CFE4-42CE-B6FC-8C6F253999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Z588</xm:sqref>
        </x14:conditionalFormatting>
        <x14:conditionalFormatting xmlns:xm="http://schemas.microsoft.com/office/excel/2006/main">
          <x14:cfRule type="dataBar" id="{9FD70B43-C0CA-4F21-B389-9AC560C2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U588</xm:sqref>
        </x14:conditionalFormatting>
        <x14:conditionalFormatting xmlns:xm="http://schemas.microsoft.com/office/excel/2006/main">
          <x14:cfRule type="dataBar" id="{629134B8-5425-4BCF-AE95-7010B52D7D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Z587</xm:sqref>
        </x14:conditionalFormatting>
        <x14:conditionalFormatting xmlns:xm="http://schemas.microsoft.com/office/excel/2006/main">
          <x14:cfRule type="dataBar" id="{060A31E7-80F2-4126-8CB2-1D7B40F039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U587</xm:sqref>
        </x14:conditionalFormatting>
        <x14:conditionalFormatting xmlns:xm="http://schemas.microsoft.com/office/excel/2006/main">
          <x14:cfRule type="dataBar" id="{8F0DAAD3-C217-481B-B927-2F3B46E31B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Z586</xm:sqref>
        </x14:conditionalFormatting>
        <x14:conditionalFormatting xmlns:xm="http://schemas.microsoft.com/office/excel/2006/main">
          <x14:cfRule type="dataBar" id="{EBFDD8E8-47CA-42E4-A962-83EA45BA8F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U586</xm:sqref>
        </x14:conditionalFormatting>
        <x14:conditionalFormatting xmlns:xm="http://schemas.microsoft.com/office/excel/2006/main">
          <x14:cfRule type="dataBar" id="{13CE1B99-EFC9-4AC1-94F0-0D30BA9282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Z585</xm:sqref>
        </x14:conditionalFormatting>
        <x14:conditionalFormatting xmlns:xm="http://schemas.microsoft.com/office/excel/2006/main">
          <x14:cfRule type="dataBar" id="{69C8ED80-CAD7-4E75-89F7-28225D7818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U585</xm:sqref>
        </x14:conditionalFormatting>
        <x14:conditionalFormatting xmlns:xm="http://schemas.microsoft.com/office/excel/2006/main">
          <x14:cfRule type="dataBar" id="{BB216D34-298F-420F-8CA9-DC394382C3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Z584</xm:sqref>
        </x14:conditionalFormatting>
        <x14:conditionalFormatting xmlns:xm="http://schemas.microsoft.com/office/excel/2006/main">
          <x14:cfRule type="dataBar" id="{18721F33-4D0E-4BDD-ACD5-9BFC8C3BB7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U584</xm:sqref>
        </x14:conditionalFormatting>
        <x14:conditionalFormatting xmlns:xm="http://schemas.microsoft.com/office/excel/2006/main">
          <x14:cfRule type="dataBar" id="{4C82E81C-A4D3-4ACF-B946-FE550CB575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Z583</xm:sqref>
        </x14:conditionalFormatting>
        <x14:conditionalFormatting xmlns:xm="http://schemas.microsoft.com/office/excel/2006/main">
          <x14:cfRule type="dataBar" id="{86C85004-2E44-4C75-A271-70665BF1D2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U583</xm:sqref>
        </x14:conditionalFormatting>
        <x14:conditionalFormatting xmlns:xm="http://schemas.microsoft.com/office/excel/2006/main">
          <x14:cfRule type="dataBar" id="{CEB96E52-3C93-4F5A-B6D9-F545D7465F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Z580</xm:sqref>
        </x14:conditionalFormatting>
        <x14:conditionalFormatting xmlns:xm="http://schemas.microsoft.com/office/excel/2006/main">
          <x14:cfRule type="dataBar" id="{8B860BCE-CF67-4677-8AFE-2768B2C6C0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U580</xm:sqref>
        </x14:conditionalFormatting>
        <x14:conditionalFormatting xmlns:xm="http://schemas.microsoft.com/office/excel/2006/main">
          <x14:cfRule type="dataBar" id="{F7C6B3F6-88B4-48E9-9129-7BAD1ECD57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Z579</xm:sqref>
        </x14:conditionalFormatting>
        <x14:conditionalFormatting xmlns:xm="http://schemas.microsoft.com/office/excel/2006/main">
          <x14:cfRule type="dataBar" id="{87746A10-675F-480B-AEC6-7F2EFCE8233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U579</xm:sqref>
        </x14:conditionalFormatting>
        <x14:conditionalFormatting xmlns:xm="http://schemas.microsoft.com/office/excel/2006/main">
          <x14:cfRule type="dataBar" id="{4619264E-EEA9-47B1-8F08-3EBA0D8E9F7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Z578</xm:sqref>
        </x14:conditionalFormatting>
        <x14:conditionalFormatting xmlns:xm="http://schemas.microsoft.com/office/excel/2006/main">
          <x14:cfRule type="dataBar" id="{5D28CA3D-17BB-463B-A84F-B58F4DF647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U578</xm:sqref>
        </x14:conditionalFormatting>
        <x14:conditionalFormatting xmlns:xm="http://schemas.microsoft.com/office/excel/2006/main">
          <x14:cfRule type="dataBar" id="{45624AE5-9EA6-49A9-9DFA-DE4F0332C1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Z577</xm:sqref>
        </x14:conditionalFormatting>
        <x14:conditionalFormatting xmlns:xm="http://schemas.microsoft.com/office/excel/2006/main">
          <x14:cfRule type="dataBar" id="{9FCE96EA-906D-4857-BAEF-27E53E0124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U577</xm:sqref>
        </x14:conditionalFormatting>
        <x14:conditionalFormatting xmlns:xm="http://schemas.microsoft.com/office/excel/2006/main">
          <x14:cfRule type="dataBar" id="{53B39516-8B7D-49CC-B0AE-3F94057D02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Z576</xm:sqref>
        </x14:conditionalFormatting>
        <x14:conditionalFormatting xmlns:xm="http://schemas.microsoft.com/office/excel/2006/main">
          <x14:cfRule type="dataBar" id="{0447AFA2-2C5A-4DC5-8160-E795D9646D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U576</xm:sqref>
        </x14:conditionalFormatting>
        <x14:conditionalFormatting xmlns:xm="http://schemas.microsoft.com/office/excel/2006/main">
          <x14:cfRule type="dataBar" id="{D9D52D54-81E1-48F3-81F9-75A15FFFCA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Z575</xm:sqref>
        </x14:conditionalFormatting>
        <x14:conditionalFormatting xmlns:xm="http://schemas.microsoft.com/office/excel/2006/main">
          <x14:cfRule type="dataBar" id="{DD35489F-9C0B-4738-88ED-9EF4136251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U575</xm:sqref>
        </x14:conditionalFormatting>
        <x14:conditionalFormatting xmlns:xm="http://schemas.microsoft.com/office/excel/2006/main">
          <x14:cfRule type="dataBar" id="{80D3EA08-75F4-43ED-A279-1B37DB8755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Z574</xm:sqref>
        </x14:conditionalFormatting>
        <x14:conditionalFormatting xmlns:xm="http://schemas.microsoft.com/office/excel/2006/main">
          <x14:cfRule type="dataBar" id="{38772C30-1ABE-4AAD-A993-02DA5913C5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U574</xm:sqref>
        </x14:conditionalFormatting>
        <x14:conditionalFormatting xmlns:xm="http://schemas.microsoft.com/office/excel/2006/main">
          <x14:cfRule type="dataBar" id="{361DEDCD-EC93-4C5D-9068-C2D57635C6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Z573</xm:sqref>
        </x14:conditionalFormatting>
        <x14:conditionalFormatting xmlns:xm="http://schemas.microsoft.com/office/excel/2006/main">
          <x14:cfRule type="dataBar" id="{0CEBA932-B899-4B0A-83E5-DB4A693EEE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U573</xm:sqref>
        </x14:conditionalFormatting>
        <x14:conditionalFormatting xmlns:xm="http://schemas.microsoft.com/office/excel/2006/main">
          <x14:cfRule type="dataBar" id="{48BB4E4C-98DD-447C-A56D-119521DD68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Z572</xm:sqref>
        </x14:conditionalFormatting>
        <x14:conditionalFormatting xmlns:xm="http://schemas.microsoft.com/office/excel/2006/main">
          <x14:cfRule type="dataBar" id="{D25FF1EB-2493-4E51-9E60-FBD2AD8947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U572</xm:sqref>
        </x14:conditionalFormatting>
        <x14:conditionalFormatting xmlns:xm="http://schemas.microsoft.com/office/excel/2006/main">
          <x14:cfRule type="dataBar" id="{E968E2FC-3909-4D72-8F19-C40E94BD7E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Z571</xm:sqref>
        </x14:conditionalFormatting>
        <x14:conditionalFormatting xmlns:xm="http://schemas.microsoft.com/office/excel/2006/main">
          <x14:cfRule type="dataBar" id="{9707FC14-4DF5-42B2-A351-E9C30DF430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U571</xm:sqref>
        </x14:conditionalFormatting>
        <x14:conditionalFormatting xmlns:xm="http://schemas.microsoft.com/office/excel/2006/main">
          <x14:cfRule type="dataBar" id="{0DFD8372-8F9F-4082-A37F-CD3645B8DEE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Z570</xm:sqref>
        </x14:conditionalFormatting>
        <x14:conditionalFormatting xmlns:xm="http://schemas.microsoft.com/office/excel/2006/main">
          <x14:cfRule type="dataBar" id="{F78389A3-6146-44DA-8AC6-5A5DF5C803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U570</xm:sqref>
        </x14:conditionalFormatting>
        <x14:conditionalFormatting xmlns:xm="http://schemas.microsoft.com/office/excel/2006/main">
          <x14:cfRule type="dataBar" id="{05BFB9C6-29F4-410E-973D-A05701E6E5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Z671</xm:sqref>
        </x14:conditionalFormatting>
        <x14:conditionalFormatting xmlns:xm="http://schemas.microsoft.com/office/excel/2006/main">
          <x14:cfRule type="dataBar" id="{0E46E54C-35E9-4218-93B5-220D15CA4C0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U671</xm:sqref>
        </x14:conditionalFormatting>
        <x14:conditionalFormatting xmlns:xm="http://schemas.microsoft.com/office/excel/2006/main">
          <x14:cfRule type="dataBar" id="{94A48B81-8CE5-41F3-B03C-77E3B8AE3ED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Z564:Z569 Z550 Z552:Z562</xm:sqref>
        </x14:conditionalFormatting>
        <x14:conditionalFormatting xmlns:xm="http://schemas.microsoft.com/office/excel/2006/main">
          <x14:cfRule type="dataBar" id="{5687402C-A5BF-4258-B09B-74E18548AD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U564:U569 U550 U552:U562</xm:sqref>
        </x14:conditionalFormatting>
        <x14:conditionalFormatting xmlns:xm="http://schemas.microsoft.com/office/excel/2006/main">
          <x14:cfRule type="dataBar" id="{EE876176-DB2A-46D0-9133-63CBC85FA5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Z563</xm:sqref>
        </x14:conditionalFormatting>
        <x14:conditionalFormatting xmlns:xm="http://schemas.microsoft.com/office/excel/2006/main">
          <x14:cfRule type="dataBar" id="{FD274972-970A-4A91-BA97-0117F96931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U563</xm:sqref>
        </x14:conditionalFormatting>
        <x14:conditionalFormatting xmlns:xm="http://schemas.microsoft.com/office/excel/2006/main">
          <x14:cfRule type="dataBar" id="{EEA6B222-9384-4935-8BB5-1D63BFB2011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Z551</xm:sqref>
        </x14:conditionalFormatting>
        <x14:conditionalFormatting xmlns:xm="http://schemas.microsoft.com/office/excel/2006/main">
          <x14:cfRule type="dataBar" id="{5F76C53A-9A84-4AA1-B29C-C7BF31C44D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U551</xm:sqref>
        </x14:conditionalFormatting>
        <x14:conditionalFormatting xmlns:xm="http://schemas.microsoft.com/office/excel/2006/main">
          <x14:cfRule type="dataBar" id="{95191F70-28C9-4C4C-8D2E-01FD73E0C14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Z549</xm:sqref>
        </x14:conditionalFormatting>
        <x14:conditionalFormatting xmlns:xm="http://schemas.microsoft.com/office/excel/2006/main">
          <x14:cfRule type="dataBar" id="{97841013-7369-4338-A83C-4D818816274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U549</xm:sqref>
        </x14:conditionalFormatting>
        <x14:conditionalFormatting xmlns:xm="http://schemas.microsoft.com/office/excel/2006/main">
          <x14:cfRule type="dataBar" id="{9BA5DAF7-F940-4347-A203-164802D3CE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Z548</xm:sqref>
        </x14:conditionalFormatting>
        <x14:conditionalFormatting xmlns:xm="http://schemas.microsoft.com/office/excel/2006/main">
          <x14:cfRule type="dataBar" id="{8CCF998C-C1A5-459B-B34A-0E8E275EAC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U548</xm:sqref>
        </x14:conditionalFormatting>
        <x14:conditionalFormatting xmlns:xm="http://schemas.microsoft.com/office/excel/2006/main">
          <x14:cfRule type="dataBar" id="{272ACB12-3A67-4B0F-B9B0-DDC56090CE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Z547</xm:sqref>
        </x14:conditionalFormatting>
        <x14:conditionalFormatting xmlns:xm="http://schemas.microsoft.com/office/excel/2006/main">
          <x14:cfRule type="dataBar" id="{445868B7-4748-4D56-A310-D690D49A63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U547</xm:sqref>
        </x14:conditionalFormatting>
        <x14:conditionalFormatting xmlns:xm="http://schemas.microsoft.com/office/excel/2006/main">
          <x14:cfRule type="dataBar" id="{FB0D4990-FA16-4556-9284-1F53B91434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Z477:Z478</xm:sqref>
        </x14:conditionalFormatting>
        <x14:conditionalFormatting xmlns:xm="http://schemas.microsoft.com/office/excel/2006/main">
          <x14:cfRule type="dataBar" id="{CEF0E8DD-4F85-481C-8A35-70769C26DF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U477:U478</xm:sqref>
        </x14:conditionalFormatting>
        <x14:conditionalFormatting xmlns:xm="http://schemas.microsoft.com/office/excel/2006/main">
          <x14:cfRule type="dataBar" id="{CF1772F5-D397-4199-A02E-4ED115E9F6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Z476</xm:sqref>
        </x14:conditionalFormatting>
        <x14:conditionalFormatting xmlns:xm="http://schemas.microsoft.com/office/excel/2006/main">
          <x14:cfRule type="dataBar" id="{242CCBF7-53F7-40BE-9C35-0391E59C69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U476</xm:sqref>
        </x14:conditionalFormatting>
        <x14:conditionalFormatting xmlns:xm="http://schemas.microsoft.com/office/excel/2006/main">
          <x14:cfRule type="dataBar" id="{98CC4829-60E7-480F-A63E-47FD98E3C31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Z475</xm:sqref>
        </x14:conditionalFormatting>
        <x14:conditionalFormatting xmlns:xm="http://schemas.microsoft.com/office/excel/2006/main">
          <x14:cfRule type="dataBar" id="{934F0D09-7F94-4425-836B-DA4EDB4855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U475</xm:sqref>
        </x14:conditionalFormatting>
        <x14:conditionalFormatting xmlns:xm="http://schemas.microsoft.com/office/excel/2006/main">
          <x14:cfRule type="dataBar" id="{7C06AEA8-98BC-4A40-87D8-5D6A203F4B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Z466:Z474</xm:sqref>
        </x14:conditionalFormatting>
        <x14:conditionalFormatting xmlns:xm="http://schemas.microsoft.com/office/excel/2006/main">
          <x14:cfRule type="dataBar" id="{3344A247-6991-455F-9673-91094F4940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U466:U474</xm:sqref>
        </x14:conditionalFormatting>
        <x14:conditionalFormatting xmlns:xm="http://schemas.microsoft.com/office/excel/2006/main">
          <x14:cfRule type="dataBar" id="{0F67254E-A5A3-494D-A792-5FE315A7D9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Z465</xm:sqref>
        </x14:conditionalFormatting>
        <x14:conditionalFormatting xmlns:xm="http://schemas.microsoft.com/office/excel/2006/main">
          <x14:cfRule type="dataBar" id="{AA3DC052-A010-4701-B350-CD0CF8620C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U465</xm:sqref>
        </x14:conditionalFormatting>
        <x14:conditionalFormatting xmlns:xm="http://schemas.microsoft.com/office/excel/2006/main">
          <x14:cfRule type="dataBar" id="{5614A499-390F-480D-A263-BFED759153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Z464</xm:sqref>
        </x14:conditionalFormatting>
        <x14:conditionalFormatting xmlns:xm="http://schemas.microsoft.com/office/excel/2006/main">
          <x14:cfRule type="dataBar" id="{5E22E956-9DB0-4F9F-A7F2-C41466AC11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U464</xm:sqref>
        </x14:conditionalFormatting>
        <x14:conditionalFormatting xmlns:xm="http://schemas.microsoft.com/office/excel/2006/main">
          <x14:cfRule type="dataBar" id="{5F4277F6-B9D1-49BD-B442-5DEB36CCBAA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Z463</xm:sqref>
        </x14:conditionalFormatting>
        <x14:conditionalFormatting xmlns:xm="http://schemas.microsoft.com/office/excel/2006/main">
          <x14:cfRule type="dataBar" id="{8635E01D-D69A-4095-A298-E5C1BA9ECB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U463</xm:sqref>
        </x14:conditionalFormatting>
        <x14:conditionalFormatting xmlns:xm="http://schemas.microsoft.com/office/excel/2006/main">
          <x14:cfRule type="dataBar" id="{EABF872A-EDF7-4E01-AEB2-6A523C03F8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Z462</xm:sqref>
        </x14:conditionalFormatting>
        <x14:conditionalFormatting xmlns:xm="http://schemas.microsoft.com/office/excel/2006/main">
          <x14:cfRule type="dataBar" id="{270CC736-6B2A-4EEE-B30E-F887C751BF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U462</xm:sqref>
        </x14:conditionalFormatting>
        <x14:conditionalFormatting xmlns:xm="http://schemas.microsoft.com/office/excel/2006/main">
          <x14:cfRule type="dataBar" id="{69ADDA29-3B98-4065-8731-6CB878086F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Z461</xm:sqref>
        </x14:conditionalFormatting>
        <x14:conditionalFormatting xmlns:xm="http://schemas.microsoft.com/office/excel/2006/main">
          <x14:cfRule type="dataBar" id="{0353B32F-027F-47EB-8B87-66E07ED8EB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U461</xm:sqref>
        </x14:conditionalFormatting>
        <x14:conditionalFormatting xmlns:xm="http://schemas.microsoft.com/office/excel/2006/main">
          <x14:cfRule type="dataBar" id="{33887482-B57B-4ECF-8633-ED141878A3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Z460</xm:sqref>
        </x14:conditionalFormatting>
        <x14:conditionalFormatting xmlns:xm="http://schemas.microsoft.com/office/excel/2006/main">
          <x14:cfRule type="dataBar" id="{CE94A0DE-8C38-4A49-884C-D9BB9CF1C6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U460</xm:sqref>
        </x14:conditionalFormatting>
        <x14:conditionalFormatting xmlns:xm="http://schemas.microsoft.com/office/excel/2006/main">
          <x14:cfRule type="dataBar" id="{A6E2C35B-6AEB-4DA7-A551-3A71DBB975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Z457</xm:sqref>
        </x14:conditionalFormatting>
        <x14:conditionalFormatting xmlns:xm="http://schemas.microsoft.com/office/excel/2006/main">
          <x14:cfRule type="dataBar" id="{A332B83D-E504-4C18-98B5-0CFCF59942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U457</xm:sqref>
        </x14:conditionalFormatting>
        <x14:conditionalFormatting xmlns:xm="http://schemas.microsoft.com/office/excel/2006/main">
          <x14:cfRule type="dataBar" id="{17F4BFF4-7DDE-4AD6-B1D2-98D8A99889F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Z459</xm:sqref>
        </x14:conditionalFormatting>
        <x14:conditionalFormatting xmlns:xm="http://schemas.microsoft.com/office/excel/2006/main">
          <x14:cfRule type="dataBar" id="{8208F7A8-F4B7-4ADB-8C6B-9B12E6C671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U459</xm:sqref>
        </x14:conditionalFormatting>
        <x14:conditionalFormatting xmlns:xm="http://schemas.microsoft.com/office/excel/2006/main">
          <x14:cfRule type="dataBar" id="{7BCD843D-9D3C-43B6-A217-428F34D38FE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Z456</xm:sqref>
        </x14:conditionalFormatting>
        <x14:conditionalFormatting xmlns:xm="http://schemas.microsoft.com/office/excel/2006/main">
          <x14:cfRule type="dataBar" id="{EA04E558-449E-4D3A-81E4-747309F5257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U456</xm:sqref>
        </x14:conditionalFormatting>
        <x14:conditionalFormatting xmlns:xm="http://schemas.microsoft.com/office/excel/2006/main">
          <x14:cfRule type="dataBar" id="{871F8E34-8332-491F-8C09-8F30471780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Z455</xm:sqref>
        </x14:conditionalFormatting>
        <x14:conditionalFormatting xmlns:xm="http://schemas.microsoft.com/office/excel/2006/main">
          <x14:cfRule type="dataBar" id="{080FDA34-2F87-445F-9823-A2B2B8F2AB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U455</xm:sqref>
        </x14:conditionalFormatting>
        <x14:conditionalFormatting xmlns:xm="http://schemas.microsoft.com/office/excel/2006/main">
          <x14:cfRule type="dataBar" id="{94A79A2B-F306-4D2A-8AB9-B155F0A8B6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Z454</xm:sqref>
        </x14:conditionalFormatting>
        <x14:conditionalFormatting xmlns:xm="http://schemas.microsoft.com/office/excel/2006/main">
          <x14:cfRule type="dataBar" id="{8E77936D-404F-477C-89D8-F18C1FAE938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U454</xm:sqref>
        </x14:conditionalFormatting>
        <x14:conditionalFormatting xmlns:xm="http://schemas.microsoft.com/office/excel/2006/main">
          <x14:cfRule type="dataBar" id="{D2EFCF6C-EEA5-4239-A59A-100A90E8994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Z453</xm:sqref>
        </x14:conditionalFormatting>
        <x14:conditionalFormatting xmlns:xm="http://schemas.microsoft.com/office/excel/2006/main">
          <x14:cfRule type="dataBar" id="{79362FA8-EBE0-4842-A5A9-B6C5FE7F43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U453</xm:sqref>
        </x14:conditionalFormatting>
        <x14:conditionalFormatting xmlns:xm="http://schemas.microsoft.com/office/excel/2006/main">
          <x14:cfRule type="dataBar" id="{8E4A6D10-4E1F-4351-BAB5-B35D9AA343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Z458</xm:sqref>
        </x14:conditionalFormatting>
        <x14:conditionalFormatting xmlns:xm="http://schemas.microsoft.com/office/excel/2006/main">
          <x14:cfRule type="dataBar" id="{D874B19B-1BF5-4819-A63D-5CF842F91A6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U458</xm:sqref>
        </x14:conditionalFormatting>
        <x14:conditionalFormatting xmlns:xm="http://schemas.microsoft.com/office/excel/2006/main">
          <x14:cfRule type="dataBar" id="{2D8239E9-F23E-4264-9B48-AC8AB842CE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Z452</xm:sqref>
        </x14:conditionalFormatting>
        <x14:conditionalFormatting xmlns:xm="http://schemas.microsoft.com/office/excel/2006/main">
          <x14:cfRule type="dataBar" id="{E402DFE6-1265-44A1-BC1A-521E5846BDE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U452</xm:sqref>
        </x14:conditionalFormatting>
        <x14:conditionalFormatting xmlns:xm="http://schemas.microsoft.com/office/excel/2006/main">
          <x14:cfRule type="dataBar" id="{129068BB-A2DD-4EA7-918D-7D03A195CF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Z451</xm:sqref>
        </x14:conditionalFormatting>
        <x14:conditionalFormatting xmlns:xm="http://schemas.microsoft.com/office/excel/2006/main">
          <x14:cfRule type="dataBar" id="{CBB45B20-98A3-4F59-92F4-2A1DA92755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U451</xm:sqref>
        </x14:conditionalFormatting>
        <x14:conditionalFormatting xmlns:xm="http://schemas.microsoft.com/office/excel/2006/main">
          <x14:cfRule type="dataBar" id="{DE60D4AD-490A-4B1E-93A0-AC2D36E200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Z448</xm:sqref>
        </x14:conditionalFormatting>
        <x14:conditionalFormatting xmlns:xm="http://schemas.microsoft.com/office/excel/2006/main">
          <x14:cfRule type="dataBar" id="{620389CA-580F-4EEB-B549-7B76A0625A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U448</xm:sqref>
        </x14:conditionalFormatting>
        <x14:conditionalFormatting xmlns:xm="http://schemas.microsoft.com/office/excel/2006/main">
          <x14:cfRule type="dataBar" id="{38DE349C-9BF6-4A85-9BE4-E206EA6D7D1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Z450</xm:sqref>
        </x14:conditionalFormatting>
        <x14:conditionalFormatting xmlns:xm="http://schemas.microsoft.com/office/excel/2006/main">
          <x14:cfRule type="dataBar" id="{46A98D0C-F850-41B5-96BE-205EDFB68B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U450</xm:sqref>
        </x14:conditionalFormatting>
        <x14:conditionalFormatting xmlns:xm="http://schemas.microsoft.com/office/excel/2006/main">
          <x14:cfRule type="dataBar" id="{059BD48A-CEAD-414F-9533-4FF8025E71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Z449</xm:sqref>
        </x14:conditionalFormatting>
        <x14:conditionalFormatting xmlns:xm="http://schemas.microsoft.com/office/excel/2006/main">
          <x14:cfRule type="dataBar" id="{F3FC4A3C-019E-41AB-81EE-A17AF28CEE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U449</xm:sqref>
        </x14:conditionalFormatting>
        <x14:conditionalFormatting xmlns:xm="http://schemas.microsoft.com/office/excel/2006/main">
          <x14:cfRule type="dataBar" id="{CFA9D63A-BCAB-4770-8FCC-4EF6741FDF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Z447</xm:sqref>
        </x14:conditionalFormatting>
        <x14:conditionalFormatting xmlns:xm="http://schemas.microsoft.com/office/excel/2006/main">
          <x14:cfRule type="dataBar" id="{711E1941-539A-4895-B1AE-DBE7302393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U447</xm:sqref>
        </x14:conditionalFormatting>
        <x14:conditionalFormatting xmlns:xm="http://schemas.microsoft.com/office/excel/2006/main">
          <x14:cfRule type="dataBar" id="{21DD1125-7104-4376-8F53-5F7F1AE035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Z446</xm:sqref>
        </x14:conditionalFormatting>
        <x14:conditionalFormatting xmlns:xm="http://schemas.microsoft.com/office/excel/2006/main">
          <x14:cfRule type="dataBar" id="{91680588-CFB7-4710-A26A-450579D08F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U446</xm:sqref>
        </x14:conditionalFormatting>
        <x14:conditionalFormatting xmlns:xm="http://schemas.microsoft.com/office/excel/2006/main">
          <x14:cfRule type="dataBar" id="{F0456D80-2532-4729-A582-7E6BBB931C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Z445</xm:sqref>
        </x14:conditionalFormatting>
        <x14:conditionalFormatting xmlns:xm="http://schemas.microsoft.com/office/excel/2006/main">
          <x14:cfRule type="dataBar" id="{4DAF870D-B365-4BE0-B0FD-1B235EB52E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U445</xm:sqref>
        </x14:conditionalFormatting>
        <x14:conditionalFormatting xmlns:xm="http://schemas.microsoft.com/office/excel/2006/main">
          <x14:cfRule type="dataBar" id="{BE04864A-51F6-49E3-96AB-825573B7CE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Z444</xm:sqref>
        </x14:conditionalFormatting>
        <x14:conditionalFormatting xmlns:xm="http://schemas.microsoft.com/office/excel/2006/main">
          <x14:cfRule type="dataBar" id="{6D70BE1B-B1DD-4F9E-800A-F8E1F52DB1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U444</xm:sqref>
        </x14:conditionalFormatting>
        <x14:conditionalFormatting xmlns:xm="http://schemas.microsoft.com/office/excel/2006/main">
          <x14:cfRule type="dataBar" id="{0786A79F-81C7-48F1-A96D-109779C4DFD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Z443</xm:sqref>
        </x14:conditionalFormatting>
        <x14:conditionalFormatting xmlns:xm="http://schemas.microsoft.com/office/excel/2006/main">
          <x14:cfRule type="dataBar" id="{C3E02C38-3CB4-4359-8E3D-10DCBDEBD8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U443</xm:sqref>
        </x14:conditionalFormatting>
        <x14:conditionalFormatting xmlns:xm="http://schemas.microsoft.com/office/excel/2006/main">
          <x14:cfRule type="dataBar" id="{82FF6379-B8F5-496D-B2CB-A0A29301DE8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Z442</xm:sqref>
        </x14:conditionalFormatting>
        <x14:conditionalFormatting xmlns:xm="http://schemas.microsoft.com/office/excel/2006/main">
          <x14:cfRule type="dataBar" id="{031AF9B4-0602-4909-9D55-F958D11F10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U442</xm:sqref>
        </x14:conditionalFormatting>
        <x14:conditionalFormatting xmlns:xm="http://schemas.microsoft.com/office/excel/2006/main">
          <x14:cfRule type="dataBar" id="{50E2636E-0FE4-40A0-AB49-4881413AFC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Z441</xm:sqref>
        </x14:conditionalFormatting>
        <x14:conditionalFormatting xmlns:xm="http://schemas.microsoft.com/office/excel/2006/main">
          <x14:cfRule type="dataBar" id="{189FF4C1-656C-44DC-842D-AB7EBF05CF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U441</xm:sqref>
        </x14:conditionalFormatting>
        <x14:conditionalFormatting xmlns:xm="http://schemas.microsoft.com/office/excel/2006/main">
          <x14:cfRule type="dataBar" id="{DB46B3EF-428A-4889-8D7F-8C408BF8F2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Z440</xm:sqref>
        </x14:conditionalFormatting>
        <x14:conditionalFormatting xmlns:xm="http://schemas.microsoft.com/office/excel/2006/main">
          <x14:cfRule type="dataBar" id="{63CA7414-C5D6-40F9-8352-0FE8BC065C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U440</xm:sqref>
        </x14:conditionalFormatting>
        <x14:conditionalFormatting xmlns:xm="http://schemas.microsoft.com/office/excel/2006/main">
          <x14:cfRule type="dataBar" id="{CB09B595-DE47-4DA4-A259-607BA9D16B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Z439</xm:sqref>
        </x14:conditionalFormatting>
        <x14:conditionalFormatting xmlns:xm="http://schemas.microsoft.com/office/excel/2006/main">
          <x14:cfRule type="dataBar" id="{51BA1041-E9A8-4B4B-8568-B3FBBD6DE5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U439</xm:sqref>
        </x14:conditionalFormatting>
        <x14:conditionalFormatting xmlns:xm="http://schemas.microsoft.com/office/excel/2006/main">
          <x14:cfRule type="dataBar" id="{3F84B5B0-3E83-4B76-B0A6-55188F2D9F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Z438</xm:sqref>
        </x14:conditionalFormatting>
        <x14:conditionalFormatting xmlns:xm="http://schemas.microsoft.com/office/excel/2006/main">
          <x14:cfRule type="dataBar" id="{4EDBCAA3-4870-488B-ADEA-310AF4E0EA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U438</xm:sqref>
        </x14:conditionalFormatting>
        <x14:conditionalFormatting xmlns:xm="http://schemas.microsoft.com/office/excel/2006/main">
          <x14:cfRule type="dataBar" id="{02598A3A-40B1-4C85-9DCE-22AFC1C60A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Z437</xm:sqref>
        </x14:conditionalFormatting>
        <x14:conditionalFormatting xmlns:xm="http://schemas.microsoft.com/office/excel/2006/main">
          <x14:cfRule type="dataBar" id="{E99C06F7-DD67-4093-B92B-A8546443BF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U437</xm:sqref>
        </x14:conditionalFormatting>
        <x14:conditionalFormatting xmlns:xm="http://schemas.microsoft.com/office/excel/2006/main">
          <x14:cfRule type="dataBar" id="{9354150C-B1BC-431A-A65E-A82D534929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Z436</xm:sqref>
        </x14:conditionalFormatting>
        <x14:conditionalFormatting xmlns:xm="http://schemas.microsoft.com/office/excel/2006/main">
          <x14:cfRule type="dataBar" id="{A3B731D9-821F-4281-8157-28617BD04F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U436</xm:sqref>
        </x14:conditionalFormatting>
        <x14:conditionalFormatting xmlns:xm="http://schemas.microsoft.com/office/excel/2006/main">
          <x14:cfRule type="dataBar" id="{AF3DC728-7BC5-4A4E-B28C-D6F6E63079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Z435</xm:sqref>
        </x14:conditionalFormatting>
        <x14:conditionalFormatting xmlns:xm="http://schemas.microsoft.com/office/excel/2006/main">
          <x14:cfRule type="dataBar" id="{8F905842-1AF6-416B-8070-238DD737F6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U435</xm:sqref>
        </x14:conditionalFormatting>
        <x14:conditionalFormatting xmlns:xm="http://schemas.microsoft.com/office/excel/2006/main">
          <x14:cfRule type="dataBar" id="{9BE93243-5119-4F7C-8032-4BFD044D7E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Z434</xm:sqref>
        </x14:conditionalFormatting>
        <x14:conditionalFormatting xmlns:xm="http://schemas.microsoft.com/office/excel/2006/main">
          <x14:cfRule type="dataBar" id="{97E64EEC-E33E-4FE2-9B3C-CE0E4142920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U434</xm:sqref>
        </x14:conditionalFormatting>
        <x14:conditionalFormatting xmlns:xm="http://schemas.microsoft.com/office/excel/2006/main">
          <x14:cfRule type="dataBar" id="{CBD3BAFF-E739-47A5-80DD-8D2E718E14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Z432</xm:sqref>
        </x14:conditionalFormatting>
        <x14:conditionalFormatting xmlns:xm="http://schemas.microsoft.com/office/excel/2006/main">
          <x14:cfRule type="dataBar" id="{65852CCE-DD45-44C2-BB9D-8FFAF47008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U432</xm:sqref>
        </x14:conditionalFormatting>
        <x14:conditionalFormatting xmlns:xm="http://schemas.microsoft.com/office/excel/2006/main">
          <x14:cfRule type="dataBar" id="{5AD44444-F36E-46D6-9909-3B7F9CDF8F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Z431</xm:sqref>
        </x14:conditionalFormatting>
        <x14:conditionalFormatting xmlns:xm="http://schemas.microsoft.com/office/excel/2006/main">
          <x14:cfRule type="dataBar" id="{247CCD86-48A6-4CB1-825E-A097ADC0F6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U431</xm:sqref>
        </x14:conditionalFormatting>
        <x14:conditionalFormatting xmlns:xm="http://schemas.microsoft.com/office/excel/2006/main">
          <x14:cfRule type="dataBar" id="{3A51BA90-6F3A-4865-BDAC-8452F163E8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Z430</xm:sqref>
        </x14:conditionalFormatting>
        <x14:conditionalFormatting xmlns:xm="http://schemas.microsoft.com/office/excel/2006/main">
          <x14:cfRule type="dataBar" id="{62979447-507D-42CA-A7F7-E072A19950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U430</xm:sqref>
        </x14:conditionalFormatting>
        <x14:conditionalFormatting xmlns:xm="http://schemas.microsoft.com/office/excel/2006/main">
          <x14:cfRule type="dataBar" id="{AE7959FC-BF18-4F68-854D-39BBBD1FD6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Z433</xm:sqref>
        </x14:conditionalFormatting>
        <x14:conditionalFormatting xmlns:xm="http://schemas.microsoft.com/office/excel/2006/main">
          <x14:cfRule type="dataBar" id="{9F55C4C4-4C94-4103-B4A9-07C5F870D3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U433</xm:sqref>
        </x14:conditionalFormatting>
        <x14:conditionalFormatting xmlns:xm="http://schemas.microsoft.com/office/excel/2006/main">
          <x14:cfRule type="dataBar" id="{8EEEF21D-9FBF-47B6-B8BF-9C91C360F16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Z429</xm:sqref>
        </x14:conditionalFormatting>
        <x14:conditionalFormatting xmlns:xm="http://schemas.microsoft.com/office/excel/2006/main">
          <x14:cfRule type="dataBar" id="{70558C42-8661-4832-9CFB-F2763C37D3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U429</xm:sqref>
        </x14:conditionalFormatting>
        <x14:conditionalFormatting xmlns:xm="http://schemas.microsoft.com/office/excel/2006/main">
          <x14:cfRule type="dataBar" id="{AEC248F0-5366-49A5-9F03-AE49703F80A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Z428</xm:sqref>
        </x14:conditionalFormatting>
        <x14:conditionalFormatting xmlns:xm="http://schemas.microsoft.com/office/excel/2006/main">
          <x14:cfRule type="dataBar" id="{7780F974-C912-4895-8E99-75B4729FEF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U428</xm:sqref>
        </x14:conditionalFormatting>
        <x14:conditionalFormatting xmlns:xm="http://schemas.microsoft.com/office/excel/2006/main">
          <x14:cfRule type="dataBar" id="{5093F8E6-3844-4934-A1DB-8773D5C3F2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Z427</xm:sqref>
        </x14:conditionalFormatting>
        <x14:conditionalFormatting xmlns:xm="http://schemas.microsoft.com/office/excel/2006/main">
          <x14:cfRule type="dataBar" id="{A0E3A572-B2B3-4F03-AB01-E2CA955508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U427</xm:sqref>
        </x14:conditionalFormatting>
        <x14:conditionalFormatting xmlns:xm="http://schemas.microsoft.com/office/excel/2006/main">
          <x14:cfRule type="dataBar" id="{552DE418-9851-4B6E-8DD8-3BEBB05865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Z426</xm:sqref>
        </x14:conditionalFormatting>
        <x14:conditionalFormatting xmlns:xm="http://schemas.microsoft.com/office/excel/2006/main">
          <x14:cfRule type="dataBar" id="{8C8D0122-162C-4633-B4ED-A26BE295EC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U426</xm:sqref>
        </x14:conditionalFormatting>
        <x14:conditionalFormatting xmlns:xm="http://schemas.microsoft.com/office/excel/2006/main">
          <x14:cfRule type="dataBar" id="{9411BFD5-865E-4A1F-9A53-00492A93B2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Z425</xm:sqref>
        </x14:conditionalFormatting>
        <x14:conditionalFormatting xmlns:xm="http://schemas.microsoft.com/office/excel/2006/main">
          <x14:cfRule type="dataBar" id="{07624BA6-FF52-4750-99E0-6F467F9172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U425</xm:sqref>
        </x14:conditionalFormatting>
        <x14:conditionalFormatting xmlns:xm="http://schemas.microsoft.com/office/excel/2006/main">
          <x14:cfRule type="dataBar" id="{5A191F4D-F297-4115-A078-9EEC47D1B9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Z424</xm:sqref>
        </x14:conditionalFormatting>
        <x14:conditionalFormatting xmlns:xm="http://schemas.microsoft.com/office/excel/2006/main">
          <x14:cfRule type="dataBar" id="{6C1F433A-140A-4C5B-9AEF-CB6498F728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U424</xm:sqref>
        </x14:conditionalFormatting>
        <x14:conditionalFormatting xmlns:xm="http://schemas.microsoft.com/office/excel/2006/main">
          <x14:cfRule type="dataBar" id="{A5317B3A-9E74-4395-AFB9-4EE9B0DF86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Z423</xm:sqref>
        </x14:conditionalFormatting>
        <x14:conditionalFormatting xmlns:xm="http://schemas.microsoft.com/office/excel/2006/main">
          <x14:cfRule type="dataBar" id="{952869E7-CFB1-4DC4-82AC-0A962ABFB0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U423</xm:sqref>
        </x14:conditionalFormatting>
        <x14:conditionalFormatting xmlns:xm="http://schemas.microsoft.com/office/excel/2006/main">
          <x14:cfRule type="dataBar" id="{6D2EDE93-FC4E-4190-A80D-45C3A133BE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Z422</xm:sqref>
        </x14:conditionalFormatting>
        <x14:conditionalFormatting xmlns:xm="http://schemas.microsoft.com/office/excel/2006/main">
          <x14:cfRule type="dataBar" id="{656F580E-17E3-4E63-AD19-FD64BF4175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U422</xm:sqref>
        </x14:conditionalFormatting>
        <x14:conditionalFormatting xmlns:xm="http://schemas.microsoft.com/office/excel/2006/main">
          <x14:cfRule type="dataBar" id="{029B7487-A7E4-4F37-8C51-70FF33C71D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Z421</xm:sqref>
        </x14:conditionalFormatting>
        <x14:conditionalFormatting xmlns:xm="http://schemas.microsoft.com/office/excel/2006/main">
          <x14:cfRule type="dataBar" id="{D926E971-177F-4F25-933B-A1B17FB16D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U421</xm:sqref>
        </x14:conditionalFormatting>
        <x14:conditionalFormatting xmlns:xm="http://schemas.microsoft.com/office/excel/2006/main">
          <x14:cfRule type="dataBar" id="{3AFC9E68-83A4-4CDC-85A9-A5257C3590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Z420</xm:sqref>
        </x14:conditionalFormatting>
        <x14:conditionalFormatting xmlns:xm="http://schemas.microsoft.com/office/excel/2006/main">
          <x14:cfRule type="dataBar" id="{BF4CAC4A-F272-4D2F-B886-0185192028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U420</xm:sqref>
        </x14:conditionalFormatting>
        <x14:conditionalFormatting xmlns:xm="http://schemas.microsoft.com/office/excel/2006/main">
          <x14:cfRule type="dataBar" id="{A808A21C-2688-4639-923E-1F908322C0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Z418</xm:sqref>
        </x14:conditionalFormatting>
        <x14:conditionalFormatting xmlns:xm="http://schemas.microsoft.com/office/excel/2006/main">
          <x14:cfRule type="dataBar" id="{0DB1ADAE-727D-47B3-9E87-CAAE064886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U418</xm:sqref>
        </x14:conditionalFormatting>
        <x14:conditionalFormatting xmlns:xm="http://schemas.microsoft.com/office/excel/2006/main">
          <x14:cfRule type="dataBar" id="{9D6094DF-1690-47B8-9143-5BDC06EC69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Z414</xm:sqref>
        </x14:conditionalFormatting>
        <x14:conditionalFormatting xmlns:xm="http://schemas.microsoft.com/office/excel/2006/main">
          <x14:cfRule type="dataBar" id="{24344F2B-FE92-4FDF-B36C-58C0FBC9CB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U414</xm:sqref>
        </x14:conditionalFormatting>
        <x14:conditionalFormatting xmlns:xm="http://schemas.microsoft.com/office/excel/2006/main">
          <x14:cfRule type="dataBar" id="{43B546DA-E215-484C-AAF2-9DFC999A25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Z413</xm:sqref>
        </x14:conditionalFormatting>
        <x14:conditionalFormatting xmlns:xm="http://schemas.microsoft.com/office/excel/2006/main">
          <x14:cfRule type="dataBar" id="{CD7F0D0D-69F2-439E-83D1-8621AAB34B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U413</xm:sqref>
        </x14:conditionalFormatting>
        <x14:conditionalFormatting xmlns:xm="http://schemas.microsoft.com/office/excel/2006/main">
          <x14:cfRule type="dataBar" id="{F66202FD-A5B2-447E-A641-328B5F563F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Z412</xm:sqref>
        </x14:conditionalFormatting>
        <x14:conditionalFormatting xmlns:xm="http://schemas.microsoft.com/office/excel/2006/main">
          <x14:cfRule type="dataBar" id="{ADEBB0B3-ACE0-4246-8D80-FF3FCC2249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U412</xm:sqref>
        </x14:conditionalFormatting>
        <x14:conditionalFormatting xmlns:xm="http://schemas.microsoft.com/office/excel/2006/main">
          <x14:cfRule type="dataBar" id="{F5F76804-A712-45B5-8843-1AACAFAE84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Z411</xm:sqref>
        </x14:conditionalFormatting>
        <x14:conditionalFormatting xmlns:xm="http://schemas.microsoft.com/office/excel/2006/main">
          <x14:cfRule type="dataBar" id="{9C44D875-AED4-472E-BCD0-F74E3F06B7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U411</xm:sqref>
        </x14:conditionalFormatting>
        <x14:conditionalFormatting xmlns:xm="http://schemas.microsoft.com/office/excel/2006/main">
          <x14:cfRule type="dataBar" id="{0C42C958-F283-4BC8-A27B-BA9753AEDD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Z410</xm:sqref>
        </x14:conditionalFormatting>
        <x14:conditionalFormatting xmlns:xm="http://schemas.microsoft.com/office/excel/2006/main">
          <x14:cfRule type="dataBar" id="{216961E0-06F2-4CD3-BB10-08D9CCAE6D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U410</xm:sqref>
        </x14:conditionalFormatting>
        <x14:conditionalFormatting xmlns:xm="http://schemas.microsoft.com/office/excel/2006/main">
          <x14:cfRule type="dataBar" id="{8197A33A-4C20-4D50-B9C1-37B1A8C7AF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Z408</xm:sqref>
        </x14:conditionalFormatting>
        <x14:conditionalFormatting xmlns:xm="http://schemas.microsoft.com/office/excel/2006/main">
          <x14:cfRule type="dataBar" id="{A6CE246E-723C-45D2-A4F4-C633406A33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U408</xm:sqref>
        </x14:conditionalFormatting>
        <x14:conditionalFormatting xmlns:xm="http://schemas.microsoft.com/office/excel/2006/main">
          <x14:cfRule type="dataBar" id="{46B2A1CE-E53C-4497-A5D5-5C4B1FEC73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Z406</xm:sqref>
        </x14:conditionalFormatting>
        <x14:conditionalFormatting xmlns:xm="http://schemas.microsoft.com/office/excel/2006/main">
          <x14:cfRule type="dataBar" id="{F6F205F8-392B-49F8-AAC3-42D76E1786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U406</xm:sqref>
        </x14:conditionalFormatting>
        <x14:conditionalFormatting xmlns:xm="http://schemas.microsoft.com/office/excel/2006/main">
          <x14:cfRule type="dataBar" id="{172F96BF-15E7-4F8C-909B-B1B52D85C3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Z405</xm:sqref>
        </x14:conditionalFormatting>
        <x14:conditionalFormatting xmlns:xm="http://schemas.microsoft.com/office/excel/2006/main">
          <x14:cfRule type="dataBar" id="{762D3DB1-7142-4C44-9157-CB2D5FF4A7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U405</xm:sqref>
        </x14:conditionalFormatting>
        <x14:conditionalFormatting xmlns:xm="http://schemas.microsoft.com/office/excel/2006/main">
          <x14:cfRule type="dataBar" id="{06721B26-9072-4F42-8A64-7C08C34AB8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Z401</xm:sqref>
        </x14:conditionalFormatting>
        <x14:conditionalFormatting xmlns:xm="http://schemas.microsoft.com/office/excel/2006/main">
          <x14:cfRule type="dataBar" id="{E7D0A135-ECCB-43D5-878A-466C9C80B8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U401</xm:sqref>
        </x14:conditionalFormatting>
        <x14:conditionalFormatting xmlns:xm="http://schemas.microsoft.com/office/excel/2006/main">
          <x14:cfRule type="dataBar" id="{6B5BFFD5-6477-480F-BFAF-E3E9EC0C47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Z400</xm:sqref>
        </x14:conditionalFormatting>
        <x14:conditionalFormatting xmlns:xm="http://schemas.microsoft.com/office/excel/2006/main">
          <x14:cfRule type="dataBar" id="{EDE46AD6-E05E-444A-98F7-021075B999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U400</xm:sqref>
        </x14:conditionalFormatting>
        <x14:conditionalFormatting xmlns:xm="http://schemas.microsoft.com/office/excel/2006/main">
          <x14:cfRule type="dataBar" id="{E012DD51-DEA9-4131-A457-844D873639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Z399</xm:sqref>
        </x14:conditionalFormatting>
        <x14:conditionalFormatting xmlns:xm="http://schemas.microsoft.com/office/excel/2006/main">
          <x14:cfRule type="dataBar" id="{5DFCA3B1-C3BE-44E7-B6CC-A21933D09DE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U399</xm:sqref>
        </x14:conditionalFormatting>
        <x14:conditionalFormatting xmlns:xm="http://schemas.microsoft.com/office/excel/2006/main">
          <x14:cfRule type="dataBar" id="{398E7365-5EE8-4C51-95AE-12A90D25E4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Z396</xm:sqref>
        </x14:conditionalFormatting>
        <x14:conditionalFormatting xmlns:xm="http://schemas.microsoft.com/office/excel/2006/main">
          <x14:cfRule type="dataBar" id="{AFB8FCB3-A3C7-48DF-BBC9-FA01359472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U396</xm:sqref>
        </x14:conditionalFormatting>
        <x14:conditionalFormatting xmlns:xm="http://schemas.microsoft.com/office/excel/2006/main">
          <x14:cfRule type="dataBar" id="{71C9E1BB-617A-4A29-9873-56E24F1364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Z395</xm:sqref>
        </x14:conditionalFormatting>
        <x14:conditionalFormatting xmlns:xm="http://schemas.microsoft.com/office/excel/2006/main">
          <x14:cfRule type="dataBar" id="{8B6C558A-FEBC-46A4-8F19-89406AA56B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U395</xm:sqref>
        </x14:conditionalFormatting>
        <x14:conditionalFormatting xmlns:xm="http://schemas.microsoft.com/office/excel/2006/main">
          <x14:cfRule type="dataBar" id="{33485CE2-6CDD-4060-B350-BD519FC8987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Z394</xm:sqref>
        </x14:conditionalFormatting>
        <x14:conditionalFormatting xmlns:xm="http://schemas.microsoft.com/office/excel/2006/main">
          <x14:cfRule type="dataBar" id="{4CB0C9E1-169A-40B1-A8B1-95E25C1ABC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U394</xm:sqref>
        </x14:conditionalFormatting>
        <x14:conditionalFormatting xmlns:xm="http://schemas.microsoft.com/office/excel/2006/main">
          <x14:cfRule type="dataBar" id="{614152AB-6FD2-4ADC-947A-7374877C3D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Z393</xm:sqref>
        </x14:conditionalFormatting>
        <x14:conditionalFormatting xmlns:xm="http://schemas.microsoft.com/office/excel/2006/main">
          <x14:cfRule type="dataBar" id="{B279FC60-EF68-4EE9-B4EA-B31E366711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U393</xm:sqref>
        </x14:conditionalFormatting>
        <x14:conditionalFormatting xmlns:xm="http://schemas.microsoft.com/office/excel/2006/main">
          <x14:cfRule type="dataBar" id="{0A497035-6653-46D9-9597-140AA8570A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Z392</xm:sqref>
        </x14:conditionalFormatting>
        <x14:conditionalFormatting xmlns:xm="http://schemas.microsoft.com/office/excel/2006/main">
          <x14:cfRule type="dataBar" id="{4420DD9B-BEDD-4526-B732-5567A27BA7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U392</xm:sqref>
        </x14:conditionalFormatting>
        <x14:conditionalFormatting xmlns:xm="http://schemas.microsoft.com/office/excel/2006/main">
          <x14:cfRule type="dataBar" id="{5BA240CD-372C-40B9-B3A0-51228405E3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Z391</xm:sqref>
        </x14:conditionalFormatting>
        <x14:conditionalFormatting xmlns:xm="http://schemas.microsoft.com/office/excel/2006/main">
          <x14:cfRule type="dataBar" id="{02AFE8DB-4FD2-4DDC-BFC8-EFB27DB535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U391</xm:sqref>
        </x14:conditionalFormatting>
        <x14:conditionalFormatting xmlns:xm="http://schemas.microsoft.com/office/excel/2006/main">
          <x14:cfRule type="dataBar" id="{B6FC4824-AB79-4D92-B507-ADA847EF574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Z390</xm:sqref>
        </x14:conditionalFormatting>
        <x14:conditionalFormatting xmlns:xm="http://schemas.microsoft.com/office/excel/2006/main">
          <x14:cfRule type="dataBar" id="{FED02EA6-073F-4C42-B2B0-514EF63F82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U390</xm:sqref>
        </x14:conditionalFormatting>
        <x14:conditionalFormatting xmlns:xm="http://schemas.microsoft.com/office/excel/2006/main">
          <x14:cfRule type="dataBar" id="{FC31D03C-1F82-44F0-BB1F-A182B1B823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Z389</xm:sqref>
        </x14:conditionalFormatting>
        <x14:conditionalFormatting xmlns:xm="http://schemas.microsoft.com/office/excel/2006/main">
          <x14:cfRule type="dataBar" id="{D178BC93-D5C5-44A9-9D67-8EC226FA28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U389</xm:sqref>
        </x14:conditionalFormatting>
        <x14:conditionalFormatting xmlns:xm="http://schemas.microsoft.com/office/excel/2006/main">
          <x14:cfRule type="dataBar" id="{7CC57256-381E-4DEB-9A62-DE383DC64C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Z388</xm:sqref>
        </x14:conditionalFormatting>
        <x14:conditionalFormatting xmlns:xm="http://schemas.microsoft.com/office/excel/2006/main">
          <x14:cfRule type="dataBar" id="{00EB206A-8FFC-41AD-B0A8-E83E9E757D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U388</xm:sqref>
        </x14:conditionalFormatting>
        <x14:conditionalFormatting xmlns:xm="http://schemas.microsoft.com/office/excel/2006/main">
          <x14:cfRule type="dataBar" id="{32591633-AF30-44F0-B752-3D604391BD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Z387</xm:sqref>
        </x14:conditionalFormatting>
        <x14:conditionalFormatting xmlns:xm="http://schemas.microsoft.com/office/excel/2006/main">
          <x14:cfRule type="dataBar" id="{2C685880-D8A1-4617-B7D2-DC87265743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U387</xm:sqref>
        </x14:conditionalFormatting>
        <x14:conditionalFormatting xmlns:xm="http://schemas.microsoft.com/office/excel/2006/main">
          <x14:cfRule type="dataBar" id="{F0FE6D6E-E9D1-4428-8C03-ADF6349705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Z386</xm:sqref>
        </x14:conditionalFormatting>
        <x14:conditionalFormatting xmlns:xm="http://schemas.microsoft.com/office/excel/2006/main">
          <x14:cfRule type="dataBar" id="{4327E0B5-FE83-48FE-9653-E0F4B38220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U386</xm:sqref>
        </x14:conditionalFormatting>
        <x14:conditionalFormatting xmlns:xm="http://schemas.microsoft.com/office/excel/2006/main">
          <x14:cfRule type="dataBar" id="{8DFA50AB-C9BA-4F4E-BA8B-C503A22F2E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Z385</xm:sqref>
        </x14:conditionalFormatting>
        <x14:conditionalFormatting xmlns:xm="http://schemas.microsoft.com/office/excel/2006/main">
          <x14:cfRule type="dataBar" id="{E7A5456B-2A7F-48C7-B65F-D881E02F3E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U385</xm:sqref>
        </x14:conditionalFormatting>
        <x14:conditionalFormatting xmlns:xm="http://schemas.microsoft.com/office/excel/2006/main">
          <x14:cfRule type="dataBar" id="{7FE39A7F-75EB-4819-B384-24590759BF3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Z384</xm:sqref>
        </x14:conditionalFormatting>
        <x14:conditionalFormatting xmlns:xm="http://schemas.microsoft.com/office/excel/2006/main">
          <x14:cfRule type="dataBar" id="{5C9ED9B5-1C89-4E7D-AE35-024735C312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U384</xm:sqref>
        </x14:conditionalFormatting>
        <x14:conditionalFormatting xmlns:xm="http://schemas.microsoft.com/office/excel/2006/main">
          <x14:cfRule type="dataBar" id="{862484C3-748E-4E6B-ACBD-0E7E13C0C1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Z383</xm:sqref>
        </x14:conditionalFormatting>
        <x14:conditionalFormatting xmlns:xm="http://schemas.microsoft.com/office/excel/2006/main">
          <x14:cfRule type="dataBar" id="{C77692FC-FE42-4E17-AE99-1994E6F673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U383</xm:sqref>
        </x14:conditionalFormatting>
        <x14:conditionalFormatting xmlns:xm="http://schemas.microsoft.com/office/excel/2006/main">
          <x14:cfRule type="dataBar" id="{CB5D97AC-2C4A-4935-A051-EBF1FF362B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Z382</xm:sqref>
        </x14:conditionalFormatting>
        <x14:conditionalFormatting xmlns:xm="http://schemas.microsoft.com/office/excel/2006/main">
          <x14:cfRule type="dataBar" id="{0DFA72C9-08B0-4234-AD4D-387FF65949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U382</xm:sqref>
        </x14:conditionalFormatting>
        <x14:conditionalFormatting xmlns:xm="http://schemas.microsoft.com/office/excel/2006/main">
          <x14:cfRule type="dataBar" id="{043F4630-138F-4B96-ACA7-A1639F63CC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Z374</xm:sqref>
        </x14:conditionalFormatting>
        <x14:conditionalFormatting xmlns:xm="http://schemas.microsoft.com/office/excel/2006/main">
          <x14:cfRule type="dataBar" id="{DDF84271-D5FD-418A-ADFE-705291495B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U374</xm:sqref>
        </x14:conditionalFormatting>
        <x14:conditionalFormatting xmlns:xm="http://schemas.microsoft.com/office/excel/2006/main">
          <x14:cfRule type="dataBar" id="{C3CB4565-1009-4E35-B4FA-5B752ABAFC6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Z373</xm:sqref>
        </x14:conditionalFormatting>
        <x14:conditionalFormatting xmlns:xm="http://schemas.microsoft.com/office/excel/2006/main">
          <x14:cfRule type="dataBar" id="{19A916B2-83B2-41B1-A95C-E50C254793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U373</xm:sqref>
        </x14:conditionalFormatting>
        <x14:conditionalFormatting xmlns:xm="http://schemas.microsoft.com/office/excel/2006/main">
          <x14:cfRule type="dataBar" id="{B8705EA2-81CB-413A-94B5-31C0582A6E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Z372</xm:sqref>
        </x14:conditionalFormatting>
        <x14:conditionalFormatting xmlns:xm="http://schemas.microsoft.com/office/excel/2006/main">
          <x14:cfRule type="dataBar" id="{04146418-376E-4D48-A3E5-29E7FC82F73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U372</xm:sqref>
        </x14:conditionalFormatting>
        <x14:conditionalFormatting xmlns:xm="http://schemas.microsoft.com/office/excel/2006/main">
          <x14:cfRule type="dataBar" id="{BD3664A9-C825-4960-9E93-62268684F5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Z371</xm:sqref>
        </x14:conditionalFormatting>
        <x14:conditionalFormatting xmlns:xm="http://schemas.microsoft.com/office/excel/2006/main">
          <x14:cfRule type="dataBar" id="{CE0787F9-1AA6-4501-B66A-BE1D0CD5B0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U371</xm:sqref>
        </x14:conditionalFormatting>
        <x14:conditionalFormatting xmlns:xm="http://schemas.microsoft.com/office/excel/2006/main">
          <x14:cfRule type="dataBar" id="{13BD084D-6205-455E-999B-1B71AF70BB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Z419</xm:sqref>
        </x14:conditionalFormatting>
        <x14:conditionalFormatting xmlns:xm="http://schemas.microsoft.com/office/excel/2006/main">
          <x14:cfRule type="dataBar" id="{3D95AC82-D752-4F58-8E13-E4CA96A0ED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U419</xm:sqref>
        </x14:conditionalFormatting>
        <x14:conditionalFormatting xmlns:xm="http://schemas.microsoft.com/office/excel/2006/main">
          <x14:cfRule type="dataBar" id="{3C387220-F720-4F76-A43C-212FFEF430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Z417</xm:sqref>
        </x14:conditionalFormatting>
        <x14:conditionalFormatting xmlns:xm="http://schemas.microsoft.com/office/excel/2006/main">
          <x14:cfRule type="dataBar" id="{E75A21A9-19D3-4501-BAAA-5DBA5315DE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U417</xm:sqref>
        </x14:conditionalFormatting>
        <x14:conditionalFormatting xmlns:xm="http://schemas.microsoft.com/office/excel/2006/main">
          <x14:cfRule type="dataBar" id="{ABC55704-1457-4FAF-B17B-C54187251E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Z416</xm:sqref>
        </x14:conditionalFormatting>
        <x14:conditionalFormatting xmlns:xm="http://schemas.microsoft.com/office/excel/2006/main">
          <x14:cfRule type="dataBar" id="{863775C8-145C-4CED-B932-987E8DF30B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U416</xm:sqref>
        </x14:conditionalFormatting>
        <x14:conditionalFormatting xmlns:xm="http://schemas.microsoft.com/office/excel/2006/main">
          <x14:cfRule type="dataBar" id="{1704245E-421B-4047-BDA3-CD609CBE29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Z415</xm:sqref>
        </x14:conditionalFormatting>
        <x14:conditionalFormatting xmlns:xm="http://schemas.microsoft.com/office/excel/2006/main">
          <x14:cfRule type="dataBar" id="{7A2BC228-96EA-4875-9062-FF8163396A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U415</xm:sqref>
        </x14:conditionalFormatting>
        <x14:conditionalFormatting xmlns:xm="http://schemas.microsoft.com/office/excel/2006/main">
          <x14:cfRule type="dataBar" id="{FBEB3F23-40E6-48D5-B19C-D35C4B6E89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Z409</xm:sqref>
        </x14:conditionalFormatting>
        <x14:conditionalFormatting xmlns:xm="http://schemas.microsoft.com/office/excel/2006/main">
          <x14:cfRule type="dataBar" id="{AF72C705-D442-42A4-B288-337D26CB4CD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U409</xm:sqref>
        </x14:conditionalFormatting>
        <x14:conditionalFormatting xmlns:xm="http://schemas.microsoft.com/office/excel/2006/main">
          <x14:cfRule type="dataBar" id="{DB3C1F16-BC13-4B08-A215-B6369F28EA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Z407</xm:sqref>
        </x14:conditionalFormatting>
        <x14:conditionalFormatting xmlns:xm="http://schemas.microsoft.com/office/excel/2006/main">
          <x14:cfRule type="dataBar" id="{D9AF4425-7699-4F74-91B7-37069886BB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U407</xm:sqref>
        </x14:conditionalFormatting>
        <x14:conditionalFormatting xmlns:xm="http://schemas.microsoft.com/office/excel/2006/main">
          <x14:cfRule type="dataBar" id="{3ECF2DC8-5638-4E3E-910C-04E244F62F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Z404</xm:sqref>
        </x14:conditionalFormatting>
        <x14:conditionalFormatting xmlns:xm="http://schemas.microsoft.com/office/excel/2006/main">
          <x14:cfRule type="dataBar" id="{F8677D7D-79CE-450E-B20E-6B55F851ED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U404</xm:sqref>
        </x14:conditionalFormatting>
        <x14:conditionalFormatting xmlns:xm="http://schemas.microsoft.com/office/excel/2006/main">
          <x14:cfRule type="dataBar" id="{D136536E-C394-4A54-A19A-2B6C284D7C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Z403</xm:sqref>
        </x14:conditionalFormatting>
        <x14:conditionalFormatting xmlns:xm="http://schemas.microsoft.com/office/excel/2006/main">
          <x14:cfRule type="dataBar" id="{305FDA89-A72B-471A-8E9A-32ED60B71E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U403</xm:sqref>
        </x14:conditionalFormatting>
        <x14:conditionalFormatting xmlns:xm="http://schemas.microsoft.com/office/excel/2006/main">
          <x14:cfRule type="dataBar" id="{0E6B2E99-6019-4891-9FB0-921DAB563B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Z402</xm:sqref>
        </x14:conditionalFormatting>
        <x14:conditionalFormatting xmlns:xm="http://schemas.microsoft.com/office/excel/2006/main">
          <x14:cfRule type="dataBar" id="{07D47D82-35A4-49AD-8017-8A048FF5E5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U402</xm:sqref>
        </x14:conditionalFormatting>
        <x14:conditionalFormatting xmlns:xm="http://schemas.microsoft.com/office/excel/2006/main">
          <x14:cfRule type="dataBar" id="{E1B45851-C313-4C8B-8491-36A3522FDB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Z398</xm:sqref>
        </x14:conditionalFormatting>
        <x14:conditionalFormatting xmlns:xm="http://schemas.microsoft.com/office/excel/2006/main">
          <x14:cfRule type="dataBar" id="{CBDA8372-467B-46F5-8B85-9768EE644A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U398</xm:sqref>
        </x14:conditionalFormatting>
        <x14:conditionalFormatting xmlns:xm="http://schemas.microsoft.com/office/excel/2006/main">
          <x14:cfRule type="dataBar" id="{EFFCBE4C-6FEE-4707-99BF-7B0D5405E0D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Z397</xm:sqref>
        </x14:conditionalFormatting>
        <x14:conditionalFormatting xmlns:xm="http://schemas.microsoft.com/office/excel/2006/main">
          <x14:cfRule type="dataBar" id="{0D364BE4-4B4E-4920-80C1-DB96A0934DB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U397</xm:sqref>
        </x14:conditionalFormatting>
        <x14:conditionalFormatting xmlns:xm="http://schemas.microsoft.com/office/excel/2006/main">
          <x14:cfRule type="dataBar" id="{B796C073-7554-4146-ADE5-F2AD0380D8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Z370</xm:sqref>
        </x14:conditionalFormatting>
        <x14:conditionalFormatting xmlns:xm="http://schemas.microsoft.com/office/excel/2006/main">
          <x14:cfRule type="dataBar" id="{F4C83838-BD17-4492-9667-CA586F2B46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U370</xm:sqref>
        </x14:conditionalFormatting>
        <x14:conditionalFormatting xmlns:xm="http://schemas.microsoft.com/office/excel/2006/main">
          <x14:cfRule type="dataBar" id="{F69FE070-6BCB-4605-8DCD-33EC4EC8B4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Z369</xm:sqref>
        </x14:conditionalFormatting>
        <x14:conditionalFormatting xmlns:xm="http://schemas.microsoft.com/office/excel/2006/main">
          <x14:cfRule type="dataBar" id="{2D1A193D-68B6-46AD-A1C0-482DCBCC65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U369</xm:sqref>
        </x14:conditionalFormatting>
        <x14:conditionalFormatting xmlns:xm="http://schemas.microsoft.com/office/excel/2006/main">
          <x14:cfRule type="dataBar" id="{1FB14F2C-F429-4457-B90C-EEFDF784BF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Z368</xm:sqref>
        </x14:conditionalFormatting>
        <x14:conditionalFormatting xmlns:xm="http://schemas.microsoft.com/office/excel/2006/main">
          <x14:cfRule type="dataBar" id="{E3EA2FBA-D0A3-48E7-A4AD-47C802CDE0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U368</xm:sqref>
        </x14:conditionalFormatting>
        <x14:conditionalFormatting xmlns:xm="http://schemas.microsoft.com/office/excel/2006/main">
          <x14:cfRule type="dataBar" id="{B2F9C969-1585-4DD3-9FA4-3CAB8BC5F3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Z366</xm:sqref>
        </x14:conditionalFormatting>
        <x14:conditionalFormatting xmlns:xm="http://schemas.microsoft.com/office/excel/2006/main">
          <x14:cfRule type="dataBar" id="{4E835B24-0BB1-4710-806B-3625056920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U366</xm:sqref>
        </x14:conditionalFormatting>
        <x14:conditionalFormatting xmlns:xm="http://schemas.microsoft.com/office/excel/2006/main">
          <x14:cfRule type="dataBar" id="{7F9E6F9B-7288-4821-A142-71AB36CD64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Z367</xm:sqref>
        </x14:conditionalFormatting>
        <x14:conditionalFormatting xmlns:xm="http://schemas.microsoft.com/office/excel/2006/main">
          <x14:cfRule type="dataBar" id="{FEF23062-F70E-4D01-900C-4F0A51ED8F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U367</xm:sqref>
        </x14:conditionalFormatting>
        <x14:conditionalFormatting xmlns:xm="http://schemas.microsoft.com/office/excel/2006/main">
          <x14:cfRule type="dataBar" id="{BC6D15FA-9DF1-4B22-A26C-E74DD945EB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Z365</xm:sqref>
        </x14:conditionalFormatting>
        <x14:conditionalFormatting xmlns:xm="http://schemas.microsoft.com/office/excel/2006/main">
          <x14:cfRule type="dataBar" id="{C8BAC0E0-6594-4BF5-A086-761355A56D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U365</xm:sqref>
        </x14:conditionalFormatting>
        <x14:conditionalFormatting xmlns:xm="http://schemas.microsoft.com/office/excel/2006/main">
          <x14:cfRule type="dataBar" id="{63A9AC49-5CF4-45C0-83CD-D63C8C6D6C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Z364</xm:sqref>
        </x14:conditionalFormatting>
        <x14:conditionalFormatting xmlns:xm="http://schemas.microsoft.com/office/excel/2006/main">
          <x14:cfRule type="dataBar" id="{95B9B34A-8082-43CF-B7A6-9FCFBE55E2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U364</xm:sqref>
        </x14:conditionalFormatting>
        <x14:conditionalFormatting xmlns:xm="http://schemas.microsoft.com/office/excel/2006/main">
          <x14:cfRule type="dataBar" id="{74F4C4C4-C981-4D2B-80AD-21AF8B61DF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Z363</xm:sqref>
        </x14:conditionalFormatting>
        <x14:conditionalFormatting xmlns:xm="http://schemas.microsoft.com/office/excel/2006/main">
          <x14:cfRule type="dataBar" id="{BB33F02F-2D56-4A0D-8E93-C1E1272250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U363</xm:sqref>
        </x14:conditionalFormatting>
        <x14:conditionalFormatting xmlns:xm="http://schemas.microsoft.com/office/excel/2006/main">
          <x14:cfRule type="dataBar" id="{D1D55FF9-ED26-45FF-9FF9-8697F4D002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Z362</xm:sqref>
        </x14:conditionalFormatting>
        <x14:conditionalFormatting xmlns:xm="http://schemas.microsoft.com/office/excel/2006/main">
          <x14:cfRule type="dataBar" id="{E09065C4-6555-4839-BF68-E06D8053BC5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U362</xm:sqref>
        </x14:conditionalFormatting>
        <x14:conditionalFormatting xmlns:xm="http://schemas.microsoft.com/office/excel/2006/main">
          <x14:cfRule type="dataBar" id="{5D478B4F-68AA-4B0D-A3FA-D95A76DABF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Z361</xm:sqref>
        </x14:conditionalFormatting>
        <x14:conditionalFormatting xmlns:xm="http://schemas.microsoft.com/office/excel/2006/main">
          <x14:cfRule type="dataBar" id="{DCF01DE6-39B3-4397-A363-D986A0DFC2A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U361</xm:sqref>
        </x14:conditionalFormatting>
        <x14:conditionalFormatting xmlns:xm="http://schemas.microsoft.com/office/excel/2006/main">
          <x14:cfRule type="dataBar" id="{73942BA0-45D1-4F75-9790-EE96B1E60C6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Z352</xm:sqref>
        </x14:conditionalFormatting>
        <x14:conditionalFormatting xmlns:xm="http://schemas.microsoft.com/office/excel/2006/main">
          <x14:cfRule type="dataBar" id="{1ADC6DE7-38B0-47FF-B69F-6946A0559B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U352</xm:sqref>
        </x14:conditionalFormatting>
        <x14:conditionalFormatting xmlns:xm="http://schemas.microsoft.com/office/excel/2006/main">
          <x14:cfRule type="dataBar" id="{43D98455-C47C-4CC5-AD7F-29ECC8586B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Z351</xm:sqref>
        </x14:conditionalFormatting>
        <x14:conditionalFormatting xmlns:xm="http://schemas.microsoft.com/office/excel/2006/main">
          <x14:cfRule type="dataBar" id="{45D42455-C4C2-4BF1-9EDC-24AB418EFE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U351</xm:sqref>
        </x14:conditionalFormatting>
        <x14:conditionalFormatting xmlns:xm="http://schemas.microsoft.com/office/excel/2006/main">
          <x14:cfRule type="dataBar" id="{86D178A8-9EC0-4E92-876A-B0B05A96EB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Z350</xm:sqref>
        </x14:conditionalFormatting>
        <x14:conditionalFormatting xmlns:xm="http://schemas.microsoft.com/office/excel/2006/main">
          <x14:cfRule type="dataBar" id="{929D079A-CE04-49A2-ACE3-1228F07B02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U350</xm:sqref>
        </x14:conditionalFormatting>
        <x14:conditionalFormatting xmlns:xm="http://schemas.microsoft.com/office/excel/2006/main">
          <x14:cfRule type="dataBar" id="{4DBE9356-6223-4725-B320-643A39756C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Z342:Z343</xm:sqref>
        </x14:conditionalFormatting>
        <x14:conditionalFormatting xmlns:xm="http://schemas.microsoft.com/office/excel/2006/main">
          <x14:cfRule type="dataBar" id="{874FADA2-58E8-42BD-A788-34202A7CC8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U342</xm:sqref>
        </x14:conditionalFormatting>
        <x14:conditionalFormatting xmlns:xm="http://schemas.microsoft.com/office/excel/2006/main">
          <x14:cfRule type="dataBar" id="{B2586CD6-6CA1-4F9D-AA7B-0607480A8F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Z360</xm:sqref>
        </x14:conditionalFormatting>
        <x14:conditionalFormatting xmlns:xm="http://schemas.microsoft.com/office/excel/2006/main">
          <x14:cfRule type="dataBar" id="{E2D5B40C-6A56-4959-A283-CFE7B14F035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U360</xm:sqref>
        </x14:conditionalFormatting>
        <x14:conditionalFormatting xmlns:xm="http://schemas.microsoft.com/office/excel/2006/main">
          <x14:cfRule type="dataBar" id="{557D69E5-2F89-4524-A32E-697E3C0D4E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Z359</xm:sqref>
        </x14:conditionalFormatting>
        <x14:conditionalFormatting xmlns:xm="http://schemas.microsoft.com/office/excel/2006/main">
          <x14:cfRule type="dataBar" id="{312B22F4-0FF9-40BB-B361-AF2E04A8CD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U359</xm:sqref>
        </x14:conditionalFormatting>
        <x14:conditionalFormatting xmlns:xm="http://schemas.microsoft.com/office/excel/2006/main">
          <x14:cfRule type="dataBar" id="{5C727F03-B95A-4122-8116-9E648C4579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Z358</xm:sqref>
        </x14:conditionalFormatting>
        <x14:conditionalFormatting xmlns:xm="http://schemas.microsoft.com/office/excel/2006/main">
          <x14:cfRule type="dataBar" id="{E81131B9-DD25-4517-A13B-97308F859E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U358</xm:sqref>
        </x14:conditionalFormatting>
        <x14:conditionalFormatting xmlns:xm="http://schemas.microsoft.com/office/excel/2006/main">
          <x14:cfRule type="dataBar" id="{B5AA69F5-4A18-4BCB-A9CD-69D865594B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Z357</xm:sqref>
        </x14:conditionalFormatting>
        <x14:conditionalFormatting xmlns:xm="http://schemas.microsoft.com/office/excel/2006/main">
          <x14:cfRule type="dataBar" id="{15EE51DC-EEE5-47A0-9343-67761416B3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U357</xm:sqref>
        </x14:conditionalFormatting>
        <x14:conditionalFormatting xmlns:xm="http://schemas.microsoft.com/office/excel/2006/main">
          <x14:cfRule type="dataBar" id="{6577B99C-8287-4597-8635-13D6C53E14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Z356</xm:sqref>
        </x14:conditionalFormatting>
        <x14:conditionalFormatting xmlns:xm="http://schemas.microsoft.com/office/excel/2006/main">
          <x14:cfRule type="dataBar" id="{5F5E4963-D319-49C5-A7BB-51CEBAF3C2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U356</xm:sqref>
        </x14:conditionalFormatting>
        <x14:conditionalFormatting xmlns:xm="http://schemas.microsoft.com/office/excel/2006/main">
          <x14:cfRule type="dataBar" id="{5C6380F5-F79C-4894-ADF6-CBCD228FF8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Z355</xm:sqref>
        </x14:conditionalFormatting>
        <x14:conditionalFormatting xmlns:xm="http://schemas.microsoft.com/office/excel/2006/main">
          <x14:cfRule type="dataBar" id="{056DBEE4-B4E8-4B32-8643-017234A0E5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U355</xm:sqref>
        </x14:conditionalFormatting>
        <x14:conditionalFormatting xmlns:xm="http://schemas.microsoft.com/office/excel/2006/main">
          <x14:cfRule type="dataBar" id="{097A809C-7E9C-4805-A60F-DFE12BC9AFC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Z354</xm:sqref>
        </x14:conditionalFormatting>
        <x14:conditionalFormatting xmlns:xm="http://schemas.microsoft.com/office/excel/2006/main">
          <x14:cfRule type="dataBar" id="{7F402AD2-8FCF-4691-A8C5-858BB9784C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U354</xm:sqref>
        </x14:conditionalFormatting>
        <x14:conditionalFormatting xmlns:xm="http://schemas.microsoft.com/office/excel/2006/main">
          <x14:cfRule type="dataBar" id="{31193CF8-C723-4D82-B4D1-AA1853E655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Z353</xm:sqref>
        </x14:conditionalFormatting>
        <x14:conditionalFormatting xmlns:xm="http://schemas.microsoft.com/office/excel/2006/main">
          <x14:cfRule type="dataBar" id="{F9DCB2E5-ED8B-4300-BB62-B330CF949A0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U353</xm:sqref>
        </x14:conditionalFormatting>
        <x14:conditionalFormatting xmlns:xm="http://schemas.microsoft.com/office/excel/2006/main">
          <x14:cfRule type="dataBar" id="{D3EE105A-1FDA-4A99-B0CE-888F217214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Z349</xm:sqref>
        </x14:conditionalFormatting>
        <x14:conditionalFormatting xmlns:xm="http://schemas.microsoft.com/office/excel/2006/main">
          <x14:cfRule type="dataBar" id="{608BB69C-6C53-4E5A-BAB4-339EC647414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U349</xm:sqref>
        </x14:conditionalFormatting>
        <x14:conditionalFormatting xmlns:xm="http://schemas.microsoft.com/office/excel/2006/main">
          <x14:cfRule type="dataBar" id="{6F691C5A-5A70-4956-9BA7-83E886E0D3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Z348</xm:sqref>
        </x14:conditionalFormatting>
        <x14:conditionalFormatting xmlns:xm="http://schemas.microsoft.com/office/excel/2006/main">
          <x14:cfRule type="dataBar" id="{7EEC3654-43CB-4C3C-8C18-036E445FE34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U348</xm:sqref>
        </x14:conditionalFormatting>
        <x14:conditionalFormatting xmlns:xm="http://schemas.microsoft.com/office/excel/2006/main">
          <x14:cfRule type="dataBar" id="{EB61C0D0-FE56-45BA-ADED-E3F46D08B9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Z347</xm:sqref>
        </x14:conditionalFormatting>
        <x14:conditionalFormatting xmlns:xm="http://schemas.microsoft.com/office/excel/2006/main">
          <x14:cfRule type="dataBar" id="{68F30641-96D3-4CFB-827C-1DC94E660B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U347</xm:sqref>
        </x14:conditionalFormatting>
        <x14:conditionalFormatting xmlns:xm="http://schemas.microsoft.com/office/excel/2006/main">
          <x14:cfRule type="dataBar" id="{640BB231-38B3-4F14-8050-1C0A2E0B0C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Z346</xm:sqref>
        </x14:conditionalFormatting>
        <x14:conditionalFormatting xmlns:xm="http://schemas.microsoft.com/office/excel/2006/main">
          <x14:cfRule type="dataBar" id="{9A164EB2-2959-400E-96B5-9B73DDB52F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U346</xm:sqref>
        </x14:conditionalFormatting>
        <x14:conditionalFormatting xmlns:xm="http://schemas.microsoft.com/office/excel/2006/main">
          <x14:cfRule type="dataBar" id="{B7E7251A-8AEC-4D25-9DD2-C76D2522780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Z345</xm:sqref>
        </x14:conditionalFormatting>
        <x14:conditionalFormatting xmlns:xm="http://schemas.microsoft.com/office/excel/2006/main">
          <x14:cfRule type="dataBar" id="{05F61702-065D-466E-B7D1-48778AAAEE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U345</xm:sqref>
        </x14:conditionalFormatting>
        <x14:conditionalFormatting xmlns:xm="http://schemas.microsoft.com/office/excel/2006/main">
          <x14:cfRule type="dataBar" id="{853205C5-23BF-40F2-A426-281C61BE95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Z344</xm:sqref>
        </x14:conditionalFormatting>
        <x14:conditionalFormatting xmlns:xm="http://schemas.microsoft.com/office/excel/2006/main">
          <x14:cfRule type="dataBar" id="{D6F5345F-73F3-4E95-87CF-A75F977AE5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U344</xm:sqref>
        </x14:conditionalFormatting>
        <x14:conditionalFormatting xmlns:xm="http://schemas.microsoft.com/office/excel/2006/main">
          <x14:cfRule type="dataBar" id="{26136A2D-396B-458F-950C-69638964AF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Z341</xm:sqref>
        </x14:conditionalFormatting>
        <x14:conditionalFormatting xmlns:xm="http://schemas.microsoft.com/office/excel/2006/main">
          <x14:cfRule type="dataBar" id="{CC35FA00-CE5B-4DDA-8C12-EF83FA979F6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U341</xm:sqref>
        </x14:conditionalFormatting>
        <x14:conditionalFormatting xmlns:xm="http://schemas.microsoft.com/office/excel/2006/main">
          <x14:cfRule type="dataBar" id="{3E1FCCE1-AD4F-4FE2-8844-C39236A8DB1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Z339</xm:sqref>
        </x14:conditionalFormatting>
        <x14:conditionalFormatting xmlns:xm="http://schemas.microsoft.com/office/excel/2006/main">
          <x14:cfRule type="dataBar" id="{8C5210AF-4E11-44DB-92E7-3978BEA45C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Z338</xm:sqref>
        </x14:conditionalFormatting>
        <x14:conditionalFormatting xmlns:xm="http://schemas.microsoft.com/office/excel/2006/main">
          <x14:cfRule type="dataBar" id="{1715C63E-04DB-48DE-8BE7-B1592A65EE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U338</xm:sqref>
        </x14:conditionalFormatting>
        <x14:conditionalFormatting xmlns:xm="http://schemas.microsoft.com/office/excel/2006/main">
          <x14:cfRule type="dataBar" id="{EE119CFC-A093-4A29-9A85-66633045726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Z337</xm:sqref>
        </x14:conditionalFormatting>
        <x14:conditionalFormatting xmlns:xm="http://schemas.microsoft.com/office/excel/2006/main">
          <x14:cfRule type="dataBar" id="{E27D40EC-AC5A-4107-BEC0-C6ADC52B6A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U337</xm:sqref>
        </x14:conditionalFormatting>
        <x14:conditionalFormatting xmlns:xm="http://schemas.microsoft.com/office/excel/2006/main">
          <x14:cfRule type="dataBar" id="{5669BEE7-B624-4529-BF99-C734F7C3EBB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Z336</xm:sqref>
        </x14:conditionalFormatting>
        <x14:conditionalFormatting xmlns:xm="http://schemas.microsoft.com/office/excel/2006/main">
          <x14:cfRule type="dataBar" id="{231A637F-8F6C-428D-AF67-3E2E96FEB6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U336</xm:sqref>
        </x14:conditionalFormatting>
        <x14:conditionalFormatting xmlns:xm="http://schemas.microsoft.com/office/excel/2006/main">
          <x14:cfRule type="dataBar" id="{6D7AB9B7-F928-4EAD-9789-F68CC68DFC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Z335</xm:sqref>
        </x14:conditionalFormatting>
        <x14:conditionalFormatting xmlns:xm="http://schemas.microsoft.com/office/excel/2006/main">
          <x14:cfRule type="dataBar" id="{8D94F2F1-003D-4620-9339-17ADD59121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U335</xm:sqref>
        </x14:conditionalFormatting>
        <x14:conditionalFormatting xmlns:xm="http://schemas.microsoft.com/office/excel/2006/main">
          <x14:cfRule type="dataBar" id="{F6EEC63C-9B51-413A-A1BC-EDAF5667364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Z334</xm:sqref>
        </x14:conditionalFormatting>
        <x14:conditionalFormatting xmlns:xm="http://schemas.microsoft.com/office/excel/2006/main">
          <x14:cfRule type="dataBar" id="{AD3FB65A-3C8E-4B9D-BC07-FD61EE59AB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U334</xm:sqref>
        </x14:conditionalFormatting>
        <x14:conditionalFormatting xmlns:xm="http://schemas.microsoft.com/office/excel/2006/main">
          <x14:cfRule type="dataBar" id="{D612EB6E-A270-458D-9E39-43DB65B0B1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Z333</xm:sqref>
        </x14:conditionalFormatting>
        <x14:conditionalFormatting xmlns:xm="http://schemas.microsoft.com/office/excel/2006/main">
          <x14:cfRule type="dataBar" id="{A56911AB-3F49-4FE6-89BC-3EE7526B614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U333</xm:sqref>
        </x14:conditionalFormatting>
        <x14:conditionalFormatting xmlns:xm="http://schemas.microsoft.com/office/excel/2006/main">
          <x14:cfRule type="dataBar" id="{BBC93136-7450-4197-A10F-727F2D8A8F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Z332</xm:sqref>
        </x14:conditionalFormatting>
        <x14:conditionalFormatting xmlns:xm="http://schemas.microsoft.com/office/excel/2006/main">
          <x14:cfRule type="dataBar" id="{4061695A-4100-42E9-9E3E-E1BB255FB0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U332</xm:sqref>
        </x14:conditionalFormatting>
        <x14:conditionalFormatting xmlns:xm="http://schemas.microsoft.com/office/excel/2006/main">
          <x14:cfRule type="dataBar" id="{B044B37F-09B3-48F5-A078-5F51AFDD7D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U331</xm:sqref>
        </x14:conditionalFormatting>
        <x14:conditionalFormatting xmlns:xm="http://schemas.microsoft.com/office/excel/2006/main">
          <x14:cfRule type="dataBar" id="{940C8997-A0CA-45D6-816A-B7735E77F7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Z331</xm:sqref>
        </x14:conditionalFormatting>
        <x14:conditionalFormatting xmlns:xm="http://schemas.microsoft.com/office/excel/2006/main">
          <x14:cfRule type="dataBar" id="{9F871234-375D-4344-A7EA-186C362F7E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U330</xm:sqref>
        </x14:conditionalFormatting>
        <x14:conditionalFormatting xmlns:xm="http://schemas.microsoft.com/office/excel/2006/main">
          <x14:cfRule type="dataBar" id="{37F52D63-E714-4CB9-AEFC-F89570E648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U329</xm:sqref>
        </x14:conditionalFormatting>
        <x14:conditionalFormatting xmlns:xm="http://schemas.microsoft.com/office/excel/2006/main">
          <x14:cfRule type="dataBar" id="{3B8D33AE-C132-4BF3-9473-0300CD4FEC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U328</xm:sqref>
        </x14:conditionalFormatting>
        <x14:conditionalFormatting xmlns:xm="http://schemas.microsoft.com/office/excel/2006/main">
          <x14:cfRule type="dataBar" id="{985E4C0F-C517-4CC9-8494-A6C1988EC9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U327</xm:sqref>
        </x14:conditionalFormatting>
        <x14:conditionalFormatting xmlns:xm="http://schemas.microsoft.com/office/excel/2006/main">
          <x14:cfRule type="dataBar" id="{5CC8B09E-698C-4F49-ADF9-1E064155DB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U326</xm:sqref>
        </x14:conditionalFormatting>
        <x14:conditionalFormatting xmlns:xm="http://schemas.microsoft.com/office/excel/2006/main">
          <x14:cfRule type="dataBar" id="{47566C5C-FD60-43EB-85D8-FF17503EDC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U325</xm:sqref>
        </x14:conditionalFormatting>
        <x14:conditionalFormatting xmlns:xm="http://schemas.microsoft.com/office/excel/2006/main">
          <x14:cfRule type="dataBar" id="{96840AD9-79D6-49C2-9CF3-9272CE6F87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U324</xm:sqref>
        </x14:conditionalFormatting>
        <x14:conditionalFormatting xmlns:xm="http://schemas.microsoft.com/office/excel/2006/main">
          <x14:cfRule type="dataBar" id="{FADBA134-D3F9-4CB6-A192-34AC265CD9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U323</xm:sqref>
        </x14:conditionalFormatting>
        <x14:conditionalFormatting xmlns:xm="http://schemas.microsoft.com/office/excel/2006/main">
          <x14:cfRule type="dataBar" id="{9C4ED7F1-439B-4736-98A4-30EDC470BD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U322</xm:sqref>
        </x14:conditionalFormatting>
        <x14:conditionalFormatting xmlns:xm="http://schemas.microsoft.com/office/excel/2006/main">
          <x14:cfRule type="dataBar" id="{4630E1C2-217F-4484-B410-B7D673498D7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U321</xm:sqref>
        </x14:conditionalFormatting>
        <x14:conditionalFormatting xmlns:xm="http://schemas.microsoft.com/office/excel/2006/main">
          <x14:cfRule type="dataBar" id="{8E14CB0E-B957-4755-8BCE-F4188FD386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U320</xm:sqref>
        </x14:conditionalFormatting>
        <x14:conditionalFormatting xmlns:xm="http://schemas.microsoft.com/office/excel/2006/main">
          <x14:cfRule type="dataBar" id="{EEC004E2-E2D8-4028-AC7C-8E90E195A2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U319</xm:sqref>
        </x14:conditionalFormatting>
        <x14:conditionalFormatting xmlns:xm="http://schemas.microsoft.com/office/excel/2006/main">
          <x14:cfRule type="dataBar" id="{AEE25051-6A89-4F5F-8442-D49D6FEA6C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U318</xm:sqref>
        </x14:conditionalFormatting>
        <x14:conditionalFormatting xmlns:xm="http://schemas.microsoft.com/office/excel/2006/main">
          <x14:cfRule type="dataBar" id="{384A8F7E-7973-4299-8939-833756BF4B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U317</xm:sqref>
        </x14:conditionalFormatting>
        <x14:conditionalFormatting xmlns:xm="http://schemas.microsoft.com/office/excel/2006/main">
          <x14:cfRule type="dataBar" id="{E1C6FC5F-E99D-486B-A24A-2CE18507AC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U316</xm:sqref>
        </x14:conditionalFormatting>
        <x14:conditionalFormatting xmlns:xm="http://schemas.microsoft.com/office/excel/2006/main">
          <x14:cfRule type="dataBar" id="{8C3C448F-29E6-49EF-BDB3-5DF1EB2CDC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U315</xm:sqref>
        </x14:conditionalFormatting>
        <x14:conditionalFormatting xmlns:xm="http://schemas.microsoft.com/office/excel/2006/main">
          <x14:cfRule type="dataBar" id="{4FF24F86-AB9D-40A2-BDCA-57FC0B8601D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U314</xm:sqref>
        </x14:conditionalFormatting>
        <x14:conditionalFormatting xmlns:xm="http://schemas.microsoft.com/office/excel/2006/main">
          <x14:cfRule type="dataBar" id="{2DE8CAEB-A4C2-490B-AC64-8EC2548893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U313</xm:sqref>
        </x14:conditionalFormatting>
        <x14:conditionalFormatting xmlns:xm="http://schemas.microsoft.com/office/excel/2006/main">
          <x14:cfRule type="dataBar" id="{5F8B3E1E-5402-4212-A07E-49ED060E17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U312</xm:sqref>
        </x14:conditionalFormatting>
        <x14:conditionalFormatting xmlns:xm="http://schemas.microsoft.com/office/excel/2006/main">
          <x14:cfRule type="dataBar" id="{0BEA7275-EF94-4671-81CE-DA875A998E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U311</xm:sqref>
        </x14:conditionalFormatting>
        <x14:conditionalFormatting xmlns:xm="http://schemas.microsoft.com/office/excel/2006/main">
          <x14:cfRule type="dataBar" id="{ED8BAD13-B2A8-41DA-8F47-938EEBA391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U309</xm:sqref>
        </x14:conditionalFormatting>
        <x14:conditionalFormatting xmlns:xm="http://schemas.microsoft.com/office/excel/2006/main">
          <x14:cfRule type="dataBar" id="{5D0D68BF-2CDE-4C64-B4FA-175B2202CC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U308</xm:sqref>
        </x14:conditionalFormatting>
        <x14:conditionalFormatting xmlns:xm="http://schemas.microsoft.com/office/excel/2006/main">
          <x14:cfRule type="dataBar" id="{058966F5-2E89-4811-8920-BE52989919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U307</xm:sqref>
        </x14:conditionalFormatting>
        <x14:conditionalFormatting xmlns:xm="http://schemas.microsoft.com/office/excel/2006/main">
          <x14:cfRule type="dataBar" id="{B3B7541E-7691-4070-938C-02C710D9E6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U306</xm:sqref>
        </x14:conditionalFormatting>
        <x14:conditionalFormatting xmlns:xm="http://schemas.microsoft.com/office/excel/2006/main">
          <x14:cfRule type="dataBar" id="{1437037A-54BB-42F4-80AD-CC76DEE0DB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U305</xm:sqref>
        </x14:conditionalFormatting>
        <x14:conditionalFormatting xmlns:xm="http://schemas.microsoft.com/office/excel/2006/main">
          <x14:cfRule type="dataBar" id="{12006136-63D7-41F6-8FD4-F5860D0FC3D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U304</xm:sqref>
        </x14:conditionalFormatting>
        <x14:conditionalFormatting xmlns:xm="http://schemas.microsoft.com/office/excel/2006/main">
          <x14:cfRule type="dataBar" id="{70EF15A1-729D-42D1-A6A3-266730C6DB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U303</xm:sqref>
        </x14:conditionalFormatting>
        <x14:conditionalFormatting xmlns:xm="http://schemas.microsoft.com/office/excel/2006/main">
          <x14:cfRule type="dataBar" id="{938D6105-74F0-4F9A-8D33-427DEE563B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U302</xm:sqref>
        </x14:conditionalFormatting>
        <x14:conditionalFormatting xmlns:xm="http://schemas.microsoft.com/office/excel/2006/main">
          <x14:cfRule type="dataBar" id="{A70C46F1-4BBB-44E4-BB93-5D98841DAF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U301</xm:sqref>
        </x14:conditionalFormatting>
        <x14:conditionalFormatting xmlns:xm="http://schemas.microsoft.com/office/excel/2006/main">
          <x14:cfRule type="dataBar" id="{C03C7F01-73A7-4A8B-9068-2110B5FD146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U300</xm:sqref>
        </x14:conditionalFormatting>
        <x14:conditionalFormatting xmlns:xm="http://schemas.microsoft.com/office/excel/2006/main">
          <x14:cfRule type="dataBar" id="{6FFAB556-5C98-4AC6-9595-22FC9BC1E3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U299</xm:sqref>
        </x14:conditionalFormatting>
        <x14:conditionalFormatting xmlns:xm="http://schemas.microsoft.com/office/excel/2006/main">
          <x14:cfRule type="dataBar" id="{7FA8B459-8C31-4729-8DB9-00DCF95A7FC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U297</xm:sqref>
        </x14:conditionalFormatting>
        <x14:conditionalFormatting xmlns:xm="http://schemas.microsoft.com/office/excel/2006/main">
          <x14:cfRule type="dataBar" id="{E6AC4901-58DE-4C8D-B2F6-C4C23CB653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U296</xm:sqref>
        </x14:conditionalFormatting>
        <x14:conditionalFormatting xmlns:xm="http://schemas.microsoft.com/office/excel/2006/main">
          <x14:cfRule type="dataBar" id="{A428B6CA-4A98-462C-8B84-C356C34365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U295</xm:sqref>
        </x14:conditionalFormatting>
        <x14:conditionalFormatting xmlns:xm="http://schemas.microsoft.com/office/excel/2006/main">
          <x14:cfRule type="dataBar" id="{33290AAF-24A8-45FF-AF15-8366E86AC3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U294</xm:sqref>
        </x14:conditionalFormatting>
        <x14:conditionalFormatting xmlns:xm="http://schemas.microsoft.com/office/excel/2006/main">
          <x14:cfRule type="dataBar" id="{0F7E0A79-D3A8-4632-845F-3FA276F0B7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U293</xm:sqref>
        </x14:conditionalFormatting>
        <x14:conditionalFormatting xmlns:xm="http://schemas.microsoft.com/office/excel/2006/main">
          <x14:cfRule type="dataBar" id="{F41366C5-CDBD-4DCD-AF7F-99D8B321D5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U292</xm:sqref>
        </x14:conditionalFormatting>
        <x14:conditionalFormatting xmlns:xm="http://schemas.microsoft.com/office/excel/2006/main">
          <x14:cfRule type="dataBar" id="{90319D54-2AC9-4312-A75B-B9F73FB45C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U291</xm:sqref>
        </x14:conditionalFormatting>
        <x14:conditionalFormatting xmlns:xm="http://schemas.microsoft.com/office/excel/2006/main">
          <x14:cfRule type="dataBar" id="{9C66F717-3949-41BC-914E-20572E46DF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U290</xm:sqref>
        </x14:conditionalFormatting>
        <x14:conditionalFormatting xmlns:xm="http://schemas.microsoft.com/office/excel/2006/main">
          <x14:cfRule type="dataBar" id="{6EFE75C8-2C20-4F30-AF70-95E99A2FF5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U310</xm:sqref>
        </x14:conditionalFormatting>
        <x14:conditionalFormatting xmlns:xm="http://schemas.microsoft.com/office/excel/2006/main">
          <x14:cfRule type="dataBar" id="{3AAC6968-457D-4B84-85EC-A03491B530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U298</xm:sqref>
        </x14:conditionalFormatting>
        <x14:conditionalFormatting xmlns:xm="http://schemas.microsoft.com/office/excel/2006/main">
          <x14:cfRule type="dataBar" id="{447777C9-769F-4C11-835E-102FA8A75B4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U289</xm:sqref>
        </x14:conditionalFormatting>
        <x14:conditionalFormatting xmlns:xm="http://schemas.microsoft.com/office/excel/2006/main">
          <x14:cfRule type="dataBar" id="{D896503F-8711-4530-8BF2-283DA7390D3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U288</xm:sqref>
        </x14:conditionalFormatting>
        <x14:conditionalFormatting xmlns:xm="http://schemas.microsoft.com/office/excel/2006/main">
          <x14:cfRule type="dataBar" id="{0F6E962B-6D6C-455C-A0D0-5A9D9DD26F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U287</xm:sqref>
        </x14:conditionalFormatting>
        <x14:conditionalFormatting xmlns:xm="http://schemas.microsoft.com/office/excel/2006/main">
          <x14:cfRule type="dataBar" id="{7BD333DE-070A-46A7-B3C5-0E51DB6C70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U286</xm:sqref>
        </x14:conditionalFormatting>
        <x14:conditionalFormatting xmlns:xm="http://schemas.microsoft.com/office/excel/2006/main">
          <x14:cfRule type="dataBar" id="{9D09C3E6-FB71-49C9-9F96-2B32C40B14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U284</xm:sqref>
        </x14:conditionalFormatting>
        <x14:conditionalFormatting xmlns:xm="http://schemas.microsoft.com/office/excel/2006/main">
          <x14:cfRule type="dataBar" id="{42C0640E-56BA-4470-B106-18CD58CB7F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U283</xm:sqref>
        </x14:conditionalFormatting>
        <x14:conditionalFormatting xmlns:xm="http://schemas.microsoft.com/office/excel/2006/main">
          <x14:cfRule type="dataBar" id="{F6577F62-1547-483F-A2B3-0069C2FA82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U282</xm:sqref>
        </x14:conditionalFormatting>
        <x14:conditionalFormatting xmlns:xm="http://schemas.microsoft.com/office/excel/2006/main">
          <x14:cfRule type="dataBar" id="{BE531399-DEE4-4682-9659-F34004F270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U285</xm:sqref>
        </x14:conditionalFormatting>
        <x14:conditionalFormatting xmlns:xm="http://schemas.microsoft.com/office/excel/2006/main">
          <x14:cfRule type="dataBar" id="{5F490E64-5D78-4F85-A649-AFDA4A52C6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U281</xm:sqref>
        </x14:conditionalFormatting>
        <x14:conditionalFormatting xmlns:xm="http://schemas.microsoft.com/office/excel/2006/main">
          <x14:cfRule type="dataBar" id="{E83C2D06-CB40-495D-905E-C52FB6AEBFE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U280</xm:sqref>
        </x14:conditionalFormatting>
        <x14:conditionalFormatting xmlns:xm="http://schemas.microsoft.com/office/excel/2006/main">
          <x14:cfRule type="dataBar" id="{7381EB6E-7871-4634-A5E6-D2D6C821F8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U279</xm:sqref>
        </x14:conditionalFormatting>
        <x14:conditionalFormatting xmlns:xm="http://schemas.microsoft.com/office/excel/2006/main">
          <x14:cfRule type="dataBar" id="{DD1AFB6F-1F42-4114-8D1E-7D95CB4CBD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U278</xm:sqref>
        </x14:conditionalFormatting>
        <x14:conditionalFormatting xmlns:xm="http://schemas.microsoft.com/office/excel/2006/main">
          <x14:cfRule type="dataBar" id="{C88F275B-30F5-43F8-8E5B-F617EA8154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U277</xm:sqref>
        </x14:conditionalFormatting>
        <x14:conditionalFormatting xmlns:xm="http://schemas.microsoft.com/office/excel/2006/main">
          <x14:cfRule type="dataBar" id="{84173644-8C57-4242-A35E-8ADFADDF11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U276</xm:sqref>
        </x14:conditionalFormatting>
        <x14:conditionalFormatting xmlns:xm="http://schemas.microsoft.com/office/excel/2006/main">
          <x14:cfRule type="dataBar" id="{447AD12E-4119-41E5-9FD1-27C91F64F1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U275</xm:sqref>
        </x14:conditionalFormatting>
        <x14:conditionalFormatting xmlns:xm="http://schemas.microsoft.com/office/excel/2006/main">
          <x14:cfRule type="dataBar" id="{76389E14-D9A7-4931-B839-53AD910928D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U274</xm:sqref>
        </x14:conditionalFormatting>
        <x14:conditionalFormatting xmlns:xm="http://schemas.microsoft.com/office/excel/2006/main">
          <x14:cfRule type="dataBar" id="{8F9C9D97-0D07-490D-A650-EA1374164D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U273</xm:sqref>
        </x14:conditionalFormatting>
        <x14:conditionalFormatting xmlns:xm="http://schemas.microsoft.com/office/excel/2006/main">
          <x14:cfRule type="dataBar" id="{E1F34A5B-A2D4-4793-8173-D49E71B628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U272</xm:sqref>
        </x14:conditionalFormatting>
        <x14:conditionalFormatting xmlns:xm="http://schemas.microsoft.com/office/excel/2006/main">
          <x14:cfRule type="dataBar" id="{20519005-DC02-4B27-94CC-5998017AF5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U271</xm:sqref>
        </x14:conditionalFormatting>
        <x14:conditionalFormatting xmlns:xm="http://schemas.microsoft.com/office/excel/2006/main">
          <x14:cfRule type="dataBar" id="{5E801658-AF75-4FFD-BFA1-112DD33B3A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U270</xm:sqref>
        </x14:conditionalFormatting>
        <x14:conditionalFormatting xmlns:xm="http://schemas.microsoft.com/office/excel/2006/main">
          <x14:cfRule type="dataBar" id="{973D4107-9189-4AA7-9944-1C89B1453D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U269</xm:sqref>
        </x14:conditionalFormatting>
        <x14:conditionalFormatting xmlns:xm="http://schemas.microsoft.com/office/excel/2006/main">
          <x14:cfRule type="dataBar" id="{7425C87E-6295-4EBE-A3ED-3375B25A3B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U268</xm:sqref>
        </x14:conditionalFormatting>
        <x14:conditionalFormatting xmlns:xm="http://schemas.microsoft.com/office/excel/2006/main">
          <x14:cfRule type="dataBar" id="{A8A73F0F-7D88-4AA6-9FAE-102A373D71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U267</xm:sqref>
        </x14:conditionalFormatting>
        <x14:conditionalFormatting xmlns:xm="http://schemas.microsoft.com/office/excel/2006/main">
          <x14:cfRule type="dataBar" id="{ED60571E-530F-47B0-BE6E-DE2B263E65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U266</xm:sqref>
        </x14:conditionalFormatting>
        <x14:conditionalFormatting xmlns:xm="http://schemas.microsoft.com/office/excel/2006/main">
          <x14:cfRule type="dataBar" id="{7209E705-374D-4A9A-A16C-A460E46940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U265</xm:sqref>
        </x14:conditionalFormatting>
        <x14:conditionalFormatting xmlns:xm="http://schemas.microsoft.com/office/excel/2006/main">
          <x14:cfRule type="dataBar" id="{4168E1EA-02B8-41D7-A07E-1D2880843B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U264</xm:sqref>
        </x14:conditionalFormatting>
        <x14:conditionalFormatting xmlns:xm="http://schemas.microsoft.com/office/excel/2006/main">
          <x14:cfRule type="dataBar" id="{8693DA1B-806B-483F-BB6B-A19647BA317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U263</xm:sqref>
        </x14:conditionalFormatting>
        <x14:conditionalFormatting xmlns:xm="http://schemas.microsoft.com/office/excel/2006/main">
          <x14:cfRule type="dataBar" id="{BF265686-61CF-4246-A029-757FF37D2C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U262</xm:sqref>
        </x14:conditionalFormatting>
        <x14:conditionalFormatting xmlns:xm="http://schemas.microsoft.com/office/excel/2006/main">
          <x14:cfRule type="dataBar" id="{2D02ED1E-4D62-474E-A624-843D8EA136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U261</xm:sqref>
        </x14:conditionalFormatting>
        <x14:conditionalFormatting xmlns:xm="http://schemas.microsoft.com/office/excel/2006/main">
          <x14:cfRule type="dataBar" id="{5E09BD1F-EB09-49D2-8474-5B6D6C15563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U260</xm:sqref>
        </x14:conditionalFormatting>
        <x14:conditionalFormatting xmlns:xm="http://schemas.microsoft.com/office/excel/2006/main">
          <x14:cfRule type="dataBar" id="{3E46721A-C1CF-4314-952A-EBCEDDC39F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U259</xm:sqref>
        </x14:conditionalFormatting>
        <x14:conditionalFormatting xmlns:xm="http://schemas.microsoft.com/office/excel/2006/main">
          <x14:cfRule type="dataBar" id="{C53B368B-2931-4041-883C-6414CCD208D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U258</xm:sqref>
        </x14:conditionalFormatting>
        <x14:conditionalFormatting xmlns:xm="http://schemas.microsoft.com/office/excel/2006/main">
          <x14:cfRule type="dataBar" id="{5AD3B50C-62F4-4A8A-901E-52E621C3DA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U257</xm:sqref>
        </x14:conditionalFormatting>
        <x14:conditionalFormatting xmlns:xm="http://schemas.microsoft.com/office/excel/2006/main">
          <x14:cfRule type="dataBar" id="{7AA5C70A-CDF4-4C04-AAA4-F897356D2F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U256</xm:sqref>
        </x14:conditionalFormatting>
        <x14:conditionalFormatting xmlns:xm="http://schemas.microsoft.com/office/excel/2006/main">
          <x14:cfRule type="dataBar" id="{87A93035-FF9C-42CC-94A2-DB5C44C97A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U255</xm:sqref>
        </x14:conditionalFormatting>
        <x14:conditionalFormatting xmlns:xm="http://schemas.microsoft.com/office/excel/2006/main">
          <x14:cfRule type="dataBar" id="{154D43C6-76BB-4F4D-9C6E-16AE080C16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U254</xm:sqref>
        </x14:conditionalFormatting>
        <x14:conditionalFormatting xmlns:xm="http://schemas.microsoft.com/office/excel/2006/main">
          <x14:cfRule type="dataBar" id="{071BB032-2261-4046-A866-A1124456A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U253</xm:sqref>
        </x14:conditionalFormatting>
        <x14:conditionalFormatting xmlns:xm="http://schemas.microsoft.com/office/excel/2006/main">
          <x14:cfRule type="dataBar" id="{A10D5B50-A8A5-44FE-B755-6F00E21F32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U252</xm:sqref>
        </x14:conditionalFormatting>
        <x14:conditionalFormatting xmlns:xm="http://schemas.microsoft.com/office/excel/2006/main">
          <x14:cfRule type="dataBar" id="{31C9999F-52AD-4280-905A-6D8F0A245E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U251</xm:sqref>
        </x14:conditionalFormatting>
        <x14:conditionalFormatting xmlns:xm="http://schemas.microsoft.com/office/excel/2006/main">
          <x14:cfRule type="dataBar" id="{BF75E5C9-AB46-47BA-B2CC-1A4E98998B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U250</xm:sqref>
        </x14:conditionalFormatting>
        <x14:conditionalFormatting xmlns:xm="http://schemas.microsoft.com/office/excel/2006/main">
          <x14:cfRule type="dataBar" id="{AFD58DED-2C68-410A-8085-E3861ACB73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U249</xm:sqref>
        </x14:conditionalFormatting>
        <x14:conditionalFormatting xmlns:xm="http://schemas.microsoft.com/office/excel/2006/main">
          <x14:cfRule type="dataBar" id="{03B423B4-57CD-458F-A67A-3684688353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U248</xm:sqref>
        </x14:conditionalFormatting>
        <x14:conditionalFormatting xmlns:xm="http://schemas.microsoft.com/office/excel/2006/main">
          <x14:cfRule type="dataBar" id="{D5085F9D-26B2-4C0A-9F68-0CEE5D18A4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U247</xm:sqref>
        </x14:conditionalFormatting>
        <x14:conditionalFormatting xmlns:xm="http://schemas.microsoft.com/office/excel/2006/main">
          <x14:cfRule type="dataBar" id="{9A0F5053-055C-45AC-9523-34A22139D9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U246</xm:sqref>
        </x14:conditionalFormatting>
        <x14:conditionalFormatting xmlns:xm="http://schemas.microsoft.com/office/excel/2006/main">
          <x14:cfRule type="dataBar" id="{B93A9395-661E-47C6-B503-AAF377BE78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U244</xm:sqref>
        </x14:conditionalFormatting>
        <x14:conditionalFormatting xmlns:xm="http://schemas.microsoft.com/office/excel/2006/main">
          <x14:cfRule type="dataBar" id="{A6561195-5D79-42CF-BB84-7C0209A9615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U243</xm:sqref>
        </x14:conditionalFormatting>
        <x14:conditionalFormatting xmlns:xm="http://schemas.microsoft.com/office/excel/2006/main">
          <x14:cfRule type="dataBar" id="{857E9493-2D89-43BF-B5CE-2E0D0703F5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U242</xm:sqref>
        </x14:conditionalFormatting>
        <x14:conditionalFormatting xmlns:xm="http://schemas.microsoft.com/office/excel/2006/main">
          <x14:cfRule type="dataBar" id="{A4233E8C-8B40-4C70-9F5D-2FCC0723E2C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U241</xm:sqref>
        </x14:conditionalFormatting>
        <x14:conditionalFormatting xmlns:xm="http://schemas.microsoft.com/office/excel/2006/main">
          <x14:cfRule type="dataBar" id="{6B155701-90DC-4F27-9C88-7A896E0866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U240</xm:sqref>
        </x14:conditionalFormatting>
        <x14:conditionalFormatting xmlns:xm="http://schemas.microsoft.com/office/excel/2006/main">
          <x14:cfRule type="dataBar" id="{3EEBDFAD-D7EB-4773-8F89-3E5A5358A0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U239</xm:sqref>
        </x14:conditionalFormatting>
        <x14:conditionalFormatting xmlns:xm="http://schemas.microsoft.com/office/excel/2006/main">
          <x14:cfRule type="dataBar" id="{93CA36CA-7CFC-43D9-9808-E1B058A694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U238</xm:sqref>
        </x14:conditionalFormatting>
        <x14:conditionalFormatting xmlns:xm="http://schemas.microsoft.com/office/excel/2006/main">
          <x14:cfRule type="dataBar" id="{0D868FDB-EBAA-4416-9721-35D30287D09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U237</xm:sqref>
        </x14:conditionalFormatting>
        <x14:conditionalFormatting xmlns:xm="http://schemas.microsoft.com/office/excel/2006/main">
          <x14:cfRule type="dataBar" id="{B580A0A9-D3CA-41E6-88E3-6E7108D811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U236</xm:sqref>
        </x14:conditionalFormatting>
        <x14:conditionalFormatting xmlns:xm="http://schemas.microsoft.com/office/excel/2006/main">
          <x14:cfRule type="dataBar" id="{937CB0E5-E954-429A-8FC1-C76DF39674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U235</xm:sqref>
        </x14:conditionalFormatting>
        <x14:conditionalFormatting xmlns:xm="http://schemas.microsoft.com/office/excel/2006/main">
          <x14:cfRule type="dataBar" id="{18C6BFA6-AC95-4EC5-AF20-526549BA987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U234</xm:sqref>
        </x14:conditionalFormatting>
        <x14:conditionalFormatting xmlns:xm="http://schemas.microsoft.com/office/excel/2006/main">
          <x14:cfRule type="dataBar" id="{BAA9016E-F414-4979-BFA9-F38D2F3469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U233</xm:sqref>
        </x14:conditionalFormatting>
        <x14:conditionalFormatting xmlns:xm="http://schemas.microsoft.com/office/excel/2006/main">
          <x14:cfRule type="dataBar" id="{60E7EA95-78DB-4DE5-AD2E-6AE0DA9D7A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U232</xm:sqref>
        </x14:conditionalFormatting>
        <x14:conditionalFormatting xmlns:xm="http://schemas.microsoft.com/office/excel/2006/main">
          <x14:cfRule type="dataBar" id="{104D72E5-8C99-45BB-9205-4C8C92F0C14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U231</xm:sqref>
        </x14:conditionalFormatting>
        <x14:conditionalFormatting xmlns:xm="http://schemas.microsoft.com/office/excel/2006/main">
          <x14:cfRule type="dataBar" id="{43CFE476-4AFD-4D80-BCA7-5CB03807ED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U230</xm:sqref>
        </x14:conditionalFormatting>
        <x14:conditionalFormatting xmlns:xm="http://schemas.microsoft.com/office/excel/2006/main">
          <x14:cfRule type="dataBar" id="{7D71F838-C5CD-4D5A-A27D-F282AE26D6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U229</xm:sqref>
        </x14:conditionalFormatting>
        <x14:conditionalFormatting xmlns:xm="http://schemas.microsoft.com/office/excel/2006/main">
          <x14:cfRule type="dataBar" id="{D8DD42FB-9EC0-4F26-AEE0-0DEF45FA9DE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U228</xm:sqref>
        </x14:conditionalFormatting>
        <x14:conditionalFormatting xmlns:xm="http://schemas.microsoft.com/office/excel/2006/main">
          <x14:cfRule type="dataBar" id="{23E69C3A-FEAF-4315-AECA-A112EA3A9D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U227</xm:sqref>
        </x14:conditionalFormatting>
        <x14:conditionalFormatting xmlns:xm="http://schemas.microsoft.com/office/excel/2006/main">
          <x14:cfRule type="dataBar" id="{5A292AA5-38A8-497F-9C6C-1693280251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U226</xm:sqref>
        </x14:conditionalFormatting>
        <x14:conditionalFormatting xmlns:xm="http://schemas.microsoft.com/office/excel/2006/main">
          <x14:cfRule type="dataBar" id="{0F42F9F7-A3E6-4493-895D-0397A0412F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U223</xm:sqref>
        </x14:conditionalFormatting>
        <x14:conditionalFormatting xmlns:xm="http://schemas.microsoft.com/office/excel/2006/main">
          <x14:cfRule type="dataBar" id="{67A1A339-545F-4930-831E-5926F226F4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U222</xm:sqref>
        </x14:conditionalFormatting>
        <x14:conditionalFormatting xmlns:xm="http://schemas.microsoft.com/office/excel/2006/main">
          <x14:cfRule type="dataBar" id="{F5B95457-BFB8-409B-A125-578117697F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U218</xm:sqref>
        </x14:conditionalFormatting>
        <x14:conditionalFormatting xmlns:xm="http://schemas.microsoft.com/office/excel/2006/main">
          <x14:cfRule type="dataBar" id="{0DA85761-B362-48B6-8853-6DC60CEB27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U217</xm:sqref>
        </x14:conditionalFormatting>
        <x14:conditionalFormatting xmlns:xm="http://schemas.microsoft.com/office/excel/2006/main">
          <x14:cfRule type="dataBar" id="{F6611CBE-E4CF-4D1D-8DCF-793983A6CB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U216</xm:sqref>
        </x14:conditionalFormatting>
        <x14:conditionalFormatting xmlns:xm="http://schemas.microsoft.com/office/excel/2006/main">
          <x14:cfRule type="dataBar" id="{7E5091B3-B6C5-421F-87F8-4171DFF6617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U245</xm:sqref>
        </x14:conditionalFormatting>
        <x14:conditionalFormatting xmlns:xm="http://schemas.microsoft.com/office/excel/2006/main">
          <x14:cfRule type="dataBar" id="{623694D7-C43A-4853-9D39-432668F20F7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U215</xm:sqref>
        </x14:conditionalFormatting>
        <x14:conditionalFormatting xmlns:xm="http://schemas.microsoft.com/office/excel/2006/main">
          <x14:cfRule type="dataBar" id="{1EAB90FB-03DD-4AFE-9802-40FC7321FC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U214</xm:sqref>
        </x14:conditionalFormatting>
        <x14:conditionalFormatting xmlns:xm="http://schemas.microsoft.com/office/excel/2006/main">
          <x14:cfRule type="dataBar" id="{70E47270-B0A5-4CAB-8AFD-C801AEE084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U213</xm:sqref>
        </x14:conditionalFormatting>
        <x14:conditionalFormatting xmlns:xm="http://schemas.microsoft.com/office/excel/2006/main">
          <x14:cfRule type="dataBar" id="{13CDAFD6-0A25-4DB8-A8D2-092FF332C1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U212</xm:sqref>
        </x14:conditionalFormatting>
        <x14:conditionalFormatting xmlns:xm="http://schemas.microsoft.com/office/excel/2006/main">
          <x14:cfRule type="dataBar" id="{4625682F-352E-4550-949B-C642FE9B97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U211</xm:sqref>
        </x14:conditionalFormatting>
        <x14:conditionalFormatting xmlns:xm="http://schemas.microsoft.com/office/excel/2006/main">
          <x14:cfRule type="dataBar" id="{ABFA6591-EF8F-4239-ABF0-0BBBE3260E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U210</xm:sqref>
        </x14:conditionalFormatting>
        <x14:conditionalFormatting xmlns:xm="http://schemas.microsoft.com/office/excel/2006/main">
          <x14:cfRule type="dataBar" id="{D92D5099-9209-4473-9919-21CD40866C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U209</xm:sqref>
        </x14:conditionalFormatting>
        <x14:conditionalFormatting xmlns:xm="http://schemas.microsoft.com/office/excel/2006/main">
          <x14:cfRule type="dataBar" id="{D84FC984-B150-4675-84F6-D18200FC49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U208</xm:sqref>
        </x14:conditionalFormatting>
        <x14:conditionalFormatting xmlns:xm="http://schemas.microsoft.com/office/excel/2006/main">
          <x14:cfRule type="dataBar" id="{E5F48238-B4D7-408A-B32F-938A835129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U207</xm:sqref>
        </x14:conditionalFormatting>
        <x14:conditionalFormatting xmlns:xm="http://schemas.microsoft.com/office/excel/2006/main">
          <x14:cfRule type="dataBar" id="{EDA1DA2A-C5C2-4618-96CD-B6FB67C4CD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U206</xm:sqref>
        </x14:conditionalFormatting>
        <x14:conditionalFormatting xmlns:xm="http://schemas.microsoft.com/office/excel/2006/main">
          <x14:cfRule type="dataBar" id="{2D41CE5E-4080-4E03-8F11-794DD98715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U205</xm:sqref>
        </x14:conditionalFormatting>
        <x14:conditionalFormatting xmlns:xm="http://schemas.microsoft.com/office/excel/2006/main">
          <x14:cfRule type="dataBar" id="{8EFB92E1-75D3-48EB-B65F-BFEE603570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R224</xm:sqref>
        </x14:conditionalFormatting>
        <x14:conditionalFormatting xmlns:xm="http://schemas.microsoft.com/office/excel/2006/main">
          <x14:cfRule type="dataBar" id="{A86EAFE1-D9D7-4AE0-A981-07325BB7D0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U224</xm:sqref>
        </x14:conditionalFormatting>
        <x14:conditionalFormatting xmlns:xm="http://schemas.microsoft.com/office/excel/2006/main">
          <x14:cfRule type="dataBar" id="{B2FE94D6-56E1-401E-941C-9821FC6974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U202</xm:sqref>
        </x14:conditionalFormatting>
        <x14:conditionalFormatting xmlns:xm="http://schemas.microsoft.com/office/excel/2006/main">
          <x14:cfRule type="dataBar" id="{1889F5A7-74BB-48F3-A46B-EA735A8B6C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U201</xm:sqref>
        </x14:conditionalFormatting>
        <x14:conditionalFormatting xmlns:xm="http://schemas.microsoft.com/office/excel/2006/main">
          <x14:cfRule type="dataBar" id="{207D6EEA-4FAC-4BBC-BCE4-8CBED489AB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U200</xm:sqref>
        </x14:conditionalFormatting>
        <x14:conditionalFormatting xmlns:xm="http://schemas.microsoft.com/office/excel/2006/main">
          <x14:cfRule type="dataBar" id="{87389A18-1293-426F-BCD3-F766DB9D69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U199</xm:sqref>
        </x14:conditionalFormatting>
        <x14:conditionalFormatting xmlns:xm="http://schemas.microsoft.com/office/excel/2006/main">
          <x14:cfRule type="dataBar" id="{3BDD0CED-36B6-4335-817D-4F91A408F1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U198</xm:sqref>
        </x14:conditionalFormatting>
        <x14:conditionalFormatting xmlns:xm="http://schemas.microsoft.com/office/excel/2006/main">
          <x14:cfRule type="dataBar" id="{326540E4-E35C-4AFB-91E2-92D31BE5D2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U197</xm:sqref>
        </x14:conditionalFormatting>
        <x14:conditionalFormatting xmlns:xm="http://schemas.microsoft.com/office/excel/2006/main">
          <x14:cfRule type="dataBar" id="{8653B4D5-8B3B-4CE4-A1F0-0E72185FAC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U225</xm:sqref>
        </x14:conditionalFormatting>
        <x14:conditionalFormatting xmlns:xm="http://schemas.microsoft.com/office/excel/2006/main">
          <x14:cfRule type="dataBar" id="{17CD13C7-DC6D-432F-911E-A70A2C2CB33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R225</xm:sqref>
        </x14:conditionalFormatting>
        <x14:conditionalFormatting xmlns:xm="http://schemas.microsoft.com/office/excel/2006/main">
          <x14:cfRule type="dataBar" id="{0AC2ED19-31A3-46EA-917F-9E59EE1FBF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R203</xm:sqref>
        </x14:conditionalFormatting>
        <x14:conditionalFormatting xmlns:xm="http://schemas.microsoft.com/office/excel/2006/main">
          <x14:cfRule type="dataBar" id="{9602B911-DCC4-4C13-A4A5-AB3B0E745E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U203</xm:sqref>
        </x14:conditionalFormatting>
        <x14:conditionalFormatting xmlns:xm="http://schemas.microsoft.com/office/excel/2006/main">
          <x14:cfRule type="dataBar" id="{3F0E4D58-9244-47DA-BAE0-6D4A7A35A5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R204</xm:sqref>
        </x14:conditionalFormatting>
        <x14:conditionalFormatting xmlns:xm="http://schemas.microsoft.com/office/excel/2006/main">
          <x14:cfRule type="dataBar" id="{45572A81-1650-46AC-BEC3-0F1B6FAA21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U204</xm:sqref>
        </x14:conditionalFormatting>
        <x14:conditionalFormatting xmlns:xm="http://schemas.microsoft.com/office/excel/2006/main">
          <x14:cfRule type="dataBar" id="{6F0955F1-A945-4F66-8285-084E608E2F8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U196</xm:sqref>
        </x14:conditionalFormatting>
        <x14:conditionalFormatting xmlns:xm="http://schemas.microsoft.com/office/excel/2006/main">
          <x14:cfRule type="dataBar" id="{81E1DFB2-F4F4-49EB-BA9F-5D97CFCCD4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U221</xm:sqref>
        </x14:conditionalFormatting>
        <x14:conditionalFormatting xmlns:xm="http://schemas.microsoft.com/office/excel/2006/main">
          <x14:cfRule type="dataBar" id="{F29CBCB2-0311-436A-B9C9-401AFCC71B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R221</xm:sqref>
        </x14:conditionalFormatting>
        <x14:conditionalFormatting xmlns:xm="http://schemas.microsoft.com/office/excel/2006/main">
          <x14:cfRule type="dataBar" id="{F743AD53-7152-44D6-8E6E-9004C5ADE3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U220</xm:sqref>
        </x14:conditionalFormatting>
        <x14:conditionalFormatting xmlns:xm="http://schemas.microsoft.com/office/excel/2006/main">
          <x14:cfRule type="dataBar" id="{81EAF721-9E4A-439B-AF23-11FD8CDF0E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R220</xm:sqref>
        </x14:conditionalFormatting>
        <x14:conditionalFormatting xmlns:xm="http://schemas.microsoft.com/office/excel/2006/main">
          <x14:cfRule type="dataBar" id="{694D1D42-59A2-4F4F-A801-C3F70B59D3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U219</xm:sqref>
        </x14:conditionalFormatting>
        <x14:conditionalFormatting xmlns:xm="http://schemas.microsoft.com/office/excel/2006/main">
          <x14:cfRule type="dataBar" id="{972546C7-C495-4998-8414-C721737A12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R219</xm:sqref>
        </x14:conditionalFormatting>
        <x14:conditionalFormatting xmlns:xm="http://schemas.microsoft.com/office/excel/2006/main">
          <x14:cfRule type="dataBar" id="{CDF5F09D-726B-4DF6-89A9-E91F937DCC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U195</xm:sqref>
        </x14:conditionalFormatting>
        <x14:conditionalFormatting xmlns:xm="http://schemas.microsoft.com/office/excel/2006/main">
          <x14:cfRule type="dataBar" id="{50CF8067-4319-49D8-B967-9225E7E149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U194</xm:sqref>
        </x14:conditionalFormatting>
        <x14:conditionalFormatting xmlns:xm="http://schemas.microsoft.com/office/excel/2006/main">
          <x14:cfRule type="dataBar" id="{565CB3D4-6E25-4F86-9E75-53F0C159C3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U193</xm:sqref>
        </x14:conditionalFormatting>
        <x14:conditionalFormatting xmlns:xm="http://schemas.microsoft.com/office/excel/2006/main">
          <x14:cfRule type="dataBar" id="{40A8F3D6-3767-4465-8310-6115971FA0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U192</xm:sqref>
        </x14:conditionalFormatting>
        <x14:conditionalFormatting xmlns:xm="http://schemas.microsoft.com/office/excel/2006/main">
          <x14:cfRule type="dataBar" id="{42C67FB0-3EDE-4BB2-B42F-7607B83B3CC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U190</xm:sqref>
        </x14:conditionalFormatting>
        <x14:conditionalFormatting xmlns:xm="http://schemas.microsoft.com/office/excel/2006/main">
          <x14:cfRule type="dataBar" id="{54864955-46EE-460B-9B53-54E28CD32F6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U189</xm:sqref>
        </x14:conditionalFormatting>
        <x14:conditionalFormatting xmlns:xm="http://schemas.microsoft.com/office/excel/2006/main">
          <x14:cfRule type="dataBar" id="{0CF72442-2D12-442B-958D-1F8F79FCCC6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U188</xm:sqref>
        </x14:conditionalFormatting>
        <x14:conditionalFormatting xmlns:xm="http://schemas.microsoft.com/office/excel/2006/main">
          <x14:cfRule type="dataBar" id="{4E8D1E30-35C4-42E1-876E-4375601494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U187</xm:sqref>
        </x14:conditionalFormatting>
        <x14:conditionalFormatting xmlns:xm="http://schemas.microsoft.com/office/excel/2006/main">
          <x14:cfRule type="dataBar" id="{1C349CE2-D0D6-442D-974A-0971557196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U186</xm:sqref>
        </x14:conditionalFormatting>
        <x14:conditionalFormatting xmlns:xm="http://schemas.microsoft.com/office/excel/2006/main">
          <x14:cfRule type="dataBar" id="{3E90F39F-4347-4A8B-A60C-763B61ECA0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U185</xm:sqref>
        </x14:conditionalFormatting>
        <x14:conditionalFormatting xmlns:xm="http://schemas.microsoft.com/office/excel/2006/main">
          <x14:cfRule type="dataBar" id="{E27A2633-6C2A-4B5E-ACDB-0406A7AB9EF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U184</xm:sqref>
        </x14:conditionalFormatting>
        <x14:conditionalFormatting xmlns:xm="http://schemas.microsoft.com/office/excel/2006/main">
          <x14:cfRule type="dataBar" id="{A64F1CA8-9990-4A24-A2EB-E368A42B84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U183</xm:sqref>
        </x14:conditionalFormatting>
        <x14:conditionalFormatting xmlns:xm="http://schemas.microsoft.com/office/excel/2006/main">
          <x14:cfRule type="dataBar" id="{987AA227-A4E0-4805-A0DE-F9A07BFD94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U182</xm:sqref>
        </x14:conditionalFormatting>
        <x14:conditionalFormatting xmlns:xm="http://schemas.microsoft.com/office/excel/2006/main">
          <x14:cfRule type="dataBar" id="{60C1ADBB-C575-4404-89BC-C9052FA910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U181</xm:sqref>
        </x14:conditionalFormatting>
        <x14:conditionalFormatting xmlns:xm="http://schemas.microsoft.com/office/excel/2006/main">
          <x14:cfRule type="dataBar" id="{2604AC47-E49B-42B5-8B4E-7E8554F1C6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U180</xm:sqref>
        </x14:conditionalFormatting>
        <x14:conditionalFormatting xmlns:xm="http://schemas.microsoft.com/office/excel/2006/main">
          <x14:cfRule type="dataBar" id="{F212F67A-776A-4C55-B028-73F07AACEC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U179</xm:sqref>
        </x14:conditionalFormatting>
        <x14:conditionalFormatting xmlns:xm="http://schemas.microsoft.com/office/excel/2006/main">
          <x14:cfRule type="dataBar" id="{F3D08E5F-4F2B-47A2-9C29-CDC3459044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U178</xm:sqref>
        </x14:conditionalFormatting>
        <x14:conditionalFormatting xmlns:xm="http://schemas.microsoft.com/office/excel/2006/main">
          <x14:cfRule type="dataBar" id="{85810B1D-622B-42CE-95CE-52E7530C91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U177</xm:sqref>
        </x14:conditionalFormatting>
        <x14:conditionalFormatting xmlns:xm="http://schemas.microsoft.com/office/excel/2006/main">
          <x14:cfRule type="dataBar" id="{CE7A3055-DA82-49F0-A628-C2C5692A56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U176</xm:sqref>
        </x14:conditionalFormatting>
        <x14:conditionalFormatting xmlns:xm="http://schemas.microsoft.com/office/excel/2006/main">
          <x14:cfRule type="dataBar" id="{774C3DE1-E53B-402E-A667-DADB563AA3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R191</xm:sqref>
        </x14:conditionalFormatting>
        <x14:conditionalFormatting xmlns:xm="http://schemas.microsoft.com/office/excel/2006/main">
          <x14:cfRule type="dataBar" id="{F62D9408-2B98-4261-B033-CA94BEE45C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U191</xm:sqref>
        </x14:conditionalFormatting>
        <x14:conditionalFormatting xmlns:xm="http://schemas.microsoft.com/office/excel/2006/main">
          <x14:cfRule type="dataBar" id="{D701E543-7EB2-4280-A109-03F73EDFA7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U175</xm:sqref>
        </x14:conditionalFormatting>
        <x14:conditionalFormatting xmlns:xm="http://schemas.microsoft.com/office/excel/2006/main">
          <x14:cfRule type="dataBar" id="{D8E49A86-0299-4602-8E49-22C78BEA85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U174</xm:sqref>
        </x14:conditionalFormatting>
        <x14:conditionalFormatting xmlns:xm="http://schemas.microsoft.com/office/excel/2006/main">
          <x14:cfRule type="dataBar" id="{4FB6C231-75A1-481A-90EA-EEF5AD5DB80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U173</xm:sqref>
        </x14:conditionalFormatting>
        <x14:conditionalFormatting xmlns:xm="http://schemas.microsoft.com/office/excel/2006/main">
          <x14:cfRule type="dataBar" id="{F9B90A95-E7B1-4550-ADD7-34F59C7BF6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U172</xm:sqref>
        </x14:conditionalFormatting>
        <x14:conditionalFormatting xmlns:xm="http://schemas.microsoft.com/office/excel/2006/main">
          <x14:cfRule type="dataBar" id="{0194D573-73C6-4BCE-A878-D914ADD451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U171</xm:sqref>
        </x14:conditionalFormatting>
        <x14:conditionalFormatting xmlns:xm="http://schemas.microsoft.com/office/excel/2006/main">
          <x14:cfRule type="dataBar" id="{9BDC9275-C1D3-48F7-B993-2254AE8335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U170</xm:sqref>
        </x14:conditionalFormatting>
        <x14:conditionalFormatting xmlns:xm="http://schemas.microsoft.com/office/excel/2006/main">
          <x14:cfRule type="dataBar" id="{8E3A2F86-5065-4F62-9E56-C4328B9224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U169</xm:sqref>
        </x14:conditionalFormatting>
        <x14:conditionalFormatting xmlns:xm="http://schemas.microsoft.com/office/excel/2006/main">
          <x14:cfRule type="dataBar" id="{668DF231-A80C-4F51-9F4B-27BD30D134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U168</xm:sqref>
        </x14:conditionalFormatting>
        <x14:conditionalFormatting xmlns:xm="http://schemas.microsoft.com/office/excel/2006/main">
          <x14:cfRule type="dataBar" id="{42515F6B-35E7-4799-AAAB-754D8A1849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U167</xm:sqref>
        </x14:conditionalFormatting>
        <x14:conditionalFormatting xmlns:xm="http://schemas.microsoft.com/office/excel/2006/main">
          <x14:cfRule type="dataBar" id="{5160DAB2-B0D1-451A-B2D4-CCF31BC031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U166</xm:sqref>
        </x14:conditionalFormatting>
        <x14:conditionalFormatting xmlns:xm="http://schemas.microsoft.com/office/excel/2006/main">
          <x14:cfRule type="dataBar" id="{D3B3EBB8-51B3-4F3B-98F2-5C2D4324B3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U165</xm:sqref>
        </x14:conditionalFormatting>
        <x14:conditionalFormatting xmlns:xm="http://schemas.microsoft.com/office/excel/2006/main">
          <x14:cfRule type="dataBar" id="{5905FF1B-7616-4530-B5EF-D91C46A0A7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U164</xm:sqref>
        </x14:conditionalFormatting>
        <x14:conditionalFormatting xmlns:xm="http://schemas.microsoft.com/office/excel/2006/main">
          <x14:cfRule type="dataBar" id="{9E5FD38D-CA3B-4A05-87B4-8F83B45E4C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U163</xm:sqref>
        </x14:conditionalFormatting>
        <x14:conditionalFormatting xmlns:xm="http://schemas.microsoft.com/office/excel/2006/main">
          <x14:cfRule type="dataBar" id="{959B3108-C706-44EA-B025-231208E2CF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U160</xm:sqref>
        </x14:conditionalFormatting>
        <x14:conditionalFormatting xmlns:xm="http://schemas.microsoft.com/office/excel/2006/main">
          <x14:cfRule type="dataBar" id="{1F0B15AA-C9E5-483D-8243-4B8170BD5AF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U159</xm:sqref>
        </x14:conditionalFormatting>
        <x14:conditionalFormatting xmlns:xm="http://schemas.microsoft.com/office/excel/2006/main">
          <x14:cfRule type="dataBar" id="{41B67EB5-9279-43E1-AB33-1C8A4025AF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U158</xm:sqref>
        </x14:conditionalFormatting>
        <x14:conditionalFormatting xmlns:xm="http://schemas.microsoft.com/office/excel/2006/main">
          <x14:cfRule type="dataBar" id="{04A91240-0415-424D-A450-D8A445330A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U162</xm:sqref>
        </x14:conditionalFormatting>
        <x14:conditionalFormatting xmlns:xm="http://schemas.microsoft.com/office/excel/2006/main">
          <x14:cfRule type="dataBar" id="{7D1E348A-7B35-43F5-AFCC-2D8871E77F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U161</xm:sqref>
        </x14:conditionalFormatting>
        <x14:conditionalFormatting xmlns:xm="http://schemas.microsoft.com/office/excel/2006/main">
          <x14:cfRule type="dataBar" id="{DABB06BB-458D-43BA-ABEA-51592754854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U157</xm:sqref>
        </x14:conditionalFormatting>
        <x14:conditionalFormatting xmlns:xm="http://schemas.microsoft.com/office/excel/2006/main">
          <x14:cfRule type="dataBar" id="{FD584126-82AC-45C0-900D-DC06CCD8E5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U156</xm:sqref>
        </x14:conditionalFormatting>
        <x14:conditionalFormatting xmlns:xm="http://schemas.microsoft.com/office/excel/2006/main">
          <x14:cfRule type="dataBar" id="{A51180FF-E54C-4FB2-938C-198A0E45AAB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U155</xm:sqref>
        </x14:conditionalFormatting>
        <x14:conditionalFormatting xmlns:xm="http://schemas.microsoft.com/office/excel/2006/main">
          <x14:cfRule type="dataBar" id="{30DEB505-FA79-497D-B4FD-C7A0558EAA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U154</xm:sqref>
        </x14:conditionalFormatting>
        <x14:conditionalFormatting xmlns:xm="http://schemas.microsoft.com/office/excel/2006/main">
          <x14:cfRule type="dataBar" id="{B6F074BB-D510-4BA3-9CC2-F58F671DE0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U151</xm:sqref>
        </x14:conditionalFormatting>
        <x14:conditionalFormatting xmlns:xm="http://schemas.microsoft.com/office/excel/2006/main">
          <x14:cfRule type="dataBar" id="{7B936178-A7D1-4DC6-835E-63FF68E0BF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U152</xm:sqref>
        </x14:conditionalFormatting>
        <x14:conditionalFormatting xmlns:xm="http://schemas.microsoft.com/office/excel/2006/main">
          <x14:cfRule type="dataBar" id="{E3509B28-7AD8-4E51-A4D4-6BE4EE02BD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R153</xm:sqref>
        </x14:conditionalFormatting>
        <x14:conditionalFormatting xmlns:xm="http://schemas.microsoft.com/office/excel/2006/main">
          <x14:cfRule type="dataBar" id="{87277D2C-4E1C-4A32-9BC9-95A59C6CA8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U153</xm:sqref>
        </x14:conditionalFormatting>
        <x14:conditionalFormatting xmlns:xm="http://schemas.microsoft.com/office/excel/2006/main">
          <x14:cfRule type="dataBar" id="{BFC38164-CEDA-4C14-AC98-628C38CD1F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U150</xm:sqref>
        </x14:conditionalFormatting>
        <x14:conditionalFormatting xmlns:xm="http://schemas.microsoft.com/office/excel/2006/main">
          <x14:cfRule type="dataBar" id="{5B2817B6-F371-489E-8570-BAC62781806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U149</xm:sqref>
        </x14:conditionalFormatting>
        <x14:conditionalFormatting xmlns:xm="http://schemas.microsoft.com/office/excel/2006/main">
          <x14:cfRule type="dataBar" id="{02CF3302-1093-426E-B8B2-1FFABC5861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U148</xm:sqref>
        </x14:conditionalFormatting>
        <x14:conditionalFormatting xmlns:xm="http://schemas.microsoft.com/office/excel/2006/main">
          <x14:cfRule type="dataBar" id="{4DBD0BA6-5CC2-4818-99FB-A70A2AF5EE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U147</xm:sqref>
        </x14:conditionalFormatting>
        <x14:conditionalFormatting xmlns:xm="http://schemas.microsoft.com/office/excel/2006/main">
          <x14:cfRule type="dataBar" id="{3145BF61-3008-4F7D-84F3-F02A79CF07C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U146</xm:sqref>
        </x14:conditionalFormatting>
        <x14:conditionalFormatting xmlns:xm="http://schemas.microsoft.com/office/excel/2006/main">
          <x14:cfRule type="dataBar" id="{E8E2533B-6502-4629-ABB1-99C6A1CB04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U145</xm:sqref>
        </x14:conditionalFormatting>
        <x14:conditionalFormatting xmlns:xm="http://schemas.microsoft.com/office/excel/2006/main">
          <x14:cfRule type="dataBar" id="{3F2B7FA4-666E-42FB-B9E2-2262A123ED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U144</xm:sqref>
        </x14:conditionalFormatting>
        <x14:conditionalFormatting xmlns:xm="http://schemas.microsoft.com/office/excel/2006/main">
          <x14:cfRule type="dataBar" id="{9FC8DEA9-C4C5-481C-BB5E-F26CE500C4C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U143</xm:sqref>
        </x14:conditionalFormatting>
        <x14:conditionalFormatting xmlns:xm="http://schemas.microsoft.com/office/excel/2006/main">
          <x14:cfRule type="dataBar" id="{A5EBDD66-BDB6-428C-8237-B540D794CC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U142</xm:sqref>
        </x14:conditionalFormatting>
        <x14:conditionalFormatting xmlns:xm="http://schemas.microsoft.com/office/excel/2006/main">
          <x14:cfRule type="dataBar" id="{C13171EB-5493-4502-A067-60FFCFD55C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U141</xm:sqref>
        </x14:conditionalFormatting>
        <x14:conditionalFormatting xmlns:xm="http://schemas.microsoft.com/office/excel/2006/main">
          <x14:cfRule type="dataBar" id="{742E78EB-911D-47E7-9358-0E9220F813E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U140</xm:sqref>
        </x14:conditionalFormatting>
        <x14:conditionalFormatting xmlns:xm="http://schemas.microsoft.com/office/excel/2006/main">
          <x14:cfRule type="dataBar" id="{E97FA5DB-1EA6-4979-97A0-CC944DB8B98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U139</xm:sqref>
        </x14:conditionalFormatting>
        <x14:conditionalFormatting xmlns:xm="http://schemas.microsoft.com/office/excel/2006/main">
          <x14:cfRule type="dataBar" id="{5C192BEE-50EA-4B66-B23D-FE0D070E11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U138</xm:sqref>
        </x14:conditionalFormatting>
        <x14:conditionalFormatting xmlns:xm="http://schemas.microsoft.com/office/excel/2006/main">
          <x14:cfRule type="dataBar" id="{C1AAD9BC-F2B5-4765-8C5D-748D8ADF654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U136</xm:sqref>
        </x14:conditionalFormatting>
        <x14:conditionalFormatting xmlns:xm="http://schemas.microsoft.com/office/excel/2006/main">
          <x14:cfRule type="dataBar" id="{0C2477A7-FB49-4986-88A7-C3D35DB4C5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U137</xm:sqref>
        </x14:conditionalFormatting>
        <x14:conditionalFormatting xmlns:xm="http://schemas.microsoft.com/office/excel/2006/main">
          <x14:cfRule type="dataBar" id="{F591049F-A68E-4551-B3FD-F8C51656D9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U135</xm:sqref>
        </x14:conditionalFormatting>
        <x14:conditionalFormatting xmlns:xm="http://schemas.microsoft.com/office/excel/2006/main">
          <x14:cfRule type="dataBar" id="{80DED55D-09B6-4074-9BC4-68B280912C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U134</xm:sqref>
        </x14:conditionalFormatting>
        <x14:conditionalFormatting xmlns:xm="http://schemas.microsoft.com/office/excel/2006/main">
          <x14:cfRule type="dataBar" id="{5485C533-6EB3-431B-A0BD-866737F376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U133</xm:sqref>
        </x14:conditionalFormatting>
        <x14:conditionalFormatting xmlns:xm="http://schemas.microsoft.com/office/excel/2006/main">
          <x14:cfRule type="dataBar" id="{36E661F9-CD32-4D81-AF4F-668B5C61D2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U132</xm:sqref>
        </x14:conditionalFormatting>
        <x14:conditionalFormatting xmlns:xm="http://schemas.microsoft.com/office/excel/2006/main">
          <x14:cfRule type="dataBar" id="{5D7D2C8B-B313-4618-A205-BCFBD48E0B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U131</xm:sqref>
        </x14:conditionalFormatting>
        <x14:conditionalFormatting xmlns:xm="http://schemas.microsoft.com/office/excel/2006/main">
          <x14:cfRule type="dataBar" id="{47DF2B00-5A36-4D6C-82A2-A1DFDF9A30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U130</xm:sqref>
        </x14:conditionalFormatting>
        <x14:conditionalFormatting xmlns:xm="http://schemas.microsoft.com/office/excel/2006/main">
          <x14:cfRule type="dataBar" id="{96C14945-6357-42CD-AE0D-4173F12F09D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U129</xm:sqref>
        </x14:conditionalFormatting>
        <x14:conditionalFormatting xmlns:xm="http://schemas.microsoft.com/office/excel/2006/main">
          <x14:cfRule type="dataBar" id="{CBC5FD05-FFB5-4B10-905C-561F91E6B6A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U128</xm:sqref>
        </x14:conditionalFormatting>
        <x14:conditionalFormatting xmlns:xm="http://schemas.microsoft.com/office/excel/2006/main">
          <x14:cfRule type="dataBar" id="{19E7CEEB-2FEE-4AAD-AFDD-14AABFC999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U127</xm:sqref>
        </x14:conditionalFormatting>
        <x14:conditionalFormatting xmlns:xm="http://schemas.microsoft.com/office/excel/2006/main">
          <x14:cfRule type="dataBar" id="{67DC096D-878E-4658-9AC6-BC81E21BD1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U126</xm:sqref>
        </x14:conditionalFormatting>
        <x14:conditionalFormatting xmlns:xm="http://schemas.microsoft.com/office/excel/2006/main">
          <x14:cfRule type="dataBar" id="{CA6FF056-9D04-4EC6-9400-91A89B11E2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U125</xm:sqref>
        </x14:conditionalFormatting>
        <x14:conditionalFormatting xmlns:xm="http://schemas.microsoft.com/office/excel/2006/main">
          <x14:cfRule type="dataBar" id="{D4075E41-FC42-444B-BF6F-5ED4D829AF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U124</xm:sqref>
        </x14:conditionalFormatting>
        <x14:conditionalFormatting xmlns:xm="http://schemas.microsoft.com/office/excel/2006/main">
          <x14:cfRule type="dataBar" id="{48FCABA0-ED2C-4436-8779-28AABDFD1B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U123</xm:sqref>
        </x14:conditionalFormatting>
        <x14:conditionalFormatting xmlns:xm="http://schemas.microsoft.com/office/excel/2006/main">
          <x14:cfRule type="dataBar" id="{6F381B17-0A09-4067-88FB-98FB076FDC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U122</xm:sqref>
        </x14:conditionalFormatting>
        <x14:conditionalFormatting xmlns:xm="http://schemas.microsoft.com/office/excel/2006/main">
          <x14:cfRule type="dataBar" id="{A1075F9F-251C-4B62-80D8-6ED26C1943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U121</xm:sqref>
        </x14:conditionalFormatting>
        <x14:conditionalFormatting xmlns:xm="http://schemas.microsoft.com/office/excel/2006/main">
          <x14:cfRule type="dataBar" id="{49CEFF97-F972-4C75-BEA0-6AA18DBDB5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U120</xm:sqref>
        </x14:conditionalFormatting>
        <x14:conditionalFormatting xmlns:xm="http://schemas.microsoft.com/office/excel/2006/main">
          <x14:cfRule type="dataBar" id="{04FF9A29-7FB3-4426-8241-D68EF9FD47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U119</xm:sqref>
        </x14:conditionalFormatting>
        <x14:conditionalFormatting xmlns:xm="http://schemas.microsoft.com/office/excel/2006/main">
          <x14:cfRule type="dataBar" id="{51B7E51F-CCAA-4470-8507-5B4D52034F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U118</xm:sqref>
        </x14:conditionalFormatting>
        <x14:conditionalFormatting xmlns:xm="http://schemas.microsoft.com/office/excel/2006/main">
          <x14:cfRule type="dataBar" id="{E2FBE8CD-215D-4630-948A-164B958E7E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U117</xm:sqref>
        </x14:conditionalFormatting>
        <x14:conditionalFormatting xmlns:xm="http://schemas.microsoft.com/office/excel/2006/main">
          <x14:cfRule type="dataBar" id="{BD0CBF36-2120-4617-84EC-B821114A21F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U116</xm:sqref>
        </x14:conditionalFormatting>
        <x14:conditionalFormatting xmlns:xm="http://schemas.microsoft.com/office/excel/2006/main">
          <x14:cfRule type="dataBar" id="{F8348282-9045-482B-82CA-98C7DBC7ADF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U115</xm:sqref>
        </x14:conditionalFormatting>
        <x14:conditionalFormatting xmlns:xm="http://schemas.microsoft.com/office/excel/2006/main">
          <x14:cfRule type="dataBar" id="{1A4265E7-B0E1-4062-920B-EDBF07C243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U114</xm:sqref>
        </x14:conditionalFormatting>
        <x14:conditionalFormatting xmlns:xm="http://schemas.microsoft.com/office/excel/2006/main">
          <x14:cfRule type="dataBar" id="{7693BB56-F70D-48A2-9C73-1D5C5095BE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U113</xm:sqref>
        </x14:conditionalFormatting>
        <x14:conditionalFormatting xmlns:xm="http://schemas.microsoft.com/office/excel/2006/main">
          <x14:cfRule type="dataBar" id="{05A6E2DE-6475-49C4-A275-6BEC270BD3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U112</xm:sqref>
        </x14:conditionalFormatting>
        <x14:conditionalFormatting xmlns:xm="http://schemas.microsoft.com/office/excel/2006/main">
          <x14:cfRule type="dataBar" id="{1B1B4778-B245-4FE2-8B2E-B00D5F9ED9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U111</xm:sqref>
        </x14:conditionalFormatting>
        <x14:conditionalFormatting xmlns:xm="http://schemas.microsoft.com/office/excel/2006/main">
          <x14:cfRule type="dataBar" id="{F39CA2B8-8451-4589-B026-71FC2DC672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U110</xm:sqref>
        </x14:conditionalFormatting>
        <x14:conditionalFormatting xmlns:xm="http://schemas.microsoft.com/office/excel/2006/main">
          <x14:cfRule type="dataBar" id="{8D922019-E6CB-4A93-A11D-C11C681250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U109</xm:sqref>
        </x14:conditionalFormatting>
        <x14:conditionalFormatting xmlns:xm="http://schemas.microsoft.com/office/excel/2006/main">
          <x14:cfRule type="dataBar" id="{8738A2BE-AB60-4E60-AB86-9BBC611E6D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U108</xm:sqref>
        </x14:conditionalFormatting>
        <x14:conditionalFormatting xmlns:xm="http://schemas.microsoft.com/office/excel/2006/main">
          <x14:cfRule type="dataBar" id="{C62ED9E8-16B2-4AE2-A50D-016553AAF70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U107</xm:sqref>
        </x14:conditionalFormatting>
        <x14:conditionalFormatting xmlns:xm="http://schemas.microsoft.com/office/excel/2006/main">
          <x14:cfRule type="dataBar" id="{9DA0C253-FE71-48FD-ABEA-92993254A22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U106</xm:sqref>
        </x14:conditionalFormatting>
        <x14:conditionalFormatting xmlns:xm="http://schemas.microsoft.com/office/excel/2006/main">
          <x14:cfRule type="dataBar" id="{E01C51AC-1B01-48F9-A485-6FF0B30E53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U105</xm:sqref>
        </x14:conditionalFormatting>
        <x14:conditionalFormatting xmlns:xm="http://schemas.microsoft.com/office/excel/2006/main">
          <x14:cfRule type="dataBar" id="{7BBE8CE9-4C41-4620-89D0-339FF5B34F0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U104</xm:sqref>
        </x14:conditionalFormatting>
        <x14:conditionalFormatting xmlns:xm="http://schemas.microsoft.com/office/excel/2006/main">
          <x14:cfRule type="dataBar" id="{389A2268-E4FC-4E4D-B03F-5C76D18D7C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U103</xm:sqref>
        </x14:conditionalFormatting>
        <x14:conditionalFormatting xmlns:xm="http://schemas.microsoft.com/office/excel/2006/main">
          <x14:cfRule type="dataBar" id="{A0D06784-7562-4A0E-A982-F05AD54B5B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U102</xm:sqref>
        </x14:conditionalFormatting>
        <x14:conditionalFormatting xmlns:xm="http://schemas.microsoft.com/office/excel/2006/main">
          <x14:cfRule type="dataBar" id="{9662E0C4-A942-4806-AF87-B2CE4E48C2B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U101</xm:sqref>
        </x14:conditionalFormatting>
        <x14:conditionalFormatting xmlns:xm="http://schemas.microsoft.com/office/excel/2006/main">
          <x14:cfRule type="dataBar" id="{85C9F223-22D7-4F38-8E1A-D920704173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U100</xm:sqref>
        </x14:conditionalFormatting>
        <x14:conditionalFormatting xmlns:xm="http://schemas.microsoft.com/office/excel/2006/main">
          <x14:cfRule type="dataBar" id="{F1C38EC5-B2D4-433F-9621-63A927FABD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U99</xm:sqref>
        </x14:conditionalFormatting>
        <x14:conditionalFormatting xmlns:xm="http://schemas.microsoft.com/office/excel/2006/main">
          <x14:cfRule type="dataBar" id="{E5DB00C3-822F-40D2-9380-AA641AD7AB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U98</xm:sqref>
        </x14:conditionalFormatting>
        <x14:conditionalFormatting xmlns:xm="http://schemas.microsoft.com/office/excel/2006/main">
          <x14:cfRule type="dataBar" id="{BD322CAA-DD27-47BB-A7D7-780233C5AF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U97</xm:sqref>
        </x14:conditionalFormatting>
        <x14:conditionalFormatting xmlns:xm="http://schemas.microsoft.com/office/excel/2006/main">
          <x14:cfRule type="dataBar" id="{BE08CD52-41C9-43D7-86AB-0D004D8F84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U96</xm:sqref>
        </x14:conditionalFormatting>
        <x14:conditionalFormatting xmlns:xm="http://schemas.microsoft.com/office/excel/2006/main">
          <x14:cfRule type="dataBar" id="{0DE70190-D093-4595-B632-08B381DE63D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U95</xm:sqref>
        </x14:conditionalFormatting>
        <x14:conditionalFormatting xmlns:xm="http://schemas.microsoft.com/office/excel/2006/main">
          <x14:cfRule type="dataBar" id="{FA281D85-44F2-447C-B3FD-7339078DBB6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U94</xm:sqref>
        </x14:conditionalFormatting>
        <x14:conditionalFormatting xmlns:xm="http://schemas.microsoft.com/office/excel/2006/main">
          <x14:cfRule type="dataBar" id="{F8E9615F-ED16-4BBB-832C-06C0DE0AD8B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U93</xm:sqref>
        </x14:conditionalFormatting>
        <x14:conditionalFormatting xmlns:xm="http://schemas.microsoft.com/office/excel/2006/main">
          <x14:cfRule type="dataBar" id="{4054780E-70FB-4BEC-98C8-D8A60CA616C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U92</xm:sqref>
        </x14:conditionalFormatting>
        <x14:conditionalFormatting xmlns:xm="http://schemas.microsoft.com/office/excel/2006/main">
          <x14:cfRule type="dataBar" id="{3FF48EFF-5BC0-401E-BE33-68A97C8091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U91</xm:sqref>
        </x14:conditionalFormatting>
        <x14:conditionalFormatting xmlns:xm="http://schemas.microsoft.com/office/excel/2006/main">
          <x14:cfRule type="dataBar" id="{35B66A11-F7B1-440F-A65F-23DF7568EE5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U90</xm:sqref>
        </x14:conditionalFormatting>
        <x14:conditionalFormatting xmlns:xm="http://schemas.microsoft.com/office/excel/2006/main">
          <x14:cfRule type="dataBar" id="{5F005B5E-0B62-4666-92C8-A8391D1EEE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U89</xm:sqref>
        </x14:conditionalFormatting>
        <x14:conditionalFormatting xmlns:xm="http://schemas.microsoft.com/office/excel/2006/main">
          <x14:cfRule type="dataBar" id="{4755DB33-FF6C-4E5A-BEB0-D51293F5B1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U88</xm:sqref>
        </x14:conditionalFormatting>
        <x14:conditionalFormatting xmlns:xm="http://schemas.microsoft.com/office/excel/2006/main">
          <x14:cfRule type="dataBar" id="{045780AC-03BC-456B-B35B-98DB93C5C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U12</xm:sqref>
        </x14:conditionalFormatting>
        <x14:conditionalFormatting xmlns:xm="http://schemas.microsoft.com/office/excel/2006/main">
          <x14:cfRule type="dataBar" id="{F91D99A2-6110-4C60-9C51-27AD9AAF01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U87</xm:sqref>
        </x14:conditionalFormatting>
        <x14:conditionalFormatting xmlns:xm="http://schemas.microsoft.com/office/excel/2006/main">
          <x14:cfRule type="dataBar" id="{E4C99628-E785-477D-B332-77E43C0E63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U86</xm:sqref>
        </x14:conditionalFormatting>
        <x14:conditionalFormatting xmlns:xm="http://schemas.microsoft.com/office/excel/2006/main">
          <x14:cfRule type="dataBar" id="{03C4D8A3-07CC-4AFB-AF08-BB741D0AD7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U85</xm:sqref>
        </x14:conditionalFormatting>
        <x14:conditionalFormatting xmlns:xm="http://schemas.microsoft.com/office/excel/2006/main">
          <x14:cfRule type="dataBar" id="{CE2346BF-3AED-4834-8F3E-02B001AA67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U84</xm:sqref>
        </x14:conditionalFormatting>
        <x14:conditionalFormatting xmlns:xm="http://schemas.microsoft.com/office/excel/2006/main">
          <x14:cfRule type="dataBar" id="{3B2C11B9-FE0E-463A-9345-9E326EFBD6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U83</xm:sqref>
        </x14:conditionalFormatting>
        <x14:conditionalFormatting xmlns:xm="http://schemas.microsoft.com/office/excel/2006/main">
          <x14:cfRule type="dataBar" id="{68E09CF1-06DD-4967-852E-885DC75043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U82</xm:sqref>
        </x14:conditionalFormatting>
        <x14:conditionalFormatting xmlns:xm="http://schemas.microsoft.com/office/excel/2006/main">
          <x14:cfRule type="dataBar" id="{D00016B6-418A-4824-83C2-D4D36E6144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U81</xm:sqref>
        </x14:conditionalFormatting>
        <x14:conditionalFormatting xmlns:xm="http://schemas.microsoft.com/office/excel/2006/main">
          <x14:cfRule type="dataBar" id="{2105B94D-3C31-4AC7-B083-3190E88C74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U80</xm:sqref>
        </x14:conditionalFormatting>
        <x14:conditionalFormatting xmlns:xm="http://schemas.microsoft.com/office/excel/2006/main">
          <x14:cfRule type="dataBar" id="{C2ABC4BE-CCDA-4889-B272-964BE379B3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</xm:sqref>
        </x14:conditionalFormatting>
        <x14:conditionalFormatting xmlns:xm="http://schemas.microsoft.com/office/excel/2006/main">
          <x14:cfRule type="dataBar" id="{F4A271D1-E366-4A17-873E-F5E693FFA1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U78</xm:sqref>
        </x14:conditionalFormatting>
        <x14:conditionalFormatting xmlns:xm="http://schemas.microsoft.com/office/excel/2006/main">
          <x14:cfRule type="dataBar" id="{F7223BAD-2628-41AA-A5B1-CE7B3A80A9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U77</xm:sqref>
        </x14:conditionalFormatting>
        <x14:conditionalFormatting xmlns:xm="http://schemas.microsoft.com/office/excel/2006/main">
          <x14:cfRule type="dataBar" id="{87C9B9C8-775E-459B-A6CB-B636D85B7E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U76</xm:sqref>
        </x14:conditionalFormatting>
        <x14:conditionalFormatting xmlns:xm="http://schemas.microsoft.com/office/excel/2006/main">
          <x14:cfRule type="dataBar" id="{21D33CB7-979A-4A8D-969F-711E345635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U75</xm:sqref>
        </x14:conditionalFormatting>
        <x14:conditionalFormatting xmlns:xm="http://schemas.microsoft.com/office/excel/2006/main">
          <x14:cfRule type="dataBar" id="{72DE3E3E-DF46-4698-856C-8E89DC2130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U74</xm:sqref>
        </x14:conditionalFormatting>
        <x14:conditionalFormatting xmlns:xm="http://schemas.microsoft.com/office/excel/2006/main">
          <x14:cfRule type="dataBar" id="{C0D886E9-454A-4656-A89B-5526F9E25C4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U73</xm:sqref>
        </x14:conditionalFormatting>
        <x14:conditionalFormatting xmlns:xm="http://schemas.microsoft.com/office/excel/2006/main">
          <x14:cfRule type="dataBar" id="{D8FCA284-40EF-4C5B-8C1D-C8B5505DBA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U72</xm:sqref>
        </x14:conditionalFormatting>
        <x14:conditionalFormatting xmlns:xm="http://schemas.microsoft.com/office/excel/2006/main">
          <x14:cfRule type="dataBar" id="{F828F9AD-84A9-4401-80EC-AB168503D2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U71</xm:sqref>
        </x14:conditionalFormatting>
        <x14:conditionalFormatting xmlns:xm="http://schemas.microsoft.com/office/excel/2006/main">
          <x14:cfRule type="dataBar" id="{F823703A-D644-478D-ADE8-038607E232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U70</xm:sqref>
        </x14:conditionalFormatting>
        <x14:conditionalFormatting xmlns:xm="http://schemas.microsoft.com/office/excel/2006/main">
          <x14:cfRule type="dataBar" id="{E00165D6-B7D2-4D49-86DB-B22D6D3498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658A0971-5228-4E7F-9094-713C708FA8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U68</xm:sqref>
        </x14:conditionalFormatting>
        <x14:conditionalFormatting xmlns:xm="http://schemas.microsoft.com/office/excel/2006/main">
          <x14:cfRule type="dataBar" id="{129ABBA2-ED7A-472E-BEB9-C022AFD04E3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5D478DDA-C841-4FC2-9778-9D290482010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U66</xm:sqref>
        </x14:conditionalFormatting>
        <x14:conditionalFormatting xmlns:xm="http://schemas.microsoft.com/office/excel/2006/main">
          <x14:cfRule type="dataBar" id="{341C0503-A640-4A12-A18C-3BE0FD52C34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U65</xm:sqref>
        </x14:conditionalFormatting>
        <x14:conditionalFormatting xmlns:xm="http://schemas.microsoft.com/office/excel/2006/main">
          <x14:cfRule type="dataBar" id="{E93958FC-10D0-43DF-A64E-D16A722C9F3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A4E3B0F9-E725-4EE0-AB4C-715A845574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U79</xm:sqref>
        </x14:conditionalFormatting>
        <x14:conditionalFormatting xmlns:xm="http://schemas.microsoft.com/office/excel/2006/main">
          <x14:cfRule type="dataBar" id="{09971066-5988-4936-9098-BAAAB961C60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U64</xm:sqref>
        </x14:conditionalFormatting>
        <x14:conditionalFormatting xmlns:xm="http://schemas.microsoft.com/office/excel/2006/main">
          <x14:cfRule type="dataBar" id="{6BA28984-97DE-416D-BFCE-938F50F11F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U63</xm:sqref>
        </x14:conditionalFormatting>
        <x14:conditionalFormatting xmlns:xm="http://schemas.microsoft.com/office/excel/2006/main">
          <x14:cfRule type="dataBar" id="{E66B330D-C39A-493B-BFB6-BE93653181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U62</xm:sqref>
        </x14:conditionalFormatting>
        <x14:conditionalFormatting xmlns:xm="http://schemas.microsoft.com/office/excel/2006/main">
          <x14:cfRule type="dataBar" id="{67B4C2F1-7D1F-4905-8AFC-F9A0BE88C3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U61</xm:sqref>
        </x14:conditionalFormatting>
        <x14:conditionalFormatting xmlns:xm="http://schemas.microsoft.com/office/excel/2006/main">
          <x14:cfRule type="dataBar" id="{584D8374-0CAB-4646-A028-B0E47D9F23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U60</xm:sqref>
        </x14:conditionalFormatting>
        <x14:conditionalFormatting xmlns:xm="http://schemas.microsoft.com/office/excel/2006/main">
          <x14:cfRule type="dataBar" id="{DC0F8DEE-B67D-4A88-A2E0-8CED1C062BC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816769F0-5875-4F88-9647-9D038B37D4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U58</xm:sqref>
        </x14:conditionalFormatting>
        <x14:conditionalFormatting xmlns:xm="http://schemas.microsoft.com/office/excel/2006/main">
          <x14:cfRule type="dataBar" id="{26026765-6842-4091-8ADD-BC1F84ABDB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U57</xm:sqref>
        </x14:conditionalFormatting>
        <x14:conditionalFormatting xmlns:xm="http://schemas.microsoft.com/office/excel/2006/main">
          <x14:cfRule type="dataBar" id="{80F498C3-A06E-42B3-A8B2-12021C164E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U56</xm:sqref>
        </x14:conditionalFormatting>
        <x14:conditionalFormatting xmlns:xm="http://schemas.microsoft.com/office/excel/2006/main">
          <x14:cfRule type="dataBar" id="{43D0076A-FD83-4C05-B044-89A8AAAE687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U55</xm:sqref>
        </x14:conditionalFormatting>
        <x14:conditionalFormatting xmlns:xm="http://schemas.microsoft.com/office/excel/2006/main">
          <x14:cfRule type="dataBar" id="{5AFE7C86-CD79-450B-B48F-7C8BDACD3CC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U54</xm:sqref>
        </x14:conditionalFormatting>
        <x14:conditionalFormatting xmlns:xm="http://schemas.microsoft.com/office/excel/2006/main">
          <x14:cfRule type="dataBar" id="{71FDB5C5-80DA-43FD-8036-F542FA74992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U6</xm:sqref>
        </x14:conditionalFormatting>
        <x14:conditionalFormatting xmlns:xm="http://schemas.microsoft.com/office/excel/2006/main">
          <x14:cfRule type="dataBar" id="{62FD12FF-0208-456B-88F0-6696709FC3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8B0A0A27-556C-4B26-9205-07B7A3731F3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U52</xm:sqref>
        </x14:conditionalFormatting>
        <x14:conditionalFormatting xmlns:xm="http://schemas.microsoft.com/office/excel/2006/main">
          <x14:cfRule type="dataBar" id="{20726C9D-D921-468A-ADAF-F5FD30C46B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U51</xm:sqref>
        </x14:conditionalFormatting>
        <x14:conditionalFormatting xmlns:xm="http://schemas.microsoft.com/office/excel/2006/main">
          <x14:cfRule type="dataBar" id="{9F3806F0-9935-46BB-A43E-B5022B754C8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U50</xm:sqref>
        </x14:conditionalFormatting>
        <x14:conditionalFormatting xmlns:xm="http://schemas.microsoft.com/office/excel/2006/main">
          <x14:cfRule type="dataBar" id="{D19CF69E-8344-4D0C-899D-9939D862A4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U49</xm:sqref>
        </x14:conditionalFormatting>
        <x14:conditionalFormatting xmlns:xm="http://schemas.microsoft.com/office/excel/2006/main">
          <x14:cfRule type="dataBar" id="{C3D4DB11-E2BA-44C2-916F-C23F5FC733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U48</xm:sqref>
        </x14:conditionalFormatting>
        <x14:conditionalFormatting xmlns:xm="http://schemas.microsoft.com/office/excel/2006/main">
          <x14:cfRule type="dataBar" id="{07C98A70-F5E3-44C0-8499-3CF188525C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U47</xm:sqref>
        </x14:conditionalFormatting>
        <x14:conditionalFormatting xmlns:xm="http://schemas.microsoft.com/office/excel/2006/main">
          <x14:cfRule type="dataBar" id="{7944430B-B90A-40B3-8525-284F4F5AB0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U46</xm:sqref>
        </x14:conditionalFormatting>
        <x14:conditionalFormatting xmlns:xm="http://schemas.microsoft.com/office/excel/2006/main">
          <x14:cfRule type="dataBar" id="{5A4BFF57-FB2D-471A-B788-5468E786EB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U45</xm:sqref>
        </x14:conditionalFormatting>
        <x14:conditionalFormatting xmlns:xm="http://schemas.microsoft.com/office/excel/2006/main">
          <x14:cfRule type="dataBar" id="{CCA179BD-A72C-48D6-8968-084EEAF45E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U44</xm:sqref>
        </x14:conditionalFormatting>
        <x14:conditionalFormatting xmlns:xm="http://schemas.microsoft.com/office/excel/2006/main">
          <x14:cfRule type="dataBar" id="{6AD68DDE-030A-4E57-9DA9-5736BF1AFD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U43</xm:sqref>
        </x14:conditionalFormatting>
        <x14:conditionalFormatting xmlns:xm="http://schemas.microsoft.com/office/excel/2006/main">
          <x14:cfRule type="dataBar" id="{6A8F694A-DC1D-4F4C-A10B-AEBC8D3143F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U42</xm:sqref>
        </x14:conditionalFormatting>
        <x14:conditionalFormatting xmlns:xm="http://schemas.microsoft.com/office/excel/2006/main">
          <x14:cfRule type="dataBar" id="{FF6D421E-65D7-49E8-8449-79A222A0A5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U41</xm:sqref>
        </x14:conditionalFormatting>
        <x14:conditionalFormatting xmlns:xm="http://schemas.microsoft.com/office/excel/2006/main">
          <x14:cfRule type="dataBar" id="{F6DA9ED5-A407-4C42-8E94-67422097C1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U10</xm:sqref>
        </x14:conditionalFormatting>
        <x14:conditionalFormatting xmlns:xm="http://schemas.microsoft.com/office/excel/2006/main">
          <x14:cfRule type="dataBar" id="{2FB9FC82-065F-4C8B-96BB-76E829C20F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U40</xm:sqref>
        </x14:conditionalFormatting>
        <x14:conditionalFormatting xmlns:xm="http://schemas.microsoft.com/office/excel/2006/main">
          <x14:cfRule type="dataBar" id="{C10DE580-2191-4471-8851-E2C4BA1C08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U39</xm:sqref>
        </x14:conditionalFormatting>
        <x14:conditionalFormatting xmlns:xm="http://schemas.microsoft.com/office/excel/2006/main">
          <x14:cfRule type="dataBar" id="{BAD95BC1-BD90-45AC-913A-AF97A0BA2D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U38</xm:sqref>
        </x14:conditionalFormatting>
        <x14:conditionalFormatting xmlns:xm="http://schemas.microsoft.com/office/excel/2006/main">
          <x14:cfRule type="dataBar" id="{AA16D60A-02E4-4ABE-8532-A8296ACF39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U37</xm:sqref>
        </x14:conditionalFormatting>
        <x14:conditionalFormatting xmlns:xm="http://schemas.microsoft.com/office/excel/2006/main">
          <x14:cfRule type="dataBar" id="{E017603B-8B28-4D91-AB0C-1FCB71580A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U8</xm:sqref>
        </x14:conditionalFormatting>
        <x14:conditionalFormatting xmlns:xm="http://schemas.microsoft.com/office/excel/2006/main">
          <x14:cfRule type="dataBar" id="{D94712E0-2B07-4580-B950-2265426C48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U36</xm:sqref>
        </x14:conditionalFormatting>
        <x14:conditionalFormatting xmlns:xm="http://schemas.microsoft.com/office/excel/2006/main">
          <x14:cfRule type="dataBar" id="{89A3590D-6433-4988-8727-C89319E496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U35</xm:sqref>
        </x14:conditionalFormatting>
        <x14:conditionalFormatting xmlns:xm="http://schemas.microsoft.com/office/excel/2006/main">
          <x14:cfRule type="dataBar" id="{82C66C49-8539-4B9D-982A-63AA33F92A0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U34</xm:sqref>
        </x14:conditionalFormatting>
        <x14:conditionalFormatting xmlns:xm="http://schemas.microsoft.com/office/excel/2006/main">
          <x14:cfRule type="dataBar" id="{7AC6FBFD-A8A1-4669-87C2-C24F98CD15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U33</xm:sqref>
        </x14:conditionalFormatting>
        <x14:conditionalFormatting xmlns:xm="http://schemas.microsoft.com/office/excel/2006/main">
          <x14:cfRule type="dataBar" id="{5E98F59F-92B4-4B90-AD2B-0DA5ABE9E3E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U32</xm:sqref>
        </x14:conditionalFormatting>
        <x14:conditionalFormatting xmlns:xm="http://schemas.microsoft.com/office/excel/2006/main">
          <x14:cfRule type="dataBar" id="{960DF9B3-6980-4B89-9CD6-A0E8FB3915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U31</xm:sqref>
        </x14:conditionalFormatting>
        <x14:conditionalFormatting xmlns:xm="http://schemas.microsoft.com/office/excel/2006/main">
          <x14:cfRule type="dataBar" id="{28094830-3E58-4281-9B29-F0AB124BD7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U30</xm:sqref>
        </x14:conditionalFormatting>
        <x14:conditionalFormatting xmlns:xm="http://schemas.microsoft.com/office/excel/2006/main">
          <x14:cfRule type="dataBar" id="{8BDBD6FF-2CCB-44BC-91B3-42EDBB3C32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U29</xm:sqref>
        </x14:conditionalFormatting>
        <x14:conditionalFormatting xmlns:xm="http://schemas.microsoft.com/office/excel/2006/main">
          <x14:cfRule type="dataBar" id="{8E0BB20F-ED47-43EA-B345-9CBC2417D9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U28</xm:sqref>
        </x14:conditionalFormatting>
        <x14:conditionalFormatting xmlns:xm="http://schemas.microsoft.com/office/excel/2006/main">
          <x14:cfRule type="dataBar" id="{CE08E9BE-C648-4688-97BB-59BCA38B38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U27</xm:sqref>
        </x14:conditionalFormatting>
        <x14:conditionalFormatting xmlns:xm="http://schemas.microsoft.com/office/excel/2006/main">
          <x14:cfRule type="dataBar" id="{808E19CC-0B43-48DC-9EFD-5516EDA8FB6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U26</xm:sqref>
        </x14:conditionalFormatting>
        <x14:conditionalFormatting xmlns:xm="http://schemas.microsoft.com/office/excel/2006/main">
          <x14:cfRule type="dataBar" id="{17449F83-0F92-4F0A-BC98-4A8C467DB9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U25</xm:sqref>
        </x14:conditionalFormatting>
        <x14:conditionalFormatting xmlns:xm="http://schemas.microsoft.com/office/excel/2006/main">
          <x14:cfRule type="dataBar" id="{B5BC4A32-26E6-49BF-9CBA-46F40AF6010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U24</xm:sqref>
        </x14:conditionalFormatting>
        <x14:conditionalFormatting xmlns:xm="http://schemas.microsoft.com/office/excel/2006/main">
          <x14:cfRule type="dataBar" id="{B268FD6E-88C8-47DD-B861-ED4131D8AB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U23</xm:sqref>
        </x14:conditionalFormatting>
        <x14:conditionalFormatting xmlns:xm="http://schemas.microsoft.com/office/excel/2006/main">
          <x14:cfRule type="dataBar" id="{29B2FA1E-D305-4979-A833-B960A3780D9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U22</xm:sqref>
        </x14:conditionalFormatting>
        <x14:conditionalFormatting xmlns:xm="http://schemas.microsoft.com/office/excel/2006/main">
          <x14:cfRule type="dataBar" id="{8B74CD7A-A948-4805-B0B2-C4699C4AF8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U21</xm:sqref>
        </x14:conditionalFormatting>
        <x14:conditionalFormatting xmlns:xm="http://schemas.microsoft.com/office/excel/2006/main">
          <x14:cfRule type="dataBar" id="{A2009E43-EC06-4BED-A1C8-0839D91E54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U20</xm:sqref>
        </x14:conditionalFormatting>
        <x14:conditionalFormatting xmlns:xm="http://schemas.microsoft.com/office/excel/2006/main">
          <x14:cfRule type="dataBar" id="{467727B5-B6FA-4C4A-823B-BBFFBD68F9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U9</xm:sqref>
        </x14:conditionalFormatting>
        <x14:conditionalFormatting xmlns:xm="http://schemas.microsoft.com/office/excel/2006/main">
          <x14:cfRule type="dataBar" id="{8B042CFA-7D66-4E78-8BF8-7EB09DB899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U19</xm:sqref>
        </x14:conditionalFormatting>
        <x14:conditionalFormatting xmlns:xm="http://schemas.microsoft.com/office/excel/2006/main">
          <x14:cfRule type="dataBar" id="{64DF30BD-807A-4AE6-B7CB-5DCD56D235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U18</xm:sqref>
        </x14:conditionalFormatting>
        <x14:conditionalFormatting xmlns:xm="http://schemas.microsoft.com/office/excel/2006/main">
          <x14:cfRule type="dataBar" id="{7AEE0349-FA97-4545-AE26-3593A9E0A6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U13:U16 U2:U5 U11</xm:sqref>
        </x14:conditionalFormatting>
        <x14:conditionalFormatting xmlns:xm="http://schemas.microsoft.com/office/excel/2006/main">
          <x14:cfRule type="dataBar" id="{D1F1BD65-F4E0-455D-800D-B83F8C285C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Z1498:Z1962 Z1492 Z812 Z479:Z512 Z375:Z381</xm:sqref>
        </x14:conditionalFormatting>
        <x14:conditionalFormatting xmlns:xm="http://schemas.microsoft.com/office/excel/2006/main">
          <x14:cfRule type="dataBar" id="{28D7A5B9-2F6D-479E-AAA3-4DC5CD629B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U1126:U2020 U812 U17 U479:U512 U375:U381</xm:sqref>
        </x14:conditionalFormatting>
        <x14:conditionalFormatting xmlns:xm="http://schemas.microsoft.com/office/excel/2006/main">
          <x14:cfRule type="dataBar" id="{BAE3876D-E792-4E1D-8634-30F553456BF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R226:R2023 R222:R223 R205:R218 R192:R202 R154:R190 R80:R152 R2:R78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3">
    <tabColor rgb="FF00B0F0"/>
  </sheetPr>
  <dimension ref="A1:J708"/>
  <sheetViews>
    <sheetView topLeftCell="A19" zoomScale="85" zoomScaleNormal="85" workbookViewId="0">
      <selection activeCell="F40" sqref="F40"/>
    </sheetView>
  </sheetViews>
  <sheetFormatPr defaultRowHeight="14.5"/>
  <cols>
    <col min="1" max="1" width="3.453125" style="179" customWidth="1"/>
    <col min="2" max="2" width="31.453125" bestFit="1" customWidth="1"/>
    <col min="3" max="3" width="19.6328125" bestFit="1" customWidth="1"/>
    <col min="4" max="4" width="17.81640625" customWidth="1"/>
    <col min="5" max="5" width="15.26953125" customWidth="1"/>
    <col min="6" max="6" width="10.81640625" bestFit="1" customWidth="1"/>
    <col min="7" max="7" width="27.453125" bestFit="1" customWidth="1"/>
    <col min="8" max="9" width="10.81640625" bestFit="1" customWidth="1"/>
    <col min="10" max="10" width="6.453125" bestFit="1" customWidth="1"/>
    <col min="11" max="11" width="10.81640625" bestFit="1" customWidth="1"/>
    <col min="12" max="12" width="6.453125" bestFit="1" customWidth="1"/>
  </cols>
  <sheetData>
    <row r="1" spans="2:3" s="179" customFormat="1" ht="61.5" customHeight="1"/>
    <row r="2" spans="2:3">
      <c r="B2" s="652" t="s">
        <v>201</v>
      </c>
      <c r="C2" t="s">
        <v>204</v>
      </c>
    </row>
    <row r="3" spans="2:3">
      <c r="B3" s="665" t="s">
        <v>200</v>
      </c>
      <c r="C3" s="653">
        <v>138557.84413772344</v>
      </c>
    </row>
    <row r="4" spans="2:3">
      <c r="B4" s="666" t="s">
        <v>282</v>
      </c>
      <c r="C4" s="653">
        <v>131.11099999999988</v>
      </c>
    </row>
    <row r="5" spans="2:3">
      <c r="B5" s="666" t="s">
        <v>281</v>
      </c>
      <c r="C5" s="653">
        <v>2366.6351731046871</v>
      </c>
    </row>
    <row r="6" spans="2:3">
      <c r="B6" s="666" t="s">
        <v>271</v>
      </c>
      <c r="C6" s="667">
        <v>11338.576716588932</v>
      </c>
    </row>
    <row r="7" spans="2:3">
      <c r="B7" s="666" t="s">
        <v>276</v>
      </c>
      <c r="C7" s="653">
        <v>9337.1545318292901</v>
      </c>
    </row>
    <row r="8" spans="2:3">
      <c r="B8" s="666" t="s">
        <v>277</v>
      </c>
      <c r="C8" s="653">
        <v>4138.019263875025</v>
      </c>
    </row>
    <row r="9" spans="2:3">
      <c r="B9" s="666" t="s">
        <v>274</v>
      </c>
      <c r="C9" s="667">
        <v>93500.017189504913</v>
      </c>
    </row>
    <row r="10" spans="2:3">
      <c r="B10" s="666" t="s">
        <v>280</v>
      </c>
      <c r="C10" s="653">
        <v>37487.504156204901</v>
      </c>
    </row>
    <row r="11" spans="2:3">
      <c r="B11" s="666" t="s">
        <v>446</v>
      </c>
      <c r="C11" s="653">
        <v>10337.860395826423</v>
      </c>
    </row>
    <row r="12" spans="2:3">
      <c r="B12" s="666" t="s">
        <v>445</v>
      </c>
      <c r="C12" s="653">
        <v>492.53066666666746</v>
      </c>
    </row>
    <row r="13" spans="2:3">
      <c r="B13" s="666" t="s">
        <v>1194</v>
      </c>
      <c r="C13" s="653">
        <v>-49137.939705322497</v>
      </c>
    </row>
    <row r="14" spans="2:3">
      <c r="B14" s="666" t="s">
        <v>1264</v>
      </c>
      <c r="C14" s="653">
        <v>-722.70781679429092</v>
      </c>
    </row>
    <row r="15" spans="2:3">
      <c r="B15" s="666" t="s">
        <v>1265</v>
      </c>
      <c r="C15" s="653">
        <v>19289.082566239391</v>
      </c>
    </row>
    <row r="16" spans="2:3">
      <c r="B16" s="665" t="s">
        <v>1263</v>
      </c>
      <c r="C16" s="653">
        <v>18047.556544816256</v>
      </c>
    </row>
    <row r="17" spans="1:5">
      <c r="B17" s="666" t="s">
        <v>281</v>
      </c>
      <c r="C17" s="653">
        <v>1189.5608411033427</v>
      </c>
    </row>
    <row r="18" spans="1:5">
      <c r="B18" s="666" t="s">
        <v>271</v>
      </c>
      <c r="C18" s="653">
        <v>2967.6887617105058</v>
      </c>
    </row>
    <row r="19" spans="1:5">
      <c r="B19" s="666" t="s">
        <v>276</v>
      </c>
      <c r="C19" s="653">
        <v>4821.0843348596081</v>
      </c>
    </row>
    <row r="20" spans="1:5">
      <c r="B20" s="666" t="s">
        <v>277</v>
      </c>
      <c r="C20" s="653">
        <v>-1737.5071098484859</v>
      </c>
      <c r="E20" s="22"/>
    </row>
    <row r="21" spans="1:5">
      <c r="B21" s="666" t="s">
        <v>274</v>
      </c>
      <c r="C21" s="653">
        <v>-1189.1329047618892</v>
      </c>
    </row>
    <row r="22" spans="1:5">
      <c r="B22" s="666" t="s">
        <v>280</v>
      </c>
      <c r="C22" s="653">
        <v>5117.4075158730193</v>
      </c>
    </row>
    <row r="23" spans="1:5">
      <c r="B23" s="666" t="s">
        <v>446</v>
      </c>
      <c r="C23" s="653">
        <v>17566.604326839755</v>
      </c>
    </row>
    <row r="24" spans="1:5">
      <c r="B24" s="666" t="s">
        <v>445</v>
      </c>
      <c r="C24" s="653">
        <v>-144.62423953823986</v>
      </c>
    </row>
    <row r="25" spans="1:5">
      <c r="B25" s="666" t="s">
        <v>1194</v>
      </c>
      <c r="C25" s="653">
        <v>-7075.9732965506882</v>
      </c>
    </row>
    <row r="26" spans="1:5" s="130" customFormat="1">
      <c r="A26" s="179"/>
      <c r="B26" s="666" t="s">
        <v>1264</v>
      </c>
      <c r="C26" s="653">
        <v>-789.87543650793305</v>
      </c>
    </row>
    <row r="27" spans="1:5" s="130" customFormat="1">
      <c r="A27" s="179"/>
      <c r="B27" s="666" t="s">
        <v>1265</v>
      </c>
      <c r="C27" s="653">
        <v>-2677.676248362739</v>
      </c>
    </row>
    <row r="28" spans="1:5" s="130" customFormat="1">
      <c r="A28" s="179"/>
      <c r="B28" s="665" t="s">
        <v>202</v>
      </c>
      <c r="C28" s="653">
        <v>156605.40068253974</v>
      </c>
    </row>
    <row r="29" spans="1:5" s="130" customFormat="1">
      <c r="A29" s="179"/>
      <c r="B29"/>
      <c r="C29"/>
    </row>
    <row r="30" spans="1:5" s="130" customFormat="1">
      <c r="A30" s="179"/>
      <c r="B30"/>
      <c r="C30"/>
    </row>
    <row r="31" spans="1:5" s="130" customFormat="1">
      <c r="A31" s="179"/>
      <c r="B31"/>
      <c r="C31"/>
    </row>
    <row r="32" spans="1:5" s="130" customFormat="1">
      <c r="A32" s="179"/>
      <c r="B32"/>
      <c r="C32"/>
    </row>
    <row r="33" spans="1:8" s="130" customFormat="1">
      <c r="A33" s="179"/>
      <c r="B33"/>
      <c r="C33"/>
      <c r="G33" s="130" t="e">
        <v>#REF!</v>
      </c>
    </row>
    <row r="34" spans="1:8" s="130" customFormat="1">
      <c r="A34" s="179"/>
      <c r="B34"/>
      <c r="C34"/>
    </row>
    <row r="35" spans="1:8" s="130" customFormat="1">
      <c r="A35" s="179"/>
      <c r="B35"/>
      <c r="C35"/>
      <c r="G35" s="130" t="e">
        <f>RTD(“bussola.rtd”,,"UNIP6","ULT")</f>
        <v>#NAME?</v>
      </c>
    </row>
    <row r="36" spans="1:8" s="130" customFormat="1">
      <c r="A36" s="179"/>
      <c r="B36"/>
      <c r="C36"/>
    </row>
    <row r="37" spans="1:8" s="130" customFormat="1">
      <c r="A37" s="179"/>
      <c r="B37"/>
      <c r="C37"/>
    </row>
    <row r="38" spans="1:8" s="130" customFormat="1">
      <c r="A38" s="179"/>
      <c r="B38"/>
      <c r="C38"/>
      <c r="G38" s="92" t="s">
        <v>1091</v>
      </c>
      <c r="H38" s="129" t="s">
        <v>1100</v>
      </c>
    </row>
    <row r="39" spans="1:8" s="130" customFormat="1">
      <c r="A39" s="179"/>
      <c r="B39" s="369"/>
      <c r="C39" s="14"/>
      <c r="D39" t="s">
        <v>357</v>
      </c>
      <c r="E39" t="s">
        <v>16</v>
      </c>
      <c r="F39" s="111" t="s">
        <v>1090</v>
      </c>
    </row>
    <row r="40" spans="1:8" s="638" customFormat="1">
      <c r="A40" s="641"/>
      <c r="B40" s="665"/>
      <c r="C40" s="653"/>
      <c r="D40" s="738">
        <v>44391</v>
      </c>
      <c r="E40" s="927">
        <v>41929</v>
      </c>
      <c r="F40" s="654">
        <f t="shared" ref="F40" si="0">(E40*100/E41)-100</f>
        <v>1.4836867073288857</v>
      </c>
    </row>
    <row r="41" spans="1:8" s="638" customFormat="1">
      <c r="A41" s="641"/>
      <c r="B41" s="665"/>
      <c r="C41" s="653"/>
      <c r="D41" s="738">
        <v>44389</v>
      </c>
      <c r="E41" s="919">
        <v>41316</v>
      </c>
      <c r="F41" s="654">
        <f t="shared" ref="F41:F49" si="1">(E41*100/E42)-100</f>
        <v>5.9384615384615387</v>
      </c>
    </row>
    <row r="42" spans="1:8" s="638" customFormat="1">
      <c r="A42" s="641"/>
      <c r="B42" s="665"/>
      <c r="C42" s="653"/>
      <c r="D42" s="738">
        <v>44385</v>
      </c>
      <c r="E42" s="915">
        <v>39000</v>
      </c>
      <c r="F42" s="654">
        <f t="shared" si="1"/>
        <v>-5.5507120023249001</v>
      </c>
    </row>
    <row r="43" spans="1:8" s="638" customFormat="1">
      <c r="A43" s="641"/>
      <c r="B43" s="665"/>
      <c r="C43" s="653"/>
      <c r="D43" s="738">
        <v>44384</v>
      </c>
      <c r="E43" s="913">
        <v>41292</v>
      </c>
      <c r="F43" s="654">
        <f t="shared" si="1"/>
        <v>-9.1984606926882861</v>
      </c>
    </row>
    <row r="44" spans="1:8" s="638" customFormat="1">
      <c r="A44" s="641"/>
      <c r="B44" s="665"/>
      <c r="C44" s="653"/>
      <c r="D44" s="738">
        <v>44383</v>
      </c>
      <c r="E44" s="912">
        <v>45475</v>
      </c>
      <c r="F44" s="654">
        <f t="shared" si="1"/>
        <v>0</v>
      </c>
    </row>
    <row r="45" spans="1:8" s="638" customFormat="1">
      <c r="A45" s="641"/>
      <c r="B45" s="665"/>
      <c r="C45" s="653"/>
      <c r="D45" s="738">
        <v>44379</v>
      </c>
      <c r="E45" s="911">
        <v>45475</v>
      </c>
      <c r="F45" s="654">
        <f t="shared" si="1"/>
        <v>-2.5020367908751808</v>
      </c>
    </row>
    <row r="46" spans="1:8" s="638" customFormat="1">
      <c r="A46" s="641"/>
      <c r="B46" s="665"/>
      <c r="C46" s="653"/>
      <c r="D46" s="738">
        <v>44377</v>
      </c>
      <c r="E46" s="909">
        <v>46642</v>
      </c>
      <c r="F46" s="654">
        <f t="shared" si="1"/>
        <v>-4.8122448979591894</v>
      </c>
    </row>
    <row r="47" spans="1:8" s="638" customFormat="1">
      <c r="A47" s="641"/>
      <c r="B47" s="665"/>
      <c r="C47" s="653"/>
      <c r="D47" s="738">
        <v>44376</v>
      </c>
      <c r="E47" s="908">
        <v>49000</v>
      </c>
      <c r="F47" s="654">
        <f t="shared" si="1"/>
        <v>-2</v>
      </c>
    </row>
    <row r="48" spans="1:8" s="638" customFormat="1">
      <c r="A48" s="641"/>
      <c r="B48" s="665"/>
      <c r="C48" s="653"/>
      <c r="D48" s="738">
        <v>44375</v>
      </c>
      <c r="E48" s="907">
        <v>50000</v>
      </c>
      <c r="F48" s="654">
        <f t="shared" si="1"/>
        <v>22.249388753056238</v>
      </c>
    </row>
    <row r="49" spans="1:6" s="638" customFormat="1">
      <c r="A49" s="641"/>
      <c r="B49" s="665"/>
      <c r="C49" s="653"/>
      <c r="D49" s="738">
        <v>44372</v>
      </c>
      <c r="E49" s="906">
        <v>40900</v>
      </c>
      <c r="F49" s="654">
        <f t="shared" si="1"/>
        <v>-14.332991223844331</v>
      </c>
    </row>
    <row r="50" spans="1:6" s="638" customFormat="1">
      <c r="A50" s="641"/>
      <c r="B50" s="665"/>
      <c r="C50" s="653"/>
      <c r="D50" s="738">
        <v>44370</v>
      </c>
      <c r="E50" s="905">
        <v>47743</v>
      </c>
      <c r="F50" s="654">
        <f t="shared" ref="F50:F52" si="2">(E50*100/E51)-100</f>
        <v>-1.3044197296068205</v>
      </c>
    </row>
    <row r="51" spans="1:6" s="638" customFormat="1">
      <c r="A51" s="641"/>
      <c r="B51" s="665"/>
      <c r="C51" s="653"/>
      <c r="D51" s="738">
        <v>44369</v>
      </c>
      <c r="E51" s="904">
        <v>48374</v>
      </c>
      <c r="F51" s="654">
        <f t="shared" si="2"/>
        <v>14.218927087268611</v>
      </c>
    </row>
    <row r="52" spans="1:6" s="638" customFormat="1">
      <c r="A52" s="641"/>
      <c r="B52" s="665"/>
      <c r="C52" s="653"/>
      <c r="D52" s="738">
        <v>44369</v>
      </c>
      <c r="E52" s="903">
        <v>42352</v>
      </c>
      <c r="F52" s="654">
        <f t="shared" si="2"/>
        <v>7.220253164556965</v>
      </c>
    </row>
    <row r="53" spans="1:6" s="638" customFormat="1">
      <c r="A53" s="641"/>
      <c r="B53" s="665"/>
      <c r="C53" s="653"/>
      <c r="D53" s="738">
        <v>44368</v>
      </c>
      <c r="E53" s="902">
        <v>39500</v>
      </c>
      <c r="F53" s="654">
        <f t="shared" ref="F53" si="3">(E53*100/E54)-100</f>
        <v>-3.6585365853658516</v>
      </c>
    </row>
    <row r="54" spans="1:6" s="638" customFormat="1">
      <c r="A54" s="641"/>
      <c r="B54" s="665"/>
      <c r="C54" s="653"/>
      <c r="D54" s="738">
        <v>44365</v>
      </c>
      <c r="E54" s="901">
        <v>41000</v>
      </c>
      <c r="F54" s="654">
        <f t="shared" ref="F54" si="4">(E54*100/E55)-100</f>
        <v>0.4631104359118865</v>
      </c>
    </row>
    <row r="55" spans="1:6" s="638" customFormat="1">
      <c r="A55" s="641"/>
      <c r="B55" s="665"/>
      <c r="C55" s="653"/>
      <c r="D55" s="738">
        <v>44364</v>
      </c>
      <c r="E55" s="900">
        <v>40811</v>
      </c>
      <c r="F55" s="654">
        <f t="shared" ref="F55" si="5">(E55*100/E56)-100</f>
        <v>-6.8667275216795929</v>
      </c>
    </row>
    <row r="56" spans="1:6" s="638" customFormat="1">
      <c r="A56" s="641"/>
      <c r="B56" s="665"/>
      <c r="C56" s="653"/>
      <c r="D56" s="738">
        <v>44363</v>
      </c>
      <c r="E56" s="899">
        <v>43820</v>
      </c>
      <c r="F56" s="654">
        <f t="shared" ref="F56" si="6">(E56*100/E57)-100</f>
        <v>1.944909733854459</v>
      </c>
    </row>
    <row r="57" spans="1:6" s="638" customFormat="1">
      <c r="A57" s="641"/>
      <c r="B57" s="665"/>
      <c r="C57" s="653"/>
      <c r="D57" s="738">
        <v>44362</v>
      </c>
      <c r="E57" s="898">
        <v>42984</v>
      </c>
      <c r="F57" s="654">
        <f t="shared" ref="F57" si="7">(E57*100/E58)-100</f>
        <v>-7.2160942862693531</v>
      </c>
    </row>
    <row r="58" spans="1:6" s="638" customFormat="1">
      <c r="A58" s="641"/>
      <c r="B58" s="665"/>
      <c r="C58" s="653"/>
      <c r="D58" s="738">
        <v>44361</v>
      </c>
      <c r="E58" s="897">
        <v>46327</v>
      </c>
      <c r="F58" s="654">
        <f t="shared" ref="F58" si="8">(E58*100/E59)-100</f>
        <v>15.817499999999995</v>
      </c>
    </row>
    <row r="59" spans="1:6" s="638" customFormat="1">
      <c r="A59" s="641"/>
      <c r="B59" s="665"/>
      <c r="C59" s="653"/>
      <c r="D59" s="738">
        <v>44358</v>
      </c>
      <c r="E59" s="896">
        <v>40000</v>
      </c>
      <c r="F59" s="654">
        <f t="shared" ref="F59" si="9">(E59*100/E60)-100</f>
        <v>-14.037651508639215</v>
      </c>
    </row>
    <row r="60" spans="1:6" s="638" customFormat="1">
      <c r="A60" s="641"/>
      <c r="B60" s="665"/>
      <c r="C60" s="653"/>
      <c r="D60" s="738">
        <v>44357</v>
      </c>
      <c r="E60" s="895">
        <v>46532</v>
      </c>
      <c r="F60" s="654">
        <f t="shared" ref="F60" si="10">(E60*100/E61)-100</f>
        <v>-5.3226987873362077</v>
      </c>
    </row>
    <row r="61" spans="1:6" s="638" customFormat="1">
      <c r="A61" s="641"/>
      <c r="B61" s="665"/>
      <c r="C61" s="653"/>
      <c r="D61" s="738">
        <v>44356</v>
      </c>
      <c r="E61" s="893">
        <v>49148</v>
      </c>
      <c r="F61" s="654">
        <f t="shared" ref="F61" si="11">(E61*100/E62)-100</f>
        <v>-0.5403217646463645</v>
      </c>
    </row>
    <row r="62" spans="1:6" s="638" customFormat="1">
      <c r="A62" s="641"/>
      <c r="B62" s="665"/>
      <c r="C62" s="653"/>
      <c r="D62" s="738">
        <v>44355</v>
      </c>
      <c r="E62" s="891">
        <v>49415</v>
      </c>
      <c r="F62" s="654">
        <f t="shared" ref="F62" si="12">(E62*100/E63)-100</f>
        <v>4.3964169518739169</v>
      </c>
    </row>
    <row r="63" spans="1:6" s="638" customFormat="1">
      <c r="A63" s="641"/>
      <c r="B63" s="665"/>
      <c r="C63" s="653"/>
      <c r="D63" s="738">
        <v>44354</v>
      </c>
      <c r="E63" s="886">
        <v>47334</v>
      </c>
      <c r="F63" s="654">
        <f t="shared" ref="F63" si="13">(E63*100/E64)-100</f>
        <v>5.6232427366447979</v>
      </c>
    </row>
    <row r="64" spans="1:6" s="638" customFormat="1">
      <c r="A64" s="641"/>
      <c r="B64" s="665"/>
      <c r="C64" s="653"/>
      <c r="D64" s="738">
        <v>44349</v>
      </c>
      <c r="E64" s="885">
        <v>44814</v>
      </c>
      <c r="F64" s="654">
        <f t="shared" ref="F64" si="14">(E64*100/E65)-100</f>
        <v>52.594660855352771</v>
      </c>
    </row>
    <row r="65" spans="1:7" s="638" customFormat="1">
      <c r="A65" s="641"/>
      <c r="B65" s="665"/>
      <c r="C65" s="653"/>
      <c r="D65" s="738">
        <v>44346</v>
      </c>
      <c r="E65" s="876">
        <v>29368</v>
      </c>
      <c r="F65" s="654">
        <f t="shared" ref="F65" si="15">(E65*100/E66)-100</f>
        <v>12.953846153846158</v>
      </c>
    </row>
    <row r="66" spans="1:7" s="638" customFormat="1">
      <c r="A66" s="641"/>
      <c r="B66" s="665"/>
      <c r="C66" s="653"/>
      <c r="D66" s="738">
        <v>44342</v>
      </c>
      <c r="E66" s="875">
        <v>26000</v>
      </c>
      <c r="F66" s="654">
        <f t="shared" ref="F66:F72" si="16">(E66*100/E67)-100</f>
        <v>13.043478260869563</v>
      </c>
    </row>
    <row r="67" spans="1:7" s="638" customFormat="1">
      <c r="A67" s="641"/>
      <c r="B67" s="665"/>
      <c r="C67" s="653"/>
      <c r="D67" s="738">
        <v>44335</v>
      </c>
      <c r="E67" s="874">
        <v>23000</v>
      </c>
      <c r="F67" s="654">
        <f t="shared" si="16"/>
        <v>1.165603694743794</v>
      </c>
    </row>
    <row r="68" spans="1:7" s="638" customFormat="1">
      <c r="A68" s="641"/>
      <c r="B68" s="665"/>
      <c r="C68" s="653"/>
      <c r="D68" s="738">
        <v>44333</v>
      </c>
      <c r="E68" s="860">
        <v>22735</v>
      </c>
      <c r="F68" s="654">
        <f t="shared" si="16"/>
        <v>-10.035218234339752</v>
      </c>
    </row>
    <row r="69" spans="1:7" s="638" customFormat="1">
      <c r="A69" s="641"/>
      <c r="B69" s="665"/>
      <c r="C69" s="653"/>
      <c r="D69" s="738">
        <v>44330</v>
      </c>
      <c r="E69" s="859">
        <v>25271</v>
      </c>
      <c r="F69" s="654">
        <f t="shared" si="16"/>
        <v>12.988464633819191</v>
      </c>
    </row>
    <row r="70" spans="1:7" s="638" customFormat="1">
      <c r="A70" s="641"/>
      <c r="B70" s="665"/>
      <c r="C70" s="653"/>
      <c r="D70" s="738">
        <v>44329</v>
      </c>
      <c r="E70" s="858">
        <v>22366</v>
      </c>
      <c r="F70" s="654">
        <f t="shared" si="16"/>
        <v>25.019564002235882</v>
      </c>
    </row>
    <row r="71" spans="1:7" s="638" customFormat="1">
      <c r="A71" s="641"/>
      <c r="B71" s="665"/>
      <c r="C71" s="653"/>
      <c r="D71" s="738">
        <v>44328</v>
      </c>
      <c r="E71" s="857">
        <v>17890</v>
      </c>
      <c r="F71" s="654">
        <f t="shared" si="16"/>
        <v>233.58195040089504</v>
      </c>
    </row>
    <row r="72" spans="1:7" s="638" customFormat="1">
      <c r="A72" s="641"/>
      <c r="B72" s="665"/>
      <c r="C72" s="653"/>
      <c r="D72" s="738">
        <v>44321</v>
      </c>
      <c r="E72" s="853">
        <v>5363</v>
      </c>
      <c r="F72" s="654">
        <f t="shared" si="16"/>
        <v>283.07142857142856</v>
      </c>
    </row>
    <row r="73" spans="1:7" s="638" customFormat="1">
      <c r="A73" s="641"/>
      <c r="B73" s="665"/>
      <c r="C73" s="653"/>
      <c r="D73" s="738">
        <v>44319</v>
      </c>
      <c r="E73" s="849">
        <v>1400</v>
      </c>
      <c r="F73" s="654">
        <f t="shared" ref="F73" si="17">100-(E73*100/E74)</f>
        <v>375.59055118110234</v>
      </c>
    </row>
    <row r="74" spans="1:7" s="638" customFormat="1">
      <c r="A74" s="641"/>
      <c r="B74" s="665"/>
      <c r="C74" s="653"/>
      <c r="D74" s="738">
        <v>44293</v>
      </c>
      <c r="E74" s="848">
        <v>-508</v>
      </c>
      <c r="F74" s="654">
        <f t="shared" ref="F74" si="18">100-(E74*100/E75)</f>
        <v>84.698795180722897</v>
      </c>
    </row>
    <row r="75" spans="1:7" s="638" customFormat="1">
      <c r="A75" s="641"/>
      <c r="B75" s="665"/>
      <c r="C75" s="653"/>
      <c r="D75" s="738">
        <v>44291</v>
      </c>
      <c r="E75" s="847">
        <v>-3320</v>
      </c>
      <c r="F75" s="654">
        <f t="shared" ref="F75" si="19">100-(E75*100/E76)</f>
        <v>38.654841093865485</v>
      </c>
      <c r="G75" s="638" t="s">
        <v>1380</v>
      </c>
    </row>
    <row r="76" spans="1:7" s="638" customFormat="1">
      <c r="A76" s="641"/>
      <c r="B76" s="665"/>
      <c r="C76" s="653"/>
      <c r="D76" s="738">
        <v>44290</v>
      </c>
      <c r="E76" s="841">
        <v>-5412</v>
      </c>
      <c r="F76" s="654">
        <f t="shared" ref="F76" si="20">100-(E76*100/E77)</f>
        <v>85.083512485530008</v>
      </c>
    </row>
    <row r="77" spans="1:7" s="638" customFormat="1">
      <c r="A77" s="641"/>
      <c r="B77" s="665"/>
      <c r="C77" s="653"/>
      <c r="D77" s="738">
        <v>44257</v>
      </c>
      <c r="E77" s="840">
        <v>-36282</v>
      </c>
      <c r="F77" s="654">
        <f t="shared" ref="F77" si="21">100-(E77*100/E78)</f>
        <v>-71.473132000567148</v>
      </c>
    </row>
    <row r="78" spans="1:7" s="638" customFormat="1">
      <c r="A78" s="641"/>
      <c r="B78" s="665"/>
      <c r="C78" s="653"/>
      <c r="D78" s="738">
        <v>44252</v>
      </c>
      <c r="E78" s="839">
        <v>-21159</v>
      </c>
      <c r="F78" s="654">
        <f t="shared" ref="F78" si="22">100-(E78*100/E79)</f>
        <v>29.47</v>
      </c>
    </row>
    <row r="79" spans="1:7" s="638" customFormat="1">
      <c r="A79" s="641"/>
      <c r="B79" s="665"/>
      <c r="C79" s="653"/>
      <c r="D79" s="738">
        <v>44250</v>
      </c>
      <c r="E79" s="838">
        <v>-30000</v>
      </c>
      <c r="F79" s="654">
        <f t="shared" ref="F79" si="23">100-(E79*100/E80)</f>
        <v>12.031199601208101</v>
      </c>
    </row>
    <row r="80" spans="1:7" s="638" customFormat="1">
      <c r="A80" s="641"/>
      <c r="B80" s="665"/>
      <c r="C80" s="653"/>
      <c r="D80" s="738">
        <v>44249</v>
      </c>
      <c r="E80" s="837">
        <v>-34103</v>
      </c>
      <c r="F80" s="654">
        <f t="shared" ref="F80" si="24">100-(E80*100/E81)</f>
        <v>-422.25114854517608</v>
      </c>
    </row>
    <row r="81" spans="1:6" s="638" customFormat="1">
      <c r="A81" s="641"/>
      <c r="B81" s="665"/>
      <c r="C81" s="653"/>
      <c r="D81" s="738">
        <v>44244</v>
      </c>
      <c r="E81" s="836">
        <v>-6530</v>
      </c>
      <c r="F81" s="654">
        <f t="shared" ref="F81" si="25">100-(E81*100/E82)</f>
        <v>44.26425401160806</v>
      </c>
    </row>
    <row r="82" spans="1:6" s="638" customFormat="1">
      <c r="A82" s="641"/>
      <c r="B82" s="665"/>
      <c r="C82" s="653"/>
      <c r="D82" s="738">
        <v>44239</v>
      </c>
      <c r="E82" s="835">
        <v>-11716</v>
      </c>
      <c r="F82" s="654">
        <f t="shared" ref="F82" si="26">100-(E82*100/E83)</f>
        <v>-21.686746987951807</v>
      </c>
    </row>
    <row r="83" spans="1:6" s="638" customFormat="1">
      <c r="A83" s="641"/>
      <c r="B83" s="665"/>
      <c r="C83" s="653"/>
      <c r="D83" s="738">
        <v>44232</v>
      </c>
      <c r="E83" s="834">
        <v>-9628</v>
      </c>
      <c r="F83" s="654">
        <f t="shared" ref="F83" si="27">100-(E83*100/E84)</f>
        <v>11.20538596329429</v>
      </c>
    </row>
    <row r="84" spans="1:6" s="638" customFormat="1">
      <c r="A84" s="641"/>
      <c r="B84" s="665"/>
      <c r="C84" s="653"/>
      <c r="D84" s="738">
        <v>44231</v>
      </c>
      <c r="E84" s="833">
        <v>-10843</v>
      </c>
      <c r="F84" s="654">
        <f t="shared" ref="F84" si="28">100-(E84*100/E85)</f>
        <v>-30.261893320518993</v>
      </c>
    </row>
    <row r="85" spans="1:6" s="638" customFormat="1">
      <c r="A85" s="641"/>
      <c r="B85" s="665"/>
      <c r="C85" s="653"/>
      <c r="D85" s="738">
        <v>44230</v>
      </c>
      <c r="E85" s="832">
        <v>-8324</v>
      </c>
      <c r="F85" s="654">
        <f t="shared" ref="F85" si="29">100-(E85*100/E86)</f>
        <v>20.030742626573158</v>
      </c>
    </row>
    <row r="86" spans="1:6" s="638" customFormat="1">
      <c r="A86" s="641"/>
      <c r="B86" s="665"/>
      <c r="C86" s="653"/>
      <c r="D86" s="738">
        <v>44229</v>
      </c>
      <c r="E86" s="831">
        <v>-10409</v>
      </c>
      <c r="F86" s="654">
        <f t="shared" ref="F86" si="30">100-(E86*100/E87)</f>
        <v>45.633552700302936</v>
      </c>
    </row>
    <row r="87" spans="1:6" s="638" customFormat="1">
      <c r="A87" s="641"/>
      <c r="B87" s="665"/>
      <c r="C87" s="653"/>
      <c r="D87" s="738">
        <v>44228</v>
      </c>
      <c r="E87" s="830">
        <v>-19146</v>
      </c>
      <c r="F87" s="654">
        <f t="shared" ref="F87" si="31">100-(E87*100/E88)</f>
        <v>1.9310556779183514</v>
      </c>
    </row>
    <row r="88" spans="1:6" s="638" customFormat="1">
      <c r="A88" s="641"/>
      <c r="B88" s="665"/>
      <c r="C88" s="653"/>
      <c r="D88" s="738">
        <v>44224</v>
      </c>
      <c r="E88" s="828">
        <v>-19523</v>
      </c>
      <c r="F88" s="654">
        <f t="shared" ref="F88" si="32">100-(E88*100/E89)</f>
        <v>-59.854253664128379</v>
      </c>
    </row>
    <row r="89" spans="1:6" s="638" customFormat="1">
      <c r="A89" s="641"/>
      <c r="B89" s="665"/>
      <c r="C89" s="653"/>
      <c r="D89" s="738">
        <v>44223</v>
      </c>
      <c r="E89" s="826">
        <v>-12213</v>
      </c>
      <c r="F89" s="654">
        <f t="shared" ref="F89" si="33">100-(E89*100/E90)</f>
        <v>-1276.8883878241263</v>
      </c>
    </row>
    <row r="90" spans="1:6" s="638" customFormat="1">
      <c r="A90" s="641"/>
      <c r="B90" s="665"/>
      <c r="C90" s="653"/>
      <c r="D90" s="738">
        <v>44216</v>
      </c>
      <c r="E90" s="825">
        <v>-887</v>
      </c>
      <c r="F90" s="654">
        <f t="shared" ref="F90" si="34">100-(E90*100/E91)</f>
        <v>188.7</v>
      </c>
    </row>
    <row r="91" spans="1:6" s="638" customFormat="1">
      <c r="A91" s="641"/>
      <c r="B91" s="665"/>
      <c r="C91" s="653"/>
      <c r="D91" s="738">
        <v>44215</v>
      </c>
      <c r="E91" s="815">
        <v>1000</v>
      </c>
      <c r="F91" s="654">
        <f t="shared" ref="F91" si="35">100-(E91*100/E92)</f>
        <v>111.49425287356321</v>
      </c>
    </row>
    <row r="92" spans="1:6" s="638" customFormat="1">
      <c r="A92" s="641"/>
      <c r="B92" s="665"/>
      <c r="C92" s="653"/>
      <c r="D92" s="738">
        <v>44211</v>
      </c>
      <c r="E92" s="814">
        <v>-8700</v>
      </c>
      <c r="F92" s="654">
        <f t="shared" ref="F92" si="36">100-(E92*100/E93)</f>
        <v>-92.095385294767055</v>
      </c>
    </row>
    <row r="93" spans="1:6" s="638" customFormat="1">
      <c r="A93" s="641"/>
      <c r="B93" s="665"/>
      <c r="C93" s="653"/>
      <c r="D93" s="738">
        <v>44210</v>
      </c>
      <c r="E93" s="810">
        <v>-4529</v>
      </c>
      <c r="F93" s="654">
        <f t="shared" ref="F93" si="37">100-(E93*100/E94)</f>
        <v>34.075691411935949</v>
      </c>
    </row>
    <row r="94" spans="1:6" s="638" customFormat="1">
      <c r="A94" s="641"/>
      <c r="B94" s="665"/>
      <c r="C94" s="653">
        <v>-10220</v>
      </c>
      <c r="D94" s="738">
        <v>44209</v>
      </c>
      <c r="E94" s="809">
        <v>-6870</v>
      </c>
      <c r="F94" s="654">
        <f t="shared" ref="F94" si="38">100-(E94*100/E95)</f>
        <v>-46.732165741136271</v>
      </c>
    </row>
    <row r="95" spans="1:6" s="638" customFormat="1">
      <c r="A95" s="641"/>
      <c r="B95" s="665"/>
      <c r="C95" s="653"/>
      <c r="D95" s="738">
        <v>44204</v>
      </c>
      <c r="E95" s="808">
        <v>-4682</v>
      </c>
      <c r="F95" s="654">
        <f t="shared" ref="F95" si="39">100-(E95*100/E96)</f>
        <v>33.114285714285714</v>
      </c>
    </row>
    <row r="96" spans="1:6" s="638" customFormat="1">
      <c r="A96" s="641"/>
      <c r="B96" s="665"/>
      <c r="C96" s="653"/>
      <c r="D96" s="738">
        <v>44203</v>
      </c>
      <c r="E96" s="807">
        <v>-7000</v>
      </c>
      <c r="F96" s="654">
        <f t="shared" ref="F96" si="40">100-(E96*100/E97)</f>
        <v>34.683213585891579</v>
      </c>
    </row>
    <row r="97" spans="1:6" s="638" customFormat="1">
      <c r="A97" s="641"/>
      <c r="B97" s="665"/>
      <c r="C97" s="653"/>
      <c r="D97" s="738">
        <v>44202</v>
      </c>
      <c r="E97" s="806">
        <v>-10717</v>
      </c>
      <c r="F97" s="654">
        <f t="shared" ref="F97" si="41">100-(E97*100/E98)</f>
        <v>-289.00181488203265</v>
      </c>
    </row>
    <row r="98" spans="1:6" s="638" customFormat="1">
      <c r="A98" s="641"/>
      <c r="B98" s="665"/>
      <c r="C98" s="653"/>
      <c r="D98" s="738">
        <v>44195</v>
      </c>
      <c r="E98" s="805">
        <v>-2755</v>
      </c>
      <c r="F98" s="654">
        <f t="shared" ref="F98" si="42">100-(E98*100/E99)</f>
        <v>8.1666666666666714</v>
      </c>
    </row>
    <row r="99" spans="1:6" s="638" customFormat="1">
      <c r="A99" s="641"/>
      <c r="B99" s="665"/>
      <c r="C99" s="653"/>
      <c r="D99" s="738">
        <v>44194</v>
      </c>
      <c r="E99" s="804">
        <v>-3000</v>
      </c>
      <c r="F99" s="654">
        <f t="shared" ref="F99" si="43">100-(E99*100/E100)</f>
        <v>54.448830853325234</v>
      </c>
    </row>
    <row r="100" spans="1:6" s="638" customFormat="1">
      <c r="A100" s="641"/>
      <c r="B100" s="665"/>
      <c r="C100" s="653"/>
      <c r="D100" s="738">
        <v>44193</v>
      </c>
      <c r="E100" s="803">
        <v>-6586</v>
      </c>
      <c r="F100" s="654">
        <f t="shared" ref="F100" si="44">100-(E100*100/E101)</f>
        <v>-9.7666666666666657</v>
      </c>
    </row>
    <row r="101" spans="1:6" s="638" customFormat="1">
      <c r="A101" s="641"/>
      <c r="B101" s="665"/>
      <c r="C101" s="653"/>
      <c r="D101" s="738">
        <v>44180</v>
      </c>
      <c r="E101" s="802">
        <v>-6000</v>
      </c>
      <c r="F101" s="654">
        <f t="shared" ref="F101" si="45">100-(E101*100/E102)</f>
        <v>-2.3192360163710788</v>
      </c>
    </row>
    <row r="102" spans="1:6" s="638" customFormat="1">
      <c r="A102" s="641"/>
      <c r="B102" s="665"/>
      <c r="C102" s="653"/>
      <c r="D102" s="738">
        <v>44181</v>
      </c>
      <c r="E102" s="801">
        <v>-5864</v>
      </c>
      <c r="F102" s="654">
        <f t="shared" ref="F102" si="46">100-(E102*100/E103)</f>
        <v>51.133333333333333</v>
      </c>
    </row>
    <row r="103" spans="1:6" s="638" customFormat="1">
      <c r="A103" s="641"/>
      <c r="B103" s="665"/>
      <c r="C103" s="653"/>
      <c r="D103" s="738">
        <v>44180</v>
      </c>
      <c r="E103" s="800">
        <v>-12000</v>
      </c>
      <c r="F103" s="654">
        <f t="shared" ref="F103" si="47">100-(E103*100/E104)</f>
        <v>-20</v>
      </c>
    </row>
    <row r="104" spans="1:6" s="638" customFormat="1">
      <c r="A104" s="641"/>
      <c r="B104" s="665"/>
      <c r="C104" s="653"/>
      <c r="D104" s="738">
        <v>44179</v>
      </c>
      <c r="E104" s="799">
        <v>-10000</v>
      </c>
      <c r="F104" s="654">
        <f t="shared" ref="F104" si="48">100-(E104*100/E105)</f>
        <v>24.727135867519763</v>
      </c>
    </row>
    <row r="105" spans="1:6" s="638" customFormat="1">
      <c r="A105" s="641"/>
      <c r="B105" s="665"/>
      <c r="C105" s="653"/>
      <c r="D105" s="738">
        <v>44174</v>
      </c>
      <c r="E105" s="793">
        <v>-13285</v>
      </c>
      <c r="F105" s="654">
        <f t="shared" ref="F105" si="49">100-(E105*100/E106)</f>
        <v>14.422829167740275</v>
      </c>
    </row>
    <row r="106" spans="1:6" s="638" customFormat="1">
      <c r="A106" s="641"/>
      <c r="B106" s="665"/>
      <c r="C106" s="653"/>
      <c r="D106" s="738">
        <v>44175</v>
      </c>
      <c r="E106" s="792">
        <v>-15524</v>
      </c>
      <c r="F106" s="654">
        <f t="shared" ref="F106" si="50">100-(E106*100/E107)</f>
        <v>13.75555555555556</v>
      </c>
    </row>
    <row r="107" spans="1:6" s="638" customFormat="1">
      <c r="A107" s="641"/>
      <c r="B107" s="665"/>
      <c r="C107" s="653"/>
      <c r="D107" s="738">
        <v>44174</v>
      </c>
      <c r="E107" s="791">
        <v>-18000</v>
      </c>
      <c r="F107" s="654">
        <f t="shared" ref="F107" si="51">100-(E107*100/E108)</f>
        <v>-56.753461638944515</v>
      </c>
    </row>
    <row r="108" spans="1:6" s="638" customFormat="1">
      <c r="A108" s="641"/>
      <c r="B108" s="665"/>
      <c r="C108" s="653"/>
      <c r="D108" s="738">
        <v>44171</v>
      </c>
      <c r="E108" s="790">
        <v>-11483</v>
      </c>
      <c r="F108" s="654">
        <f t="shared" ref="F108" si="52">100-(E108*100/E109)</f>
        <v>21.392387732749185</v>
      </c>
    </row>
    <row r="109" spans="1:6" s="638" customFormat="1">
      <c r="A109" s="641"/>
      <c r="B109" s="665"/>
      <c r="C109" s="653"/>
      <c r="D109" s="738">
        <v>44172</v>
      </c>
      <c r="E109" s="789">
        <v>-14608</v>
      </c>
      <c r="F109" s="654">
        <f t="shared" ref="F109" si="53">100-(E109*100/E110)</f>
        <v>28.783151326053044</v>
      </c>
    </row>
    <row r="110" spans="1:6" s="638" customFormat="1">
      <c r="A110" s="641"/>
      <c r="B110" s="665"/>
      <c r="C110" s="653"/>
      <c r="D110" s="738">
        <v>44170</v>
      </c>
      <c r="E110" s="788">
        <v>-20512</v>
      </c>
      <c r="F110" s="654">
        <f t="shared" ref="F110" si="54">100-(E110*100/E111)</f>
        <v>-15.087246815912025</v>
      </c>
    </row>
    <row r="111" spans="1:6" s="638" customFormat="1">
      <c r="A111" s="641"/>
      <c r="B111" s="665"/>
      <c r="C111" s="653"/>
      <c r="D111" s="738">
        <v>44168</v>
      </c>
      <c r="E111" s="787">
        <v>-17823</v>
      </c>
      <c r="F111" s="654">
        <f t="shared" ref="F111" si="55">100-(E111*100/E112)</f>
        <v>25.737499999999997</v>
      </c>
    </row>
    <row r="112" spans="1:6" s="638" customFormat="1">
      <c r="A112" s="641"/>
      <c r="B112" s="665"/>
      <c r="C112" s="653"/>
      <c r="D112" s="738">
        <v>44167</v>
      </c>
      <c r="E112" s="786">
        <v>-24000</v>
      </c>
      <c r="F112" s="654">
        <f t="shared" ref="F112" si="56">100-(E112*100/E113)</f>
        <v>45.612762871646119</v>
      </c>
    </row>
    <row r="113" spans="1:8" s="638" customFormat="1">
      <c r="A113" s="641"/>
      <c r="B113" s="665"/>
      <c r="C113" s="653"/>
      <c r="D113" s="738">
        <v>44152</v>
      </c>
      <c r="E113" s="785">
        <v>-44128</v>
      </c>
      <c r="F113" s="654">
        <f t="shared" ref="F113" si="57">100-(E113*100/E114)</f>
        <v>14.062591287074724</v>
      </c>
    </row>
    <row r="114" spans="1:8" s="638" customFormat="1">
      <c r="A114" s="641"/>
      <c r="B114" s="665"/>
      <c r="C114" s="653"/>
      <c r="D114" s="738">
        <v>44151</v>
      </c>
      <c r="E114" s="784">
        <v>-51349</v>
      </c>
      <c r="F114" s="654">
        <f t="shared" ref="F114" si="58">100-(E114*100/E115)</f>
        <v>-2.6959460810783753</v>
      </c>
    </row>
    <row r="115" spans="1:8" s="130" customFormat="1">
      <c r="A115" s="179"/>
      <c r="B115" s="369"/>
      <c r="C115" s="14"/>
      <c r="D115" s="738">
        <v>44147</v>
      </c>
      <c r="E115" s="783">
        <v>-50001</v>
      </c>
      <c r="F115" s="654">
        <f t="shared" ref="F115" si="59">100-(E115*100/E116)</f>
        <v>-1.9999999999953388E-3</v>
      </c>
    </row>
    <row r="116" spans="1:8" s="130" customFormat="1">
      <c r="A116" s="179"/>
      <c r="B116" s="369"/>
      <c r="C116" s="14"/>
      <c r="D116" s="738">
        <v>44146</v>
      </c>
      <c r="E116" s="782">
        <v>-50000</v>
      </c>
      <c r="F116" s="654">
        <f t="shared" ref="F116" si="60">100-(E116*100/E117)</f>
        <v>2.950310559006212</v>
      </c>
    </row>
    <row r="117" spans="1:8" s="130" customFormat="1">
      <c r="A117" s="179"/>
      <c r="B117" s="369"/>
      <c r="C117" s="14"/>
      <c r="D117" s="738">
        <v>44145</v>
      </c>
      <c r="E117" s="781">
        <v>-51520</v>
      </c>
      <c r="F117" s="654">
        <f t="shared" ref="F117" si="61">100-(E117*100/E118)</f>
        <v>7.6421131886058475</v>
      </c>
    </row>
    <row r="118" spans="1:8" s="638" customFormat="1">
      <c r="A118" s="641"/>
      <c r="B118" s="665"/>
      <c r="C118" s="653"/>
      <c r="D118" s="738">
        <v>44144</v>
      </c>
      <c r="E118" s="780">
        <v>-55783</v>
      </c>
      <c r="F118" s="654">
        <f t="shared" ref="F118" si="62">100-(E118*100/E119)</f>
        <v>26.081944186786103</v>
      </c>
    </row>
    <row r="119" spans="1:8" s="130" customFormat="1">
      <c r="A119" s="179"/>
      <c r="B119" s="369"/>
      <c r="C119" s="14"/>
      <c r="D119" s="738">
        <v>44140</v>
      </c>
      <c r="E119" s="779">
        <v>-75466</v>
      </c>
      <c r="F119" s="654">
        <f t="shared" ref="F119" si="63">100-(E119*100/E120)</f>
        <v>4.7338921430014125</v>
      </c>
    </row>
    <row r="120" spans="1:8" s="638" customFormat="1">
      <c r="A120" s="641"/>
      <c r="B120" s="665"/>
      <c r="C120" s="653"/>
      <c r="D120" s="738">
        <v>44139</v>
      </c>
      <c r="E120" s="778">
        <v>-79216</v>
      </c>
      <c r="F120" s="654">
        <f t="shared" ref="F120" si="64">100-(E120*100/E121)</f>
        <v>-67.965735125736813</v>
      </c>
      <c r="G120" s="778"/>
      <c r="H120" s="778"/>
    </row>
    <row r="121" spans="1:8" s="638" customFormat="1">
      <c r="A121" s="641"/>
      <c r="B121" s="665"/>
      <c r="C121" s="653"/>
      <c r="D121" s="738">
        <v>44125</v>
      </c>
      <c r="E121" s="777">
        <v>-47162</v>
      </c>
      <c r="F121" s="654">
        <f t="shared" ref="F121" si="65">100-(E121*100/E122)</f>
        <v>3.5403841040639747</v>
      </c>
      <c r="G121" s="776"/>
      <c r="H121" s="776"/>
    </row>
    <row r="122" spans="1:8" s="638" customFormat="1">
      <c r="A122" s="641"/>
      <c r="B122" s="665"/>
      <c r="C122" s="653"/>
      <c r="D122" s="738">
        <v>44125</v>
      </c>
      <c r="E122" s="775">
        <v>-48893</v>
      </c>
      <c r="F122" s="654">
        <f t="shared" ref="F122" si="66">100-(E122*100/E123)</f>
        <v>2.2139999999999986</v>
      </c>
      <c r="G122" s="775"/>
      <c r="H122" s="775"/>
    </row>
    <row r="123" spans="1:8" s="638" customFormat="1">
      <c r="A123" s="641"/>
      <c r="B123" s="665"/>
      <c r="C123" s="653"/>
      <c r="D123" s="738">
        <v>44124</v>
      </c>
      <c r="E123" s="774">
        <v>-50000</v>
      </c>
      <c r="F123" s="654">
        <f t="shared" ref="F123" si="67">100-(E123*100/E124)</f>
        <v>1.9607843137254832</v>
      </c>
      <c r="G123" s="774"/>
      <c r="H123" s="774"/>
    </row>
    <row r="124" spans="1:8" s="638" customFormat="1">
      <c r="A124" s="641"/>
      <c r="B124" s="665"/>
      <c r="C124" s="653"/>
      <c r="D124" s="738">
        <v>44120</v>
      </c>
      <c r="E124" s="773">
        <v>-51000</v>
      </c>
      <c r="F124" s="654">
        <f t="shared" ref="F124" si="68">100-(E124*100/E125)</f>
        <v>9.4218985880472417</v>
      </c>
      <c r="G124" s="773"/>
      <c r="H124" s="773"/>
    </row>
    <row r="125" spans="1:8" s="638" customFormat="1">
      <c r="A125" s="641"/>
      <c r="B125" s="665"/>
      <c r="C125" s="653"/>
      <c r="D125" s="738">
        <v>44119</v>
      </c>
      <c r="E125" s="772">
        <v>-56305</v>
      </c>
      <c r="F125" s="654">
        <f t="shared" ref="F125" si="69">100-(E125*100/E126)</f>
        <v>6.1583333333333314</v>
      </c>
      <c r="G125" s="772"/>
      <c r="H125" s="772"/>
    </row>
    <row r="126" spans="1:8" s="638" customFormat="1">
      <c r="A126" s="641"/>
      <c r="B126" s="665"/>
      <c r="C126" s="653"/>
      <c r="D126" s="738">
        <v>44113</v>
      </c>
      <c r="E126" s="771">
        <v>-60000</v>
      </c>
      <c r="F126" s="654">
        <f t="shared" ref="F126" si="70">100-(E126*100/E127)</f>
        <v>5.4865081990454172</v>
      </c>
      <c r="G126" s="771"/>
      <c r="H126" s="771"/>
    </row>
    <row r="127" spans="1:8" s="638" customFormat="1">
      <c r="A127" s="641"/>
      <c r="B127" s="665"/>
      <c r="C127" s="653"/>
      <c r="D127" s="738">
        <v>44112</v>
      </c>
      <c r="E127" s="770">
        <v>-63483</v>
      </c>
      <c r="F127" s="654">
        <f t="shared" ref="F127" si="71">100-(E127*100/E128)</f>
        <v>1.6864895000929181</v>
      </c>
      <c r="G127" s="770"/>
      <c r="H127" s="770"/>
    </row>
    <row r="128" spans="1:8" s="638" customFormat="1">
      <c r="A128" s="641"/>
      <c r="B128" s="665"/>
      <c r="C128" s="653"/>
      <c r="D128" s="738">
        <v>44104</v>
      </c>
      <c r="E128" s="769">
        <v>-64572</v>
      </c>
      <c r="F128" s="654">
        <f t="shared" ref="F128" si="72">100-(E128*100/E129)</f>
        <v>-175.53659056966075</v>
      </c>
      <c r="G128" s="769"/>
      <c r="H128" s="769"/>
    </row>
    <row r="129" spans="1:8" s="638" customFormat="1">
      <c r="A129" s="641"/>
      <c r="B129" s="665"/>
      <c r="C129" s="653"/>
      <c r="D129" s="738">
        <v>44068</v>
      </c>
      <c r="E129" s="768">
        <v>-23435</v>
      </c>
      <c r="F129" s="654">
        <f t="shared" ref="F129" si="73">100-(E129*100/E130)</f>
        <v>9.723024769829351</v>
      </c>
      <c r="G129" s="768"/>
      <c r="H129" s="768"/>
    </row>
    <row r="130" spans="1:8" s="638" customFormat="1">
      <c r="A130" s="641"/>
      <c r="B130" s="665"/>
      <c r="C130" s="653"/>
      <c r="D130" s="738">
        <v>44067</v>
      </c>
      <c r="E130" s="767">
        <v>-25959</v>
      </c>
      <c r="F130" s="654">
        <f t="shared" ref="F130" si="74">100-(E130*100/E131)</f>
        <v>5.7817944250871136</v>
      </c>
      <c r="G130" s="767"/>
      <c r="H130" s="767"/>
    </row>
    <row r="131" spans="1:8" s="638" customFormat="1">
      <c r="A131" s="641"/>
      <c r="B131" s="665"/>
      <c r="C131" s="653"/>
      <c r="D131" s="738">
        <v>44064</v>
      </c>
      <c r="E131" s="766">
        <v>-27552</v>
      </c>
      <c r="F131" s="654">
        <f t="shared" ref="F131" si="75">100-(E131*100/E132)</f>
        <v>15.065199297142328</v>
      </c>
      <c r="G131" s="766"/>
      <c r="H131" s="766"/>
    </row>
    <row r="132" spans="1:8" s="638" customFormat="1">
      <c r="A132" s="641"/>
      <c r="B132" s="665"/>
      <c r="C132" s="653"/>
      <c r="D132" s="738">
        <v>44063</v>
      </c>
      <c r="E132" s="765">
        <v>-32439</v>
      </c>
      <c r="F132" s="654">
        <f t="shared" ref="F132" si="76">100-(E132*100/E133)</f>
        <v>6.0583244041585829</v>
      </c>
      <c r="G132" s="765"/>
      <c r="H132" s="765"/>
    </row>
    <row r="133" spans="1:8" s="638" customFormat="1">
      <c r="A133" s="641"/>
      <c r="B133" s="665"/>
      <c r="C133" s="653"/>
      <c r="D133" s="738">
        <v>44061</v>
      </c>
      <c r="E133" s="763">
        <v>-34531</v>
      </c>
      <c r="F133" s="654">
        <f t="shared" ref="F133" si="77">100-(E133*100/E134)</f>
        <v>1.4498130654413615</v>
      </c>
      <c r="G133" s="763"/>
      <c r="H133" s="763"/>
    </row>
    <row r="134" spans="1:8" s="638" customFormat="1">
      <c r="A134" s="641"/>
      <c r="B134" s="665"/>
      <c r="C134" s="653"/>
      <c r="D134" s="738">
        <v>44057</v>
      </c>
      <c r="E134" s="764">
        <v>-35039</v>
      </c>
      <c r="F134" s="654">
        <f t="shared" ref="F134" si="78">100-(E134*100/E135)</f>
        <v>-4.9071856287425106</v>
      </c>
      <c r="G134" s="762"/>
      <c r="H134" s="762"/>
    </row>
    <row r="135" spans="1:8" s="638" customFormat="1">
      <c r="A135" s="641"/>
      <c r="B135" s="665"/>
      <c r="C135" s="653"/>
      <c r="D135" s="738">
        <v>44055</v>
      </c>
      <c r="E135" s="761">
        <v>-33400</v>
      </c>
      <c r="F135" s="654">
        <f t="shared" ref="F135" si="79">100-(E135*100/E136)</f>
        <v>19.492853182924776</v>
      </c>
      <c r="G135" s="761"/>
      <c r="H135" s="761"/>
    </row>
    <row r="136" spans="1:8" s="638" customFormat="1">
      <c r="A136" s="641"/>
      <c r="B136" s="665"/>
      <c r="C136" s="653"/>
      <c r="D136" s="738">
        <v>44054</v>
      </c>
      <c r="E136" s="760">
        <v>-41487</v>
      </c>
      <c r="F136" s="654">
        <f t="shared" ref="F136" si="80">100-(E136*100/E137)</f>
        <v>-4.5697434087815765</v>
      </c>
      <c r="G136" s="760"/>
      <c r="H136" s="760"/>
    </row>
    <row r="137" spans="1:8" s="638" customFormat="1">
      <c r="A137" s="641"/>
      <c r="B137" s="665"/>
      <c r="C137" s="653"/>
      <c r="D137" s="738">
        <v>44048</v>
      </c>
      <c r="E137" s="759">
        <v>-39674</v>
      </c>
      <c r="F137" s="654">
        <f t="shared" ref="F137" si="81">100-(E137*100/E138)</f>
        <v>-16.414319248826288</v>
      </c>
      <c r="G137" s="759"/>
      <c r="H137" s="759"/>
    </row>
    <row r="138" spans="1:8" s="638" customFormat="1">
      <c r="A138" s="641"/>
      <c r="B138" s="665"/>
      <c r="C138" s="653"/>
      <c r="D138" s="738">
        <v>44046</v>
      </c>
      <c r="E138" s="758">
        <v>-34080</v>
      </c>
      <c r="F138" s="654">
        <f t="shared" ref="F138:F139" si="82">100-(E138*100/E139)</f>
        <v>-36.319999999999993</v>
      </c>
      <c r="G138" s="758"/>
      <c r="H138" s="758"/>
    </row>
    <row r="139" spans="1:8" s="638" customFormat="1">
      <c r="A139" s="641"/>
      <c r="B139" s="665"/>
      <c r="C139" s="653"/>
      <c r="D139" s="738">
        <v>44040</v>
      </c>
      <c r="E139" s="755">
        <v>-25000</v>
      </c>
      <c r="F139" s="654">
        <f t="shared" si="82"/>
        <v>13.718723037100943</v>
      </c>
      <c r="G139" s="755"/>
      <c r="H139" s="755"/>
    </row>
    <row r="140" spans="1:8" s="638" customFormat="1">
      <c r="A140" s="641"/>
      <c r="B140" s="665"/>
      <c r="C140" s="653"/>
      <c r="D140" s="738">
        <v>44039</v>
      </c>
      <c r="E140" s="753">
        <v>-28975</v>
      </c>
      <c r="F140" s="654">
        <f t="shared" ref="F140" si="83">100-(E140*100/E141)</f>
        <v>17.815407306557745</v>
      </c>
      <c r="G140" s="753"/>
      <c r="H140" s="753"/>
    </row>
    <row r="141" spans="1:8" s="638" customFormat="1">
      <c r="A141" s="641"/>
      <c r="B141" s="665"/>
      <c r="C141" s="653"/>
      <c r="D141" s="738">
        <v>44036</v>
      </c>
      <c r="E141" s="752">
        <v>-35256</v>
      </c>
      <c r="F141" s="654">
        <f t="shared" ref="F141" si="84">100-(E141*100/E142)</f>
        <v>-35.725284878349242</v>
      </c>
      <c r="G141" s="752"/>
      <c r="H141" s="752"/>
    </row>
    <row r="142" spans="1:8" s="638" customFormat="1">
      <c r="A142" s="641"/>
      <c r="B142" s="665"/>
      <c r="C142" s="653"/>
      <c r="D142" s="738">
        <v>44033</v>
      </c>
      <c r="E142" s="751">
        <v>-25976</v>
      </c>
      <c r="F142" s="654">
        <f t="shared" ref="F142" si="85">100-(E142*100/E143)</f>
        <v>3.5066864784546823</v>
      </c>
      <c r="G142" s="751"/>
      <c r="H142" s="751"/>
    </row>
    <row r="143" spans="1:8" s="638" customFormat="1">
      <c r="A143" s="641"/>
      <c r="B143" s="665"/>
      <c r="C143" s="653"/>
      <c r="D143" s="738">
        <v>44032</v>
      </c>
      <c r="E143" s="750">
        <v>-26920</v>
      </c>
      <c r="F143" s="654">
        <f t="shared" ref="F143" si="86">100-(E143*100/E144)</f>
        <v>9.4090725535065332</v>
      </c>
      <c r="G143" s="750"/>
      <c r="H143" s="750"/>
    </row>
    <row r="144" spans="1:8" s="638" customFormat="1">
      <c r="A144" s="641"/>
      <c r="B144" s="665"/>
      <c r="C144" s="653"/>
      <c r="D144" s="738">
        <v>44029</v>
      </c>
      <c r="E144" s="749">
        <v>-29716</v>
      </c>
      <c r="F144" s="654">
        <f t="shared" ref="F144" si="87">100-(E144*100/E145)</f>
        <v>-3.6556439235384346</v>
      </c>
      <c r="G144" s="749"/>
      <c r="H144" s="749"/>
    </row>
    <row r="145" spans="1:8" s="638" customFormat="1">
      <c r="A145" s="641"/>
      <c r="B145" s="665"/>
      <c r="C145" s="653"/>
      <c r="D145" s="738">
        <v>44027</v>
      </c>
      <c r="E145" s="748">
        <v>-28668</v>
      </c>
      <c r="F145" s="654">
        <f t="shared" ref="F145" si="88">100-(E145*100/E146)</f>
        <v>-2.9112969810101532</v>
      </c>
      <c r="G145" s="747"/>
      <c r="H145" s="747"/>
    </row>
    <row r="146" spans="1:8" s="638" customFormat="1">
      <c r="A146" s="641"/>
      <c r="B146" s="665"/>
      <c r="C146" s="653"/>
      <c r="D146" s="738">
        <v>44025</v>
      </c>
      <c r="E146" s="746">
        <v>-27857</v>
      </c>
      <c r="F146" s="654">
        <f t="shared" ref="F146" si="89">100-(E146*100/E147)</f>
        <v>-3.1740740740740705</v>
      </c>
      <c r="G146" s="736"/>
      <c r="H146" s="736"/>
    </row>
    <row r="147" spans="1:8" s="638" customFormat="1">
      <c r="A147" s="641"/>
      <c r="B147" s="665"/>
      <c r="C147" s="653"/>
      <c r="D147" s="738">
        <v>44022</v>
      </c>
      <c r="E147" s="736">
        <v>-27000</v>
      </c>
      <c r="F147" s="654">
        <f t="shared" ref="F147:F152" si="90">100-(E147*100/E148)</f>
        <v>10</v>
      </c>
      <c r="G147" s="736"/>
      <c r="H147" s="736"/>
    </row>
    <row r="148" spans="1:8" s="638" customFormat="1">
      <c r="A148" s="641"/>
      <c r="B148" s="665"/>
      <c r="C148" s="653"/>
      <c r="D148" s="738">
        <v>44020</v>
      </c>
      <c r="E148" s="736">
        <v>-30000</v>
      </c>
      <c r="F148" s="654">
        <f t="shared" si="90"/>
        <v>-19.123252858958068</v>
      </c>
      <c r="G148" s="736"/>
      <c r="H148" s="736"/>
    </row>
    <row r="149" spans="1:8" s="638" customFormat="1">
      <c r="A149" s="641"/>
      <c r="B149" s="665"/>
      <c r="C149" s="653"/>
      <c r="D149" s="738">
        <v>44019</v>
      </c>
      <c r="E149" s="736">
        <v>-25184</v>
      </c>
      <c r="F149" s="654">
        <f t="shared" si="90"/>
        <v>5.5647217639118054</v>
      </c>
      <c r="G149" s="736"/>
      <c r="H149" s="736"/>
    </row>
    <row r="150" spans="1:8" s="638" customFormat="1">
      <c r="A150" s="641"/>
      <c r="B150" s="665"/>
      <c r="C150" s="653"/>
      <c r="D150" s="738">
        <v>44018</v>
      </c>
      <c r="E150" s="736">
        <v>-26668</v>
      </c>
      <c r="F150" s="654">
        <f t="shared" si="90"/>
        <v>35.251414281205228</v>
      </c>
      <c r="G150" s="736"/>
      <c r="H150" s="736"/>
    </row>
    <row r="151" spans="1:8" s="638" customFormat="1">
      <c r="A151" s="641"/>
      <c r="B151" s="665"/>
      <c r="C151" s="653"/>
      <c r="D151" s="738">
        <v>44015</v>
      </c>
      <c r="E151" s="736">
        <v>-41187</v>
      </c>
      <c r="F151" s="654">
        <f t="shared" si="90"/>
        <v>-8.9603174603174551</v>
      </c>
      <c r="G151" s="736"/>
      <c r="H151" s="736"/>
    </row>
    <row r="152" spans="1:8" s="638" customFormat="1">
      <c r="A152" s="641"/>
      <c r="B152" s="665"/>
      <c r="C152" s="653"/>
      <c r="D152" s="644">
        <v>44014</v>
      </c>
      <c r="E152" s="735">
        <v>-37800</v>
      </c>
      <c r="F152" s="654">
        <f t="shared" si="90"/>
        <v>3.7604705043664239</v>
      </c>
      <c r="G152" s="735"/>
      <c r="H152" s="735"/>
    </row>
    <row r="153" spans="1:8" s="638" customFormat="1">
      <c r="A153" s="641"/>
      <c r="B153" s="665"/>
      <c r="C153" s="653"/>
      <c r="D153" s="644">
        <v>44013</v>
      </c>
      <c r="E153" s="734">
        <v>-39277</v>
      </c>
      <c r="F153" s="654">
        <f t="shared" ref="F153:F156" si="91">100-(E153*100/E154)</f>
        <v>-0.25013400035733468</v>
      </c>
      <c r="G153" s="734"/>
      <c r="H153" s="734"/>
    </row>
    <row r="154" spans="1:8" s="638" customFormat="1">
      <c r="A154" s="641"/>
      <c r="B154" s="665"/>
      <c r="C154" s="653"/>
      <c r="D154" s="644">
        <v>44008</v>
      </c>
      <c r="E154" s="733">
        <v>-39179</v>
      </c>
      <c r="F154" s="654">
        <f t="shared" si="91"/>
        <v>-4.7678896138624509</v>
      </c>
      <c r="G154" s="733"/>
      <c r="H154" s="733"/>
    </row>
    <row r="155" spans="1:8" s="638" customFormat="1">
      <c r="A155" s="641"/>
      <c r="B155" s="665"/>
      <c r="C155" s="653"/>
      <c r="D155" s="644">
        <v>44007</v>
      </c>
      <c r="E155" s="731">
        <v>-37396</v>
      </c>
      <c r="F155" s="654">
        <f t="shared" si="91"/>
        <v>-10.524604699275898</v>
      </c>
      <c r="G155" s="731"/>
      <c r="H155" s="731"/>
    </row>
    <row r="156" spans="1:8" s="638" customFormat="1">
      <c r="A156" s="641"/>
      <c r="B156" s="665"/>
      <c r="C156" s="653"/>
      <c r="D156" s="644">
        <v>44006</v>
      </c>
      <c r="E156" s="729">
        <v>-33835</v>
      </c>
      <c r="F156" s="654">
        <f t="shared" si="91"/>
        <v>-24.640831061666546</v>
      </c>
      <c r="G156" s="729"/>
      <c r="H156" s="729"/>
    </row>
    <row r="157" spans="1:8" s="638" customFormat="1">
      <c r="A157" s="641"/>
      <c r="B157" s="665"/>
      <c r="C157" s="653"/>
      <c r="D157" s="644">
        <v>43998</v>
      </c>
      <c r="E157" s="728">
        <v>-27146</v>
      </c>
      <c r="F157" s="654"/>
      <c r="G157" s="728"/>
      <c r="H157" s="728"/>
    </row>
    <row r="158" spans="1:8" s="638" customFormat="1">
      <c r="A158" s="641"/>
      <c r="B158" s="665"/>
      <c r="C158" s="653"/>
      <c r="D158" s="644">
        <v>43992</v>
      </c>
      <c r="E158" s="725">
        <v>363</v>
      </c>
      <c r="F158" s="654"/>
      <c r="G158" s="725"/>
      <c r="H158" s="725"/>
    </row>
    <row r="159" spans="1:8" s="638" customFormat="1">
      <c r="A159" s="641"/>
      <c r="B159" s="665"/>
      <c r="C159" s="653"/>
      <c r="D159" s="644">
        <v>43991</v>
      </c>
      <c r="E159" s="724">
        <v>-7448</v>
      </c>
      <c r="F159" s="654">
        <f t="shared" ref="F159:F164" si="92">100-(E159*100/E160)</f>
        <v>36.167295166266712</v>
      </c>
      <c r="G159" s="724"/>
      <c r="H159" s="724"/>
    </row>
    <row r="160" spans="1:8" s="638" customFormat="1">
      <c r="A160" s="641"/>
      <c r="B160" s="665"/>
      <c r="C160" s="653"/>
      <c r="D160" s="644">
        <v>43990</v>
      </c>
      <c r="E160" s="723">
        <v>-11668</v>
      </c>
      <c r="F160" s="654">
        <f t="shared" si="92"/>
        <v>63.439242965469703</v>
      </c>
      <c r="G160" s="723"/>
      <c r="H160" s="723"/>
    </row>
    <row r="161" spans="1:8" s="638" customFormat="1">
      <c r="A161" s="641"/>
      <c r="B161" s="665"/>
      <c r="C161" s="653"/>
      <c r="D161" s="644">
        <v>43988</v>
      </c>
      <c r="E161" s="722">
        <v>-31914</v>
      </c>
      <c r="F161" s="654">
        <f t="shared" si="92"/>
        <v>14.730007748416924</v>
      </c>
      <c r="G161" s="722"/>
      <c r="H161" s="722"/>
    </row>
    <row r="162" spans="1:8" s="638" customFormat="1">
      <c r="A162" s="641"/>
      <c r="B162" s="665"/>
      <c r="C162" s="653"/>
      <c r="D162" s="644">
        <v>43986</v>
      </c>
      <c r="E162" s="721">
        <v>-37427</v>
      </c>
      <c r="F162" s="654">
        <f t="shared" si="92"/>
        <v>14.938636363636363</v>
      </c>
      <c r="G162" s="721"/>
      <c r="H162" s="721"/>
    </row>
    <row r="163" spans="1:8" s="638" customFormat="1">
      <c r="A163" s="641"/>
      <c r="B163" s="665"/>
      <c r="C163" s="653"/>
      <c r="D163" s="644">
        <v>43984</v>
      </c>
      <c r="E163" s="720">
        <v>-44000</v>
      </c>
      <c r="F163" s="654">
        <f t="shared" si="92"/>
        <v>18.215613382899633</v>
      </c>
      <c r="G163" s="720"/>
      <c r="H163" s="720"/>
    </row>
    <row r="164" spans="1:8" s="638" customFormat="1">
      <c r="A164" s="641"/>
      <c r="B164" s="665"/>
      <c r="C164" s="653"/>
      <c r="D164" s="644">
        <v>43983</v>
      </c>
      <c r="E164" s="719">
        <v>-53800</v>
      </c>
      <c r="F164" s="654">
        <f t="shared" si="92"/>
        <v>10.333333333333329</v>
      </c>
      <c r="G164" s="719"/>
      <c r="H164" s="719"/>
    </row>
    <row r="165" spans="1:8" s="638" customFormat="1">
      <c r="A165" s="641"/>
      <c r="B165" s="665"/>
      <c r="C165" s="653"/>
      <c r="D165" s="644">
        <v>43968</v>
      </c>
      <c r="E165" s="718">
        <v>-60000</v>
      </c>
      <c r="F165" s="654">
        <f t="shared" ref="F165" si="93">100-(E165*100/E166)</f>
        <v>18.986794847560148</v>
      </c>
      <c r="G165" s="718"/>
      <c r="H165" s="718"/>
    </row>
    <row r="166" spans="1:8" s="638" customFormat="1">
      <c r="A166" s="641"/>
      <c r="B166" s="665"/>
      <c r="C166" s="653"/>
      <c r="D166" s="644">
        <v>43969</v>
      </c>
      <c r="E166" s="710">
        <v>-74062</v>
      </c>
      <c r="F166" s="654">
        <f t="shared" ref="F166" si="94">100-(E166*100/E167)</f>
        <v>1.4975794009682346</v>
      </c>
      <c r="G166" s="710"/>
      <c r="H166" s="710"/>
    </row>
    <row r="167" spans="1:8" s="638" customFormat="1">
      <c r="A167" s="641"/>
      <c r="B167" s="665"/>
      <c r="C167" s="653"/>
      <c r="D167" s="644">
        <v>43970</v>
      </c>
      <c r="E167" s="707">
        <v>-75188</v>
      </c>
      <c r="F167" s="654">
        <f t="shared" ref="F167" si="95">100-(E167*100/E168)</f>
        <v>-6.9530583214793751</v>
      </c>
      <c r="G167" s="707"/>
      <c r="H167" s="707"/>
    </row>
    <row r="168" spans="1:8" s="638" customFormat="1">
      <c r="A168" s="641"/>
      <c r="B168" s="665"/>
      <c r="C168" s="653"/>
      <c r="D168" s="644">
        <v>43963</v>
      </c>
      <c r="E168" s="706">
        <v>-70300</v>
      </c>
      <c r="F168" s="654">
        <f t="shared" ref="F168" si="96">100-(E168*100/E169)</f>
        <v>-10.100076741163022</v>
      </c>
      <c r="G168" s="706"/>
      <c r="H168" s="706"/>
    </row>
    <row r="169" spans="1:8" s="638" customFormat="1">
      <c r="A169" s="641"/>
      <c r="B169" s="665"/>
      <c r="C169" s="653"/>
      <c r="D169" s="644">
        <v>43959</v>
      </c>
      <c r="E169" s="699">
        <v>-63851</v>
      </c>
      <c r="F169" s="654">
        <f t="shared" ref="F169" si="97">100-(E169*100/E170)</f>
        <v>1.7556006893156137</v>
      </c>
      <c r="G169" s="699"/>
      <c r="H169" s="699"/>
    </row>
    <row r="170" spans="1:8" s="638" customFormat="1">
      <c r="A170" s="641"/>
      <c r="B170" s="665"/>
      <c r="C170" s="653"/>
      <c r="D170" s="644">
        <v>43958</v>
      </c>
      <c r="E170" s="697">
        <v>-64992</v>
      </c>
      <c r="F170" s="654">
        <f t="shared" ref="F170" si="98">100-(E170*100/E171)</f>
        <v>3.0895860670404431</v>
      </c>
      <c r="G170" s="697"/>
      <c r="H170" s="697"/>
    </row>
    <row r="171" spans="1:8" s="638" customFormat="1">
      <c r="A171" s="641"/>
      <c r="B171" s="665"/>
      <c r="C171" s="653"/>
      <c r="D171" s="644">
        <v>43957</v>
      </c>
      <c r="E171" s="696">
        <v>-67064</v>
      </c>
      <c r="F171" s="654">
        <f t="shared" ref="F171" si="99">100-(E171*100/E172)</f>
        <v>-42.993603411513845</v>
      </c>
      <c r="G171" s="696"/>
      <c r="H171" s="696"/>
    </row>
    <row r="172" spans="1:8" s="638" customFormat="1">
      <c r="A172" s="641"/>
      <c r="B172" s="642"/>
      <c r="C172" s="639"/>
      <c r="D172" s="644">
        <v>43956</v>
      </c>
      <c r="E172" s="643">
        <v>-46900</v>
      </c>
      <c r="F172" s="645">
        <f t="shared" ref="F172:F177" si="100">100-(E172*100/E173)</f>
        <v>11.614495976480782</v>
      </c>
      <c r="G172" s="640"/>
      <c r="H172" s="640"/>
    </row>
    <row r="173" spans="1:8" s="638" customFormat="1">
      <c r="A173" s="641"/>
      <c r="B173" s="642"/>
      <c r="C173" s="639"/>
      <c r="D173" s="644">
        <v>43949</v>
      </c>
      <c r="E173" s="643">
        <v>-53063</v>
      </c>
      <c r="F173" s="645">
        <f t="shared" si="100"/>
        <v>12.539763643256251</v>
      </c>
      <c r="G173" s="640"/>
      <c r="H173" s="640"/>
    </row>
    <row r="174" spans="1:8" s="638" customFormat="1">
      <c r="A174" s="641"/>
      <c r="B174" s="642"/>
      <c r="C174" s="639"/>
      <c r="D174" s="644">
        <v>43944</v>
      </c>
      <c r="E174" s="643">
        <v>-60671</v>
      </c>
      <c r="F174" s="645">
        <f t="shared" si="100"/>
        <v>-2.3102477192627475</v>
      </c>
      <c r="G174" s="640"/>
      <c r="H174" s="640"/>
    </row>
    <row r="175" spans="1:8" s="638" customFormat="1">
      <c r="A175" s="641"/>
      <c r="B175" s="642"/>
      <c r="C175" s="639"/>
      <c r="D175" s="644">
        <v>43943</v>
      </c>
      <c r="E175" s="643">
        <v>-59301</v>
      </c>
      <c r="F175" s="645">
        <f t="shared" si="100"/>
        <v>1.3901591366380046</v>
      </c>
      <c r="G175" s="640"/>
      <c r="H175" s="640"/>
    </row>
    <row r="176" spans="1:8" s="638" customFormat="1">
      <c r="A176" s="641"/>
      <c r="B176" s="642"/>
      <c r="C176" s="639"/>
      <c r="D176" s="644">
        <v>43937</v>
      </c>
      <c r="E176" s="643">
        <v>-60137</v>
      </c>
      <c r="F176" s="645">
        <f t="shared" si="100"/>
        <v>6.568787384448072</v>
      </c>
      <c r="G176" s="640"/>
      <c r="H176" s="640"/>
    </row>
    <row r="177" spans="1:8" s="638" customFormat="1">
      <c r="A177" s="641"/>
      <c r="B177" s="642"/>
      <c r="C177" s="639"/>
      <c r="D177" s="644">
        <v>43936</v>
      </c>
      <c r="E177" s="643">
        <v>-64365</v>
      </c>
      <c r="F177" s="645">
        <f t="shared" si="100"/>
        <v>3.7849230907215627</v>
      </c>
      <c r="G177" s="640"/>
      <c r="H177" s="640"/>
    </row>
    <row r="178" spans="1:8" s="130" customFormat="1">
      <c r="A178" s="179"/>
      <c r="B178" s="369"/>
      <c r="C178" s="14"/>
      <c r="D178" s="438">
        <v>43935</v>
      </c>
      <c r="E178" s="646">
        <v>-66897</v>
      </c>
      <c r="F178" s="15">
        <f t="shared" ref="F178" si="101">100-(E178*100/E179)</f>
        <v>18.559324097294933</v>
      </c>
      <c r="G178" s="637"/>
      <c r="H178" s="637"/>
    </row>
    <row r="179" spans="1:8" s="130" customFormat="1">
      <c r="A179" s="179"/>
      <c r="B179" s="369"/>
      <c r="C179" s="14"/>
      <c r="D179" s="438">
        <v>43934</v>
      </c>
      <c r="E179" s="636">
        <v>-82142</v>
      </c>
      <c r="F179" s="15">
        <f t="shared" ref="F179" si="102">100-(E179*100/E180)</f>
        <v>0.16165299301124492</v>
      </c>
      <c r="G179" s="636"/>
      <c r="H179" s="636"/>
    </row>
    <row r="180" spans="1:8" s="130" customFormat="1">
      <c r="A180" s="179"/>
      <c r="B180" s="369"/>
      <c r="C180" s="14"/>
      <c r="D180" s="438">
        <v>43930</v>
      </c>
      <c r="E180" s="635">
        <v>-82275</v>
      </c>
      <c r="F180" s="15">
        <f t="shared" ref="F180:F189" si="103">100-(E180*100/E181)</f>
        <v>12.406311217102456</v>
      </c>
      <c r="G180" s="635"/>
      <c r="H180" s="635"/>
    </row>
    <row r="181" spans="1:8" s="130" customFormat="1">
      <c r="A181" s="179"/>
      <c r="B181" s="369"/>
      <c r="C181" s="14"/>
      <c r="D181" s="438">
        <v>43929</v>
      </c>
      <c r="E181" s="634">
        <v>-93928</v>
      </c>
      <c r="F181" s="15">
        <f t="shared" si="103"/>
        <v>-41.500451943356438</v>
      </c>
      <c r="G181" s="634"/>
      <c r="H181" s="634"/>
    </row>
    <row r="182" spans="1:8" s="130" customFormat="1">
      <c r="A182" s="179"/>
      <c r="B182" s="369"/>
      <c r="C182" s="14"/>
      <c r="D182" s="438">
        <v>43928</v>
      </c>
      <c r="E182" s="633">
        <v>-66380</v>
      </c>
      <c r="F182" s="15">
        <f t="shared" si="103"/>
        <v>16.187926920114649</v>
      </c>
      <c r="G182" s="633"/>
      <c r="H182" s="633"/>
    </row>
    <row r="183" spans="1:8" s="130" customFormat="1">
      <c r="A183" s="179"/>
      <c r="B183" s="369"/>
      <c r="C183" s="14"/>
      <c r="D183" s="438">
        <v>43927</v>
      </c>
      <c r="E183" s="632">
        <v>-79201</v>
      </c>
      <c r="F183" s="15">
        <f t="shared" si="103"/>
        <v>8.5618296639227935</v>
      </c>
      <c r="G183" s="632"/>
      <c r="H183" s="632"/>
    </row>
    <row r="184" spans="1:8" s="130" customFormat="1">
      <c r="A184" s="179"/>
      <c r="B184" s="369"/>
      <c r="C184" s="14"/>
      <c r="D184" s="438">
        <v>43924</v>
      </c>
      <c r="E184" s="631">
        <v>-86617</v>
      </c>
      <c r="F184" s="15">
        <f t="shared" si="103"/>
        <v>-17.367208672086718</v>
      </c>
      <c r="G184" s="631"/>
      <c r="H184" s="631"/>
    </row>
    <row r="185" spans="1:8" s="130" customFormat="1">
      <c r="A185" s="179"/>
      <c r="B185" s="369"/>
      <c r="C185" s="14"/>
      <c r="D185" s="438">
        <v>43920</v>
      </c>
      <c r="E185" s="630">
        <v>-73800</v>
      </c>
      <c r="F185" s="15">
        <f t="shared" si="103"/>
        <v>1.1690972640713539</v>
      </c>
      <c r="G185" s="630"/>
      <c r="H185" s="630"/>
    </row>
    <row r="186" spans="1:8" s="130" customFormat="1">
      <c r="A186" s="179"/>
      <c r="B186" s="369"/>
      <c r="C186" s="14"/>
      <c r="D186" s="438">
        <v>43916</v>
      </c>
      <c r="E186" s="629">
        <v>-74673</v>
      </c>
      <c r="F186" s="15">
        <f t="shared" si="103"/>
        <v>1.9280019962963451</v>
      </c>
      <c r="G186" s="629"/>
      <c r="H186" s="629"/>
    </row>
    <row r="187" spans="1:8" s="130" customFormat="1">
      <c r="A187" s="179"/>
      <c r="B187" s="369"/>
      <c r="C187" s="14"/>
      <c r="D187" s="438">
        <v>43903</v>
      </c>
      <c r="E187" s="627">
        <v>-76141</v>
      </c>
      <c r="F187" s="15">
        <f t="shared" si="103"/>
        <v>29.499074074074073</v>
      </c>
      <c r="G187" s="627"/>
      <c r="H187" s="627"/>
    </row>
    <row r="188" spans="1:8" s="130" customFormat="1">
      <c r="A188" s="179"/>
      <c r="B188" s="369"/>
      <c r="C188" s="14"/>
      <c r="D188" s="438">
        <v>43902</v>
      </c>
      <c r="E188" s="628">
        <v>-108000</v>
      </c>
      <c r="F188" s="15">
        <f t="shared" si="103"/>
        <v>-147.70642201834863</v>
      </c>
      <c r="G188" s="628" t="s">
        <v>1379</v>
      </c>
      <c r="H188" s="628"/>
    </row>
    <row r="189" spans="1:8" s="130" customFormat="1">
      <c r="A189" s="179"/>
      <c r="B189" s="369"/>
      <c r="C189" s="14"/>
      <c r="D189" s="438">
        <v>43900</v>
      </c>
      <c r="E189" s="625">
        <v>-43600</v>
      </c>
      <c r="F189" s="15">
        <f t="shared" si="103"/>
        <v>-18.038822860546333</v>
      </c>
      <c r="G189" s="624"/>
      <c r="H189" s="624"/>
    </row>
    <row r="190" spans="1:8" s="130" customFormat="1">
      <c r="A190" s="179"/>
      <c r="B190" s="369"/>
      <c r="C190" s="14"/>
      <c r="D190" s="438">
        <v>43899</v>
      </c>
      <c r="E190" s="626">
        <v>-36937</v>
      </c>
      <c r="F190" s="15">
        <f>100-(E190*100/E191)</f>
        <v>-207.80833333333334</v>
      </c>
      <c r="G190" s="623"/>
      <c r="H190" s="623">
        <f>100-(E190*100/E191)</f>
        <v>-207.80833333333334</v>
      </c>
    </row>
    <row r="191" spans="1:8" s="130" customFormat="1">
      <c r="A191" s="179"/>
      <c r="B191" s="369"/>
      <c r="C191" s="14"/>
      <c r="D191" s="438">
        <v>43895</v>
      </c>
      <c r="E191" s="622">
        <v>-12000</v>
      </c>
      <c r="F191" s="15">
        <f t="shared" ref="F191:F254" si="104">(E191*100/E192)-100</f>
        <v>-240.4001404001404</v>
      </c>
      <c r="G191" s="622"/>
      <c r="H191" s="622"/>
    </row>
    <row r="192" spans="1:8" s="130" customFormat="1">
      <c r="A192" s="179"/>
      <c r="B192" s="369"/>
      <c r="C192" s="14"/>
      <c r="D192" s="438">
        <v>43894</v>
      </c>
      <c r="E192" s="621">
        <v>8547</v>
      </c>
      <c r="F192" s="15">
        <f t="shared" si="104"/>
        <v>-70.010526315789477</v>
      </c>
      <c r="G192" s="621" t="s">
        <v>1305</v>
      </c>
      <c r="H192" s="621"/>
    </row>
    <row r="193" spans="1:9" s="130" customFormat="1">
      <c r="A193" s="179"/>
      <c r="B193" s="369"/>
      <c r="C193" s="14"/>
      <c r="D193" s="438">
        <v>43893</v>
      </c>
      <c r="E193" s="620">
        <v>28500</v>
      </c>
      <c r="F193" s="15">
        <f t="shared" si="104"/>
        <v>36.894183198040253</v>
      </c>
      <c r="G193" s="620"/>
      <c r="H193" s="620"/>
    </row>
    <row r="194" spans="1:9" s="130" customFormat="1">
      <c r="A194" s="179"/>
      <c r="B194" s="369"/>
      <c r="C194" s="14"/>
      <c r="D194" s="438">
        <v>43892</v>
      </c>
      <c r="E194" s="619">
        <v>20819</v>
      </c>
      <c r="F194" s="15">
        <f t="shared" si="104"/>
        <v>116.86458333333334</v>
      </c>
      <c r="G194" s="619"/>
      <c r="H194" s="619"/>
    </row>
    <row r="195" spans="1:9" s="130" customFormat="1">
      <c r="A195" s="179"/>
      <c r="B195" s="369"/>
      <c r="C195" s="14"/>
      <c r="D195" s="438">
        <v>43889</v>
      </c>
      <c r="E195" s="619">
        <v>9600</v>
      </c>
      <c r="F195" s="15">
        <f t="shared" si="104"/>
        <v>-69.953051643192481</v>
      </c>
      <c r="G195" s="619"/>
      <c r="H195" s="635">
        <f t="shared" ref="H195:H197" si="105">(E195*100/E196)-100</f>
        <v>-69.953051643192481</v>
      </c>
    </row>
    <row r="196" spans="1:9" s="130" customFormat="1">
      <c r="A196" s="179"/>
      <c r="B196" s="369"/>
      <c r="C196" s="14"/>
      <c r="D196" s="438">
        <v>43888</v>
      </c>
      <c r="E196" s="618">
        <v>31950</v>
      </c>
      <c r="F196" s="15">
        <f t="shared" si="104"/>
        <v>-0.85029791459781734</v>
      </c>
      <c r="G196" s="618"/>
      <c r="H196" s="635">
        <f t="shared" si="105"/>
        <v>-0.85029791459781734</v>
      </c>
    </row>
    <row r="197" spans="1:9" s="130" customFormat="1">
      <c r="A197" s="179"/>
      <c r="B197" s="369"/>
      <c r="C197" s="14"/>
      <c r="D197" s="438">
        <v>43887</v>
      </c>
      <c r="E197" s="617">
        <v>32224</v>
      </c>
      <c r="F197" s="15">
        <f t="shared" si="104"/>
        <v>-37.701304978250363</v>
      </c>
      <c r="G197" s="617" t="s">
        <v>1304</v>
      </c>
      <c r="H197" s="635">
        <f t="shared" si="105"/>
        <v>-37.701304978250363</v>
      </c>
    </row>
    <row r="198" spans="1:9" s="130" customFormat="1">
      <c r="A198" s="179"/>
      <c r="B198" s="369"/>
      <c r="C198" s="14"/>
      <c r="D198" s="438">
        <v>43882</v>
      </c>
      <c r="E198" s="616">
        <v>51725</v>
      </c>
      <c r="F198" s="15">
        <f t="shared" si="104"/>
        <v>-12.508457374830854</v>
      </c>
      <c r="G198" s="616" t="s">
        <v>1303</v>
      </c>
      <c r="H198" s="635">
        <f>(E198*100/E199)-100</f>
        <v>-12.508457374830854</v>
      </c>
    </row>
    <row r="199" spans="1:9" s="130" customFormat="1">
      <c r="A199" s="179"/>
      <c r="B199" s="369"/>
      <c r="C199" s="14"/>
      <c r="D199" s="438">
        <v>43881</v>
      </c>
      <c r="E199" s="615">
        <v>59120</v>
      </c>
      <c r="F199" s="15">
        <f t="shared" si="104"/>
        <v>-10.548931792047455</v>
      </c>
      <c r="G199" s="615" t="s">
        <v>1302</v>
      </c>
      <c r="H199" s="635">
        <f>(E199*100/E200)-100</f>
        <v>-10.548931792047455</v>
      </c>
    </row>
    <row r="200" spans="1:9" s="130" customFormat="1">
      <c r="A200" s="179"/>
      <c r="B200" s="369"/>
      <c r="C200" s="14"/>
      <c r="D200" s="438">
        <v>43880</v>
      </c>
      <c r="E200" s="613">
        <v>66092</v>
      </c>
      <c r="F200" s="15">
        <f t="shared" si="104"/>
        <v>14.43709526612875</v>
      </c>
      <c r="G200" s="613"/>
      <c r="H200" s="635">
        <f>(E200*100/E201)-100</f>
        <v>14.43709526612875</v>
      </c>
      <c r="I200" s="130">
        <f>(E200*100/E201)</f>
        <v>114.43709526612875</v>
      </c>
    </row>
    <row r="201" spans="1:9" s="130" customFormat="1">
      <c r="A201" s="179"/>
      <c r="B201" s="369"/>
      <c r="C201" s="14"/>
      <c r="D201" s="438">
        <v>43879</v>
      </c>
      <c r="E201" s="612">
        <v>57754</v>
      </c>
      <c r="F201" s="15">
        <f t="shared" si="104"/>
        <v>-5.6646303616347069</v>
      </c>
      <c r="G201" s="612"/>
      <c r="H201" s="635">
        <f>100-(E201*100/E202)</f>
        <v>5.6646303616347069</v>
      </c>
    </row>
    <row r="202" spans="1:9" s="130" customFormat="1">
      <c r="A202" s="179"/>
      <c r="B202" s="369"/>
      <c r="C202" s="14"/>
      <c r="D202" s="438">
        <v>43878</v>
      </c>
      <c r="E202" s="611">
        <v>61222</v>
      </c>
      <c r="F202" s="15">
        <f t="shared" si="104"/>
        <v>-5.2965380688673633</v>
      </c>
      <c r="G202" s="611"/>
      <c r="H202" s="611">
        <f>100-(E202*100/E203)</f>
        <v>5.2965380688673633</v>
      </c>
    </row>
    <row r="203" spans="1:9" s="130" customFormat="1">
      <c r="A203" s="179"/>
      <c r="B203" s="369"/>
      <c r="C203" s="14"/>
      <c r="D203" s="438">
        <v>43875</v>
      </c>
      <c r="E203" s="610">
        <v>64646</v>
      </c>
      <c r="F203" s="15">
        <f t="shared" si="104"/>
        <v>4.267741935483869</v>
      </c>
      <c r="G203" s="610"/>
      <c r="H203" s="610">
        <f>100-(E203/E204)</f>
        <v>98.957322580645155</v>
      </c>
    </row>
    <row r="204" spans="1:9" s="130" customFormat="1">
      <c r="A204" s="179"/>
      <c r="B204" s="369"/>
      <c r="C204" s="14"/>
      <c r="D204" s="438">
        <v>43874</v>
      </c>
      <c r="E204" s="609">
        <v>62000</v>
      </c>
      <c r="F204" s="15">
        <f t="shared" si="104"/>
        <v>4.3419723998653694</v>
      </c>
      <c r="G204" s="609"/>
      <c r="H204" s="609"/>
    </row>
    <row r="205" spans="1:9" s="130" customFormat="1">
      <c r="A205" s="179"/>
      <c r="B205" s="369"/>
      <c r="C205" s="14"/>
      <c r="D205" s="438">
        <v>43873</v>
      </c>
      <c r="E205" s="608">
        <v>59420</v>
      </c>
      <c r="F205" s="15">
        <f t="shared" si="104"/>
        <v>2.1769783677820982</v>
      </c>
      <c r="G205" s="608"/>
      <c r="H205" s="608"/>
    </row>
    <row r="206" spans="1:9" s="130" customFormat="1">
      <c r="A206" s="179"/>
      <c r="B206" s="369"/>
      <c r="C206" s="14"/>
      <c r="D206" s="438">
        <v>43872</v>
      </c>
      <c r="E206" s="607">
        <v>58154</v>
      </c>
      <c r="F206" s="15">
        <f t="shared" si="104"/>
        <v>21.605118982894908</v>
      </c>
      <c r="G206" s="607"/>
      <c r="H206" s="607"/>
    </row>
    <row r="207" spans="1:9" s="130" customFormat="1">
      <c r="A207" s="179"/>
      <c r="B207" s="369"/>
      <c r="C207" s="14"/>
      <c r="D207" s="438">
        <v>43871</v>
      </c>
      <c r="E207" s="606">
        <v>47822</v>
      </c>
      <c r="F207" s="15">
        <f t="shared" si="104"/>
        <v>-32.190459985253241</v>
      </c>
      <c r="G207" s="607" t="s">
        <v>1301</v>
      </c>
      <c r="H207" s="606"/>
    </row>
    <row r="208" spans="1:9" s="130" customFormat="1">
      <c r="A208" s="179"/>
      <c r="B208" s="369"/>
      <c r="C208" s="14"/>
      <c r="D208" s="438">
        <v>43867</v>
      </c>
      <c r="E208" s="604">
        <v>70524</v>
      </c>
      <c r="F208" s="15">
        <f t="shared" si="104"/>
        <v>-3.175583837884588</v>
      </c>
      <c r="G208" s="607" t="s">
        <v>1301</v>
      </c>
      <c r="H208" s="604"/>
    </row>
    <row r="209" spans="1:8" s="130" customFormat="1">
      <c r="A209" s="179"/>
      <c r="B209" s="369"/>
      <c r="C209" s="14"/>
      <c r="D209" s="438">
        <v>43866</v>
      </c>
      <c r="E209" s="603">
        <v>72837</v>
      </c>
      <c r="F209" s="15">
        <f t="shared" si="104"/>
        <v>-6.8723469544315492</v>
      </c>
      <c r="G209" s="607" t="s">
        <v>1301</v>
      </c>
      <c r="H209" s="603"/>
    </row>
    <row r="210" spans="1:8" s="130" customFormat="1">
      <c r="A210" s="179"/>
      <c r="B210" s="369"/>
      <c r="C210" s="14"/>
      <c r="D210" s="438">
        <v>43865</v>
      </c>
      <c r="E210" s="602">
        <v>78212</v>
      </c>
      <c r="F210" s="15">
        <f t="shared" si="104"/>
        <v>2.9105263157894683</v>
      </c>
      <c r="G210" s="602"/>
      <c r="H210" s="602"/>
    </row>
    <row r="211" spans="1:8" s="130" customFormat="1">
      <c r="A211" s="179"/>
      <c r="B211" s="369"/>
      <c r="C211" s="14"/>
      <c r="D211" s="438">
        <v>43864</v>
      </c>
      <c r="E211" s="601">
        <v>76000</v>
      </c>
      <c r="F211" s="15">
        <f t="shared" si="104"/>
        <v>9.2409193485791548</v>
      </c>
      <c r="G211" s="601"/>
      <c r="H211" s="601">
        <v>24.3</v>
      </c>
    </row>
    <row r="212" spans="1:8" s="130" customFormat="1">
      <c r="A212" s="179"/>
      <c r="B212" s="369"/>
      <c r="C212" s="14"/>
      <c r="D212" s="438">
        <v>43861</v>
      </c>
      <c r="E212" s="600">
        <v>69571</v>
      </c>
      <c r="F212" s="15">
        <f t="shared" si="104"/>
        <v>14.993388429752059</v>
      </c>
      <c r="G212" s="600"/>
      <c r="H212" s="600"/>
    </row>
    <row r="213" spans="1:8" s="130" customFormat="1">
      <c r="A213" s="179"/>
      <c r="B213" s="369"/>
      <c r="C213" s="14"/>
      <c r="D213" s="438">
        <v>43860</v>
      </c>
      <c r="E213" s="599">
        <v>60500</v>
      </c>
      <c r="F213" s="15">
        <f t="shared" si="104"/>
        <v>-17.009602194787377</v>
      </c>
      <c r="G213" s="599" t="s">
        <v>1301</v>
      </c>
      <c r="H213" s="599"/>
    </row>
    <row r="214" spans="1:8" s="130" customFormat="1">
      <c r="A214" s="179"/>
      <c r="B214" s="369"/>
      <c r="C214" s="14"/>
      <c r="D214" s="438">
        <v>43859</v>
      </c>
      <c r="E214" s="598">
        <v>72900</v>
      </c>
      <c r="F214" s="15">
        <f t="shared" si="104"/>
        <v>-7.7215189873417671</v>
      </c>
      <c r="G214" s="599" t="s">
        <v>1301</v>
      </c>
      <c r="H214" s="598"/>
    </row>
    <row r="215" spans="1:8" s="130" customFormat="1">
      <c r="A215" s="179"/>
      <c r="B215" s="369"/>
      <c r="C215" s="14"/>
      <c r="D215" s="438">
        <v>43858</v>
      </c>
      <c r="E215" s="596">
        <v>79000</v>
      </c>
      <c r="F215" s="15">
        <f t="shared" si="104"/>
        <v>8.6582765972079017</v>
      </c>
      <c r="G215" s="596"/>
      <c r="H215" s="596"/>
    </row>
    <row r="216" spans="1:8" s="130" customFormat="1">
      <c r="A216" s="179"/>
      <c r="B216" s="369"/>
      <c r="C216" s="14"/>
      <c r="D216" s="438">
        <v>43857</v>
      </c>
      <c r="E216" s="595">
        <v>72705</v>
      </c>
      <c r="F216" s="15">
        <f t="shared" si="104"/>
        <v>-20.260369826054529</v>
      </c>
      <c r="G216" s="595" t="s">
        <v>1301</v>
      </c>
      <c r="H216" s="595"/>
    </row>
    <row r="217" spans="1:8" s="130" customFormat="1">
      <c r="A217" s="179"/>
      <c r="B217" s="369"/>
      <c r="C217" s="14"/>
      <c r="D217" s="438">
        <v>43852</v>
      </c>
      <c r="E217" s="594">
        <v>91178</v>
      </c>
      <c r="F217" s="15">
        <f t="shared" si="104"/>
        <v>-2.3319586524556826</v>
      </c>
      <c r="G217" s="594"/>
      <c r="H217" s="594"/>
    </row>
    <row r="218" spans="1:8" s="130" customFormat="1">
      <c r="A218" s="179"/>
      <c r="B218" s="369"/>
      <c r="C218" s="14"/>
      <c r="D218" s="438">
        <v>43853</v>
      </c>
      <c r="E218" s="593">
        <v>93355</v>
      </c>
      <c r="F218" s="15">
        <f t="shared" si="104"/>
        <v>3.7277777777777743</v>
      </c>
      <c r="G218" s="593"/>
      <c r="H218" s="593"/>
    </row>
    <row r="219" spans="1:8" s="130" customFormat="1">
      <c r="A219" s="179"/>
      <c r="B219" s="369"/>
      <c r="C219" s="14"/>
      <c r="D219" s="438">
        <v>43852</v>
      </c>
      <c r="E219" s="592">
        <v>90000</v>
      </c>
      <c r="F219" s="15">
        <f t="shared" si="104"/>
        <v>-2.4918743228602409</v>
      </c>
      <c r="G219" s="592"/>
      <c r="H219" s="592"/>
    </row>
    <row r="220" spans="1:8" s="130" customFormat="1">
      <c r="A220" s="179"/>
      <c r="B220" s="369"/>
      <c r="C220" s="14"/>
      <c r="D220" s="438">
        <v>43851</v>
      </c>
      <c r="E220" s="591">
        <v>92300</v>
      </c>
      <c r="F220" s="15">
        <f t="shared" si="104"/>
        <v>-1.3625434143734907</v>
      </c>
      <c r="G220" s="591"/>
      <c r="H220" s="591"/>
    </row>
    <row r="221" spans="1:8" s="130" customFormat="1">
      <c r="A221" s="179"/>
      <c r="B221" s="369"/>
      <c r="C221" s="14"/>
      <c r="D221" s="438">
        <v>43850</v>
      </c>
      <c r="E221" s="590">
        <v>93575</v>
      </c>
      <c r="F221" s="15">
        <f t="shared" si="104"/>
        <v>0.83512931034482563</v>
      </c>
      <c r="G221" s="590"/>
      <c r="H221" s="590"/>
    </row>
    <row r="222" spans="1:8" s="130" customFormat="1">
      <c r="A222" s="179"/>
      <c r="B222" s="369"/>
      <c r="C222" s="14"/>
      <c r="D222" s="438">
        <v>43847</v>
      </c>
      <c r="E222" s="589">
        <v>92800</v>
      </c>
      <c r="F222" s="15">
        <f t="shared" si="104"/>
        <v>10.800678176564702</v>
      </c>
      <c r="G222" s="589"/>
      <c r="H222" s="589"/>
    </row>
    <row r="223" spans="1:8" s="130" customFormat="1">
      <c r="A223" s="179"/>
      <c r="B223" s="369"/>
      <c r="C223" s="14"/>
      <c r="D223" s="438">
        <v>43846</v>
      </c>
      <c r="E223" s="588">
        <v>83754</v>
      </c>
      <c r="F223" s="15">
        <f t="shared" si="104"/>
        <v>0.38113044728893897</v>
      </c>
      <c r="G223" s="588"/>
      <c r="H223" s="588"/>
    </row>
    <row r="224" spans="1:8" s="130" customFormat="1">
      <c r="A224" s="179"/>
      <c r="B224" s="369"/>
      <c r="C224" s="14"/>
      <c r="D224" s="438">
        <v>43845</v>
      </c>
      <c r="E224" s="587">
        <v>83436</v>
      </c>
      <c r="F224" s="15">
        <f t="shared" si="104"/>
        <v>-3.0467824025657109</v>
      </c>
      <c r="G224" s="587"/>
      <c r="H224" s="587"/>
    </row>
    <row r="225" spans="1:8" s="130" customFormat="1">
      <c r="A225" s="179"/>
      <c r="B225" s="369"/>
      <c r="C225" s="14"/>
      <c r="D225" s="438">
        <v>43844</v>
      </c>
      <c r="E225" s="586">
        <v>86058</v>
      </c>
      <c r="F225" s="15">
        <f t="shared" si="104"/>
        <v>1.7065733802916725</v>
      </c>
      <c r="G225" s="586"/>
      <c r="H225" s="586"/>
    </row>
    <row r="226" spans="1:8" s="130" customFormat="1">
      <c r="A226" s="179"/>
      <c r="B226" s="369"/>
      <c r="C226" s="14"/>
      <c r="D226" s="438">
        <v>43843</v>
      </c>
      <c r="E226" s="585">
        <v>84614</v>
      </c>
      <c r="F226" s="15">
        <f t="shared" si="104"/>
        <v>-1.8171269436064108</v>
      </c>
      <c r="G226" s="585"/>
      <c r="H226" s="585"/>
    </row>
    <row r="227" spans="1:8" s="130" customFormat="1">
      <c r="A227" s="179"/>
      <c r="B227" s="369"/>
      <c r="C227" s="14"/>
      <c r="D227" s="438">
        <v>43840</v>
      </c>
      <c r="E227" s="584">
        <v>86180</v>
      </c>
      <c r="F227" s="15">
        <f t="shared" si="104"/>
        <v>2.9334479957957029</v>
      </c>
      <c r="G227" s="584"/>
      <c r="H227" s="584"/>
    </row>
    <row r="228" spans="1:8" s="130" customFormat="1">
      <c r="A228" s="179"/>
      <c r="B228" s="369"/>
      <c r="C228" s="14"/>
      <c r="D228" s="438">
        <v>43839</v>
      </c>
      <c r="E228" s="583">
        <v>83724</v>
      </c>
      <c r="F228" s="15">
        <f t="shared" si="104"/>
        <v>-3.6514494171260168</v>
      </c>
      <c r="G228" s="583"/>
      <c r="H228" s="583"/>
    </row>
    <row r="229" spans="1:8" s="130" customFormat="1">
      <c r="A229" s="179"/>
      <c r="B229" s="369"/>
      <c r="C229" s="14"/>
      <c r="D229" s="438">
        <v>43838</v>
      </c>
      <c r="E229" s="582">
        <v>86897</v>
      </c>
      <c r="F229" s="15">
        <f t="shared" si="104"/>
        <v>6.2648274512681326</v>
      </c>
      <c r="G229" s="582"/>
      <c r="H229" s="582"/>
    </row>
    <row r="230" spans="1:8" s="130" customFormat="1">
      <c r="A230" s="179"/>
      <c r="B230" s="369"/>
      <c r="C230" s="14"/>
      <c r="D230" s="438">
        <v>43837</v>
      </c>
      <c r="E230" s="581">
        <v>81774</v>
      </c>
      <c r="F230" s="15">
        <f t="shared" si="104"/>
        <v>1.289435546802423</v>
      </c>
      <c r="G230" s="581"/>
      <c r="H230" s="581"/>
    </row>
    <row r="231" spans="1:8" s="130" customFormat="1">
      <c r="A231" s="179"/>
      <c r="B231" s="369"/>
      <c r="C231" s="14"/>
      <c r="D231" s="438">
        <v>43836</v>
      </c>
      <c r="E231" s="580">
        <v>80733</v>
      </c>
      <c r="F231" s="15">
        <f t="shared" si="104"/>
        <v>0.49667637612965621</v>
      </c>
      <c r="G231" s="580"/>
      <c r="H231" s="580"/>
    </row>
    <row r="232" spans="1:8" s="130" customFormat="1">
      <c r="A232" s="179"/>
      <c r="B232" s="369"/>
      <c r="C232" s="14"/>
      <c r="D232" s="438">
        <v>43833</v>
      </c>
      <c r="E232" s="579">
        <v>80334</v>
      </c>
      <c r="F232" s="15">
        <f t="shared" si="104"/>
        <v>-3.2808003949000124</v>
      </c>
      <c r="G232" s="579"/>
      <c r="H232" s="579"/>
    </row>
    <row r="233" spans="1:8" s="130" customFormat="1">
      <c r="A233" s="179"/>
      <c r="B233" s="369"/>
      <c r="C233" s="14"/>
      <c r="D233" s="438">
        <v>43832</v>
      </c>
      <c r="E233" s="579">
        <v>83059</v>
      </c>
      <c r="F233" s="15">
        <f t="shared" si="104"/>
        <v>10.427302701552861</v>
      </c>
      <c r="G233" s="579"/>
      <c r="H233" s="579"/>
    </row>
    <row r="234" spans="1:8" s="130" customFormat="1">
      <c r="A234" s="179"/>
      <c r="B234" s="369"/>
      <c r="C234" s="14"/>
      <c r="D234" s="438">
        <v>43825</v>
      </c>
      <c r="E234" s="578">
        <v>75216</v>
      </c>
      <c r="F234" s="15">
        <f t="shared" si="104"/>
        <v>-1.0940458657689902</v>
      </c>
      <c r="G234" s="578"/>
      <c r="H234" s="578"/>
    </row>
    <row r="235" spans="1:8" s="130" customFormat="1">
      <c r="A235" s="179"/>
      <c r="B235" s="369"/>
      <c r="C235" s="14"/>
      <c r="D235" s="438">
        <v>43826</v>
      </c>
      <c r="E235" s="577">
        <v>76048</v>
      </c>
      <c r="F235" s="15">
        <f t="shared" si="104"/>
        <v>-4.4310955839847139</v>
      </c>
      <c r="G235" s="577"/>
      <c r="H235" s="577"/>
    </row>
    <row r="236" spans="1:8" s="130" customFormat="1">
      <c r="A236" s="179"/>
      <c r="B236" s="369"/>
      <c r="C236" s="14"/>
      <c r="D236" s="438">
        <v>43825</v>
      </c>
      <c r="E236" s="576">
        <v>79574</v>
      </c>
      <c r="F236" s="15">
        <f t="shared" si="104"/>
        <v>2.2644322212512265</v>
      </c>
      <c r="G236" s="576"/>
      <c r="H236" s="576"/>
    </row>
    <row r="237" spans="1:8" s="130" customFormat="1">
      <c r="A237" s="179"/>
      <c r="B237" s="369"/>
      <c r="C237" s="14"/>
      <c r="D237" s="438">
        <v>43818</v>
      </c>
      <c r="E237" s="575">
        <v>77812</v>
      </c>
      <c r="F237" s="15">
        <f t="shared" si="104"/>
        <v>6.9624864255570742</v>
      </c>
      <c r="G237" s="575"/>
      <c r="H237" s="575"/>
    </row>
    <row r="238" spans="1:8" s="130" customFormat="1">
      <c r="A238" s="179"/>
      <c r="B238" s="369"/>
      <c r="C238" s="14"/>
      <c r="D238" s="438">
        <v>43817</v>
      </c>
      <c r="E238" s="574">
        <v>72747</v>
      </c>
      <c r="F238" s="15">
        <f t="shared" si="104"/>
        <v>7.6139053254437812</v>
      </c>
      <c r="G238" s="574"/>
      <c r="H238" s="574"/>
    </row>
    <row r="239" spans="1:8" s="130" customFormat="1">
      <c r="A239" s="179"/>
      <c r="B239" s="369"/>
      <c r="C239" s="14"/>
      <c r="D239" s="438">
        <v>43816</v>
      </c>
      <c r="E239" s="573">
        <v>67600</v>
      </c>
      <c r="F239" s="15">
        <f t="shared" si="104"/>
        <v>-3.9035623916071955</v>
      </c>
      <c r="G239" s="573"/>
      <c r="H239" s="573"/>
    </row>
    <row r="240" spans="1:8" s="130" customFormat="1">
      <c r="A240" s="179"/>
      <c r="B240" s="369"/>
      <c r="C240" s="14"/>
      <c r="D240" s="438">
        <v>43815</v>
      </c>
      <c r="E240" s="572">
        <v>70346</v>
      </c>
      <c r="F240" s="15">
        <f t="shared" si="104"/>
        <v>4.0205834947580144</v>
      </c>
      <c r="G240" s="572"/>
      <c r="H240" s="572"/>
    </row>
    <row r="241" spans="1:8" s="130" customFormat="1">
      <c r="A241" s="179"/>
      <c r="B241" s="369"/>
      <c r="C241" s="14"/>
      <c r="D241" s="438">
        <v>43812</v>
      </c>
      <c r="E241" s="571">
        <v>67627</v>
      </c>
      <c r="F241" s="15">
        <f t="shared" si="104"/>
        <v>9.9286399323786156</v>
      </c>
      <c r="G241" s="571"/>
      <c r="H241" s="571"/>
    </row>
    <row r="242" spans="1:8" s="130" customFormat="1">
      <c r="A242" s="179"/>
      <c r="B242" s="369"/>
      <c r="C242" s="14"/>
      <c r="D242" s="438">
        <v>43810</v>
      </c>
      <c r="E242" s="570">
        <v>61519</v>
      </c>
      <c r="F242" s="15">
        <f t="shared" si="104"/>
        <v>1.481334850959243</v>
      </c>
      <c r="G242" s="570"/>
      <c r="H242" s="570"/>
    </row>
    <row r="243" spans="1:8" s="130" customFormat="1">
      <c r="A243" s="179"/>
      <c r="B243" s="369"/>
      <c r="C243" s="14"/>
      <c r="D243" s="438">
        <v>43809</v>
      </c>
      <c r="E243" s="568">
        <v>60621</v>
      </c>
      <c r="F243" s="15">
        <f t="shared" si="104"/>
        <v>-6.6751851224656349</v>
      </c>
      <c r="G243" s="568"/>
      <c r="H243" s="568"/>
    </row>
    <row r="244" spans="1:8" s="130" customFormat="1">
      <c r="A244" s="179"/>
      <c r="B244" s="369"/>
      <c r="C244" s="14"/>
      <c r="D244" s="438">
        <v>43808</v>
      </c>
      <c r="E244" s="567">
        <v>64957</v>
      </c>
      <c r="F244" s="15">
        <f t="shared" si="104"/>
        <v>-6.2236530576889777</v>
      </c>
      <c r="G244" s="567"/>
      <c r="H244" s="567"/>
    </row>
    <row r="245" spans="1:8" s="130" customFormat="1">
      <c r="A245" s="179"/>
      <c r="B245" s="369"/>
      <c r="C245" s="14"/>
      <c r="D245" s="438">
        <v>43804</v>
      </c>
      <c r="E245" s="566">
        <v>69268</v>
      </c>
      <c r="F245" s="15">
        <f t="shared" si="104"/>
        <v>0.79010549290650545</v>
      </c>
      <c r="G245" s="566"/>
      <c r="H245" s="566"/>
    </row>
    <row r="246" spans="1:8" s="130" customFormat="1">
      <c r="A246" s="179"/>
      <c r="B246" s="369"/>
      <c r="C246" s="14"/>
      <c r="D246" s="438">
        <v>43803</v>
      </c>
      <c r="E246" s="565">
        <v>68725</v>
      </c>
      <c r="F246" s="15">
        <f t="shared" si="104"/>
        <v>0.51188299817184202</v>
      </c>
      <c r="G246" s="565"/>
      <c r="H246" s="565"/>
    </row>
    <row r="247" spans="1:8" s="130" customFormat="1">
      <c r="A247" s="179"/>
      <c r="B247" s="369"/>
      <c r="C247" s="14"/>
      <c r="D247" s="438">
        <v>43802</v>
      </c>
      <c r="E247" s="564">
        <v>68375</v>
      </c>
      <c r="F247" s="15">
        <f t="shared" si="104"/>
        <v>-5.7234646885254961</v>
      </c>
      <c r="G247" s="564"/>
      <c r="H247" s="564"/>
    </row>
    <row r="248" spans="1:8" s="130" customFormat="1">
      <c r="A248" s="179"/>
      <c r="B248" s="369"/>
      <c r="C248" s="14"/>
      <c r="D248" s="438">
        <v>43801</v>
      </c>
      <c r="E248" s="563">
        <v>72526</v>
      </c>
      <c r="F248" s="15">
        <f t="shared" si="104"/>
        <v>2.9906276625958554</v>
      </c>
      <c r="G248" s="563"/>
      <c r="H248" s="563"/>
    </row>
    <row r="249" spans="1:8" s="130" customFormat="1">
      <c r="A249" s="179"/>
      <c r="B249" s="369"/>
      <c r="C249" s="14"/>
      <c r="D249" s="438">
        <v>43797</v>
      </c>
      <c r="E249" s="562">
        <v>70420</v>
      </c>
      <c r="F249" s="15">
        <f t="shared" si="104"/>
        <v>13.58064516129032</v>
      </c>
      <c r="G249" s="562"/>
      <c r="H249" s="562"/>
    </row>
    <row r="250" spans="1:8" s="130" customFormat="1">
      <c r="A250" s="179"/>
      <c r="B250" s="369"/>
      <c r="C250" s="14"/>
      <c r="D250" s="438">
        <v>43796</v>
      </c>
      <c r="E250" s="561">
        <v>62000</v>
      </c>
      <c r="F250" s="15">
        <f t="shared" si="104"/>
        <v>-0.37920174818432884</v>
      </c>
      <c r="G250" s="561"/>
      <c r="H250" s="561"/>
    </row>
    <row r="251" spans="1:8" s="130" customFormat="1">
      <c r="A251" s="179"/>
      <c r="B251" s="369"/>
      <c r="C251" s="14"/>
      <c r="D251" s="438">
        <v>43795</v>
      </c>
      <c r="E251" s="560">
        <v>62236</v>
      </c>
      <c r="F251" s="15">
        <f t="shared" si="104"/>
        <v>-5.0542342369830209</v>
      </c>
      <c r="G251" s="560"/>
      <c r="H251" s="560"/>
    </row>
    <row r="252" spans="1:8" s="130" customFormat="1">
      <c r="A252" s="179"/>
      <c r="B252" s="369"/>
      <c r="C252" s="14"/>
      <c r="D252" s="438">
        <v>43794</v>
      </c>
      <c r="E252" s="559">
        <v>65549</v>
      </c>
      <c r="F252" s="15">
        <f t="shared" si="104"/>
        <v>17.051785714285714</v>
      </c>
      <c r="G252" s="559"/>
      <c r="H252" s="559"/>
    </row>
    <row r="253" spans="1:8" s="130" customFormat="1">
      <c r="A253" s="179"/>
      <c r="B253" s="369"/>
      <c r="C253" s="14"/>
      <c r="D253" s="438">
        <v>43791</v>
      </c>
      <c r="E253" s="558">
        <v>56000</v>
      </c>
      <c r="F253" s="15">
        <f t="shared" ref="F253" si="106">(E253*100/E254)-100</f>
        <v>2.1338683202626356</v>
      </c>
      <c r="G253" s="558"/>
      <c r="H253" s="558"/>
    </row>
    <row r="254" spans="1:8" s="130" customFormat="1">
      <c r="A254" s="179"/>
      <c r="B254" s="369"/>
      <c r="C254" s="14"/>
      <c r="D254" s="438">
        <v>43790</v>
      </c>
      <c r="E254" s="557">
        <v>54830</v>
      </c>
      <c r="F254" s="15">
        <f t="shared" si="104"/>
        <v>-4.8651837457056644</v>
      </c>
      <c r="G254" s="557"/>
      <c r="H254" s="557"/>
    </row>
    <row r="255" spans="1:8" s="130" customFormat="1">
      <c r="A255" s="179"/>
      <c r="B255" s="369"/>
      <c r="C255" s="14"/>
      <c r="D255" s="438">
        <v>43787</v>
      </c>
      <c r="E255" s="556">
        <v>57634</v>
      </c>
      <c r="F255" s="15">
        <f t="shared" ref="F255:F318" si="107">(E255*100/E256)-100</f>
        <v>0.3080564596132831</v>
      </c>
      <c r="G255" s="556"/>
      <c r="H255" s="556"/>
    </row>
    <row r="256" spans="1:8" s="130" customFormat="1">
      <c r="A256" s="179"/>
      <c r="B256" s="369"/>
      <c r="C256" s="14"/>
      <c r="D256" s="438">
        <v>43781</v>
      </c>
      <c r="E256" s="555">
        <v>57457</v>
      </c>
      <c r="F256" s="15">
        <f t="shared" si="107"/>
        <v>-1.2545757643459865</v>
      </c>
      <c r="G256" s="555"/>
      <c r="H256" s="555"/>
    </row>
    <row r="257" spans="1:8" s="130" customFormat="1">
      <c r="A257" s="179"/>
      <c r="B257" s="369"/>
      <c r="C257" s="14"/>
      <c r="D257" s="438">
        <v>43782</v>
      </c>
      <c r="E257" s="554">
        <v>58187</v>
      </c>
      <c r="F257" s="15">
        <f t="shared" si="107"/>
        <v>-10.246799321301864</v>
      </c>
      <c r="G257" s="554"/>
      <c r="H257" s="554"/>
    </row>
    <row r="258" spans="1:8" s="130" customFormat="1">
      <c r="A258" s="179"/>
      <c r="B258" s="369"/>
      <c r="C258" s="14"/>
      <c r="D258" s="438">
        <v>43781</v>
      </c>
      <c r="E258" s="553">
        <v>64830</v>
      </c>
      <c r="F258" s="15">
        <f t="shared" si="107"/>
        <v>-12.304196087979875</v>
      </c>
      <c r="G258" s="553"/>
      <c r="H258" s="553"/>
    </row>
    <row r="259" spans="1:8" s="130" customFormat="1">
      <c r="A259" s="179"/>
      <c r="B259" s="369"/>
      <c r="C259" s="14"/>
      <c r="D259" s="438">
        <v>43777</v>
      </c>
      <c r="E259" s="552">
        <v>73926</v>
      </c>
      <c r="F259" s="15">
        <f t="shared" si="107"/>
        <v>8.0315651030249882</v>
      </c>
      <c r="G259" s="552"/>
      <c r="H259" s="552"/>
    </row>
    <row r="260" spans="1:8" s="130" customFormat="1">
      <c r="A260" s="179"/>
      <c r="B260" s="369"/>
      <c r="C260" s="14"/>
      <c r="D260" s="438">
        <v>43776</v>
      </c>
      <c r="E260" s="551">
        <v>68430</v>
      </c>
      <c r="F260" s="15">
        <f t="shared" si="107"/>
        <v>-2.8672817601135563</v>
      </c>
      <c r="G260" s="551"/>
      <c r="H260" s="551"/>
    </row>
    <row r="261" spans="1:8" s="130" customFormat="1">
      <c r="A261" s="179"/>
      <c r="B261" s="369"/>
      <c r="C261" s="14"/>
      <c r="D261" s="438">
        <v>43775</v>
      </c>
      <c r="E261" s="550">
        <v>70450</v>
      </c>
      <c r="F261" s="15">
        <f t="shared" si="107"/>
        <v>-1.0603187978372262</v>
      </c>
      <c r="G261" s="550"/>
      <c r="H261" s="550"/>
    </row>
    <row r="262" spans="1:8" s="130" customFormat="1">
      <c r="A262" s="179"/>
      <c r="B262" s="369"/>
      <c r="C262" s="14"/>
      <c r="D262" s="438">
        <v>43774</v>
      </c>
      <c r="E262" s="549">
        <v>71205</v>
      </c>
      <c r="F262" s="15">
        <f t="shared" si="107"/>
        <v>-6.7570221960322101</v>
      </c>
      <c r="G262" s="549"/>
      <c r="H262" s="549"/>
    </row>
    <row r="263" spans="1:8" s="130" customFormat="1">
      <c r="A263" s="179"/>
      <c r="B263" s="369"/>
      <c r="C263" s="14"/>
      <c r="D263" s="438">
        <v>43773</v>
      </c>
      <c r="E263" s="547">
        <v>76365</v>
      </c>
      <c r="F263" s="15">
        <f t="shared" si="107"/>
        <v>9.9805573558003857</v>
      </c>
      <c r="G263" s="547"/>
      <c r="H263" s="547"/>
    </row>
    <row r="264" spans="1:8" s="130" customFormat="1">
      <c r="A264" s="179"/>
      <c r="B264" s="369"/>
      <c r="C264" s="14"/>
      <c r="D264" s="438">
        <v>43769</v>
      </c>
      <c r="E264" s="545">
        <v>69435</v>
      </c>
      <c r="F264" s="15">
        <f t="shared" si="107"/>
        <v>0.20348082085028807</v>
      </c>
      <c r="G264" s="545"/>
      <c r="H264" s="545"/>
    </row>
    <row r="265" spans="1:8" s="130" customFormat="1">
      <c r="A265" s="179"/>
      <c r="B265" s="369"/>
      <c r="C265" s="14"/>
      <c r="D265" s="438">
        <v>43766</v>
      </c>
      <c r="E265" s="544">
        <v>69294</v>
      </c>
      <c r="F265" s="15">
        <f t="shared" si="107"/>
        <v>-1.7719437514175524</v>
      </c>
      <c r="G265" s="544"/>
      <c r="H265" s="544"/>
    </row>
    <row r="266" spans="1:8" s="130" customFormat="1">
      <c r="A266" s="179"/>
      <c r="B266" s="369"/>
      <c r="C266" s="14"/>
      <c r="D266" s="438">
        <v>43763</v>
      </c>
      <c r="E266" s="543">
        <v>70544</v>
      </c>
      <c r="F266" s="15">
        <f t="shared" si="107"/>
        <v>-9.7025241923096672</v>
      </c>
      <c r="G266" s="543"/>
      <c r="H266" s="543"/>
    </row>
    <row r="267" spans="1:8" s="130" customFormat="1">
      <c r="A267" s="179"/>
      <c r="B267" s="369"/>
      <c r="C267" s="14"/>
      <c r="D267" s="438">
        <v>43761</v>
      </c>
      <c r="E267" s="542">
        <v>78124</v>
      </c>
      <c r="F267" s="15">
        <f t="shared" si="107"/>
        <v>0.32231967434155706</v>
      </c>
      <c r="G267" s="542"/>
      <c r="H267" s="542"/>
    </row>
    <row r="268" spans="1:8" s="130" customFormat="1">
      <c r="A268" s="179"/>
      <c r="B268" s="369"/>
      <c r="C268" s="14"/>
      <c r="D268" s="438">
        <v>43760</v>
      </c>
      <c r="E268" s="541">
        <v>77873</v>
      </c>
      <c r="F268" s="15">
        <f t="shared" si="107"/>
        <v>5.7942071513965914</v>
      </c>
      <c r="G268" s="541"/>
      <c r="H268" s="541"/>
    </row>
    <row r="269" spans="1:8" s="130" customFormat="1">
      <c r="A269" s="179"/>
      <c r="B269" s="369"/>
      <c r="C269" s="14"/>
      <c r="D269" s="438">
        <v>43759</v>
      </c>
      <c r="E269" s="540">
        <v>73608</v>
      </c>
      <c r="F269" s="15">
        <f t="shared" si="107"/>
        <v>0.96565346208713265</v>
      </c>
      <c r="G269" s="540"/>
      <c r="H269" s="540"/>
    </row>
    <row r="270" spans="1:8" s="130" customFormat="1">
      <c r="A270" s="179"/>
      <c r="B270" s="369"/>
      <c r="C270" s="14"/>
      <c r="D270" s="438">
        <v>43755</v>
      </c>
      <c r="E270" s="539">
        <v>72904</v>
      </c>
      <c r="F270" s="15">
        <f t="shared" si="107"/>
        <v>1.0758651286601548</v>
      </c>
      <c r="G270" s="539"/>
      <c r="H270" s="539"/>
    </row>
    <row r="271" spans="1:8" s="130" customFormat="1">
      <c r="A271" s="179"/>
      <c r="B271" s="369"/>
      <c r="C271" s="14"/>
      <c r="D271" s="438">
        <v>43754</v>
      </c>
      <c r="E271" s="538">
        <v>72128</v>
      </c>
      <c r="F271" s="15">
        <f t="shared" si="107"/>
        <v>-1.0196099957459097</v>
      </c>
      <c r="G271" s="538"/>
      <c r="H271" s="538"/>
    </row>
    <row r="272" spans="1:8" s="130" customFormat="1">
      <c r="A272" s="179"/>
      <c r="B272" s="369"/>
      <c r="C272" s="14"/>
      <c r="D272" s="438">
        <v>43753</v>
      </c>
      <c r="E272" s="537">
        <v>72871</v>
      </c>
      <c r="F272" s="15">
        <f t="shared" si="107"/>
        <v>0.75213958825888483</v>
      </c>
      <c r="G272" s="537"/>
      <c r="H272" s="537"/>
    </row>
    <row r="273" spans="1:8" s="130" customFormat="1">
      <c r="A273" s="179"/>
      <c r="B273" s="369"/>
      <c r="C273" s="14"/>
      <c r="D273" s="438">
        <v>43752</v>
      </c>
      <c r="E273" s="536">
        <v>72327</v>
      </c>
      <c r="F273" s="15">
        <f t="shared" si="107"/>
        <v>-1.5959183673469397</v>
      </c>
      <c r="G273" s="536"/>
      <c r="H273" s="536"/>
    </row>
    <row r="274" spans="1:8" s="130" customFormat="1">
      <c r="A274" s="179"/>
      <c r="B274" s="369"/>
      <c r="C274" s="14"/>
      <c r="D274" s="438">
        <v>43749</v>
      </c>
      <c r="E274" s="536">
        <v>73500</v>
      </c>
      <c r="F274" s="15">
        <f t="shared" si="107"/>
        <v>8.7310275451936405</v>
      </c>
      <c r="G274" s="536"/>
      <c r="H274" s="536"/>
    </row>
    <row r="275" spans="1:8" s="130" customFormat="1">
      <c r="A275" s="179"/>
      <c r="B275" s="369"/>
      <c r="C275" s="14"/>
      <c r="D275" s="438">
        <v>43748</v>
      </c>
      <c r="E275" s="535">
        <v>67598</v>
      </c>
      <c r="F275" s="15">
        <f t="shared" si="107"/>
        <v>2.5128523983561024</v>
      </c>
      <c r="G275" s="535"/>
      <c r="H275" s="535"/>
    </row>
    <row r="276" spans="1:8" s="130" customFormat="1">
      <c r="A276" s="179"/>
      <c r="B276" s="369"/>
      <c r="C276" s="14"/>
      <c r="D276" s="438">
        <v>43747</v>
      </c>
      <c r="E276" s="534">
        <v>65941</v>
      </c>
      <c r="F276" s="15">
        <f t="shared" si="107"/>
        <v>-1.1438594387143155</v>
      </c>
      <c r="G276" s="534"/>
      <c r="H276" s="534"/>
    </row>
    <row r="277" spans="1:8" s="130" customFormat="1">
      <c r="A277" s="179"/>
      <c r="B277" s="369"/>
      <c r="C277" s="14"/>
      <c r="D277" s="438">
        <v>43746</v>
      </c>
      <c r="E277" s="534">
        <v>66704</v>
      </c>
      <c r="F277" s="15">
        <f t="shared" si="107"/>
        <v>-6.1036036036036023</v>
      </c>
      <c r="G277" s="534"/>
      <c r="H277" s="534"/>
    </row>
    <row r="278" spans="1:8" s="130" customFormat="1">
      <c r="A278" s="179"/>
      <c r="B278" s="369"/>
      <c r="C278" s="14"/>
      <c r="D278" s="438">
        <v>43745</v>
      </c>
      <c r="E278" s="533">
        <v>71040</v>
      </c>
      <c r="F278" s="15">
        <f t="shared" si="107"/>
        <v>-3.6353771025501942</v>
      </c>
      <c r="G278" s="533"/>
      <c r="H278" s="533"/>
    </row>
    <row r="279" spans="1:8" s="130" customFormat="1">
      <c r="A279" s="179"/>
      <c r="B279" s="369"/>
      <c r="C279" s="14"/>
      <c r="D279" s="438">
        <v>43742</v>
      </c>
      <c r="E279" s="532">
        <v>73720</v>
      </c>
      <c r="F279" s="15">
        <f t="shared" si="107"/>
        <v>3.450695331247104</v>
      </c>
      <c r="G279" s="532"/>
      <c r="H279" s="532"/>
    </row>
    <row r="280" spans="1:8" s="130" customFormat="1">
      <c r="A280" s="179"/>
      <c r="B280" s="369"/>
      <c r="C280" s="14"/>
      <c r="D280" s="438">
        <v>43741</v>
      </c>
      <c r="E280" s="531">
        <v>71261</v>
      </c>
      <c r="F280" s="15">
        <f t="shared" si="107"/>
        <v>-0.18069757669141495</v>
      </c>
      <c r="G280" s="531"/>
      <c r="H280" s="531"/>
    </row>
    <row r="281" spans="1:8" s="130" customFormat="1">
      <c r="A281" s="179"/>
      <c r="B281" s="369"/>
      <c r="C281" s="14"/>
      <c r="D281" s="438">
        <v>43740</v>
      </c>
      <c r="E281" s="530">
        <v>71390</v>
      </c>
      <c r="F281" s="15">
        <f t="shared" si="107"/>
        <v>-9.9179810725552073</v>
      </c>
      <c r="G281" s="530"/>
      <c r="H281" s="530"/>
    </row>
    <row r="282" spans="1:8" s="130" customFormat="1">
      <c r="A282" s="179"/>
      <c r="B282" s="369"/>
      <c r="C282" s="14"/>
      <c r="D282" s="438">
        <v>43739</v>
      </c>
      <c r="E282" s="529">
        <v>79250</v>
      </c>
      <c r="F282" s="15">
        <f t="shared" si="107"/>
        <v>-1.8247587428613912</v>
      </c>
      <c r="G282" s="529"/>
      <c r="H282" s="529"/>
    </row>
    <row r="283" spans="1:8" s="130" customFormat="1">
      <c r="A283" s="179"/>
      <c r="B283" s="369"/>
      <c r="C283" s="14"/>
      <c r="D283" s="438">
        <v>43738</v>
      </c>
      <c r="E283" s="527">
        <v>80723</v>
      </c>
      <c r="F283" s="15">
        <f t="shared" si="107"/>
        <v>-0.51270042766117285</v>
      </c>
      <c r="G283" s="527"/>
      <c r="H283" s="527"/>
    </row>
    <row r="284" spans="1:8" s="130" customFormat="1">
      <c r="A284" s="179"/>
      <c r="B284" s="369"/>
      <c r="C284" s="14"/>
      <c r="D284" s="438">
        <v>43735</v>
      </c>
      <c r="E284" s="526">
        <v>81139</v>
      </c>
      <c r="F284" s="15">
        <f t="shared" si="107"/>
        <v>-3.0284560132898264</v>
      </c>
      <c r="G284" s="526"/>
      <c r="H284" s="526"/>
    </row>
    <row r="285" spans="1:8" s="130" customFormat="1">
      <c r="A285" s="179"/>
      <c r="B285" s="369"/>
      <c r="C285" s="14"/>
      <c r="D285" s="438">
        <v>43734</v>
      </c>
      <c r="E285" s="526">
        <v>83673</v>
      </c>
      <c r="F285" s="15">
        <f t="shared" si="107"/>
        <v>3.4660566341041203</v>
      </c>
      <c r="G285" s="526"/>
      <c r="H285" s="526"/>
    </row>
    <row r="286" spans="1:8" s="130" customFormat="1">
      <c r="A286" s="179"/>
      <c r="B286" s="369"/>
      <c r="C286" s="14"/>
      <c r="D286" s="438">
        <v>43733</v>
      </c>
      <c r="E286" s="525">
        <v>80870</v>
      </c>
      <c r="F286" s="15">
        <f t="shared" si="107"/>
        <v>2.2622374527383329</v>
      </c>
      <c r="G286" s="525"/>
      <c r="H286" s="525"/>
    </row>
    <row r="287" spans="1:8" s="130" customFormat="1">
      <c r="A287" s="179"/>
      <c r="B287" s="369"/>
      <c r="C287" s="14"/>
      <c r="D287" s="438">
        <v>43732</v>
      </c>
      <c r="E287" s="524">
        <v>79081</v>
      </c>
      <c r="F287" s="15">
        <f t="shared" si="107"/>
        <v>-1.9964804441580384</v>
      </c>
      <c r="G287" s="524"/>
      <c r="H287" s="524"/>
    </row>
    <row r="288" spans="1:8" s="130" customFormat="1">
      <c r="A288" s="179"/>
      <c r="B288" s="369"/>
      <c r="C288" s="14"/>
      <c r="D288" s="438">
        <v>43731</v>
      </c>
      <c r="E288" s="523">
        <v>80692</v>
      </c>
      <c r="F288" s="15">
        <f t="shared" si="107"/>
        <v>0.35819113476941311</v>
      </c>
      <c r="G288" s="523"/>
      <c r="H288" s="523"/>
    </row>
    <row r="289" spans="1:8" s="130" customFormat="1">
      <c r="A289" s="179"/>
      <c r="B289" s="369"/>
      <c r="C289" s="14"/>
      <c r="D289" s="438">
        <v>43726</v>
      </c>
      <c r="E289" s="522">
        <v>80404</v>
      </c>
      <c r="F289" s="15">
        <f t="shared" si="107"/>
        <v>2.6975936238696221</v>
      </c>
      <c r="G289" s="522"/>
      <c r="H289" s="522"/>
    </row>
    <row r="290" spans="1:8" s="130" customFormat="1">
      <c r="A290" s="179"/>
      <c r="B290" s="369"/>
      <c r="C290" s="14"/>
      <c r="D290" s="438">
        <v>43727</v>
      </c>
      <c r="E290" s="521">
        <v>78292</v>
      </c>
      <c r="F290" s="15">
        <f t="shared" si="107"/>
        <v>2.5207223015176652</v>
      </c>
      <c r="G290" s="521"/>
      <c r="H290" s="521"/>
    </row>
    <row r="291" spans="1:8" s="130" customFormat="1">
      <c r="A291" s="179"/>
      <c r="B291" s="369"/>
      <c r="C291" s="14"/>
      <c r="D291" s="438">
        <v>43726</v>
      </c>
      <c r="E291" s="520">
        <v>76367</v>
      </c>
      <c r="F291" s="15">
        <f t="shared" si="107"/>
        <v>2.4015769148251422</v>
      </c>
      <c r="G291" s="520"/>
      <c r="H291" s="520"/>
    </row>
    <row r="292" spans="1:8" s="130" customFormat="1">
      <c r="A292" s="179"/>
      <c r="B292" s="369"/>
      <c r="C292" s="14"/>
      <c r="D292" s="438">
        <v>43725</v>
      </c>
      <c r="E292" s="519">
        <v>74576</v>
      </c>
      <c r="F292" s="15">
        <f t="shared" si="107"/>
        <v>-0.24078334849376404</v>
      </c>
      <c r="G292" s="519"/>
      <c r="H292" s="519"/>
    </row>
    <row r="293" spans="1:8" s="130" customFormat="1">
      <c r="A293" s="179"/>
      <c r="B293" s="369"/>
      <c r="C293" s="14"/>
      <c r="D293" s="438">
        <v>43724</v>
      </c>
      <c r="E293" s="518">
        <v>74756</v>
      </c>
      <c r="F293" s="15">
        <f t="shared" si="107"/>
        <v>8.5244759305499116</v>
      </c>
      <c r="G293" s="518"/>
      <c r="H293" s="518"/>
    </row>
    <row r="294" spans="1:8" s="130" customFormat="1">
      <c r="A294" s="179"/>
      <c r="B294" s="369"/>
      <c r="C294" s="14"/>
      <c r="D294" s="438">
        <v>43721</v>
      </c>
      <c r="E294" s="517">
        <v>68884</v>
      </c>
      <c r="F294" s="15">
        <f t="shared" si="107"/>
        <v>-4.3928437591083878</v>
      </c>
      <c r="G294" s="517"/>
      <c r="H294" s="517"/>
    </row>
    <row r="295" spans="1:8" s="130" customFormat="1">
      <c r="A295" s="179"/>
      <c r="B295" s="369"/>
      <c r="C295" s="14"/>
      <c r="D295" s="438">
        <v>43720</v>
      </c>
      <c r="E295" s="516">
        <v>72049</v>
      </c>
      <c r="F295" s="15">
        <f t="shared" si="107"/>
        <v>5.9544117647058812</v>
      </c>
      <c r="G295" s="516"/>
      <c r="H295" s="516"/>
    </row>
    <row r="296" spans="1:8" s="130" customFormat="1">
      <c r="A296" s="179"/>
      <c r="B296" s="369"/>
      <c r="C296" s="14"/>
      <c r="D296" s="438">
        <v>43719</v>
      </c>
      <c r="E296" s="515">
        <v>68000</v>
      </c>
      <c r="F296" s="15">
        <f t="shared" si="107"/>
        <v>10.389610389610397</v>
      </c>
      <c r="G296" s="515"/>
      <c r="H296" s="515"/>
    </row>
    <row r="297" spans="1:8" s="130" customFormat="1">
      <c r="A297" s="179"/>
      <c r="B297" s="369"/>
      <c r="C297" s="14"/>
      <c r="D297" s="438">
        <v>43718</v>
      </c>
      <c r="E297" s="514">
        <v>61600</v>
      </c>
      <c r="F297" s="15">
        <f t="shared" si="107"/>
        <v>2.1660530069326995</v>
      </c>
      <c r="G297" s="514"/>
      <c r="H297" s="514"/>
    </row>
    <row r="298" spans="1:8" s="130" customFormat="1">
      <c r="A298" s="179"/>
      <c r="B298" s="369"/>
      <c r="C298" s="14"/>
      <c r="D298" s="438">
        <v>43717</v>
      </c>
      <c r="E298" s="513">
        <v>60294</v>
      </c>
      <c r="F298" s="15">
        <f t="shared" si="107"/>
        <v>-6.6786361033292536</v>
      </c>
      <c r="G298" s="513"/>
      <c r="H298" s="513"/>
    </row>
    <row r="299" spans="1:8" s="130" customFormat="1">
      <c r="A299" s="179"/>
      <c r="B299" s="369"/>
      <c r="C299" s="14"/>
      <c r="D299" s="438">
        <v>43714</v>
      </c>
      <c r="E299" s="512">
        <v>64609</v>
      </c>
      <c r="F299" s="15">
        <f t="shared" si="107"/>
        <v>8.6750422133746952E-2</v>
      </c>
      <c r="G299" s="512"/>
      <c r="H299" s="512"/>
    </row>
    <row r="300" spans="1:8" s="130" customFormat="1">
      <c r="A300" s="179"/>
      <c r="B300" s="369"/>
      <c r="C300" s="14"/>
      <c r="D300" s="438">
        <v>43713</v>
      </c>
      <c r="E300" s="511">
        <v>64553</v>
      </c>
      <c r="F300" s="15">
        <f t="shared" si="107"/>
        <v>11.298275862068962</v>
      </c>
      <c r="G300" s="510"/>
      <c r="H300" s="510"/>
    </row>
    <row r="301" spans="1:8" s="130" customFormat="1">
      <c r="A301" s="179"/>
      <c r="B301" s="369"/>
      <c r="C301" s="14"/>
      <c r="D301" s="438">
        <v>43712</v>
      </c>
      <c r="E301" s="509">
        <v>58000</v>
      </c>
      <c r="F301" s="15">
        <f t="shared" si="107"/>
        <v>7.3517435403864653</v>
      </c>
      <c r="G301" s="509"/>
      <c r="H301" s="509"/>
    </row>
    <row r="302" spans="1:8" s="130" customFormat="1">
      <c r="A302" s="179"/>
      <c r="B302" s="369"/>
      <c r="C302" s="14"/>
      <c r="D302" s="438">
        <v>43711</v>
      </c>
      <c r="E302" s="508">
        <v>54028</v>
      </c>
      <c r="F302" s="15">
        <f t="shared" si="107"/>
        <v>-3.8254089752033735</v>
      </c>
      <c r="G302" s="508"/>
      <c r="H302" s="508"/>
    </row>
    <row r="303" spans="1:8" s="130" customFormat="1">
      <c r="A303" s="179"/>
      <c r="B303" s="369"/>
      <c r="C303" s="14"/>
      <c r="D303" s="438">
        <v>43710</v>
      </c>
      <c r="E303" s="507">
        <v>56177</v>
      </c>
      <c r="F303" s="15">
        <f t="shared" si="107"/>
        <v>-3.9463110199196336</v>
      </c>
      <c r="G303" s="507"/>
      <c r="H303" s="507"/>
    </row>
    <row r="304" spans="1:8" s="130" customFormat="1">
      <c r="A304" s="179"/>
      <c r="B304" s="369"/>
      <c r="C304" s="14"/>
      <c r="D304" s="438">
        <v>43707</v>
      </c>
      <c r="E304" s="505">
        <v>58485</v>
      </c>
      <c r="F304" s="15">
        <f t="shared" si="107"/>
        <v>9.0222760741914385</v>
      </c>
      <c r="G304" s="505"/>
      <c r="H304" s="505"/>
    </row>
    <row r="305" spans="1:8" s="130" customFormat="1">
      <c r="A305" s="179"/>
      <c r="B305" s="369"/>
      <c r="C305" s="14"/>
      <c r="D305" s="438">
        <v>43706</v>
      </c>
      <c r="E305" s="504">
        <v>53645</v>
      </c>
      <c r="F305" s="15">
        <f t="shared" si="107"/>
        <v>23.251005169442848</v>
      </c>
      <c r="G305" s="504"/>
      <c r="H305" s="504"/>
    </row>
    <row r="306" spans="1:8" s="130" customFormat="1">
      <c r="A306" s="179"/>
      <c r="B306" s="369"/>
      <c r="C306" s="14"/>
      <c r="D306" s="438">
        <v>43705</v>
      </c>
      <c r="E306" s="503">
        <v>43525</v>
      </c>
      <c r="F306" s="15">
        <f t="shared" si="107"/>
        <v>0.37359038811889889</v>
      </c>
      <c r="G306" s="503"/>
      <c r="H306" s="503"/>
    </row>
    <row r="307" spans="1:8" s="130" customFormat="1">
      <c r="A307" s="179"/>
      <c r="B307" s="369"/>
      <c r="C307" s="14"/>
      <c r="D307" s="438">
        <v>43704</v>
      </c>
      <c r="E307" s="502">
        <v>43363</v>
      </c>
      <c r="F307" s="15">
        <f t="shared" si="107"/>
        <v>4.9291003242510811</v>
      </c>
      <c r="G307" s="502"/>
      <c r="H307" s="502"/>
    </row>
    <row r="308" spans="1:8" s="130" customFormat="1">
      <c r="A308" s="179"/>
      <c r="B308" s="369"/>
      <c r="C308" s="14"/>
      <c r="D308" s="438">
        <v>43703</v>
      </c>
      <c r="E308" s="501">
        <v>41326</v>
      </c>
      <c r="F308" s="15">
        <f t="shared" si="107"/>
        <v>-18.77272637930696</v>
      </c>
      <c r="G308" s="501"/>
      <c r="H308" s="501"/>
    </row>
    <row r="309" spans="1:8" s="130" customFormat="1">
      <c r="A309" s="179"/>
      <c r="B309" s="369"/>
      <c r="C309" s="14"/>
      <c r="D309" s="438">
        <v>43700</v>
      </c>
      <c r="E309" s="500">
        <v>50877</v>
      </c>
      <c r="F309" s="15">
        <f t="shared" si="107"/>
        <v>-1.5709338543984188</v>
      </c>
      <c r="G309" s="500"/>
      <c r="H309" s="500"/>
    </row>
    <row r="310" spans="1:8" s="130" customFormat="1">
      <c r="A310" s="179"/>
      <c r="B310" s="369"/>
      <c r="C310" s="14"/>
      <c r="D310" s="438">
        <v>43699</v>
      </c>
      <c r="E310" s="499">
        <v>51689</v>
      </c>
      <c r="F310" s="15">
        <f t="shared" si="107"/>
        <v>-1.5522626847478307</v>
      </c>
      <c r="G310" s="499"/>
      <c r="H310" s="499"/>
    </row>
    <row r="311" spans="1:8" s="130" customFormat="1">
      <c r="A311" s="179"/>
      <c r="B311" s="369"/>
      <c r="C311" s="14"/>
      <c r="D311" s="438">
        <v>43698</v>
      </c>
      <c r="E311" s="498">
        <v>52504</v>
      </c>
      <c r="F311" s="15">
        <f t="shared" si="107"/>
        <v>12.611530542210019</v>
      </c>
      <c r="G311" s="498"/>
      <c r="H311" s="498"/>
    </row>
    <row r="312" spans="1:8" s="130" customFormat="1">
      <c r="A312" s="179"/>
      <c r="B312" s="369"/>
      <c r="C312" s="14"/>
      <c r="D312" s="438">
        <v>43697</v>
      </c>
      <c r="E312" s="497">
        <v>46624</v>
      </c>
      <c r="F312" s="15">
        <f t="shared" si="107"/>
        <v>3.6088888888888846</v>
      </c>
      <c r="G312" s="497"/>
      <c r="H312" s="497"/>
    </row>
    <row r="313" spans="1:8" s="130" customFormat="1">
      <c r="A313" s="179"/>
      <c r="B313" s="369"/>
      <c r="C313" s="14"/>
      <c r="D313" s="438">
        <v>43696</v>
      </c>
      <c r="E313" s="497">
        <v>45000</v>
      </c>
      <c r="F313" s="15">
        <f t="shared" si="107"/>
        <v>-5.9934404311767508</v>
      </c>
      <c r="G313" s="496"/>
      <c r="H313" s="496"/>
    </row>
    <row r="314" spans="1:8" s="130" customFormat="1">
      <c r="A314" s="179"/>
      <c r="B314" s="369"/>
      <c r="C314" s="14"/>
      <c r="D314" s="438">
        <v>43693</v>
      </c>
      <c r="E314" s="495">
        <v>47869</v>
      </c>
      <c r="F314" s="15">
        <f t="shared" si="107"/>
        <v>-0.33935709526981839</v>
      </c>
      <c r="G314" s="495"/>
      <c r="H314" s="495"/>
    </row>
    <row r="315" spans="1:8" s="130" customFormat="1">
      <c r="A315" s="179"/>
      <c r="B315" s="369"/>
      <c r="C315" s="14"/>
      <c r="D315" s="438">
        <v>43692</v>
      </c>
      <c r="E315" s="494">
        <v>48032</v>
      </c>
      <c r="F315" s="15">
        <f t="shared" si="107"/>
        <v>-0.67413871541420178</v>
      </c>
      <c r="G315" s="494"/>
      <c r="H315" s="494"/>
    </row>
    <row r="316" spans="1:8" s="130" customFormat="1">
      <c r="A316" s="179"/>
      <c r="B316" s="369"/>
      <c r="C316" s="14"/>
      <c r="D316" s="438">
        <v>43691</v>
      </c>
      <c r="E316" s="493">
        <v>48358</v>
      </c>
      <c r="F316" s="15">
        <f t="shared" si="107"/>
        <v>-13.136103177596951</v>
      </c>
      <c r="G316" s="493"/>
      <c r="H316" s="493"/>
    </row>
    <row r="317" spans="1:8" s="130" customFormat="1">
      <c r="A317" s="179"/>
      <c r="B317" s="369"/>
      <c r="C317" s="14"/>
      <c r="D317" s="438">
        <v>43690</v>
      </c>
      <c r="E317" s="492">
        <v>55671</v>
      </c>
      <c r="F317" s="15">
        <f t="shared" si="107"/>
        <v>4.2059748427672901</v>
      </c>
      <c r="G317" s="492"/>
      <c r="H317" s="492"/>
    </row>
    <row r="318" spans="1:8" s="130" customFormat="1">
      <c r="A318" s="179"/>
      <c r="B318" s="369"/>
      <c r="C318" s="14"/>
      <c r="D318" s="438">
        <v>43689</v>
      </c>
      <c r="E318" s="491">
        <v>53424</v>
      </c>
      <c r="F318" s="15">
        <f t="shared" si="107"/>
        <v>-1.9994863704736332</v>
      </c>
      <c r="G318" s="491"/>
      <c r="H318" s="491"/>
    </row>
    <row r="319" spans="1:8" s="130" customFormat="1">
      <c r="A319" s="179"/>
      <c r="B319" s="369"/>
      <c r="C319" s="14"/>
      <c r="D319" s="438">
        <v>43686</v>
      </c>
      <c r="E319" s="484">
        <v>54514</v>
      </c>
      <c r="F319" s="15">
        <f t="shared" ref="F319:F382" si="108">(E319*100/E320)-100</f>
        <v>2.5219566321253239</v>
      </c>
      <c r="G319" s="484"/>
      <c r="H319" s="484"/>
    </row>
    <row r="320" spans="1:8" s="130" customFormat="1">
      <c r="A320" s="179"/>
      <c r="B320" s="369"/>
      <c r="C320" s="14"/>
      <c r="D320" s="438">
        <v>43685</v>
      </c>
      <c r="E320" s="483">
        <v>53173</v>
      </c>
      <c r="F320" s="15">
        <f t="shared" si="108"/>
        <v>6.3970705938850614</v>
      </c>
      <c r="G320" s="483"/>
      <c r="H320" s="483"/>
    </row>
    <row r="321" spans="1:8" s="130" customFormat="1">
      <c r="A321" s="179"/>
      <c r="D321" s="438">
        <v>43684</v>
      </c>
      <c r="E321" s="481">
        <v>49976</v>
      </c>
      <c r="F321" s="15">
        <f t="shared" si="108"/>
        <v>-0.36285338330874595</v>
      </c>
      <c r="G321" s="481"/>
      <c r="H321" s="481"/>
    </row>
    <row r="322" spans="1:8" s="130" customFormat="1">
      <c r="A322" s="179"/>
      <c r="D322" s="438">
        <v>43683</v>
      </c>
      <c r="E322" s="480">
        <v>50158</v>
      </c>
      <c r="F322" s="15">
        <f t="shared" si="108"/>
        <v>9.9956140350877263</v>
      </c>
      <c r="G322" s="480"/>
      <c r="H322" s="480"/>
    </row>
    <row r="323" spans="1:8" s="130" customFormat="1">
      <c r="A323" s="179"/>
      <c r="D323" s="438">
        <v>43682</v>
      </c>
      <c r="E323" s="479">
        <v>45600</v>
      </c>
      <c r="F323" s="15">
        <f t="shared" si="108"/>
        <v>-8.0107320812571885</v>
      </c>
      <c r="G323" s="479"/>
      <c r="H323" s="479"/>
    </row>
    <row r="324" spans="1:8" s="130" customFormat="1">
      <c r="A324" s="179"/>
      <c r="D324" s="438">
        <v>43679</v>
      </c>
      <c r="E324" s="477">
        <v>49571</v>
      </c>
      <c r="F324" s="15">
        <f t="shared" si="108"/>
        <v>-3.9861318251370363</v>
      </c>
      <c r="G324" s="477"/>
      <c r="H324" s="477"/>
    </row>
    <row r="325" spans="1:8" s="130" customFormat="1">
      <c r="A325" s="179"/>
      <c r="D325" s="438">
        <v>43677</v>
      </c>
      <c r="E325" s="476">
        <v>51629</v>
      </c>
      <c r="F325" s="15">
        <f t="shared" si="108"/>
        <v>-5.0413831156888023</v>
      </c>
      <c r="G325" s="476"/>
      <c r="H325" s="476"/>
    </row>
    <row r="326" spans="1:8" s="130" customFormat="1">
      <c r="A326" s="179"/>
      <c r="D326" s="438">
        <v>43676</v>
      </c>
      <c r="E326" s="475">
        <v>54370</v>
      </c>
      <c r="F326" s="15">
        <f t="shared" si="108"/>
        <v>-0.17442394198108957</v>
      </c>
      <c r="G326" s="475"/>
      <c r="H326" s="475"/>
    </row>
    <row r="327" spans="1:8" s="130" customFormat="1">
      <c r="A327" s="179"/>
      <c r="D327" s="438">
        <v>43675</v>
      </c>
      <c r="E327" s="474">
        <v>54465</v>
      </c>
      <c r="F327" s="15">
        <f t="shared" si="108"/>
        <v>-2.2137240116341701</v>
      </c>
      <c r="G327" s="474"/>
      <c r="H327" s="474"/>
    </row>
    <row r="328" spans="1:8" s="130" customFormat="1">
      <c r="A328" s="179"/>
      <c r="D328" s="438">
        <v>43672</v>
      </c>
      <c r="E328" s="473">
        <v>55698</v>
      </c>
      <c r="F328" s="15">
        <f t="shared" si="108"/>
        <v>2.4218017322226473</v>
      </c>
      <c r="G328" s="473"/>
      <c r="H328" s="473"/>
    </row>
    <row r="329" spans="1:8" s="130" customFormat="1">
      <c r="A329" s="179"/>
      <c r="D329" s="438">
        <v>43671</v>
      </c>
      <c r="E329" s="471">
        <v>54381</v>
      </c>
      <c r="F329" s="15">
        <f t="shared" si="108"/>
        <v>-6.357515540784874</v>
      </c>
      <c r="G329" s="471"/>
      <c r="H329" s="471"/>
    </row>
    <row r="330" spans="1:8" s="130" customFormat="1">
      <c r="A330" s="179"/>
      <c r="D330" s="438">
        <v>43670</v>
      </c>
      <c r="E330" s="470">
        <v>58073</v>
      </c>
      <c r="F330" s="15">
        <f t="shared" si="108"/>
        <v>-0.88916953954330324</v>
      </c>
      <c r="G330" s="470"/>
      <c r="H330" s="470"/>
    </row>
    <row r="331" spans="1:8" s="130" customFormat="1">
      <c r="A331" s="179"/>
      <c r="D331" s="438">
        <v>43669</v>
      </c>
      <c r="E331" s="469">
        <v>58594</v>
      </c>
      <c r="F331" s="15">
        <f t="shared" si="108"/>
        <v>-1.7587981825193282</v>
      </c>
      <c r="G331" s="469"/>
      <c r="H331" s="469"/>
    </row>
    <row r="332" spans="1:8" s="130" customFormat="1">
      <c r="A332" s="179"/>
      <c r="D332" s="438">
        <v>43668</v>
      </c>
      <c r="E332" s="468">
        <v>59643</v>
      </c>
      <c r="F332" s="15">
        <f t="shared" si="108"/>
        <v>0.59537864732669732</v>
      </c>
      <c r="G332" s="468"/>
      <c r="H332" s="468"/>
    </row>
    <row r="333" spans="1:8" s="130" customFormat="1">
      <c r="A333" s="179"/>
      <c r="D333" s="438">
        <v>43665</v>
      </c>
      <c r="E333" s="466">
        <v>59290</v>
      </c>
      <c r="F333" s="15">
        <f t="shared" si="108"/>
        <v>-1.1833333333333371</v>
      </c>
      <c r="G333" s="466"/>
      <c r="H333" s="466"/>
    </row>
    <row r="334" spans="1:8" s="130" customFormat="1">
      <c r="A334" s="179"/>
      <c r="D334" s="438">
        <v>43664</v>
      </c>
      <c r="E334" s="465">
        <v>60000</v>
      </c>
      <c r="F334" s="15">
        <f t="shared" si="108"/>
        <v>1.529714363070255</v>
      </c>
      <c r="G334" s="465"/>
      <c r="H334" s="465"/>
    </row>
    <row r="335" spans="1:8" s="130" customFormat="1">
      <c r="A335" s="179"/>
      <c r="D335" s="438">
        <v>43663</v>
      </c>
      <c r="E335" s="464">
        <v>59096</v>
      </c>
      <c r="F335" s="15">
        <f t="shared" si="108"/>
        <v>-0.20264793299108419</v>
      </c>
      <c r="G335" s="464"/>
      <c r="H335" s="464"/>
    </row>
    <row r="336" spans="1:8" s="130" customFormat="1">
      <c r="A336" s="179"/>
      <c r="D336" s="438">
        <v>43662</v>
      </c>
      <c r="E336" s="463">
        <v>59216</v>
      </c>
      <c r="F336" s="15">
        <f t="shared" si="108"/>
        <v>1.1167651378026733</v>
      </c>
      <c r="G336" s="463"/>
      <c r="H336" s="463"/>
    </row>
    <row r="337" spans="1:8" s="130" customFormat="1">
      <c r="A337" s="179"/>
      <c r="D337" s="438">
        <v>43661</v>
      </c>
      <c r="E337" s="462">
        <v>58562</v>
      </c>
      <c r="F337" s="15">
        <f t="shared" si="108"/>
        <v>-0.44031893371415265</v>
      </c>
      <c r="G337" s="462"/>
      <c r="H337" s="462"/>
    </row>
    <row r="338" spans="1:8" s="130" customFormat="1">
      <c r="A338" s="179"/>
      <c r="D338" s="438">
        <v>43656</v>
      </c>
      <c r="E338" s="461">
        <v>58821</v>
      </c>
      <c r="F338" s="15">
        <f t="shared" si="108"/>
        <v>-1.3996915649725139</v>
      </c>
      <c r="G338" s="461"/>
      <c r="H338" s="461"/>
    </row>
    <row r="339" spans="1:8" s="130" customFormat="1" ht="17.25" customHeight="1">
      <c r="A339" s="179"/>
      <c r="D339" s="438">
        <v>43657</v>
      </c>
      <c r="E339" s="460">
        <v>59656</v>
      </c>
      <c r="F339" s="15">
        <f t="shared" si="108"/>
        <v>4.5019794695722197</v>
      </c>
      <c r="G339" s="460"/>
      <c r="H339" s="460"/>
    </row>
    <row r="340" spans="1:8" s="130" customFormat="1" ht="17.25" customHeight="1">
      <c r="A340" s="179"/>
      <c r="D340" s="438">
        <v>43654</v>
      </c>
      <c r="E340" s="459">
        <v>57086</v>
      </c>
      <c r="F340" s="15">
        <f t="shared" si="108"/>
        <v>5.0224446243285001</v>
      </c>
      <c r="G340" s="459"/>
      <c r="H340" s="459"/>
    </row>
    <row r="341" spans="1:8" s="130" customFormat="1" ht="17.25" customHeight="1">
      <c r="A341" s="179"/>
      <c r="D341" s="438">
        <v>43650</v>
      </c>
      <c r="E341" s="455">
        <v>54356</v>
      </c>
      <c r="F341" s="15">
        <f t="shared" si="108"/>
        <v>3.3384030418250887</v>
      </c>
      <c r="G341" s="455"/>
      <c r="H341" s="455"/>
    </row>
    <row r="342" spans="1:8" s="130" customFormat="1" ht="17.25" customHeight="1">
      <c r="A342" s="179"/>
      <c r="D342" s="438">
        <v>43649</v>
      </c>
      <c r="E342" s="454">
        <v>52600</v>
      </c>
      <c r="F342" s="15">
        <f t="shared" si="108"/>
        <v>1.2570504552717239</v>
      </c>
      <c r="G342" s="454"/>
      <c r="H342" s="454"/>
    </row>
    <row r="343" spans="1:8" s="130" customFormat="1" ht="17.25" customHeight="1">
      <c r="A343" s="179"/>
      <c r="D343" s="438">
        <v>43648</v>
      </c>
      <c r="E343" s="453">
        <v>51947</v>
      </c>
      <c r="F343" s="15">
        <f t="shared" si="108"/>
        <v>-2.806518607218365</v>
      </c>
      <c r="G343" s="453"/>
      <c r="H343" s="453"/>
    </row>
    <row r="344" spans="1:8" s="130" customFormat="1" ht="17.25" customHeight="1">
      <c r="A344" s="179"/>
      <c r="D344" s="438">
        <v>43647</v>
      </c>
      <c r="E344" s="452">
        <v>53447</v>
      </c>
      <c r="F344" s="15">
        <f t="shared" si="108"/>
        <v>3.6156023419022176</v>
      </c>
      <c r="G344" s="452"/>
      <c r="H344" s="452"/>
    </row>
    <row r="345" spans="1:8" s="130" customFormat="1" ht="17.25" customHeight="1">
      <c r="A345" s="179"/>
      <c r="D345" s="438">
        <v>43635</v>
      </c>
      <c r="E345" s="450">
        <v>51582</v>
      </c>
      <c r="F345" s="15">
        <f t="shared" si="108"/>
        <v>1.2742229988416085</v>
      </c>
      <c r="G345" s="450"/>
      <c r="H345" s="450"/>
    </row>
    <row r="346" spans="1:8" s="130" customFormat="1" ht="17.25" customHeight="1">
      <c r="A346" s="179"/>
      <c r="D346" s="438">
        <v>43634</v>
      </c>
      <c r="E346" s="448">
        <v>50933</v>
      </c>
      <c r="F346" s="15">
        <f t="shared" si="108"/>
        <v>8.8893639764831676</v>
      </c>
      <c r="G346" s="448"/>
      <c r="H346" s="448"/>
    </row>
    <row r="347" spans="1:8" s="130" customFormat="1" ht="17.25" customHeight="1">
      <c r="A347" s="179"/>
      <c r="D347" s="438">
        <v>43633</v>
      </c>
      <c r="E347" s="453">
        <v>46775</v>
      </c>
      <c r="F347" s="15">
        <f t="shared" si="108"/>
        <v>3.6358399432800041</v>
      </c>
      <c r="G347" s="447"/>
      <c r="H347" s="447"/>
    </row>
    <row r="348" spans="1:8" s="130" customFormat="1" ht="17.25" customHeight="1">
      <c r="A348" s="179"/>
      <c r="D348" s="438">
        <v>43628</v>
      </c>
      <c r="E348" s="446">
        <v>45134</v>
      </c>
      <c r="F348" s="15">
        <f t="shared" si="108"/>
        <v>-4.937023463498889</v>
      </c>
      <c r="G348" s="446"/>
      <c r="H348" s="446"/>
    </row>
    <row r="349" spans="1:8" s="130" customFormat="1" ht="17.25" customHeight="1">
      <c r="A349" s="179"/>
      <c r="D349" s="438">
        <v>43629</v>
      </c>
      <c r="E349" s="445">
        <v>47478</v>
      </c>
      <c r="F349" s="15">
        <f t="shared" si="108"/>
        <v>5.5066666666666606</v>
      </c>
      <c r="G349" s="445"/>
      <c r="H349" s="445"/>
    </row>
    <row r="350" spans="1:8" s="130" customFormat="1" ht="17.25" customHeight="1">
      <c r="A350" s="179"/>
      <c r="D350" s="438">
        <v>43628</v>
      </c>
      <c r="E350" s="444">
        <v>45000</v>
      </c>
      <c r="F350" s="15">
        <f t="shared" si="108"/>
        <v>-5.6643327323801884</v>
      </c>
      <c r="G350" s="444"/>
      <c r="H350" s="444"/>
    </row>
    <row r="351" spans="1:8" s="130" customFormat="1" ht="17.25" customHeight="1">
      <c r="A351" s="179"/>
      <c r="D351" s="438">
        <v>43627</v>
      </c>
      <c r="E351" s="443">
        <v>47702</v>
      </c>
      <c r="F351" s="15">
        <f t="shared" si="108"/>
        <v>7.1930967843419182</v>
      </c>
      <c r="G351" s="443" t="s">
        <v>1261</v>
      </c>
      <c r="H351" s="443"/>
    </row>
    <row r="352" spans="1:8" s="130" customFormat="1" ht="17.25" customHeight="1">
      <c r="A352" s="179"/>
      <c r="D352" s="438">
        <v>43626</v>
      </c>
      <c r="E352" s="442">
        <v>44501</v>
      </c>
      <c r="F352" s="15">
        <f t="shared" si="108"/>
        <v>15.392194995462205</v>
      </c>
      <c r="G352" s="442" t="s">
        <v>1243</v>
      </c>
      <c r="H352" s="442"/>
    </row>
    <row r="353" spans="1:8" s="130" customFormat="1" ht="17.25" customHeight="1">
      <c r="A353" s="179"/>
      <c r="D353" s="438">
        <v>43622</v>
      </c>
      <c r="E353" s="441">
        <v>38565</v>
      </c>
      <c r="F353" s="15">
        <f t="shared" si="108"/>
        <v>2.3894862604540066</v>
      </c>
      <c r="G353" s="441"/>
      <c r="H353" s="441"/>
    </row>
    <row r="354" spans="1:8" s="130" customFormat="1" ht="17.25" customHeight="1">
      <c r="A354" s="179"/>
      <c r="D354" s="438">
        <v>43621</v>
      </c>
      <c r="E354" s="440">
        <v>37665</v>
      </c>
      <c r="F354" s="15">
        <f t="shared" si="108"/>
        <v>-3.7660645392064112</v>
      </c>
      <c r="G354" s="440"/>
      <c r="H354" s="440"/>
    </row>
    <row r="355" spans="1:8" s="130" customFormat="1" ht="17.25" customHeight="1">
      <c r="A355" s="179"/>
      <c r="D355" s="438">
        <v>43620</v>
      </c>
      <c r="E355" s="439">
        <v>39139</v>
      </c>
      <c r="F355" s="15">
        <f t="shared" si="108"/>
        <v>0.61439588688945435</v>
      </c>
      <c r="G355" s="439"/>
      <c r="H355" s="439"/>
    </row>
    <row r="356" spans="1:8" s="130" customFormat="1" ht="17.25" customHeight="1">
      <c r="A356" s="179"/>
      <c r="D356" s="438">
        <v>43619</v>
      </c>
      <c r="E356" s="437">
        <v>38900</v>
      </c>
      <c r="F356" s="15">
        <f t="shared" si="108"/>
        <v>-2.6063443579279379</v>
      </c>
      <c r="G356" s="437"/>
      <c r="H356" s="437"/>
    </row>
    <row r="357" spans="1:8" s="130" customFormat="1" ht="17.25" customHeight="1">
      <c r="A357" s="179"/>
      <c r="D357" s="97">
        <v>43616</v>
      </c>
      <c r="E357" s="436">
        <v>39941</v>
      </c>
      <c r="F357" s="15">
        <f t="shared" si="108"/>
        <v>-9.6623165132427147</v>
      </c>
      <c r="G357" s="436"/>
      <c r="H357" s="436"/>
    </row>
    <row r="358" spans="1:8" s="130" customFormat="1" ht="17.25" customHeight="1">
      <c r="A358" s="179"/>
      <c r="D358" s="97">
        <v>43615</v>
      </c>
      <c r="E358" s="434">
        <v>44213</v>
      </c>
      <c r="F358" s="15">
        <f t="shared" si="108"/>
        <v>37.503887541207945</v>
      </c>
      <c r="G358" s="434"/>
      <c r="H358" s="434"/>
    </row>
    <row r="359" spans="1:8" s="130" customFormat="1" ht="17.25" customHeight="1">
      <c r="A359" s="179"/>
      <c r="D359" s="97">
        <v>43614</v>
      </c>
      <c r="E359" s="433">
        <v>32154</v>
      </c>
      <c r="F359" s="15">
        <f t="shared" si="108"/>
        <v>7.8378106449340947</v>
      </c>
      <c r="G359" s="433"/>
      <c r="H359" s="433"/>
    </row>
    <row r="360" spans="1:8" s="130" customFormat="1" ht="17.25" customHeight="1">
      <c r="A360" s="179"/>
      <c r="D360" s="97">
        <v>43613</v>
      </c>
      <c r="E360" s="432">
        <v>29817</v>
      </c>
      <c r="F360" s="15">
        <f t="shared" si="108"/>
        <v>24.694713951154228</v>
      </c>
      <c r="G360" s="432"/>
      <c r="H360" s="432"/>
    </row>
    <row r="361" spans="1:8" s="130" customFormat="1" ht="17.25" customHeight="1">
      <c r="A361" s="179"/>
      <c r="D361" s="97">
        <v>43612</v>
      </c>
      <c r="E361" s="431">
        <v>23912</v>
      </c>
      <c r="F361" s="15">
        <f t="shared" si="108"/>
        <v>-17.553356549322487</v>
      </c>
      <c r="G361" s="431"/>
      <c r="H361" s="431"/>
    </row>
    <row r="362" spans="1:8" s="130" customFormat="1" ht="17.25" customHeight="1">
      <c r="A362" s="179"/>
      <c r="D362" s="97">
        <v>43605</v>
      </c>
      <c r="E362" s="430">
        <v>29003</v>
      </c>
      <c r="F362" s="15">
        <f t="shared" si="108"/>
        <v>-4.8301886792452819</v>
      </c>
      <c r="G362" s="430"/>
      <c r="H362" s="430"/>
    </row>
    <row r="363" spans="1:8" s="130" customFormat="1" ht="17.25" customHeight="1">
      <c r="A363" s="179"/>
      <c r="D363" s="97">
        <v>43606</v>
      </c>
      <c r="E363" s="429">
        <v>30475</v>
      </c>
      <c r="F363" s="15">
        <f t="shared" si="108"/>
        <v>25.929752066115697</v>
      </c>
      <c r="G363" s="429"/>
      <c r="H363" s="429"/>
    </row>
    <row r="364" spans="1:8" s="130" customFormat="1" ht="17.25" customHeight="1">
      <c r="A364" s="179"/>
      <c r="D364" s="97">
        <v>43605</v>
      </c>
      <c r="E364" s="428">
        <v>24200</v>
      </c>
      <c r="F364" s="15">
        <f t="shared" si="108"/>
        <v>6.4157249021590985</v>
      </c>
      <c r="G364" s="428"/>
      <c r="H364" s="428"/>
    </row>
    <row r="365" spans="1:8" s="130" customFormat="1" ht="17.25" customHeight="1">
      <c r="A365" s="179"/>
      <c r="D365" s="97">
        <v>43600</v>
      </c>
      <c r="E365" s="427">
        <v>22741</v>
      </c>
      <c r="F365" s="15">
        <f t="shared" si="108"/>
        <v>-11.506732041404007</v>
      </c>
      <c r="G365" s="427"/>
      <c r="H365" s="427"/>
    </row>
    <row r="366" spans="1:8" s="130" customFormat="1" ht="17.25" customHeight="1">
      <c r="A366" s="179"/>
      <c r="D366" s="97">
        <v>43599</v>
      </c>
      <c r="E366" s="426">
        <v>25698</v>
      </c>
      <c r="F366" s="15">
        <f t="shared" si="108"/>
        <v>-6.3313285948605795</v>
      </c>
      <c r="G366" s="426"/>
      <c r="H366" s="426"/>
    </row>
    <row r="367" spans="1:8" s="130" customFormat="1" ht="17.25" customHeight="1">
      <c r="A367" s="179"/>
      <c r="D367" s="97">
        <v>43598</v>
      </c>
      <c r="E367" s="424">
        <v>27435</v>
      </c>
      <c r="F367" s="15">
        <f t="shared" si="108"/>
        <v>-21.614285714285714</v>
      </c>
      <c r="G367" s="424"/>
      <c r="H367" s="424"/>
    </row>
    <row r="368" spans="1:8" s="130" customFormat="1" ht="17.25" customHeight="1">
      <c r="A368" s="179"/>
      <c r="D368" s="97">
        <v>43595</v>
      </c>
      <c r="E368" s="423">
        <v>35000</v>
      </c>
      <c r="F368" s="15">
        <f t="shared" si="108"/>
        <v>-11.090789005741001</v>
      </c>
      <c r="G368" s="423"/>
      <c r="H368" s="423"/>
    </row>
    <row r="369" spans="1:8" s="130" customFormat="1" ht="17.25" customHeight="1">
      <c r="A369" s="179"/>
      <c r="D369" s="97">
        <v>43594</v>
      </c>
      <c r="E369" s="422">
        <v>39366</v>
      </c>
      <c r="F369" s="15">
        <f t="shared" si="108"/>
        <v>-3.1205394497219032</v>
      </c>
      <c r="G369" s="422"/>
      <c r="H369" s="422"/>
    </row>
    <row r="370" spans="1:8" s="130" customFormat="1" ht="17.25" customHeight="1">
      <c r="A370" s="179"/>
      <c r="D370" s="97">
        <v>43593</v>
      </c>
      <c r="E370" s="421">
        <v>40634</v>
      </c>
      <c r="F370" s="15">
        <f t="shared" si="108"/>
        <v>5.329462387889464</v>
      </c>
      <c r="G370" s="421"/>
      <c r="H370" s="421"/>
    </row>
    <row r="371" spans="1:8" s="130" customFormat="1" ht="17.25" customHeight="1">
      <c r="A371" s="179"/>
      <c r="D371" s="97">
        <v>43592</v>
      </c>
      <c r="E371" s="420">
        <v>38578</v>
      </c>
      <c r="F371" s="15">
        <f t="shared" si="108"/>
        <v>-5.2603143418467653</v>
      </c>
      <c r="G371" s="420"/>
      <c r="H371" s="420"/>
    </row>
    <row r="372" spans="1:8" s="130" customFormat="1" ht="17.25" customHeight="1">
      <c r="A372" s="179"/>
      <c r="D372" s="97">
        <v>43591</v>
      </c>
      <c r="E372" s="419">
        <v>40720</v>
      </c>
      <c r="F372" s="15">
        <f t="shared" si="108"/>
        <v>22.168551798625899</v>
      </c>
      <c r="G372" s="419"/>
      <c r="H372" s="419"/>
    </row>
    <row r="373" spans="1:8" s="130" customFormat="1" ht="17.25" customHeight="1">
      <c r="A373" s="179"/>
      <c r="D373" s="97">
        <v>43585</v>
      </c>
      <c r="E373" s="418">
        <v>33331</v>
      </c>
      <c r="F373" s="15">
        <f t="shared" si="108"/>
        <v>-0.77106281631438378</v>
      </c>
      <c r="G373" s="418"/>
      <c r="H373" s="418"/>
    </row>
    <row r="374" spans="1:8" s="130" customFormat="1" ht="17.25" customHeight="1">
      <c r="A374" s="179"/>
      <c r="D374" s="97">
        <v>43584</v>
      </c>
      <c r="E374" s="417">
        <v>33590</v>
      </c>
      <c r="F374" s="15">
        <f t="shared" si="108"/>
        <v>9.2926400728834579</v>
      </c>
      <c r="G374" s="417"/>
      <c r="H374" s="417"/>
    </row>
    <row r="375" spans="1:8" s="130" customFormat="1" ht="17.25" customHeight="1">
      <c r="A375" s="179"/>
      <c r="D375" s="97">
        <v>43581</v>
      </c>
      <c r="E375" s="416">
        <v>30734</v>
      </c>
      <c r="F375" s="15">
        <f t="shared" si="108"/>
        <v>-5.7239263803680984</v>
      </c>
      <c r="G375" s="416"/>
      <c r="H375" s="416"/>
    </row>
    <row r="376" spans="1:8" s="130" customFormat="1" ht="17.25" customHeight="1">
      <c r="A376" s="179"/>
      <c r="D376" s="97">
        <v>43580</v>
      </c>
      <c r="E376" s="415">
        <v>32600</v>
      </c>
      <c r="F376" s="15">
        <f t="shared" si="108"/>
        <v>5.8750933714397036</v>
      </c>
      <c r="G376" s="415"/>
      <c r="H376" s="415"/>
    </row>
    <row r="377" spans="1:8" s="130" customFormat="1" ht="17.25" customHeight="1">
      <c r="A377" s="179"/>
      <c r="D377" s="97">
        <v>43579</v>
      </c>
      <c r="E377" s="414">
        <v>30791</v>
      </c>
      <c r="F377" s="15">
        <f t="shared" si="108"/>
        <v>-5.2584615384615319</v>
      </c>
      <c r="G377" s="414"/>
      <c r="H377" s="414"/>
    </row>
    <row r="378" spans="1:8" s="130" customFormat="1" ht="17.25" customHeight="1">
      <c r="A378" s="179"/>
      <c r="D378" s="97">
        <v>43578</v>
      </c>
      <c r="E378" s="413">
        <v>32500</v>
      </c>
      <c r="F378" s="15">
        <f t="shared" si="108"/>
        <v>-9.2222563787274225E-2</v>
      </c>
      <c r="G378" s="413"/>
      <c r="H378" s="413"/>
    </row>
    <row r="379" spans="1:8" s="130" customFormat="1" ht="17.25" customHeight="1">
      <c r="A379" s="179"/>
      <c r="D379" s="97">
        <v>43573</v>
      </c>
      <c r="E379" s="412">
        <v>32530</v>
      </c>
      <c r="F379" s="15">
        <f t="shared" si="108"/>
        <v>16.707925232303666</v>
      </c>
      <c r="G379" s="412"/>
      <c r="H379" s="412"/>
    </row>
    <row r="380" spans="1:8" s="130" customFormat="1" ht="17.25" customHeight="1">
      <c r="A380" s="179"/>
      <c r="D380" s="97">
        <v>43572</v>
      </c>
      <c r="E380" s="411">
        <v>27873</v>
      </c>
      <c r="F380" s="15">
        <f t="shared" si="108"/>
        <v>-3.8862068965517267</v>
      </c>
      <c r="G380" s="411"/>
      <c r="H380" s="411"/>
    </row>
    <row r="381" spans="1:8" s="130" customFormat="1" ht="17.25" customHeight="1">
      <c r="A381" s="179"/>
      <c r="D381" s="97">
        <v>43571</v>
      </c>
      <c r="E381" s="410">
        <v>29000</v>
      </c>
      <c r="F381" s="15">
        <f t="shared" si="108"/>
        <v>-5.7462298491939663</v>
      </c>
      <c r="G381" s="410"/>
      <c r="H381" s="410"/>
    </row>
    <row r="382" spans="1:8" s="130" customFormat="1" ht="17.25" customHeight="1">
      <c r="A382" s="179"/>
      <c r="D382" s="97">
        <v>43570</v>
      </c>
      <c r="E382" s="409">
        <v>30768</v>
      </c>
      <c r="F382" s="15">
        <f t="shared" si="108"/>
        <v>-3.8499999999999943</v>
      </c>
      <c r="G382" s="409"/>
      <c r="H382" s="409"/>
    </row>
    <row r="383" spans="1:8" s="130" customFormat="1" ht="17.25" customHeight="1">
      <c r="A383" s="179"/>
      <c r="D383" s="97">
        <v>43567</v>
      </c>
      <c r="E383" s="408">
        <v>32000</v>
      </c>
      <c r="F383" s="15">
        <f t="shared" ref="F383:F446" si="109">(E383*100/E384)-100</f>
        <v>-3.3699722188670194</v>
      </c>
      <c r="G383" s="408"/>
      <c r="H383" s="408"/>
    </row>
    <row r="384" spans="1:8" s="130" customFormat="1" ht="17.25" customHeight="1">
      <c r="A384" s="179"/>
      <c r="D384" s="97">
        <v>43566</v>
      </c>
      <c r="E384" s="407">
        <v>33116</v>
      </c>
      <c r="F384" s="15">
        <f t="shared" si="109"/>
        <v>-10.497297297297294</v>
      </c>
      <c r="G384" s="407"/>
      <c r="H384" s="407"/>
    </row>
    <row r="385" spans="1:8" s="130" customFormat="1" ht="17.25" customHeight="1">
      <c r="A385" s="179"/>
      <c r="D385" s="97">
        <v>43565</v>
      </c>
      <c r="E385" s="406">
        <v>37000</v>
      </c>
      <c r="F385" s="15">
        <f t="shared" si="109"/>
        <v>-3.1489673585844002</v>
      </c>
      <c r="G385" s="406"/>
      <c r="H385" s="406"/>
    </row>
    <row r="386" spans="1:8" s="130" customFormat="1" ht="17.25" customHeight="1">
      <c r="A386" s="179"/>
      <c r="D386" s="97">
        <v>43564</v>
      </c>
      <c r="E386" s="405">
        <v>38203</v>
      </c>
      <c r="F386" s="15">
        <f t="shared" si="109"/>
        <v>5.0340921588034746</v>
      </c>
      <c r="G386" s="405"/>
      <c r="H386" s="405"/>
    </row>
    <row r="387" spans="1:8" s="130" customFormat="1" ht="17.25" customHeight="1">
      <c r="A387" s="179"/>
      <c r="D387" s="97">
        <v>43560</v>
      </c>
      <c r="E387" s="404">
        <v>36372</v>
      </c>
      <c r="F387" s="15">
        <f t="shared" si="109"/>
        <v>-9.1812529651177357</v>
      </c>
      <c r="G387" s="404"/>
      <c r="H387" s="404"/>
    </row>
    <row r="388" spans="1:8" s="130" customFormat="1" ht="17.25" customHeight="1">
      <c r="A388" s="179"/>
      <c r="D388" s="97">
        <v>43557</v>
      </c>
      <c r="E388" s="403">
        <v>40049</v>
      </c>
      <c r="F388" s="15">
        <f t="shared" si="109"/>
        <v>2.4978885675530478</v>
      </c>
      <c r="G388" s="403"/>
      <c r="H388" s="403"/>
    </row>
    <row r="389" spans="1:8" s="130" customFormat="1" ht="17.25" customHeight="1">
      <c r="A389" s="179"/>
      <c r="D389" s="97">
        <v>43556</v>
      </c>
      <c r="E389" s="402">
        <v>39073</v>
      </c>
      <c r="F389" s="15">
        <f t="shared" si="109"/>
        <v>11.002840909090907</v>
      </c>
      <c r="G389" s="402"/>
      <c r="H389" s="402"/>
    </row>
    <row r="390" spans="1:8" s="130" customFormat="1" ht="17.25" customHeight="1">
      <c r="A390" s="179"/>
      <c r="D390" s="97">
        <v>43551</v>
      </c>
      <c r="E390" s="401">
        <v>35200</v>
      </c>
      <c r="F390" s="15">
        <f t="shared" si="109"/>
        <v>7.8563549454590031</v>
      </c>
      <c r="G390" s="401"/>
      <c r="H390" s="401"/>
    </row>
    <row r="391" spans="1:8" s="130" customFormat="1" ht="17.25" customHeight="1">
      <c r="A391" s="179"/>
      <c r="D391" s="97">
        <v>43552</v>
      </c>
      <c r="E391" s="400">
        <v>32636</v>
      </c>
      <c r="F391" s="15">
        <f t="shared" si="109"/>
        <v>13.225090202608939</v>
      </c>
      <c r="G391" s="400"/>
      <c r="H391" s="400"/>
    </row>
    <row r="392" spans="1:8" s="130" customFormat="1" ht="17.25" customHeight="1">
      <c r="A392" s="179"/>
      <c r="D392" s="97">
        <v>43551</v>
      </c>
      <c r="E392" s="399">
        <v>28824</v>
      </c>
      <c r="F392" s="15">
        <f t="shared" si="109"/>
        <v>-27.237845206240223</v>
      </c>
      <c r="G392" s="399" t="s">
        <v>1252</v>
      </c>
      <c r="H392" s="399"/>
    </row>
    <row r="393" spans="1:8" s="130" customFormat="1" ht="17.25" customHeight="1">
      <c r="A393" s="179"/>
      <c r="D393" s="97">
        <v>43546</v>
      </c>
      <c r="E393" s="398">
        <v>39614</v>
      </c>
      <c r="F393" s="15">
        <f t="shared" si="109"/>
        <v>-13.34193774199899</v>
      </c>
      <c r="G393" s="399" t="s">
        <v>1251</v>
      </c>
      <c r="H393" s="398"/>
    </row>
    <row r="394" spans="1:8" s="130" customFormat="1" ht="17.25" customHeight="1">
      <c r="A394" s="179"/>
      <c r="D394" s="97">
        <v>43545</v>
      </c>
      <c r="E394" s="397">
        <v>45713</v>
      </c>
      <c r="F394" s="15">
        <f t="shared" si="109"/>
        <v>-10.322707209416379</v>
      </c>
      <c r="G394" s="399" t="s">
        <v>1251</v>
      </c>
      <c r="H394" s="397"/>
    </row>
    <row r="395" spans="1:8" s="130" customFormat="1" ht="17.25" customHeight="1">
      <c r="A395" s="179"/>
      <c r="D395" s="97">
        <v>43544</v>
      </c>
      <c r="E395" s="396">
        <v>50975</v>
      </c>
      <c r="F395" s="15">
        <f t="shared" si="109"/>
        <v>0.74110671936759331</v>
      </c>
      <c r="G395" s="396"/>
      <c r="H395" s="396"/>
    </row>
    <row r="396" spans="1:8" s="130" customFormat="1" ht="17.25" customHeight="1">
      <c r="A396" s="179"/>
      <c r="D396" s="97">
        <v>43543</v>
      </c>
      <c r="E396" s="395">
        <v>50600</v>
      </c>
      <c r="F396" s="15">
        <f t="shared" si="109"/>
        <v>3.4764826175869104</v>
      </c>
      <c r="G396" s="395"/>
      <c r="H396" s="395"/>
    </row>
    <row r="397" spans="1:8" s="130" customFormat="1" ht="17.25" customHeight="1">
      <c r="A397" s="179"/>
      <c r="D397" s="97">
        <v>43542</v>
      </c>
      <c r="E397" s="394">
        <v>48900</v>
      </c>
      <c r="F397" s="15">
        <f t="shared" si="109"/>
        <v>-8.6117963668984032</v>
      </c>
      <c r="G397" s="394" t="s">
        <v>1250</v>
      </c>
      <c r="H397" s="394"/>
    </row>
    <row r="398" spans="1:8" s="130" customFormat="1" ht="17.25" customHeight="1">
      <c r="A398" s="179"/>
      <c r="D398" s="97">
        <v>43539</v>
      </c>
      <c r="E398" s="393">
        <v>53508</v>
      </c>
      <c r="F398" s="15">
        <f t="shared" si="109"/>
        <v>5.123772102161098</v>
      </c>
      <c r="G398" s="393"/>
      <c r="H398" s="393"/>
    </row>
    <row r="399" spans="1:8" s="130" customFormat="1" ht="17.25" customHeight="1">
      <c r="A399" s="179"/>
      <c r="D399" s="97">
        <v>43538</v>
      </c>
      <c r="E399" s="392">
        <v>50900</v>
      </c>
      <c r="F399" s="15">
        <f t="shared" si="109"/>
        <v>-0.13733568765940163</v>
      </c>
      <c r="G399" s="392"/>
      <c r="H399" s="392"/>
    </row>
    <row r="400" spans="1:8" s="130" customFormat="1" ht="17.25" customHeight="1">
      <c r="A400" s="179"/>
      <c r="D400" s="97">
        <v>43537</v>
      </c>
      <c r="E400" s="391">
        <v>50970</v>
      </c>
      <c r="F400" s="15">
        <f t="shared" si="109"/>
        <v>-4.6541209921807791</v>
      </c>
      <c r="G400" s="391"/>
      <c r="H400" s="391"/>
    </row>
    <row r="401" spans="1:8" s="130" customFormat="1" ht="17.25" customHeight="1">
      <c r="A401" s="179"/>
      <c r="D401" s="97">
        <v>43536</v>
      </c>
      <c r="E401" s="390">
        <v>53458</v>
      </c>
      <c r="F401" s="15">
        <f t="shared" si="109"/>
        <v>5.9287441049419414</v>
      </c>
      <c r="G401" s="391" t="s">
        <v>1250</v>
      </c>
      <c r="H401" s="390"/>
    </row>
    <row r="402" spans="1:8" s="130" customFormat="1" ht="17.25" customHeight="1">
      <c r="A402" s="179"/>
      <c r="D402" s="97">
        <v>43535</v>
      </c>
      <c r="E402" s="389">
        <v>50466</v>
      </c>
      <c r="F402" s="15">
        <f t="shared" si="109"/>
        <v>14.127411293787745</v>
      </c>
      <c r="G402" s="389" t="s">
        <v>1250</v>
      </c>
      <c r="H402" s="389"/>
    </row>
    <row r="403" spans="1:8" s="130" customFormat="1" ht="17.25" customHeight="1">
      <c r="A403" s="179"/>
      <c r="D403" s="97">
        <v>43532</v>
      </c>
      <c r="E403" s="388">
        <v>44219</v>
      </c>
      <c r="F403" s="15">
        <f t="shared" si="109"/>
        <v>2.8133646446092655</v>
      </c>
      <c r="G403" s="388"/>
      <c r="H403" s="388"/>
    </row>
    <row r="404" spans="1:8" s="130" customFormat="1" ht="17.25" customHeight="1">
      <c r="A404" s="179"/>
      <c r="D404" s="97">
        <v>43531</v>
      </c>
      <c r="E404" s="387">
        <v>43009</v>
      </c>
      <c r="F404" s="15">
        <f t="shared" si="109"/>
        <v>14.425200202197573</v>
      </c>
      <c r="G404" s="387" t="s">
        <v>1250</v>
      </c>
      <c r="H404" s="387"/>
    </row>
    <row r="405" spans="1:8" s="130" customFormat="1" ht="17.25" customHeight="1">
      <c r="A405" s="179"/>
      <c r="D405" s="97">
        <v>43530</v>
      </c>
      <c r="E405" s="386">
        <v>37587</v>
      </c>
      <c r="F405" s="15">
        <f t="shared" si="109"/>
        <v>-6.8198720809162552</v>
      </c>
      <c r="G405" s="386"/>
      <c r="H405" s="386"/>
    </row>
    <row r="406" spans="1:8" s="130" customFormat="1" ht="17.25" customHeight="1">
      <c r="A406" s="179"/>
      <c r="D406" s="97">
        <v>43524</v>
      </c>
      <c r="E406" s="385">
        <v>40338</v>
      </c>
      <c r="F406" s="15">
        <f t="shared" si="109"/>
        <v>-1.8659530470745693</v>
      </c>
      <c r="G406" s="385"/>
      <c r="H406" s="385"/>
    </row>
    <row r="407" spans="1:8" s="130" customFormat="1" ht="17.25" customHeight="1">
      <c r="A407" s="179"/>
      <c r="D407" s="97">
        <v>43523</v>
      </c>
      <c r="E407" s="384">
        <v>41105</v>
      </c>
      <c r="F407" s="15">
        <f t="shared" si="109"/>
        <v>-6.8125141691226503</v>
      </c>
      <c r="G407" s="384"/>
      <c r="H407" s="384"/>
    </row>
    <row r="408" spans="1:8" s="130" customFormat="1" ht="17.25" customHeight="1">
      <c r="A408" s="179"/>
      <c r="D408" s="97">
        <v>43522</v>
      </c>
      <c r="E408" s="383">
        <v>44110</v>
      </c>
      <c r="F408" s="15">
        <f t="shared" si="109"/>
        <v>-1.1163916786226622</v>
      </c>
      <c r="G408" s="383"/>
      <c r="H408" s="383"/>
    </row>
    <row r="409" spans="1:8" s="130" customFormat="1" ht="17.25" customHeight="1">
      <c r="A409" s="179"/>
      <c r="D409" s="97">
        <v>43521</v>
      </c>
      <c r="E409" s="381">
        <v>44608</v>
      </c>
      <c r="F409" s="15">
        <f t="shared" si="109"/>
        <v>8.8345085026959822</v>
      </c>
      <c r="G409" s="382" t="s">
        <v>1247</v>
      </c>
      <c r="H409" s="381"/>
    </row>
    <row r="410" spans="1:8" s="130" customFormat="1" ht="17.25" customHeight="1">
      <c r="A410" s="179"/>
      <c r="D410" s="97">
        <v>43518</v>
      </c>
      <c r="E410" s="379">
        <v>40987</v>
      </c>
      <c r="F410" s="15">
        <f t="shared" si="109"/>
        <v>-7.1978444957659775</v>
      </c>
      <c r="G410" s="379" t="s">
        <v>1246</v>
      </c>
      <c r="H410" s="379"/>
    </row>
    <row r="411" spans="1:8" s="130" customFormat="1" ht="17.25" customHeight="1">
      <c r="A411" s="179"/>
      <c r="D411" s="97">
        <v>43517</v>
      </c>
      <c r="E411" s="378">
        <v>44166</v>
      </c>
      <c r="F411" s="15">
        <f t="shared" si="109"/>
        <v>-5.0009679292766407</v>
      </c>
      <c r="G411" s="380" t="s">
        <v>1246</v>
      </c>
      <c r="H411" s="378"/>
    </row>
    <row r="412" spans="1:8" s="130" customFormat="1" ht="17.25" customHeight="1">
      <c r="A412" s="179"/>
      <c r="D412" s="97">
        <v>43516</v>
      </c>
      <c r="E412" s="377">
        <v>46491</v>
      </c>
      <c r="F412" s="15">
        <f t="shared" si="109"/>
        <v>-5.1997308374625248</v>
      </c>
      <c r="G412" s="377"/>
      <c r="H412" s="377"/>
    </row>
    <row r="413" spans="1:8" s="130" customFormat="1" ht="17.25" customHeight="1">
      <c r="A413" s="179"/>
      <c r="D413" s="97">
        <v>43515</v>
      </c>
      <c r="E413" s="376">
        <v>49041</v>
      </c>
      <c r="F413" s="15">
        <f t="shared" si="109"/>
        <v>4.5650319829424291</v>
      </c>
      <c r="G413" s="376"/>
      <c r="H413" s="376"/>
    </row>
    <row r="414" spans="1:8" s="130" customFormat="1" ht="17.25" customHeight="1">
      <c r="A414" s="179"/>
      <c r="D414" s="97">
        <v>43514</v>
      </c>
      <c r="E414" s="375">
        <v>46900</v>
      </c>
      <c r="F414" s="15">
        <f t="shared" si="109"/>
        <v>1.6427549737766043</v>
      </c>
      <c r="G414" s="375"/>
      <c r="H414" s="375"/>
    </row>
    <row r="415" spans="1:8" s="130" customFormat="1" ht="17.25" customHeight="1">
      <c r="A415" s="179"/>
      <c r="D415" s="97">
        <v>43511</v>
      </c>
      <c r="E415" s="374">
        <v>46142</v>
      </c>
      <c r="F415" s="15">
        <f t="shared" si="109"/>
        <v>-1.2075536333661603</v>
      </c>
      <c r="G415" s="374"/>
      <c r="H415" s="374"/>
    </row>
    <row r="416" spans="1:8" s="130" customFormat="1" ht="17.25" customHeight="1">
      <c r="A416" s="179"/>
      <c r="D416" s="97">
        <v>43510</v>
      </c>
      <c r="E416" s="373">
        <v>46706</v>
      </c>
      <c r="F416" s="15">
        <f t="shared" si="109"/>
        <v>0.13721538527506993</v>
      </c>
      <c r="G416" s="373"/>
      <c r="H416" s="373"/>
    </row>
    <row r="417" spans="1:8" s="130" customFormat="1" ht="17.25" customHeight="1">
      <c r="A417" s="179"/>
      <c r="D417" s="97">
        <v>43509</v>
      </c>
      <c r="E417" s="372">
        <v>46642</v>
      </c>
      <c r="F417" s="15">
        <f t="shared" si="109"/>
        <v>-0.97029660926983752</v>
      </c>
      <c r="G417" s="372"/>
      <c r="H417" s="372"/>
    </row>
    <row r="418" spans="1:8" s="130" customFormat="1" ht="17.25" customHeight="1">
      <c r="A418" s="179"/>
      <c r="D418" s="97">
        <v>43508</v>
      </c>
      <c r="E418" s="371">
        <v>47099</v>
      </c>
      <c r="F418" s="15">
        <f t="shared" si="109"/>
        <v>5.4612628750559793</v>
      </c>
      <c r="G418" s="371"/>
      <c r="H418" s="371"/>
    </row>
    <row r="419" spans="1:8" s="130" customFormat="1" ht="17.25" customHeight="1">
      <c r="A419" s="179"/>
      <c r="D419" s="97">
        <v>43507</v>
      </c>
      <c r="E419" s="370">
        <v>44660</v>
      </c>
      <c r="F419" s="15">
        <f t="shared" si="109"/>
        <v>-5.0756674035028055</v>
      </c>
      <c r="G419" s="370"/>
      <c r="H419" s="370"/>
    </row>
    <row r="420" spans="1:8" s="130" customFormat="1" ht="17.25" customHeight="1">
      <c r="A420" s="179"/>
      <c r="D420" s="97">
        <v>43504</v>
      </c>
      <c r="E420" s="368">
        <v>47048</v>
      </c>
      <c r="F420" s="15">
        <f t="shared" si="109"/>
        <v>-3.9836734693877531</v>
      </c>
      <c r="G420" s="368" t="s">
        <v>152</v>
      </c>
      <c r="H420" s="368"/>
    </row>
    <row r="421" spans="1:8" s="130" customFormat="1" ht="17.25" customHeight="1">
      <c r="A421" s="179"/>
      <c r="D421" s="97">
        <v>43503</v>
      </c>
      <c r="E421" s="367">
        <v>49000</v>
      </c>
      <c r="F421" s="15">
        <f t="shared" si="109"/>
        <v>7.8392534882697333</v>
      </c>
      <c r="G421" s="367"/>
      <c r="H421" s="367"/>
    </row>
    <row r="422" spans="1:8" s="130" customFormat="1" ht="17.25" customHeight="1">
      <c r="A422" s="179"/>
      <c r="D422" s="97">
        <v>43502</v>
      </c>
      <c r="E422" s="366">
        <v>45438</v>
      </c>
      <c r="F422" s="15">
        <f t="shared" si="109"/>
        <v>-3.9487591426034783</v>
      </c>
      <c r="G422" s="366"/>
      <c r="H422" s="366"/>
    </row>
    <row r="423" spans="1:8" s="130" customFormat="1" ht="17.25" customHeight="1">
      <c r="A423" s="179"/>
      <c r="D423" s="97">
        <v>43501</v>
      </c>
      <c r="E423" s="365">
        <v>47306</v>
      </c>
      <c r="F423" s="15">
        <f t="shared" si="109"/>
        <v>-0.14353864989234921</v>
      </c>
      <c r="G423" s="365"/>
      <c r="H423" s="365"/>
    </row>
    <row r="424" spans="1:8" s="130" customFormat="1" ht="17.25" customHeight="1">
      <c r="A424" s="179"/>
      <c r="D424" s="97">
        <v>43500</v>
      </c>
      <c r="E424" s="364">
        <v>47374</v>
      </c>
      <c r="F424" s="15">
        <f t="shared" si="109"/>
        <v>8.9057471264367791</v>
      </c>
      <c r="G424" s="364"/>
      <c r="H424" s="364"/>
    </row>
    <row r="425" spans="1:8" s="130" customFormat="1" ht="17.25" customHeight="1">
      <c r="A425" s="179"/>
      <c r="D425" s="97">
        <v>43497</v>
      </c>
      <c r="E425" s="363">
        <v>43500</v>
      </c>
      <c r="F425" s="15">
        <f t="shared" si="109"/>
        <v>4.5673076923076934</v>
      </c>
      <c r="G425" s="363"/>
      <c r="H425" s="363"/>
    </row>
    <row r="426" spans="1:8" s="130" customFormat="1" ht="17.25" customHeight="1">
      <c r="A426" s="179"/>
      <c r="D426" s="97">
        <v>43496</v>
      </c>
      <c r="E426" s="362">
        <v>41600</v>
      </c>
      <c r="F426" s="15">
        <f t="shared" si="109"/>
        <v>1.7861512111573319</v>
      </c>
      <c r="G426" s="362"/>
      <c r="H426" s="362"/>
    </row>
    <row r="427" spans="1:8" s="130" customFormat="1" ht="17.25" customHeight="1">
      <c r="A427" s="179"/>
      <c r="D427" s="97">
        <v>43495</v>
      </c>
      <c r="E427" s="361">
        <v>40870</v>
      </c>
      <c r="F427" s="15">
        <f t="shared" si="109"/>
        <v>3.8548522348994965</v>
      </c>
      <c r="G427" s="361" t="s">
        <v>1243</v>
      </c>
      <c r="H427" s="361"/>
    </row>
    <row r="428" spans="1:8" s="130" customFormat="1" ht="17.25" customHeight="1">
      <c r="A428" s="179"/>
      <c r="D428" s="97">
        <v>43494</v>
      </c>
      <c r="E428" s="360">
        <v>39353</v>
      </c>
      <c r="F428" s="15">
        <f t="shared" si="109"/>
        <v>8.6649178517188972</v>
      </c>
      <c r="G428" s="360"/>
      <c r="H428" s="360"/>
    </row>
    <row r="429" spans="1:8" s="130" customFormat="1" ht="17.25" customHeight="1">
      <c r="A429" s="179"/>
      <c r="D429" s="97">
        <v>43493</v>
      </c>
      <c r="E429" s="359">
        <v>36215</v>
      </c>
      <c r="F429" s="15">
        <f t="shared" si="109"/>
        <v>-6.9023136246786692</v>
      </c>
      <c r="G429" s="359"/>
      <c r="H429" s="359"/>
    </row>
    <row r="430" spans="1:8" s="130" customFormat="1" ht="17.25" customHeight="1">
      <c r="A430" s="179"/>
      <c r="D430" s="97">
        <v>43489</v>
      </c>
      <c r="E430" s="358">
        <v>38900</v>
      </c>
      <c r="F430" s="15">
        <f t="shared" si="109"/>
        <v>9.2175084931352984</v>
      </c>
      <c r="G430" s="358" t="s">
        <v>1243</v>
      </c>
      <c r="H430" s="358"/>
    </row>
    <row r="431" spans="1:8" s="130" customFormat="1" ht="17.25" customHeight="1">
      <c r="A431" s="179"/>
      <c r="D431" s="97">
        <v>43488</v>
      </c>
      <c r="E431" s="357">
        <v>35617</v>
      </c>
      <c r="F431" s="15">
        <f t="shared" si="109"/>
        <v>3.4836422802022184</v>
      </c>
      <c r="G431" s="357"/>
      <c r="H431" s="357"/>
    </row>
    <row r="432" spans="1:8" s="130" customFormat="1" ht="15.75" customHeight="1">
      <c r="A432" s="179"/>
      <c r="D432" s="97">
        <v>43487</v>
      </c>
      <c r="E432" s="356">
        <v>34418</v>
      </c>
      <c r="F432" s="15">
        <f t="shared" si="109"/>
        <v>-0.73830535848185264</v>
      </c>
      <c r="G432" s="356"/>
      <c r="H432" s="356"/>
    </row>
    <row r="433" spans="1:8" s="130" customFormat="1" ht="17.25" customHeight="1">
      <c r="A433" s="179"/>
      <c r="D433" s="97">
        <v>43486</v>
      </c>
      <c r="E433" s="355">
        <v>34674</v>
      </c>
      <c r="F433" s="15">
        <f t="shared" si="109"/>
        <v>0.70283457249070125</v>
      </c>
      <c r="G433" s="355"/>
      <c r="H433" s="355"/>
    </row>
    <row r="434" spans="1:8" s="130" customFormat="1" ht="17.25" customHeight="1">
      <c r="A434" s="179"/>
      <c r="D434" s="97">
        <v>43483</v>
      </c>
      <c r="E434" s="354">
        <v>34432</v>
      </c>
      <c r="F434" s="15">
        <f t="shared" si="109"/>
        <v>-3.7943559653534464</v>
      </c>
      <c r="G434" s="354"/>
      <c r="H434" s="354"/>
    </row>
    <row r="435" spans="1:8" s="130" customFormat="1" ht="17.25" customHeight="1">
      <c r="A435" s="179"/>
      <c r="D435" s="97">
        <v>43482</v>
      </c>
      <c r="E435" s="353">
        <v>35790</v>
      </c>
      <c r="F435" s="15">
        <f t="shared" si="109"/>
        <v>2.2571428571428527</v>
      </c>
      <c r="G435" s="353"/>
      <c r="H435" s="353"/>
    </row>
    <row r="436" spans="1:8" s="130" customFormat="1" ht="17.25" customHeight="1">
      <c r="A436" s="179"/>
      <c r="D436" s="97">
        <v>43481</v>
      </c>
      <c r="E436" s="352">
        <v>35000</v>
      </c>
      <c r="F436" s="15">
        <f t="shared" si="109"/>
        <v>-1.5194147439504775</v>
      </c>
      <c r="G436" s="352"/>
      <c r="H436" s="352"/>
    </row>
    <row r="437" spans="1:8" s="130" customFormat="1" ht="17.25" customHeight="1">
      <c r="A437" s="179"/>
      <c r="D437" s="97">
        <v>43480</v>
      </c>
      <c r="E437" s="351">
        <v>35540</v>
      </c>
      <c r="F437" s="15">
        <f t="shared" si="109"/>
        <v>8.2612404045327139</v>
      </c>
      <c r="G437" s="351"/>
      <c r="H437" s="351"/>
    </row>
    <row r="438" spans="1:8" s="130" customFormat="1" ht="17.25" customHeight="1">
      <c r="A438" s="179"/>
      <c r="D438" s="97">
        <v>43479</v>
      </c>
      <c r="E438" s="350">
        <v>32828</v>
      </c>
      <c r="F438" s="15">
        <f t="shared" si="109"/>
        <v>6.2051116143642844</v>
      </c>
      <c r="G438" s="350"/>
      <c r="H438" s="350"/>
    </row>
    <row r="439" spans="1:8" s="130" customFormat="1" ht="17.25" customHeight="1">
      <c r="A439" s="179"/>
      <c r="D439" s="97">
        <v>43476</v>
      </c>
      <c r="E439" s="349">
        <v>30910</v>
      </c>
      <c r="F439" s="15">
        <f t="shared" si="109"/>
        <v>0.63159265529365882</v>
      </c>
      <c r="G439" s="349"/>
      <c r="H439" s="349"/>
    </row>
    <row r="440" spans="1:8" s="130" customFormat="1" ht="17.25" customHeight="1">
      <c r="A440" s="179"/>
      <c r="D440" s="97">
        <v>43475</v>
      </c>
      <c r="E440" s="346">
        <v>30716</v>
      </c>
      <c r="F440" s="15">
        <f t="shared" si="109"/>
        <v>6.7751242743421329</v>
      </c>
      <c r="G440" s="346"/>
      <c r="H440" s="346"/>
    </row>
    <row r="441" spans="1:8" s="130" customFormat="1" ht="17.25" customHeight="1">
      <c r="A441" s="179"/>
      <c r="D441" s="97">
        <v>43474</v>
      </c>
      <c r="E441" s="345">
        <v>28767</v>
      </c>
      <c r="F441" s="15">
        <f t="shared" si="109"/>
        <v>-3.8664617029808852</v>
      </c>
      <c r="G441" s="345"/>
      <c r="H441" s="345"/>
    </row>
    <row r="442" spans="1:8" s="130" customFormat="1" ht="17.25" customHeight="1">
      <c r="A442" s="179"/>
      <c r="D442" s="97">
        <v>43473</v>
      </c>
      <c r="E442" s="344">
        <v>29924</v>
      </c>
      <c r="F442" s="15">
        <f t="shared" si="109"/>
        <v>7.0817677580962624</v>
      </c>
      <c r="G442" s="344"/>
      <c r="H442" s="344"/>
    </row>
    <row r="443" spans="1:8" s="130" customFormat="1" ht="17.25" customHeight="1">
      <c r="A443" s="179"/>
      <c r="D443" s="97">
        <v>43472</v>
      </c>
      <c r="E443" s="343">
        <v>27945</v>
      </c>
      <c r="F443" s="15">
        <f t="shared" si="109"/>
        <v>32.850011884953659</v>
      </c>
      <c r="G443" s="343"/>
      <c r="H443" s="343"/>
    </row>
    <row r="444" spans="1:8" s="130" customFormat="1" ht="17.25" customHeight="1">
      <c r="A444" s="179"/>
      <c r="D444" s="97">
        <v>43454</v>
      </c>
      <c r="E444" s="335">
        <v>21035</v>
      </c>
      <c r="F444" s="15">
        <f t="shared" si="109"/>
        <v>-17.771001915484149</v>
      </c>
      <c r="G444" s="335"/>
      <c r="H444" s="335"/>
    </row>
    <row r="445" spans="1:8" s="130" customFormat="1" ht="17.25" customHeight="1">
      <c r="A445" s="179"/>
      <c r="D445" s="97">
        <v>43453</v>
      </c>
      <c r="E445" s="334">
        <v>25581</v>
      </c>
      <c r="F445" s="15">
        <f t="shared" si="109"/>
        <v>4.0427868385732353</v>
      </c>
      <c r="G445" s="334"/>
      <c r="H445" s="334"/>
    </row>
    <row r="446" spans="1:8" s="130" customFormat="1" ht="17.25" customHeight="1">
      <c r="A446" s="179"/>
      <c r="D446" s="97">
        <v>43452</v>
      </c>
      <c r="E446" s="333">
        <v>24587</v>
      </c>
      <c r="F446" s="15">
        <f t="shared" si="109"/>
        <v>2.6125787738408235</v>
      </c>
      <c r="G446" s="333"/>
      <c r="H446" s="333"/>
    </row>
    <row r="447" spans="1:8" s="130" customFormat="1" ht="17.25" customHeight="1">
      <c r="A447" s="179"/>
      <c r="D447" s="97">
        <v>43451</v>
      </c>
      <c r="E447" s="332">
        <v>23961</v>
      </c>
      <c r="F447" s="15">
        <f t="shared" ref="F447:F510" si="110">(E447*100/E448)-100</f>
        <v>-5.7284494629578688</v>
      </c>
      <c r="G447" s="332"/>
      <c r="H447" s="332"/>
    </row>
    <row r="448" spans="1:8" s="130" customFormat="1" ht="17.25" customHeight="1">
      <c r="A448" s="179"/>
      <c r="D448" s="97">
        <v>43448</v>
      </c>
      <c r="E448" s="331">
        <v>25417</v>
      </c>
      <c r="F448" s="15">
        <f t="shared" si="110"/>
        <v>2.9987437695019707</v>
      </c>
      <c r="G448" s="331"/>
      <c r="H448" s="331"/>
    </row>
    <row r="449" spans="1:8" s="130" customFormat="1" ht="17.25" customHeight="1">
      <c r="A449" s="179"/>
      <c r="D449" s="97">
        <v>43447</v>
      </c>
      <c r="E449" s="330">
        <v>24677</v>
      </c>
      <c r="F449" s="15">
        <f t="shared" si="110"/>
        <v>-5.9242880561168079</v>
      </c>
      <c r="G449" s="330"/>
      <c r="H449" s="330"/>
    </row>
    <row r="450" spans="1:8" s="130" customFormat="1" ht="17.25" customHeight="1">
      <c r="A450" s="179"/>
      <c r="D450" s="97">
        <v>43446</v>
      </c>
      <c r="E450" s="329">
        <v>26231</v>
      </c>
      <c r="F450" s="15">
        <f t="shared" si="110"/>
        <v>3.0323264857221375</v>
      </c>
      <c r="G450" s="329"/>
      <c r="H450" s="329"/>
    </row>
    <row r="451" spans="1:8" s="130" customFormat="1" ht="17.25" customHeight="1">
      <c r="A451" s="179"/>
      <c r="D451" s="97">
        <v>43445</v>
      </c>
      <c r="E451" s="328">
        <v>25459</v>
      </c>
      <c r="F451" s="15">
        <f t="shared" si="110"/>
        <v>-9.1787956621004554</v>
      </c>
      <c r="G451" s="328"/>
      <c r="H451" s="328"/>
    </row>
    <row r="452" spans="1:8" s="130" customFormat="1" ht="17.25" customHeight="1">
      <c r="A452" s="179"/>
      <c r="D452" s="97">
        <v>43441</v>
      </c>
      <c r="E452" s="327">
        <v>28032</v>
      </c>
      <c r="F452" s="15">
        <f t="shared" si="110"/>
        <v>-8.800468490744052</v>
      </c>
      <c r="G452" s="327"/>
      <c r="H452" s="327"/>
    </row>
    <row r="453" spans="1:8" s="130" customFormat="1" ht="17.25" customHeight="1">
      <c r="A453" s="179"/>
      <c r="D453" s="97">
        <v>43440</v>
      </c>
      <c r="E453" s="326">
        <v>30737</v>
      </c>
      <c r="F453" s="15">
        <f t="shared" si="110"/>
        <v>-1.0494800888516949</v>
      </c>
      <c r="G453" s="326"/>
      <c r="H453" s="326"/>
    </row>
    <row r="454" spans="1:8" s="130" customFormat="1" ht="17.25" customHeight="1">
      <c r="A454" s="179"/>
      <c r="D454" s="97">
        <v>43439</v>
      </c>
      <c r="E454" s="325">
        <v>31063</v>
      </c>
      <c r="F454" s="15">
        <f t="shared" si="110"/>
        <v>2.5080025080025052</v>
      </c>
      <c r="G454" s="325"/>
      <c r="H454" s="325"/>
    </row>
    <row r="455" spans="1:8" s="130" customFormat="1" ht="17.25" customHeight="1">
      <c r="A455" s="179"/>
      <c r="D455" s="97">
        <v>43438</v>
      </c>
      <c r="E455" s="324">
        <v>30303</v>
      </c>
      <c r="F455" s="15">
        <f t="shared" si="110"/>
        <v>0</v>
      </c>
      <c r="G455" s="324"/>
      <c r="H455" s="324"/>
    </row>
    <row r="456" spans="1:8" s="130" customFormat="1" ht="17.25" customHeight="1">
      <c r="A456" s="179"/>
      <c r="D456" s="97">
        <v>43437</v>
      </c>
      <c r="E456" s="323">
        <v>30303</v>
      </c>
      <c r="F456" s="15">
        <f t="shared" si="110"/>
        <v>7.3090406884096524</v>
      </c>
      <c r="G456" s="323"/>
      <c r="H456" s="323"/>
    </row>
    <row r="457" spans="1:8" s="130" customFormat="1" ht="17.25" customHeight="1">
      <c r="A457" s="179"/>
      <c r="D457" s="97">
        <v>43434</v>
      </c>
      <c r="E457" s="322">
        <v>28239</v>
      </c>
      <c r="F457" s="15">
        <f t="shared" si="110"/>
        <v>1.4477654835464904</v>
      </c>
      <c r="G457" s="322"/>
      <c r="H457" s="322"/>
    </row>
    <row r="458" spans="1:8" s="130" customFormat="1" ht="17.25" customHeight="1">
      <c r="A458" s="179"/>
      <c r="D458" s="97">
        <v>43433</v>
      </c>
      <c r="E458" s="321">
        <v>27836</v>
      </c>
      <c r="F458" s="15">
        <f t="shared" si="110"/>
        <v>-3.2026984734151682</v>
      </c>
      <c r="G458" s="321"/>
      <c r="H458" s="321"/>
    </row>
    <row r="459" spans="1:8" s="130" customFormat="1" ht="17.25" customHeight="1">
      <c r="A459" s="179"/>
      <c r="D459" s="97">
        <v>43432</v>
      </c>
      <c r="E459" s="320">
        <v>28757</v>
      </c>
      <c r="F459" s="15">
        <f t="shared" si="110"/>
        <v>25.030434782608694</v>
      </c>
      <c r="G459" s="320" t="s">
        <v>1236</v>
      </c>
      <c r="H459" s="320"/>
    </row>
    <row r="460" spans="1:8" s="130" customFormat="1" ht="17.25" customHeight="1">
      <c r="A460" s="179"/>
      <c r="D460" s="97">
        <v>43431</v>
      </c>
      <c r="E460" s="319">
        <v>23000</v>
      </c>
      <c r="F460" s="15">
        <f t="shared" si="110"/>
        <v>-4.357950765136394</v>
      </c>
      <c r="G460" s="319" t="s">
        <v>1235</v>
      </c>
      <c r="H460" s="319"/>
    </row>
    <row r="461" spans="1:8" s="130" customFormat="1" ht="17.25" customHeight="1">
      <c r="A461" s="179"/>
      <c r="D461" s="97">
        <v>43430</v>
      </c>
      <c r="E461" s="318">
        <v>24048</v>
      </c>
      <c r="F461" s="15">
        <f t="shared" si="110"/>
        <v>3.7625129444252678</v>
      </c>
      <c r="G461" s="318" t="s">
        <v>1235</v>
      </c>
      <c r="H461" s="318"/>
    </row>
    <row r="462" spans="1:8" s="130" customFormat="1" ht="17.25" customHeight="1">
      <c r="A462" s="179"/>
      <c r="D462" s="97">
        <v>43427</v>
      </c>
      <c r="E462" s="317">
        <v>23176</v>
      </c>
      <c r="F462" s="15">
        <f t="shared" si="110"/>
        <v>-6.4578624475298625</v>
      </c>
      <c r="G462" s="317" t="s">
        <v>1235</v>
      </c>
      <c r="H462" s="317"/>
    </row>
    <row r="463" spans="1:8" s="130" customFormat="1" ht="17.25" customHeight="1">
      <c r="A463" s="179"/>
      <c r="D463" s="97">
        <v>43426</v>
      </c>
      <c r="E463" s="316">
        <v>24776</v>
      </c>
      <c r="F463" s="15">
        <f t="shared" si="110"/>
        <v>-16.934321252556416</v>
      </c>
      <c r="G463" s="316" t="s">
        <v>1235</v>
      </c>
      <c r="H463" s="316"/>
    </row>
    <row r="464" spans="1:8" s="130" customFormat="1" ht="17.25" customHeight="1">
      <c r="A464" s="179"/>
      <c r="D464" s="97">
        <v>43425</v>
      </c>
      <c r="E464" s="315">
        <v>29827</v>
      </c>
      <c r="F464" s="15">
        <f t="shared" si="110"/>
        <v>-13.078828500655689</v>
      </c>
      <c r="G464" s="316" t="s">
        <v>1235</v>
      </c>
      <c r="H464" s="315"/>
    </row>
    <row r="465" spans="1:8" s="130" customFormat="1" ht="17.25" customHeight="1">
      <c r="A465" s="179"/>
      <c r="D465" s="97">
        <v>43418</v>
      </c>
      <c r="E465" s="314">
        <v>34315</v>
      </c>
      <c r="F465" s="15">
        <f t="shared" si="110"/>
        <v>-3.0101752402487278</v>
      </c>
      <c r="G465" s="314"/>
      <c r="H465" s="314"/>
    </row>
    <row r="466" spans="1:8" s="130" customFormat="1" ht="17.25" customHeight="1">
      <c r="A466" s="179"/>
      <c r="D466" s="97">
        <v>43417</v>
      </c>
      <c r="E466" s="313">
        <v>35380</v>
      </c>
      <c r="F466" s="15">
        <f t="shared" si="110"/>
        <v>-8.9130322846403374</v>
      </c>
      <c r="G466" s="316" t="s">
        <v>1235</v>
      </c>
      <c r="H466" s="313"/>
    </row>
    <row r="467" spans="1:8" s="130" customFormat="1" ht="17.25" customHeight="1">
      <c r="A467" s="179"/>
      <c r="D467" s="97">
        <v>43416</v>
      </c>
      <c r="E467" s="312">
        <v>38842</v>
      </c>
      <c r="F467" s="15">
        <f t="shared" si="110"/>
        <v>-0.49952609063196007</v>
      </c>
      <c r="G467" s="312"/>
      <c r="H467" s="312"/>
    </row>
    <row r="468" spans="1:8" s="130" customFormat="1" ht="17.25" customHeight="1">
      <c r="A468" s="179"/>
      <c r="D468" s="97">
        <v>43413</v>
      </c>
      <c r="E468" s="311">
        <v>39037</v>
      </c>
      <c r="F468" s="15">
        <f t="shared" si="110"/>
        <v>-0.20961681024566303</v>
      </c>
      <c r="G468" s="311"/>
      <c r="H468" s="311"/>
    </row>
    <row r="469" spans="1:8" s="130" customFormat="1" ht="17.25" customHeight="1">
      <c r="A469" s="179"/>
      <c r="D469" s="97">
        <v>43412</v>
      </c>
      <c r="E469" s="310">
        <v>39119</v>
      </c>
      <c r="F469" s="15">
        <f t="shared" si="110"/>
        <v>-2.2025000000000006</v>
      </c>
      <c r="G469" s="310"/>
      <c r="H469" s="310"/>
    </row>
    <row r="470" spans="1:8" s="130" customFormat="1" ht="17.25" customHeight="1">
      <c r="A470" s="179"/>
      <c r="D470" s="97">
        <v>43411</v>
      </c>
      <c r="E470" s="309">
        <v>40000</v>
      </c>
      <c r="F470" s="15">
        <f t="shared" si="110"/>
        <v>3.751406777541888E-2</v>
      </c>
      <c r="G470" s="309"/>
      <c r="H470" s="309"/>
    </row>
    <row r="471" spans="1:8" s="130" customFormat="1" ht="17.25" customHeight="1">
      <c r="A471" s="179"/>
      <c r="D471" s="97">
        <v>43410</v>
      </c>
      <c r="E471" s="308">
        <v>39985</v>
      </c>
      <c r="F471" s="15">
        <f t="shared" si="110"/>
        <v>-6.1076410087822239</v>
      </c>
      <c r="G471" s="308"/>
      <c r="H471" s="308"/>
    </row>
    <row r="472" spans="1:8" s="130" customFormat="1" ht="17.25" customHeight="1">
      <c r="A472" s="179"/>
      <c r="D472" s="97">
        <v>43409</v>
      </c>
      <c r="E472" s="307">
        <v>42586</v>
      </c>
      <c r="F472" s="15">
        <f t="shared" si="110"/>
        <v>5.1064985067996105</v>
      </c>
      <c r="G472" s="307"/>
      <c r="H472" s="307"/>
    </row>
    <row r="473" spans="1:8" s="130" customFormat="1" ht="17.25" customHeight="1">
      <c r="A473" s="179"/>
      <c r="D473" s="97">
        <v>43405</v>
      </c>
      <c r="E473" s="306">
        <v>40517</v>
      </c>
      <c r="F473" s="15">
        <f t="shared" si="110"/>
        <v>7.1339802744652161</v>
      </c>
      <c r="G473" s="306"/>
      <c r="H473" s="306"/>
    </row>
    <row r="474" spans="1:8" s="130" customFormat="1" ht="17.25" customHeight="1">
      <c r="A474" s="179"/>
      <c r="D474" s="97">
        <v>43404</v>
      </c>
      <c r="E474" s="305">
        <v>37819</v>
      </c>
      <c r="F474" s="15">
        <f t="shared" si="110"/>
        <v>2.4682995556518961</v>
      </c>
      <c r="G474" s="305"/>
      <c r="H474" s="305"/>
    </row>
    <row r="475" spans="1:8" s="130" customFormat="1" ht="17.25" customHeight="1">
      <c r="A475" s="179"/>
      <c r="D475" s="97">
        <v>43403</v>
      </c>
      <c r="E475" s="304">
        <v>36908</v>
      </c>
      <c r="F475" s="15">
        <f t="shared" si="110"/>
        <v>4.5167502053068205</v>
      </c>
      <c r="G475" s="304"/>
      <c r="H475" s="304"/>
    </row>
    <row r="476" spans="1:8" s="130" customFormat="1" ht="17.25" customHeight="1">
      <c r="A476" s="179"/>
      <c r="D476" s="97">
        <v>43402</v>
      </c>
      <c r="E476" s="303">
        <v>35313</v>
      </c>
      <c r="F476" s="15">
        <f t="shared" si="110"/>
        <v>-0.76436700857102835</v>
      </c>
      <c r="G476" s="303"/>
      <c r="H476" s="303"/>
    </row>
    <row r="477" spans="1:8" s="130" customFormat="1" ht="17.25" customHeight="1">
      <c r="A477" s="179"/>
      <c r="D477" s="97">
        <v>43399</v>
      </c>
      <c r="E477" s="302">
        <v>35585</v>
      </c>
      <c r="F477" s="15">
        <f t="shared" si="110"/>
        <v>9.8302469135802539</v>
      </c>
      <c r="G477" s="302"/>
      <c r="H477" s="302"/>
    </row>
    <row r="478" spans="1:8" s="130" customFormat="1" ht="17.25" customHeight="1">
      <c r="A478" s="179"/>
      <c r="D478" s="97">
        <v>43398</v>
      </c>
      <c r="E478" s="301">
        <v>32400</v>
      </c>
      <c r="F478" s="15">
        <f t="shared" si="110"/>
        <v>6.2295081967213122</v>
      </c>
      <c r="G478" s="301"/>
      <c r="H478" s="301"/>
    </row>
    <row r="479" spans="1:8" s="130" customFormat="1" ht="17.25" customHeight="1">
      <c r="A479" s="179"/>
      <c r="D479" s="97">
        <v>43397</v>
      </c>
      <c r="E479" s="300">
        <v>30500</v>
      </c>
      <c r="F479" s="15">
        <f t="shared" si="110"/>
        <v>-7.5757575757575779</v>
      </c>
      <c r="G479" s="300"/>
      <c r="H479" s="300"/>
    </row>
    <row r="480" spans="1:8" s="130" customFormat="1" ht="17.25" customHeight="1">
      <c r="A480" s="179"/>
      <c r="D480" s="97">
        <v>43396</v>
      </c>
      <c r="E480" s="299">
        <v>33000</v>
      </c>
      <c r="F480" s="15">
        <f t="shared" si="110"/>
        <v>1.2829169480081077</v>
      </c>
      <c r="G480" s="299"/>
      <c r="H480" s="299"/>
    </row>
    <row r="481" spans="1:8" s="130" customFormat="1" ht="17.25" customHeight="1">
      <c r="A481" s="179"/>
      <c r="D481" s="97">
        <v>43395</v>
      </c>
      <c r="E481" s="298">
        <v>32582</v>
      </c>
      <c r="F481" s="15">
        <f t="shared" si="110"/>
        <v>16.364285714285714</v>
      </c>
      <c r="G481" s="298"/>
      <c r="H481" s="298"/>
    </row>
    <row r="482" spans="1:8" s="130" customFormat="1" ht="17.25" customHeight="1">
      <c r="A482" s="179"/>
      <c r="D482" s="97">
        <v>43392</v>
      </c>
      <c r="E482" s="297">
        <v>28000</v>
      </c>
      <c r="F482" s="15">
        <f t="shared" si="110"/>
        <v>-17.753495476442254</v>
      </c>
      <c r="G482" s="297" t="s">
        <v>1231</v>
      </c>
      <c r="H482" s="297"/>
    </row>
    <row r="483" spans="1:8" s="130" customFormat="1" ht="17.25" customHeight="1">
      <c r="A483" s="179"/>
      <c r="D483" s="97">
        <v>43391</v>
      </c>
      <c r="E483" s="295">
        <v>34044</v>
      </c>
      <c r="F483" s="15">
        <f t="shared" si="110"/>
        <v>-4.101408450704227</v>
      </c>
      <c r="G483" s="295"/>
      <c r="H483" s="295"/>
    </row>
    <row r="484" spans="1:8" s="130" customFormat="1" ht="17.25" customHeight="1">
      <c r="A484" s="179"/>
      <c r="D484" s="97">
        <v>43390</v>
      </c>
      <c r="E484" s="294">
        <v>35500</v>
      </c>
      <c r="F484" s="15">
        <f t="shared" si="110"/>
        <v>8.5626911314984682</v>
      </c>
      <c r="G484" s="294"/>
      <c r="H484" s="294"/>
    </row>
    <row r="485" spans="1:8" s="130" customFormat="1" ht="17.25" customHeight="1">
      <c r="A485" s="179"/>
      <c r="D485" s="97">
        <v>43389</v>
      </c>
      <c r="E485" s="293">
        <v>32700</v>
      </c>
      <c r="F485" s="15">
        <f t="shared" si="110"/>
        <v>35.17982637453494</v>
      </c>
      <c r="G485" s="293" t="s">
        <v>1230</v>
      </c>
      <c r="H485" s="293"/>
    </row>
    <row r="486" spans="1:8" s="130" customFormat="1" ht="17.25" customHeight="1">
      <c r="A486" s="179"/>
      <c r="D486" s="97">
        <v>43388</v>
      </c>
      <c r="E486" s="292">
        <v>24190</v>
      </c>
      <c r="F486" s="15">
        <f t="shared" si="110"/>
        <v>-9.8867530919386013</v>
      </c>
      <c r="G486" s="292" t="s">
        <v>1229</v>
      </c>
      <c r="H486" s="292"/>
    </row>
    <row r="487" spans="1:8" s="130" customFormat="1" ht="17.25" customHeight="1">
      <c r="A487" s="179"/>
      <c r="D487" s="97">
        <v>43384</v>
      </c>
      <c r="E487" s="290">
        <v>26844</v>
      </c>
      <c r="F487" s="15">
        <f t="shared" si="110"/>
        <v>-6.5515560815985481</v>
      </c>
      <c r="G487" s="290"/>
      <c r="H487" s="290"/>
    </row>
    <row r="488" spans="1:8" s="130" customFormat="1" ht="17.25" customHeight="1">
      <c r="A488" s="179"/>
      <c r="D488" s="97">
        <v>43322</v>
      </c>
      <c r="E488" s="289">
        <v>28726</v>
      </c>
      <c r="F488" s="15">
        <f t="shared" si="110"/>
        <v>-14.102027390706297</v>
      </c>
      <c r="G488" s="289" t="s">
        <v>1228</v>
      </c>
      <c r="H488" s="289"/>
    </row>
    <row r="489" spans="1:8" s="130" customFormat="1" ht="17.25" customHeight="1">
      <c r="A489" s="179"/>
      <c r="D489" s="97">
        <v>43382</v>
      </c>
      <c r="E489" s="287">
        <v>33442</v>
      </c>
      <c r="F489" s="15">
        <f t="shared" si="110"/>
        <v>12.569004981823085</v>
      </c>
      <c r="G489" s="287" t="s">
        <v>1227</v>
      </c>
      <c r="H489" s="287"/>
    </row>
    <row r="490" spans="1:8" s="130" customFormat="1" ht="17.25" customHeight="1">
      <c r="A490" s="179"/>
      <c r="D490" s="97">
        <v>43381</v>
      </c>
      <c r="E490" s="286">
        <v>29708</v>
      </c>
      <c r="F490" s="15">
        <f t="shared" si="110"/>
        <v>20.421564653425207</v>
      </c>
      <c r="G490" s="286" t="s">
        <v>1226</v>
      </c>
      <c r="H490" s="286"/>
    </row>
    <row r="491" spans="1:8" s="130" customFormat="1" ht="17.25" customHeight="1">
      <c r="A491" s="179"/>
      <c r="D491" s="97">
        <v>43378</v>
      </c>
      <c r="E491" s="285">
        <v>24670</v>
      </c>
      <c r="F491" s="15">
        <f t="shared" si="110"/>
        <v>2.7916666666666714</v>
      </c>
      <c r="G491" s="285"/>
      <c r="H491" s="285"/>
    </row>
    <row r="492" spans="1:8" s="130" customFormat="1" ht="17.25" customHeight="1">
      <c r="A492" s="179"/>
      <c r="D492" s="97">
        <v>43377</v>
      </c>
      <c r="E492" s="284">
        <v>24000</v>
      </c>
      <c r="F492" s="15">
        <f t="shared" si="110"/>
        <v>13.491275358206835</v>
      </c>
      <c r="G492" s="284"/>
      <c r="H492" s="284"/>
    </row>
    <row r="493" spans="1:8" s="130" customFormat="1" ht="17.25" customHeight="1">
      <c r="A493" s="179"/>
      <c r="D493" s="97">
        <v>43376</v>
      </c>
      <c r="E493" s="283">
        <v>21147</v>
      </c>
      <c r="F493" s="15">
        <f t="shared" si="110"/>
        <v>33.150736683037394</v>
      </c>
      <c r="G493" s="283" t="s">
        <v>1225</v>
      </c>
      <c r="H493" s="283"/>
    </row>
    <row r="494" spans="1:8" s="130" customFormat="1" ht="17.25" customHeight="1">
      <c r="A494" s="179"/>
      <c r="D494" s="97">
        <v>43375</v>
      </c>
      <c r="E494" s="282">
        <v>15882</v>
      </c>
      <c r="F494" s="15">
        <f t="shared" si="110"/>
        <v>44.578971324533455</v>
      </c>
      <c r="G494" s="282" t="s">
        <v>1224</v>
      </c>
      <c r="H494" s="282"/>
    </row>
    <row r="495" spans="1:8" s="130" customFormat="1" ht="17.25" customHeight="1">
      <c r="A495" s="179"/>
      <c r="D495" s="97">
        <v>43374</v>
      </c>
      <c r="E495" s="280">
        <v>10985</v>
      </c>
      <c r="F495" s="15">
        <f t="shared" si="110"/>
        <v>-44.297956493078445</v>
      </c>
      <c r="G495" s="280" t="s">
        <v>1223</v>
      </c>
      <c r="H495" s="280"/>
    </row>
    <row r="496" spans="1:8" s="130" customFormat="1" ht="17.25" customHeight="1">
      <c r="A496" s="179"/>
      <c r="D496" s="97">
        <v>43371</v>
      </c>
      <c r="E496" s="279">
        <v>19721</v>
      </c>
      <c r="F496" s="15">
        <f t="shared" si="110"/>
        <v>-13.723860355236681</v>
      </c>
      <c r="G496" s="279"/>
      <c r="H496" s="279"/>
    </row>
    <row r="497" spans="1:8" s="130" customFormat="1" ht="17.25" customHeight="1">
      <c r="A497" s="179"/>
      <c r="D497" s="97">
        <v>43370</v>
      </c>
      <c r="E497" s="278">
        <v>22858</v>
      </c>
      <c r="F497" s="15">
        <f t="shared" si="110"/>
        <v>14.639650935352833</v>
      </c>
      <c r="G497" s="278"/>
      <c r="H497" s="278"/>
    </row>
    <row r="498" spans="1:8" s="130" customFormat="1" ht="17.25" customHeight="1">
      <c r="A498" s="179"/>
      <c r="D498" s="97">
        <v>43369</v>
      </c>
      <c r="E498" s="277">
        <v>19939</v>
      </c>
      <c r="F498" s="15">
        <f t="shared" si="110"/>
        <v>-4.0887007552070855</v>
      </c>
      <c r="G498" s="277"/>
      <c r="H498" s="277"/>
    </row>
    <row r="499" spans="1:8" s="130" customFormat="1" ht="17.25" customHeight="1">
      <c r="A499" s="179"/>
      <c r="D499" s="97">
        <v>43368</v>
      </c>
      <c r="E499" s="276">
        <v>20789</v>
      </c>
      <c r="F499" s="15">
        <f t="shared" si="110"/>
        <v>3.4072821329088754</v>
      </c>
      <c r="G499" s="276"/>
      <c r="H499" s="276"/>
    </row>
    <row r="500" spans="1:8" s="130" customFormat="1" ht="17.25" customHeight="1">
      <c r="A500" s="179"/>
      <c r="D500" s="97">
        <v>43367</v>
      </c>
      <c r="E500" s="275">
        <v>20104</v>
      </c>
      <c r="F500" s="15">
        <f t="shared" si="110"/>
        <v>-6.1218771888863017</v>
      </c>
      <c r="G500" s="275"/>
      <c r="H500" s="275"/>
    </row>
    <row r="501" spans="1:8" s="130" customFormat="1" ht="17.25" customHeight="1">
      <c r="A501" s="179"/>
      <c r="D501" s="97">
        <v>43363</v>
      </c>
      <c r="E501" s="274">
        <v>21415</v>
      </c>
      <c r="F501" s="15">
        <f t="shared" si="110"/>
        <v>0.84290826897721161</v>
      </c>
      <c r="G501" s="274"/>
      <c r="H501" s="274"/>
    </row>
    <row r="502" spans="1:8" s="130" customFormat="1" ht="17.25" customHeight="1">
      <c r="A502" s="179"/>
      <c r="D502" s="97">
        <v>43362</v>
      </c>
      <c r="E502" s="273">
        <v>21236</v>
      </c>
      <c r="F502" s="15">
        <f t="shared" si="110"/>
        <v>8.6073748273922206</v>
      </c>
      <c r="G502" s="273"/>
      <c r="H502" s="273"/>
    </row>
    <row r="503" spans="1:8" s="130" customFormat="1" ht="17.25" customHeight="1">
      <c r="A503" s="179"/>
      <c r="D503" s="97">
        <v>43361</v>
      </c>
      <c r="E503" s="272">
        <v>19553</v>
      </c>
      <c r="F503" s="15">
        <f t="shared" si="110"/>
        <v>20.556137863000188</v>
      </c>
      <c r="G503" s="272"/>
      <c r="H503" s="272"/>
    </row>
    <row r="504" spans="1:8" s="130" customFormat="1" ht="17.25" customHeight="1">
      <c r="A504" s="179"/>
      <c r="D504" s="97">
        <v>43360</v>
      </c>
      <c r="E504" s="271">
        <v>16219</v>
      </c>
      <c r="F504" s="15">
        <f t="shared" si="110"/>
        <v>5.951136660569631</v>
      </c>
      <c r="G504" s="271"/>
      <c r="H504" s="271"/>
    </row>
    <row r="505" spans="1:8" s="130" customFormat="1" ht="17.25" customHeight="1">
      <c r="A505" s="179"/>
      <c r="D505" s="97">
        <v>43355</v>
      </c>
      <c r="E505" s="270">
        <v>15308</v>
      </c>
      <c r="F505" s="15">
        <f t="shared" si="110"/>
        <v>2.6280504156610363</v>
      </c>
      <c r="G505" s="270"/>
      <c r="H505" s="270"/>
    </row>
    <row r="506" spans="1:8" s="130" customFormat="1" ht="17.25" customHeight="1">
      <c r="A506" s="179"/>
      <c r="D506" s="97">
        <v>43354</v>
      </c>
      <c r="E506" s="269">
        <v>14916</v>
      </c>
      <c r="F506" s="15">
        <f t="shared" si="110"/>
        <v>-32.338398729870718</v>
      </c>
      <c r="G506" s="269" t="s">
        <v>1222</v>
      </c>
      <c r="H506" s="269"/>
    </row>
    <row r="507" spans="1:8" s="130" customFormat="1" ht="17.25" customHeight="1">
      <c r="A507" s="179"/>
      <c r="D507" s="97">
        <v>43349</v>
      </c>
      <c r="E507" s="268">
        <v>22045</v>
      </c>
      <c r="F507" s="15">
        <f t="shared" si="110"/>
        <v>14.128183889003935</v>
      </c>
      <c r="G507" s="268"/>
      <c r="H507" s="268"/>
    </row>
    <row r="508" spans="1:8" s="130" customFormat="1" ht="17.25" customHeight="1">
      <c r="A508" s="179"/>
      <c r="D508" s="97">
        <v>43348</v>
      </c>
      <c r="E508" s="267">
        <v>19316</v>
      </c>
      <c r="F508" s="15">
        <f t="shared" si="110"/>
        <v>-4.8613505393291661</v>
      </c>
      <c r="G508" s="267"/>
      <c r="H508" s="267"/>
    </row>
    <row r="509" spans="1:8" s="130" customFormat="1" ht="17.25" customHeight="1">
      <c r="A509" s="179"/>
      <c r="D509" s="97">
        <v>43347</v>
      </c>
      <c r="E509" s="266">
        <v>20303</v>
      </c>
      <c r="F509" s="15">
        <f t="shared" si="110"/>
        <v>-28.761403508771934</v>
      </c>
      <c r="G509" s="266"/>
      <c r="H509" s="266"/>
    </row>
    <row r="510" spans="1:8" s="130" customFormat="1" ht="17.25" customHeight="1">
      <c r="A510" s="179"/>
      <c r="D510" s="97">
        <v>43346</v>
      </c>
      <c r="E510" s="265">
        <v>28500</v>
      </c>
      <c r="F510" s="15">
        <f t="shared" si="110"/>
        <v>-6.9843342036553508</v>
      </c>
      <c r="G510" s="265"/>
      <c r="H510" s="265"/>
    </row>
    <row r="511" spans="1:8" s="130" customFormat="1" ht="17.25" customHeight="1">
      <c r="A511" s="179"/>
      <c r="D511" s="97">
        <v>43343</v>
      </c>
      <c r="E511" s="264">
        <v>30640</v>
      </c>
      <c r="F511" s="15">
        <f t="shared" ref="F511:F574" si="111">(E511*100/E512)-100</f>
        <v>8.7373127972176832</v>
      </c>
      <c r="G511" s="264"/>
      <c r="H511" s="264"/>
    </row>
    <row r="512" spans="1:8" s="130" customFormat="1" ht="17.25" customHeight="1">
      <c r="A512" s="179"/>
      <c r="D512" s="97">
        <v>43342</v>
      </c>
      <c r="E512" s="263">
        <v>28178</v>
      </c>
      <c r="F512" s="15">
        <f t="shared" si="111"/>
        <v>-4.9164838872954277</v>
      </c>
      <c r="G512" s="263"/>
      <c r="H512" s="263"/>
    </row>
    <row r="513" spans="1:8" s="130" customFormat="1" ht="17.25" customHeight="1">
      <c r="A513" s="179"/>
      <c r="D513" s="97">
        <v>43341</v>
      </c>
      <c r="E513" s="262">
        <v>29635</v>
      </c>
      <c r="F513" s="15">
        <f t="shared" si="111"/>
        <v>13.81442507105001</v>
      </c>
      <c r="G513" s="262"/>
      <c r="H513" s="262"/>
    </row>
    <row r="514" spans="1:8" s="130" customFormat="1" ht="17.25" customHeight="1">
      <c r="A514" s="179"/>
      <c r="D514" s="97">
        <v>43340</v>
      </c>
      <c r="E514" s="261">
        <v>26038</v>
      </c>
      <c r="F514" s="15">
        <f t="shared" si="111"/>
        <v>-2.5633349549077593</v>
      </c>
      <c r="G514" s="261"/>
      <c r="H514" s="261"/>
    </row>
    <row r="515" spans="1:8" s="130" customFormat="1" ht="17.25" customHeight="1">
      <c r="A515" s="179"/>
      <c r="D515" s="97">
        <v>43339</v>
      </c>
      <c r="E515" s="260">
        <v>26723</v>
      </c>
      <c r="F515" s="15">
        <f t="shared" si="111"/>
        <v>12.984102824285472</v>
      </c>
      <c r="G515" s="260"/>
      <c r="H515" s="260"/>
    </row>
    <row r="516" spans="1:8" s="130" customFormat="1" ht="17.25" customHeight="1">
      <c r="A516" s="179"/>
      <c r="D516" s="97">
        <v>43335</v>
      </c>
      <c r="E516" s="259">
        <v>23652</v>
      </c>
      <c r="F516" s="15">
        <f t="shared" si="111"/>
        <v>-1.4500000000000028</v>
      </c>
      <c r="G516" s="259"/>
      <c r="H516" s="259"/>
    </row>
    <row r="517" spans="1:8" s="130" customFormat="1" ht="17.25" customHeight="1">
      <c r="A517" s="179"/>
      <c r="D517" s="97">
        <v>43334</v>
      </c>
      <c r="E517" s="258">
        <v>24000</v>
      </c>
      <c r="F517" s="15">
        <f t="shared" si="111"/>
        <v>-13.786909979165173</v>
      </c>
      <c r="G517" s="258"/>
      <c r="H517" s="258"/>
    </row>
    <row r="518" spans="1:8" s="130" customFormat="1" ht="17.25" customHeight="1">
      <c r="A518" s="179"/>
      <c r="D518" s="97">
        <v>43332</v>
      </c>
      <c r="E518" s="257">
        <v>27838</v>
      </c>
      <c r="F518" s="15">
        <f t="shared" si="111"/>
        <v>-7.6284965325015719</v>
      </c>
      <c r="G518" s="257"/>
      <c r="H518" s="257"/>
    </row>
    <row r="519" spans="1:8" s="130" customFormat="1" ht="17.25" customHeight="1">
      <c r="A519" s="179"/>
      <c r="D519" s="97">
        <v>43329</v>
      </c>
      <c r="E519" s="256">
        <v>30137</v>
      </c>
      <c r="F519" s="15">
        <f t="shared" si="111"/>
        <v>-4.3360949750817355</v>
      </c>
      <c r="G519" s="256"/>
      <c r="H519" s="256"/>
    </row>
    <row r="520" spans="1:8" s="130" customFormat="1" ht="17.25" customHeight="1">
      <c r="A520" s="179"/>
      <c r="D520" s="97">
        <v>43328</v>
      </c>
      <c r="E520" s="255">
        <v>31503</v>
      </c>
      <c r="F520" s="15">
        <f t="shared" si="111"/>
        <v>9.7397847214965054</v>
      </c>
      <c r="G520" s="255"/>
      <c r="H520" s="255"/>
    </row>
    <row r="521" spans="1:8" s="130" customFormat="1" ht="17.25" customHeight="1">
      <c r="A521" s="179"/>
      <c r="D521" s="97">
        <v>43327</v>
      </c>
      <c r="E521" s="254">
        <v>28707</v>
      </c>
      <c r="F521" s="15">
        <f t="shared" si="111"/>
        <v>-22.413513513513507</v>
      </c>
      <c r="G521" s="254" t="s">
        <v>1218</v>
      </c>
      <c r="H521" s="254"/>
    </row>
    <row r="522" spans="1:8" s="130" customFormat="1" ht="17.25" customHeight="1">
      <c r="A522" s="179"/>
      <c r="D522" s="97">
        <v>43326</v>
      </c>
      <c r="E522" s="253">
        <v>37000</v>
      </c>
      <c r="F522" s="15">
        <f t="shared" si="111"/>
        <v>7.8025756074820833</v>
      </c>
      <c r="G522" s="253" t="s">
        <v>1137</v>
      </c>
      <c r="H522" s="253"/>
    </row>
    <row r="523" spans="1:8" s="130" customFormat="1" ht="17.25" customHeight="1">
      <c r="A523" s="179"/>
      <c r="D523" s="97">
        <v>43325</v>
      </c>
      <c r="E523" s="252">
        <v>34322</v>
      </c>
      <c r="F523" s="15">
        <f t="shared" si="111"/>
        <v>29.030075187969913</v>
      </c>
      <c r="G523" s="252" t="s">
        <v>1137</v>
      </c>
      <c r="H523" s="252"/>
    </row>
    <row r="524" spans="1:8" s="130" customFormat="1" ht="17.25" customHeight="1">
      <c r="A524" s="179"/>
      <c r="D524" s="97">
        <v>43322</v>
      </c>
      <c r="E524" s="251">
        <v>26600</v>
      </c>
      <c r="F524" s="15">
        <f t="shared" si="111"/>
        <v>-18.216756341275939</v>
      </c>
      <c r="G524" s="251" t="s">
        <v>1218</v>
      </c>
      <c r="H524" s="251"/>
    </row>
    <row r="525" spans="1:8" s="130" customFormat="1" ht="17.25" customHeight="1">
      <c r="A525" s="179"/>
      <c r="D525" s="97">
        <v>43321</v>
      </c>
      <c r="E525" s="250">
        <v>32525</v>
      </c>
      <c r="F525" s="15">
        <f t="shared" si="111"/>
        <v>-1.8409536743624528</v>
      </c>
      <c r="G525" s="250"/>
      <c r="H525" s="250"/>
    </row>
    <row r="526" spans="1:8" s="130" customFormat="1" ht="17.25" customHeight="1">
      <c r="A526" s="179"/>
      <c r="D526" s="97">
        <v>43320</v>
      </c>
      <c r="E526" s="249">
        <v>33135</v>
      </c>
      <c r="F526" s="15">
        <f t="shared" si="111"/>
        <v>-6.58302791091063</v>
      </c>
      <c r="G526" s="249"/>
      <c r="H526" s="249"/>
    </row>
    <row r="527" spans="1:8" s="130" customFormat="1" ht="17.25" customHeight="1">
      <c r="A527" s="179"/>
      <c r="D527" s="97">
        <v>43319</v>
      </c>
      <c r="E527" s="248">
        <v>35470</v>
      </c>
      <c r="F527" s="15">
        <f t="shared" si="111"/>
        <v>7.8804099881383252</v>
      </c>
      <c r="G527" s="248"/>
      <c r="H527" s="248"/>
    </row>
    <row r="528" spans="1:8" s="130" customFormat="1" ht="17.25" customHeight="1">
      <c r="A528" s="179"/>
      <c r="D528" s="97">
        <v>43318</v>
      </c>
      <c r="E528" s="247">
        <v>32879</v>
      </c>
      <c r="F528" s="15">
        <f t="shared" si="111"/>
        <v>-8.0564876957494391</v>
      </c>
      <c r="G528" s="247"/>
      <c r="H528" s="247"/>
    </row>
    <row r="529" spans="1:8" s="130" customFormat="1" ht="17.25" customHeight="1">
      <c r="A529" s="179"/>
      <c r="D529" s="97">
        <v>43315</v>
      </c>
      <c r="E529" s="245">
        <v>35760</v>
      </c>
      <c r="F529" s="15">
        <f t="shared" si="111"/>
        <v>-2.0139745170571359</v>
      </c>
      <c r="G529" s="245"/>
      <c r="H529" s="245"/>
    </row>
    <row r="530" spans="1:8" s="130" customFormat="1" ht="17.25" customHeight="1">
      <c r="A530" s="179"/>
      <c r="D530" s="97">
        <v>43314</v>
      </c>
      <c r="E530" s="244">
        <v>36495</v>
      </c>
      <c r="F530" s="15">
        <f t="shared" si="111"/>
        <v>-0.49351074272003359</v>
      </c>
      <c r="G530" s="244"/>
      <c r="H530" s="244"/>
    </row>
    <row r="531" spans="1:8" s="130" customFormat="1" ht="17.25" customHeight="1">
      <c r="A531" s="179"/>
      <c r="D531" s="97">
        <v>43313</v>
      </c>
      <c r="E531" s="242">
        <v>36676</v>
      </c>
      <c r="F531" s="15">
        <f t="shared" si="111"/>
        <v>-3.4842105263157919</v>
      </c>
      <c r="G531" s="242"/>
      <c r="H531" s="242"/>
    </row>
    <row r="532" spans="1:8" s="130" customFormat="1" ht="17.25" customHeight="1">
      <c r="A532" s="179"/>
      <c r="D532" s="97">
        <v>43306</v>
      </c>
      <c r="E532" s="241">
        <v>38000</v>
      </c>
      <c r="F532" s="15">
        <f t="shared" si="111"/>
        <v>11.764705882352942</v>
      </c>
      <c r="G532" s="241"/>
      <c r="H532" s="241"/>
    </row>
    <row r="533" spans="1:8" s="130" customFormat="1" ht="17.25" customHeight="1">
      <c r="A533" s="179"/>
      <c r="D533" s="97">
        <v>43298</v>
      </c>
      <c r="E533" s="241">
        <v>34000</v>
      </c>
      <c r="F533" s="15">
        <f t="shared" si="111"/>
        <v>22.280165437870892</v>
      </c>
      <c r="G533" s="240"/>
      <c r="H533" s="240"/>
    </row>
    <row r="534" spans="1:8" s="130" customFormat="1" ht="17.25" customHeight="1">
      <c r="A534" s="179"/>
      <c r="D534" s="97">
        <v>43294</v>
      </c>
      <c r="E534" s="239">
        <v>27805</v>
      </c>
      <c r="F534" s="15">
        <f t="shared" si="111"/>
        <v>-10.494125221310156</v>
      </c>
      <c r="G534" s="239"/>
      <c r="H534" s="239"/>
    </row>
    <row r="535" spans="1:8" s="130" customFormat="1" ht="17.25" customHeight="1">
      <c r="A535" s="179"/>
      <c r="D535" s="97">
        <v>43293</v>
      </c>
      <c r="E535" s="238">
        <v>31065</v>
      </c>
      <c r="F535" s="15">
        <f t="shared" si="111"/>
        <v>15.719873346991989</v>
      </c>
      <c r="G535" s="238"/>
      <c r="H535" s="238"/>
    </row>
    <row r="536" spans="1:8" s="130" customFormat="1" ht="17.25" customHeight="1">
      <c r="A536" s="179"/>
      <c r="D536" s="97">
        <v>43292</v>
      </c>
      <c r="E536" s="233">
        <v>26845</v>
      </c>
      <c r="F536" s="15">
        <f t="shared" si="111"/>
        <v>-15.843756857581738</v>
      </c>
      <c r="G536" s="233"/>
      <c r="H536" s="233"/>
    </row>
    <row r="537" spans="1:8" s="130" customFormat="1" ht="17.25" customHeight="1">
      <c r="A537" s="179"/>
      <c r="D537" s="97">
        <v>43291</v>
      </c>
      <c r="E537" s="232">
        <v>31899</v>
      </c>
      <c r="F537" s="15">
        <f t="shared" si="111"/>
        <v>-6.2593670104910473</v>
      </c>
      <c r="G537" s="232"/>
      <c r="H537" s="232"/>
    </row>
    <row r="538" spans="1:8" s="130" customFormat="1" ht="17.25" customHeight="1">
      <c r="A538" s="179"/>
      <c r="D538" s="97">
        <v>43287</v>
      </c>
      <c r="E538" s="231">
        <v>34029</v>
      </c>
      <c r="F538" s="15">
        <f t="shared" si="111"/>
        <v>17.804472754967804</v>
      </c>
      <c r="G538" s="231"/>
      <c r="H538" s="231"/>
    </row>
    <row r="539" spans="1:8" s="130" customFormat="1" ht="17.25" customHeight="1">
      <c r="A539" s="179"/>
      <c r="D539" s="97">
        <v>43286</v>
      </c>
      <c r="E539" s="230">
        <v>28886</v>
      </c>
      <c r="F539" s="15">
        <f t="shared" si="111"/>
        <v>-16.029069767441854</v>
      </c>
      <c r="G539" s="230"/>
      <c r="H539" s="230"/>
    </row>
    <row r="540" spans="1:8" s="130" customFormat="1" ht="17.25" customHeight="1">
      <c r="A540" s="179"/>
      <c r="D540" s="97">
        <v>43285</v>
      </c>
      <c r="E540" s="229">
        <v>34400</v>
      </c>
      <c r="F540" s="15">
        <f t="shared" si="111"/>
        <v>21.199309445795024</v>
      </c>
      <c r="G540" s="229"/>
      <c r="H540" s="229"/>
    </row>
    <row r="541" spans="1:8" s="130" customFormat="1" ht="17.25" customHeight="1">
      <c r="A541" s="179"/>
      <c r="D541" s="97">
        <v>43284</v>
      </c>
      <c r="E541" s="228">
        <v>28383</v>
      </c>
      <c r="F541" s="15">
        <f t="shared" si="111"/>
        <v>8.7471264367816133</v>
      </c>
      <c r="G541" s="228"/>
      <c r="H541" s="228"/>
    </row>
    <row r="542" spans="1:8" s="130" customFormat="1" ht="17.25" customHeight="1">
      <c r="A542" s="179"/>
      <c r="D542" s="97">
        <v>43283</v>
      </c>
      <c r="E542" s="227">
        <v>26100</v>
      </c>
      <c r="F542" s="15">
        <f t="shared" si="111"/>
        <v>2.1846370683580005</v>
      </c>
      <c r="G542" s="227"/>
      <c r="H542" s="227"/>
    </row>
    <row r="543" spans="1:8" s="130" customFormat="1" ht="17.25" customHeight="1">
      <c r="A543" s="179"/>
      <c r="D543" s="97">
        <v>43280</v>
      </c>
      <c r="E543" s="226">
        <v>25542</v>
      </c>
      <c r="F543" s="15">
        <f t="shared" si="111"/>
        <v>3.4089068825910971</v>
      </c>
      <c r="G543" s="226"/>
      <c r="H543" s="226"/>
    </row>
    <row r="544" spans="1:8" s="130" customFormat="1" ht="17.25" customHeight="1">
      <c r="A544" s="179"/>
      <c r="D544" s="97">
        <v>43279</v>
      </c>
      <c r="E544" s="225">
        <v>24700</v>
      </c>
      <c r="F544" s="15">
        <f t="shared" si="111"/>
        <v>1.6460905349794217</v>
      </c>
      <c r="G544" s="225"/>
      <c r="H544" s="225"/>
    </row>
    <row r="545" spans="1:8" s="130" customFormat="1" ht="17.25" customHeight="1">
      <c r="A545" s="179"/>
      <c r="D545" s="97">
        <v>43278</v>
      </c>
      <c r="E545" s="224">
        <v>24300</v>
      </c>
      <c r="F545" s="15">
        <f t="shared" si="111"/>
        <v>3.6335721596724682</v>
      </c>
      <c r="G545" s="224"/>
      <c r="H545" s="224"/>
    </row>
    <row r="546" spans="1:8" s="130" customFormat="1" ht="17.25" customHeight="1">
      <c r="A546" s="179"/>
      <c r="D546" s="97">
        <v>43277</v>
      </c>
      <c r="E546" s="223">
        <v>23448</v>
      </c>
      <c r="F546" s="15">
        <f t="shared" si="111"/>
        <v>1.0167154919869006</v>
      </c>
      <c r="G546" s="223"/>
      <c r="H546" s="223"/>
    </row>
    <row r="547" spans="1:8" s="130" customFormat="1" ht="17.25" customHeight="1">
      <c r="A547" s="179"/>
      <c r="D547" s="97">
        <v>43276</v>
      </c>
      <c r="E547" s="221">
        <v>23212</v>
      </c>
      <c r="F547" s="15">
        <f t="shared" si="111"/>
        <v>5.509090909090915</v>
      </c>
      <c r="G547" s="221"/>
      <c r="H547" s="221"/>
    </row>
    <row r="548" spans="1:8" s="130" customFormat="1" ht="17.25" customHeight="1">
      <c r="A548" s="179"/>
      <c r="D548" s="97">
        <v>43273</v>
      </c>
      <c r="E548" s="221">
        <v>22000</v>
      </c>
      <c r="F548" s="15">
        <f t="shared" si="111"/>
        <v>1.984053402558871</v>
      </c>
      <c r="G548" s="221"/>
      <c r="H548" s="221"/>
    </row>
    <row r="549" spans="1:8" s="130" customFormat="1" ht="17.25" customHeight="1">
      <c r="A549" s="179"/>
      <c r="D549" s="97">
        <v>43272</v>
      </c>
      <c r="E549" s="219">
        <v>21572</v>
      </c>
      <c r="F549" s="15">
        <f t="shared" si="111"/>
        <v>-3.9707977207977194</v>
      </c>
      <c r="G549" s="219"/>
      <c r="H549" s="219"/>
    </row>
    <row r="550" spans="1:8" s="130" customFormat="1" ht="17.25" customHeight="1">
      <c r="A550" s="179"/>
      <c r="D550" s="97">
        <v>43271</v>
      </c>
      <c r="E550" s="217">
        <v>22464</v>
      </c>
      <c r="F550" s="15">
        <f t="shared" si="111"/>
        <v>5.2424455375966232</v>
      </c>
      <c r="G550" s="217"/>
      <c r="H550" s="217"/>
    </row>
    <row r="551" spans="1:8" s="130" customFormat="1" ht="17.25" customHeight="1">
      <c r="A551" s="179"/>
      <c r="D551" s="97">
        <v>43270</v>
      </c>
      <c r="E551" s="216">
        <v>21345</v>
      </c>
      <c r="F551" s="15">
        <f t="shared" si="111"/>
        <v>15.691056910569102</v>
      </c>
      <c r="G551" s="216"/>
      <c r="H551" s="216"/>
    </row>
    <row r="552" spans="1:8" s="130" customFormat="1" ht="17.25" customHeight="1">
      <c r="A552" s="179"/>
      <c r="D552" s="97">
        <v>43269</v>
      </c>
      <c r="E552" s="215">
        <v>18450</v>
      </c>
      <c r="F552" s="15">
        <f t="shared" si="111"/>
        <v>-16.561143270622281</v>
      </c>
      <c r="G552" s="215"/>
      <c r="H552" s="215"/>
    </row>
    <row r="553" spans="1:8" s="130" customFormat="1" ht="17.25" customHeight="1">
      <c r="A553" s="179"/>
      <c r="D553" s="97">
        <v>43266</v>
      </c>
      <c r="E553" s="214">
        <v>22112</v>
      </c>
      <c r="F553" s="15">
        <f t="shared" si="111"/>
        <v>-17.79925650557621</v>
      </c>
      <c r="G553" s="213"/>
      <c r="H553" s="213"/>
    </row>
    <row r="554" spans="1:8" s="130" customFormat="1" ht="17.25" customHeight="1">
      <c r="A554" s="179"/>
      <c r="D554" s="97">
        <v>43265</v>
      </c>
      <c r="E554" s="211">
        <v>26900</v>
      </c>
      <c r="F554" s="15">
        <f t="shared" si="111"/>
        <v>-4.9705019959727252</v>
      </c>
      <c r="G554" s="211"/>
      <c r="H554" s="211"/>
    </row>
    <row r="555" spans="1:8" s="130" customFormat="1" ht="17.25" customHeight="1">
      <c r="A555" s="179"/>
      <c r="D555" s="97">
        <v>43264</v>
      </c>
      <c r="E555" s="210">
        <v>28307</v>
      </c>
      <c r="F555" s="15">
        <f t="shared" si="111"/>
        <v>-2.0519031141868567</v>
      </c>
      <c r="G555" s="210"/>
      <c r="H555" s="210"/>
    </row>
    <row r="556" spans="1:8" s="130" customFormat="1" ht="17.25" customHeight="1">
      <c r="A556" s="179"/>
      <c r="D556" s="97">
        <v>43263</v>
      </c>
      <c r="E556" s="209">
        <v>28900</v>
      </c>
      <c r="F556" s="15">
        <f t="shared" si="111"/>
        <v>14.682539682539684</v>
      </c>
      <c r="G556" s="209"/>
      <c r="H556" s="209"/>
    </row>
    <row r="557" spans="1:8" s="130" customFormat="1" ht="17.25" customHeight="1">
      <c r="A557" s="179"/>
      <c r="D557" s="97">
        <v>43262</v>
      </c>
      <c r="E557" s="208">
        <v>25200</v>
      </c>
      <c r="F557" s="15">
        <f t="shared" si="111"/>
        <v>-6.6666666666666714</v>
      </c>
      <c r="G557" s="208"/>
      <c r="H557" s="208"/>
    </row>
    <row r="558" spans="1:8" s="130" customFormat="1" ht="17.25" customHeight="1">
      <c r="A558" s="179"/>
      <c r="D558" s="97">
        <v>43259</v>
      </c>
      <c r="E558" s="207">
        <v>27000</v>
      </c>
      <c r="F558" s="15">
        <f t="shared" si="111"/>
        <v>10.069302894415003</v>
      </c>
      <c r="G558" s="207"/>
      <c r="H558" s="207"/>
    </row>
    <row r="559" spans="1:8" s="130" customFormat="1" ht="17.25" customHeight="1">
      <c r="A559" s="179"/>
      <c r="D559" s="97">
        <v>43258</v>
      </c>
      <c r="E559" s="206">
        <v>24530</v>
      </c>
      <c r="F559" s="15">
        <f t="shared" si="111"/>
        <v>-30.468550695881405</v>
      </c>
      <c r="G559" s="147" t="s">
        <v>1206</v>
      </c>
      <c r="H559" s="206"/>
    </row>
    <row r="560" spans="1:8" s="130" customFormat="1" ht="17.25" customHeight="1">
      <c r="A560" s="179"/>
      <c r="D560" s="97">
        <v>43226</v>
      </c>
      <c r="E560" s="204">
        <v>35279</v>
      </c>
      <c r="F560" s="15">
        <f t="shared" si="111"/>
        <v>-11.363750565298233</v>
      </c>
      <c r="G560" s="204"/>
      <c r="H560" s="204"/>
    </row>
    <row r="561" spans="1:8" s="130" customFormat="1" ht="17.25" customHeight="1">
      <c r="A561" s="179"/>
      <c r="D561" s="97">
        <v>43256</v>
      </c>
      <c r="E561" s="203">
        <v>39802</v>
      </c>
      <c r="F561" s="15">
        <f t="shared" si="111"/>
        <v>-14.770877944325477</v>
      </c>
      <c r="G561" s="203"/>
      <c r="H561" s="203"/>
    </row>
    <row r="562" spans="1:8" s="130" customFormat="1" ht="17.25" customHeight="1">
      <c r="A562" s="179"/>
      <c r="D562" s="97">
        <v>43255</v>
      </c>
      <c r="E562" s="202">
        <v>46700</v>
      </c>
      <c r="F562" s="15">
        <f t="shared" si="111"/>
        <v>36.741625673459822</v>
      </c>
      <c r="G562" s="150" t="s">
        <v>1205</v>
      </c>
      <c r="H562" s="202"/>
    </row>
    <row r="563" spans="1:8" s="130" customFormat="1" ht="17.25" customHeight="1">
      <c r="A563" s="179"/>
      <c r="D563" s="97">
        <v>43250</v>
      </c>
      <c r="E563" s="198">
        <v>34152</v>
      </c>
      <c r="F563" s="15">
        <f t="shared" si="111"/>
        <v>13.840000000000003</v>
      </c>
      <c r="G563" s="198" t="s">
        <v>1203</v>
      </c>
      <c r="H563" s="198"/>
    </row>
    <row r="564" spans="1:8" s="130" customFormat="1" ht="17.25" customHeight="1">
      <c r="A564" s="179"/>
      <c r="D564" s="97">
        <v>43249</v>
      </c>
      <c r="E564" s="197">
        <v>30000</v>
      </c>
      <c r="F564" s="15">
        <f t="shared" si="111"/>
        <v>-15.285347188885439</v>
      </c>
      <c r="G564" s="201" t="s">
        <v>1199</v>
      </c>
      <c r="H564" s="200" t="s">
        <v>1201</v>
      </c>
    </row>
    <row r="565" spans="1:8" s="130" customFormat="1" ht="17.25" customHeight="1">
      <c r="A565" s="179"/>
      <c r="D565" s="97">
        <v>43245</v>
      </c>
      <c r="E565" s="195">
        <v>35413</v>
      </c>
      <c r="F565" s="15">
        <f t="shared" si="111"/>
        <v>-16.076972296608758</v>
      </c>
      <c r="G565" s="201" t="s">
        <v>1199</v>
      </c>
      <c r="H565" s="195"/>
    </row>
    <row r="566" spans="1:8" s="130" customFormat="1" ht="17.25" customHeight="1">
      <c r="A566" s="179"/>
      <c r="D566" s="97">
        <v>43244</v>
      </c>
      <c r="E566" s="194">
        <v>42197</v>
      </c>
      <c r="F566" s="15">
        <f t="shared" si="111"/>
        <v>-7.7721679452713488</v>
      </c>
      <c r="G566" s="194" t="s">
        <v>1199</v>
      </c>
      <c r="H566" s="194"/>
    </row>
    <row r="567" spans="1:8" s="130" customFormat="1" ht="17.25" customHeight="1">
      <c r="A567" s="179"/>
      <c r="D567" s="97">
        <v>43243</v>
      </c>
      <c r="E567" s="193">
        <v>45753</v>
      </c>
      <c r="F567" s="15">
        <f t="shared" si="111"/>
        <v>-9.220238095238102</v>
      </c>
      <c r="G567" s="196" t="s">
        <v>1199</v>
      </c>
      <c r="H567" s="193"/>
    </row>
    <row r="568" spans="1:8" s="130" customFormat="1" ht="17.25" customHeight="1">
      <c r="A568" s="179"/>
      <c r="D568" s="97">
        <v>43242</v>
      </c>
      <c r="E568" s="192">
        <v>50400</v>
      </c>
      <c r="F568" s="15">
        <f t="shared" si="111"/>
        <v>4.4105156305027862</v>
      </c>
      <c r="G568" s="192"/>
      <c r="H568" s="192"/>
    </row>
    <row r="569" spans="1:8" s="130" customFormat="1" ht="17.25" customHeight="1">
      <c r="A569" s="179"/>
      <c r="D569" s="97">
        <v>43241</v>
      </c>
      <c r="E569" s="191">
        <v>48271</v>
      </c>
      <c r="F569" s="15">
        <f t="shared" si="111"/>
        <v>-1.0698255897362259</v>
      </c>
      <c r="G569" s="191" t="s">
        <v>1198</v>
      </c>
      <c r="H569" s="191"/>
    </row>
    <row r="570" spans="1:8" s="130" customFormat="1" ht="17.25" customHeight="1">
      <c r="A570" s="179"/>
      <c r="D570" s="97">
        <v>43238</v>
      </c>
      <c r="E570" s="191">
        <v>48793</v>
      </c>
      <c r="F570" s="15">
        <f t="shared" si="111"/>
        <v>-3.8542631381899213</v>
      </c>
      <c r="G570" s="191" t="s">
        <v>1198</v>
      </c>
      <c r="H570" s="191"/>
    </row>
    <row r="571" spans="1:8" s="130" customFormat="1" ht="17.25" customHeight="1">
      <c r="A571" s="179"/>
      <c r="D571" s="97">
        <v>43237</v>
      </c>
      <c r="E571" s="190">
        <v>50749</v>
      </c>
      <c r="F571" s="15">
        <f t="shared" si="111"/>
        <v>-8.4547947182336429</v>
      </c>
      <c r="G571" s="190" t="s">
        <v>1198</v>
      </c>
      <c r="H571" s="190"/>
    </row>
    <row r="572" spans="1:8" s="130" customFormat="1" ht="17.25" customHeight="1">
      <c r="A572" s="179"/>
      <c r="D572" s="97">
        <v>43236</v>
      </c>
      <c r="E572" s="189">
        <v>55436</v>
      </c>
      <c r="F572" s="15">
        <f t="shared" si="111"/>
        <v>5.1916508538899393</v>
      </c>
      <c r="G572" s="191" t="s">
        <v>1137</v>
      </c>
      <c r="H572" s="189"/>
    </row>
    <row r="573" spans="1:8" ht="17.25" customHeight="1">
      <c r="D573" s="97">
        <v>43235</v>
      </c>
      <c r="E573" s="188">
        <v>52700</v>
      </c>
      <c r="F573" s="15">
        <f t="shared" si="111"/>
        <v>5.0219210840972437</v>
      </c>
      <c r="G573" s="191" t="s">
        <v>1137</v>
      </c>
      <c r="H573" s="188"/>
    </row>
    <row r="574" spans="1:8" s="130" customFormat="1" ht="17.25" customHeight="1">
      <c r="A574" s="179"/>
      <c r="D574" s="97">
        <v>43234</v>
      </c>
      <c r="E574" s="187">
        <v>50180</v>
      </c>
      <c r="F574" s="15">
        <f t="shared" si="111"/>
        <v>-0.70051846281711505</v>
      </c>
      <c r="G574" s="187"/>
      <c r="H574" s="187"/>
    </row>
    <row r="575" spans="1:8" s="130" customFormat="1" ht="17.25" customHeight="1">
      <c r="A575" s="179"/>
      <c r="D575" s="97">
        <v>43231</v>
      </c>
      <c r="E575" s="186">
        <v>50534</v>
      </c>
      <c r="F575" s="15">
        <f t="shared" ref="F575:F638" si="112">(E575*100/E576)-100</f>
        <v>0.52516411378556427</v>
      </c>
      <c r="G575" s="186"/>
      <c r="H575" s="186"/>
    </row>
    <row r="576" spans="1:8" s="130" customFormat="1" ht="17.25" customHeight="1">
      <c r="A576" s="179"/>
      <c r="D576" s="97">
        <v>43230</v>
      </c>
      <c r="E576" s="185">
        <v>50270</v>
      </c>
      <c r="F576" s="15">
        <f t="shared" si="112"/>
        <v>3.6965221337513867</v>
      </c>
      <c r="G576" s="185"/>
      <c r="H576" s="185"/>
    </row>
    <row r="577" spans="1:8" s="130" customFormat="1" ht="17.25" customHeight="1">
      <c r="A577" s="179"/>
      <c r="D577" s="97">
        <v>43229</v>
      </c>
      <c r="E577" s="184">
        <v>48478</v>
      </c>
      <c r="F577" s="15">
        <f t="shared" si="112"/>
        <v>-2.5175950130705758</v>
      </c>
      <c r="G577" s="184" t="s">
        <v>1137</v>
      </c>
      <c r="H577" s="184"/>
    </row>
    <row r="578" spans="1:8" s="130" customFormat="1" ht="17.25" customHeight="1">
      <c r="A578" s="179"/>
      <c r="D578" s="97">
        <v>43228</v>
      </c>
      <c r="E578" s="183">
        <v>49730</v>
      </c>
      <c r="F578" s="15">
        <f t="shared" si="112"/>
        <v>8.0805007389376726</v>
      </c>
      <c r="G578" s="183" t="s">
        <v>1137</v>
      </c>
      <c r="H578" s="183"/>
    </row>
    <row r="579" spans="1:8" s="130" customFormat="1" ht="17.25" customHeight="1">
      <c r="A579" s="179"/>
      <c r="D579" s="97">
        <v>43227</v>
      </c>
      <c r="E579" s="182">
        <v>46012</v>
      </c>
      <c r="F579" s="15">
        <f t="shared" si="112"/>
        <v>7.1991053538977638</v>
      </c>
      <c r="G579" s="182" t="s">
        <v>1137</v>
      </c>
      <c r="H579" s="182"/>
    </row>
    <row r="580" spans="1:8" s="130" customFormat="1" ht="17.25" customHeight="1">
      <c r="A580" s="179"/>
      <c r="D580" s="97">
        <v>43224</v>
      </c>
      <c r="E580" s="176">
        <v>42922</v>
      </c>
      <c r="F580" s="15">
        <f t="shared" si="112"/>
        <v>2.2682868715749294</v>
      </c>
      <c r="G580" s="1" t="s">
        <v>1137</v>
      </c>
      <c r="H580" s="15">
        <v>-1.21</v>
      </c>
    </row>
    <row r="581" spans="1:8" s="130" customFormat="1" ht="17.25" customHeight="1">
      <c r="A581" s="179"/>
      <c r="D581" s="97">
        <v>43223</v>
      </c>
      <c r="E581" s="175">
        <v>41970</v>
      </c>
      <c r="F581" s="15">
        <f t="shared" si="112"/>
        <v>-1.3236780852514585</v>
      </c>
      <c r="G581" s="1" t="s">
        <v>1137</v>
      </c>
      <c r="H581" s="15">
        <v>-1.21</v>
      </c>
    </row>
    <row r="582" spans="1:8" s="130" customFormat="1" ht="17.25" customHeight="1">
      <c r="A582" s="179"/>
      <c r="D582" s="97">
        <v>43222</v>
      </c>
      <c r="E582" s="175">
        <v>42533</v>
      </c>
      <c r="F582" s="15">
        <f t="shared" si="112"/>
        <v>5.5409429280396978</v>
      </c>
      <c r="G582" s="1" t="s">
        <v>1137</v>
      </c>
      <c r="H582" s="132">
        <f>VLOOKUP(D582,Historico_IBOVESPA!$A$5:$D$180,4,FALSE)</f>
        <v>-1.82</v>
      </c>
    </row>
    <row r="583" spans="1:8" s="130" customFormat="1" ht="17.25" customHeight="1">
      <c r="A583" s="179"/>
      <c r="D583" s="97">
        <v>43217</v>
      </c>
      <c r="E583" s="175">
        <v>40300</v>
      </c>
      <c r="F583" s="15">
        <f t="shared" si="112"/>
        <v>7.8058958857204033</v>
      </c>
      <c r="G583" s="1"/>
      <c r="H583" s="132">
        <f>VLOOKUP(D583,Historico_IBOVESPA!$A$5:$D$180,4,FALSE)</f>
        <v>7.0000000000000007E-2</v>
      </c>
    </row>
    <row r="584" spans="1:8" s="130" customFormat="1" ht="17.25" customHeight="1">
      <c r="A584" s="179"/>
      <c r="D584" s="97">
        <v>43216</v>
      </c>
      <c r="E584" s="175">
        <v>37382</v>
      </c>
      <c r="F584" s="15">
        <f t="shared" si="112"/>
        <v>0.91515266042166843</v>
      </c>
      <c r="G584" s="1"/>
      <c r="H584" s="132">
        <f>VLOOKUP(D584,Historico_IBOVESPA!$A$5:$D$180,4,FALSE)</f>
        <v>1.57</v>
      </c>
    </row>
    <row r="585" spans="1:8" s="130" customFormat="1" ht="17.25" customHeight="1">
      <c r="A585" s="179"/>
      <c r="D585" s="97">
        <v>43215</v>
      </c>
      <c r="E585" s="175">
        <v>37043</v>
      </c>
      <c r="F585" s="15">
        <f t="shared" si="112"/>
        <v>1.3488372093023315</v>
      </c>
      <c r="G585" s="1" t="s">
        <v>1134</v>
      </c>
      <c r="H585" s="132">
        <f>VLOOKUP(D585,Historico_IBOVESPA!$A$5:$D$180,4,FALSE)</f>
        <v>-0.5</v>
      </c>
    </row>
    <row r="586" spans="1:8" s="130" customFormat="1" ht="17.25" customHeight="1">
      <c r="A586" s="179"/>
      <c r="D586" s="97">
        <v>43213</v>
      </c>
      <c r="E586" s="175">
        <v>36550</v>
      </c>
      <c r="F586" s="15">
        <f t="shared" si="112"/>
        <v>-3.8157894736842053</v>
      </c>
      <c r="G586" s="1" t="s">
        <v>1133</v>
      </c>
      <c r="H586" s="132">
        <f>VLOOKUP(D586,Historico_IBOVESPA!$A$5:$D$180,4,FALSE)</f>
        <v>0.06</v>
      </c>
    </row>
    <row r="587" spans="1:8" s="130" customFormat="1" ht="17.25" customHeight="1">
      <c r="A587" s="179"/>
      <c r="D587" s="97">
        <v>43210</v>
      </c>
      <c r="E587" s="175">
        <v>38000</v>
      </c>
      <c r="F587" s="15">
        <f t="shared" si="112"/>
        <v>-2.0618556701030997</v>
      </c>
      <c r="G587" s="1" t="s">
        <v>1108</v>
      </c>
      <c r="H587" s="132">
        <f>VLOOKUP(D587,Historico_IBOVESPA!$A$5:$D$180,4,FALSE)</f>
        <v>-0.32</v>
      </c>
    </row>
    <row r="588" spans="1:8" s="130" customFormat="1" ht="17.25" customHeight="1">
      <c r="A588" s="179"/>
      <c r="D588" s="97">
        <v>43209</v>
      </c>
      <c r="E588" s="175">
        <v>38800</v>
      </c>
      <c r="F588" s="15">
        <f t="shared" si="112"/>
        <v>1.6185637211251418</v>
      </c>
      <c r="G588" s="1"/>
      <c r="H588" s="132">
        <f>VLOOKUP(D588,Historico_IBOVESPA!$A$5:$D$180,4,FALSE)</f>
        <v>0.06</v>
      </c>
    </row>
    <row r="589" spans="1:8" s="130" customFormat="1" ht="17.25" customHeight="1">
      <c r="A589" s="179"/>
      <c r="D589" s="97">
        <v>43208</v>
      </c>
      <c r="E589" s="175">
        <v>38182</v>
      </c>
      <c r="F589" s="15">
        <f t="shared" si="112"/>
        <v>14.317365269461078</v>
      </c>
      <c r="G589" s="1"/>
      <c r="H589" s="132">
        <f>VLOOKUP(D589,Historico_IBOVESPA!$A$5:$D$180,4,FALSE)</f>
        <v>2.0099999999999998</v>
      </c>
    </row>
    <row r="590" spans="1:8" s="130" customFormat="1" ht="17.25" customHeight="1">
      <c r="A590" s="179"/>
      <c r="D590" s="97">
        <v>43207</v>
      </c>
      <c r="E590" s="175">
        <v>33400</v>
      </c>
      <c r="F590" s="15">
        <f t="shared" si="112"/>
        <v>1.2121212121212182</v>
      </c>
      <c r="G590" s="1"/>
      <c r="H590" s="132">
        <f>VLOOKUP(D590,Historico_IBOVESPA!$A$5:$D$180,4,FALSE)</f>
        <v>1.48</v>
      </c>
    </row>
    <row r="591" spans="1:8" s="130" customFormat="1" ht="17.25" customHeight="1">
      <c r="A591" s="179"/>
      <c r="D591" s="97">
        <v>43206</v>
      </c>
      <c r="E591" s="175">
        <v>33000</v>
      </c>
      <c r="F591" s="15">
        <f t="shared" si="112"/>
        <v>-6.359070400953442</v>
      </c>
      <c r="G591" s="1" t="s">
        <v>1132</v>
      </c>
      <c r="H591" s="132">
        <f>VLOOKUP(D591,Historico_IBOVESPA!$A$5:$D$180,4,FALSE)</f>
        <v>-1.75</v>
      </c>
    </row>
    <row r="592" spans="1:8" s="130" customFormat="1" ht="17.25" customHeight="1">
      <c r="A592" s="179"/>
      <c r="D592" s="97">
        <v>43203</v>
      </c>
      <c r="E592" s="173">
        <v>35241</v>
      </c>
      <c r="F592" s="15">
        <f t="shared" si="112"/>
        <v>-3.7131147540983562</v>
      </c>
      <c r="G592" s="167" t="s">
        <v>1108</v>
      </c>
      <c r="H592" s="132">
        <f>VLOOKUP(D592,Historico_IBOVESPA!$A$5:$D$180,4,FALSE)</f>
        <v>-1.3</v>
      </c>
    </row>
    <row r="593" spans="1:8" s="130" customFormat="1" ht="17.25" customHeight="1">
      <c r="A593" s="179"/>
      <c r="D593" s="97">
        <v>43202</v>
      </c>
      <c r="E593" s="172">
        <v>36600</v>
      </c>
      <c r="F593" s="15">
        <f t="shared" si="112"/>
        <v>4.5714285714285694</v>
      </c>
      <c r="G593" s="167" t="s">
        <v>1128</v>
      </c>
      <c r="H593" s="132">
        <f>VLOOKUP(D593,Historico_IBOVESPA!$A$5:$D$180,4,FALSE)</f>
        <v>0.23</v>
      </c>
    </row>
    <row r="594" spans="1:8" s="130" customFormat="1" ht="17.25" customHeight="1">
      <c r="A594" s="179"/>
      <c r="D594" s="97">
        <v>43200</v>
      </c>
      <c r="E594" s="171">
        <v>35000</v>
      </c>
      <c r="F594" s="15">
        <f t="shared" si="112"/>
        <v>6.408853216587616</v>
      </c>
      <c r="G594" s="167" t="s">
        <v>1131</v>
      </c>
      <c r="H594" s="132">
        <f>VLOOKUP(D594,Historico_IBOVESPA!$A$5:$D$180,4,FALSE)</f>
        <v>1.44</v>
      </c>
    </row>
    <row r="595" spans="1:8" s="130" customFormat="1" ht="17.25" customHeight="1">
      <c r="A595" s="179"/>
      <c r="D595" s="97">
        <v>43199</v>
      </c>
      <c r="E595" s="170">
        <v>32892</v>
      </c>
      <c r="F595" s="15">
        <f t="shared" si="112"/>
        <v>-10.702068740837277</v>
      </c>
      <c r="G595" s="167" t="s">
        <v>1130</v>
      </c>
      <c r="H595" s="132">
        <f>VLOOKUP(D595,Historico_IBOVESPA!$A$5:$D$180,4,FALSE)</f>
        <v>-1.78</v>
      </c>
    </row>
    <row r="596" spans="1:8" s="130" customFormat="1" ht="17.25" customHeight="1">
      <c r="A596" s="179"/>
      <c r="D596" s="97">
        <v>43195</v>
      </c>
      <c r="E596" s="169">
        <v>36834</v>
      </c>
      <c r="F596" s="15">
        <f t="shared" si="112"/>
        <v>-2.4988088305362908</v>
      </c>
      <c r="G596" s="167" t="s">
        <v>1114</v>
      </c>
      <c r="H596" s="132">
        <f>VLOOKUP(D596,Historico_IBOVESPA!$A$5:$D$180,4,FALSE)</f>
        <v>1.01</v>
      </c>
    </row>
    <row r="597" spans="1:8" s="130" customFormat="1" ht="17.25" customHeight="1">
      <c r="A597" s="179"/>
      <c r="D597" s="97">
        <v>43195</v>
      </c>
      <c r="E597" s="168">
        <v>37778</v>
      </c>
      <c r="F597" s="15">
        <f t="shared" si="112"/>
        <v>6.2373453318335237</v>
      </c>
      <c r="G597" s="167" t="s">
        <v>1121</v>
      </c>
      <c r="H597" s="132">
        <f>VLOOKUP(D597,Historico_IBOVESPA!$A$5:$D$180,4,FALSE)</f>
        <v>1.01</v>
      </c>
    </row>
    <row r="598" spans="1:8" s="130" customFormat="1" ht="17.25" customHeight="1">
      <c r="A598" s="179"/>
      <c r="D598" s="97">
        <v>43194</v>
      </c>
      <c r="E598" s="166">
        <v>35560</v>
      </c>
      <c r="F598" s="15">
        <f t="shared" si="112"/>
        <v>1.6900683462495323</v>
      </c>
      <c r="G598" s="167" t="s">
        <v>1121</v>
      </c>
      <c r="H598" s="132">
        <f>VLOOKUP(D598,Historico_IBOVESPA!$A$5:$D$180,4,FALSE)</f>
        <v>-0.31</v>
      </c>
    </row>
    <row r="599" spans="1:8" s="130" customFormat="1" ht="17.25" customHeight="1">
      <c r="A599" s="179"/>
      <c r="D599" s="97">
        <v>43188</v>
      </c>
      <c r="E599" s="165">
        <v>34969</v>
      </c>
      <c r="F599" s="15">
        <f t="shared" si="112"/>
        <v>-3.2562385879488716</v>
      </c>
      <c r="G599" s="161" t="s">
        <v>1121</v>
      </c>
      <c r="H599" s="132">
        <f>VLOOKUP(D599,Historico_IBOVESPA!$A$5:$D$180,4,FALSE)</f>
        <v>1.79</v>
      </c>
    </row>
    <row r="600" spans="1:8" s="130" customFormat="1" ht="17.25" customHeight="1">
      <c r="A600" s="179"/>
      <c r="D600" s="97">
        <v>43187</v>
      </c>
      <c r="E600" s="164">
        <v>36146</v>
      </c>
      <c r="F600" s="15">
        <f t="shared" si="112"/>
        <v>-6.128914974289728</v>
      </c>
      <c r="G600" s="147" t="s">
        <v>1128</v>
      </c>
      <c r="H600" s="132">
        <f>VLOOKUP(D600,Historico_IBOVESPA!$A$5:$D$180,4,FALSE)</f>
        <v>7.0000000000000007E-2</v>
      </c>
    </row>
    <row r="601" spans="1:8" s="130" customFormat="1" ht="17.25" customHeight="1">
      <c r="A601" s="179"/>
      <c r="D601" s="97">
        <v>43186</v>
      </c>
      <c r="E601" s="163">
        <v>38506</v>
      </c>
      <c r="F601" s="15">
        <f t="shared" si="112"/>
        <v>-4.0970336977908346</v>
      </c>
      <c r="G601" s="161" t="s">
        <v>1126</v>
      </c>
      <c r="H601" s="132">
        <f>VLOOKUP(D601,Historico_IBOVESPA!$A$5:$D$180,4,FALSE)</f>
        <v>-1.5</v>
      </c>
    </row>
    <row r="602" spans="1:8" s="130" customFormat="1" ht="17.25" customHeight="1">
      <c r="A602" s="179"/>
      <c r="D602" s="97">
        <v>43185</v>
      </c>
      <c r="E602" s="162">
        <v>40151</v>
      </c>
      <c r="F602" s="15">
        <f t="shared" si="112"/>
        <v>-4.8577047937252615</v>
      </c>
      <c r="G602" s="161" t="s">
        <v>1121</v>
      </c>
      <c r="H602" s="132">
        <f>VLOOKUP(D602,Historico_IBOVESPA!$A$5:$D$180,4,FALSE)</f>
        <v>0.84</v>
      </c>
    </row>
    <row r="603" spans="1:8" s="130" customFormat="1" ht="17.25" customHeight="1">
      <c r="A603" s="179"/>
      <c r="D603" s="97">
        <v>43182</v>
      </c>
      <c r="E603" s="160">
        <v>42201</v>
      </c>
      <c r="F603" s="15">
        <f t="shared" si="112"/>
        <v>-2.296668441645636</v>
      </c>
      <c r="G603" s="161" t="s">
        <v>1121</v>
      </c>
      <c r="H603" s="132">
        <f>VLOOKUP(D603,Historico_IBOVESPA!$A$5:$D$180,4,FALSE)</f>
        <v>-0.46</v>
      </c>
    </row>
    <row r="604" spans="1:8" s="130" customFormat="1" ht="17.25" customHeight="1">
      <c r="A604" s="179"/>
      <c r="D604" s="97">
        <v>43181</v>
      </c>
      <c r="E604" s="159">
        <v>43193</v>
      </c>
      <c r="F604" s="15">
        <f t="shared" si="112"/>
        <v>0.17858799517580337</v>
      </c>
      <c r="G604" s="159"/>
      <c r="H604" s="132">
        <f>VLOOKUP(D604,Historico_IBOVESPA!$A$5:$D$180,4,FALSE)</f>
        <v>-0.25</v>
      </c>
    </row>
    <row r="605" spans="1:8" s="130" customFormat="1" ht="17.25" customHeight="1">
      <c r="A605" s="179"/>
      <c r="D605" s="97">
        <v>43180</v>
      </c>
      <c r="E605" s="158">
        <v>43116</v>
      </c>
      <c r="F605" s="15">
        <f t="shared" si="112"/>
        <v>7.4783128926114273</v>
      </c>
      <c r="G605" s="158" t="s">
        <v>1120</v>
      </c>
      <c r="H605" s="132">
        <f>VLOOKUP(D605,Historico_IBOVESPA!$A$5:$D$180,4,FALSE)</f>
        <v>0.97</v>
      </c>
    </row>
    <row r="606" spans="1:8" s="130" customFormat="1" ht="17.25" customHeight="1">
      <c r="A606" s="179"/>
      <c r="D606" s="97">
        <v>43179</v>
      </c>
      <c r="E606" s="157">
        <v>40116</v>
      </c>
      <c r="F606" s="15">
        <f t="shared" si="112"/>
        <v>2.3811346757522358</v>
      </c>
      <c r="G606" s="157" t="s">
        <v>1119</v>
      </c>
      <c r="H606" s="132">
        <f>VLOOKUP(D606,Historico_IBOVESPA!$A$5:$D$180,4,FALSE)</f>
        <v>0.3</v>
      </c>
    </row>
    <row r="607" spans="1:8" s="130" customFormat="1" ht="17.25" customHeight="1">
      <c r="A607" s="179"/>
      <c r="D607" s="97">
        <v>43178</v>
      </c>
      <c r="E607" s="156">
        <v>39183</v>
      </c>
      <c r="F607" s="15">
        <f t="shared" si="112"/>
        <v>0.79228295819935113</v>
      </c>
      <c r="G607" s="156"/>
      <c r="H607" s="132">
        <f>VLOOKUP(D607,Historico_IBOVESPA!$A$5:$D$180,4,FALSE)</f>
        <v>-1.1499999999999999</v>
      </c>
    </row>
    <row r="608" spans="1:8" s="130" customFormat="1" ht="17.25" customHeight="1">
      <c r="A608" s="179"/>
      <c r="D608" s="97">
        <v>43175</v>
      </c>
      <c r="E608" s="155">
        <v>38875</v>
      </c>
      <c r="F608" s="15">
        <f t="shared" si="112"/>
        <v>1.7536971600575839</v>
      </c>
      <c r="G608" s="149"/>
      <c r="H608" s="132">
        <f>VLOOKUP(D608,Historico_IBOVESPA!$A$5:$D$180,4,FALSE)</f>
        <v>-0.05</v>
      </c>
    </row>
    <row r="609" spans="1:8" s="130" customFormat="1" ht="17.25" customHeight="1">
      <c r="A609" s="179"/>
      <c r="D609" s="97">
        <v>43174</v>
      </c>
      <c r="E609" s="153">
        <v>38205</v>
      </c>
      <c r="F609" s="15">
        <f t="shared" si="112"/>
        <v>-0.85893709777870697</v>
      </c>
      <c r="G609" s="149"/>
      <c r="H609" s="132">
        <f>VLOOKUP(D609,Historico_IBOVESPA!$A$5:$D$180,4,FALSE)</f>
        <v>-1.3</v>
      </c>
    </row>
    <row r="610" spans="1:8" s="113" customFormat="1" ht="17.25" customHeight="1">
      <c r="A610" s="179"/>
      <c r="D610" s="97">
        <v>43173</v>
      </c>
      <c r="E610" s="152">
        <v>38536</v>
      </c>
      <c r="F610" s="15">
        <f t="shared" si="112"/>
        <v>3.7671325093572392</v>
      </c>
      <c r="G610" s="149" t="s">
        <v>1114</v>
      </c>
      <c r="H610" s="132">
        <f>VLOOKUP(D610,Historico_IBOVESPA!$A$5:$D$180,4,FALSE)</f>
        <v>-0.39</v>
      </c>
    </row>
    <row r="611" spans="1:8" s="113" customFormat="1" ht="17.25" customHeight="1">
      <c r="A611" s="179"/>
      <c r="D611" s="97">
        <v>43172</v>
      </c>
      <c r="E611" s="149">
        <v>37137</v>
      </c>
      <c r="F611" s="15">
        <f t="shared" si="112"/>
        <v>-1.3311015463095828</v>
      </c>
      <c r="G611" s="149"/>
      <c r="H611" s="132">
        <f>VLOOKUP(D611,Historico_IBOVESPA!$A$5:$D$180,4,FALSE)</f>
        <v>-0.59</v>
      </c>
    </row>
    <row r="612" spans="1:8" s="109" customFormat="1" ht="17.25" customHeight="1">
      <c r="A612" s="179"/>
      <c r="D612" s="97">
        <v>43171</v>
      </c>
      <c r="E612" s="149">
        <v>37638</v>
      </c>
      <c r="F612" s="15">
        <f t="shared" si="112"/>
        <v>3.7002341920374704</v>
      </c>
      <c r="G612" s="149"/>
      <c r="H612" s="132">
        <f>VLOOKUP(D612,Historico_IBOVESPA!$A$5:$D$180,4,FALSE)</f>
        <v>0.61</v>
      </c>
    </row>
    <row r="613" spans="1:8" s="109" customFormat="1" ht="17.25" customHeight="1">
      <c r="A613" s="179"/>
      <c r="D613" s="97">
        <v>43168</v>
      </c>
      <c r="E613" s="150">
        <v>36295</v>
      </c>
      <c r="F613" s="15">
        <f t="shared" si="112"/>
        <v>16.434620813550623</v>
      </c>
      <c r="G613" s="147" t="s">
        <v>1110</v>
      </c>
      <c r="H613" s="132">
        <f>VLOOKUP(D613,Historico_IBOVESPA!$A$5:$D$180,4,FALSE)</f>
        <v>1.63</v>
      </c>
    </row>
    <row r="614" spans="1:8" s="109" customFormat="1" ht="17.25" customHeight="1">
      <c r="A614" s="179"/>
      <c r="D614" s="97">
        <v>43167</v>
      </c>
      <c r="E614" s="148">
        <v>31172</v>
      </c>
      <c r="F614" s="15">
        <f t="shared" si="112"/>
        <v>-3.590758667615134</v>
      </c>
      <c r="G614" s="147" t="s">
        <v>1112</v>
      </c>
      <c r="H614" s="132">
        <f>VLOOKUP(D614,Historico_IBOVESPA!$A$5:$D$180,4,FALSE)</f>
        <v>-0.57999999999999996</v>
      </c>
    </row>
    <row r="615" spans="1:8" s="109" customFormat="1" ht="17.25" customHeight="1">
      <c r="A615" s="179"/>
      <c r="D615" s="97">
        <v>43166</v>
      </c>
      <c r="E615" s="147">
        <v>32333</v>
      </c>
      <c r="F615" s="15">
        <f t="shared" si="112"/>
        <v>-8.3947189483227618</v>
      </c>
      <c r="G615" s="147" t="s">
        <v>1111</v>
      </c>
      <c r="H615" s="132">
        <f>VLOOKUP(D615,Historico_IBOVESPA!$A$5:$D$180,4,FALSE)</f>
        <v>-0.2</v>
      </c>
    </row>
    <row r="616" spans="1:8" s="109" customFormat="1" ht="17.25" customHeight="1">
      <c r="A616" s="179"/>
      <c r="D616" s="97">
        <v>43165</v>
      </c>
      <c r="E616" s="147">
        <v>35296</v>
      </c>
      <c r="F616" s="15">
        <f t="shared" si="112"/>
        <v>9.2789250441190063</v>
      </c>
      <c r="G616" s="147" t="s">
        <v>1110</v>
      </c>
      <c r="H616" s="132">
        <f>VLOOKUP(D616,Historico_IBOVESPA!$A$5:$D$180,4,FALSE)</f>
        <v>-0.43</v>
      </c>
    </row>
    <row r="617" spans="1:8" s="109" customFormat="1" ht="17.25" customHeight="1">
      <c r="A617" s="179"/>
      <c r="D617" s="97">
        <v>43164</v>
      </c>
      <c r="E617" s="147">
        <v>32299</v>
      </c>
      <c r="F617" s="15">
        <f t="shared" si="112"/>
        <v>-11.046543651886537</v>
      </c>
      <c r="G617" s="147" t="s">
        <v>1110</v>
      </c>
      <c r="H617" s="132">
        <f>VLOOKUP(D617,Historico_IBOVESPA!$A$5:$D$180,4,FALSE)</f>
        <v>0.3</v>
      </c>
    </row>
    <row r="618" spans="1:8" s="107" customFormat="1" ht="17.25" customHeight="1">
      <c r="A618" s="179"/>
      <c r="D618" s="97">
        <v>43161</v>
      </c>
      <c r="E618" s="151">
        <v>36310</v>
      </c>
      <c r="F618" s="15">
        <f t="shared" si="112"/>
        <v>-6.1514603256655533</v>
      </c>
      <c r="G618" s="151" t="s">
        <v>1111</v>
      </c>
      <c r="H618" s="146">
        <v>-0.38</v>
      </c>
    </row>
    <row r="619" spans="1:8" s="104" customFormat="1" ht="17.25" customHeight="1">
      <c r="A619" s="179"/>
      <c r="D619" s="97">
        <v>43160</v>
      </c>
      <c r="E619" s="145">
        <v>38690</v>
      </c>
      <c r="F619" s="15">
        <f t="shared" si="112"/>
        <v>0.1864415557512018</v>
      </c>
      <c r="G619" s="145"/>
      <c r="H619" s="145">
        <v>-0.38</v>
      </c>
    </row>
    <row r="620" spans="1:8" s="103" customFormat="1" ht="17.25" customHeight="1">
      <c r="A620" s="179"/>
      <c r="D620" s="97">
        <v>43159</v>
      </c>
      <c r="E620" s="144">
        <v>38618</v>
      </c>
      <c r="F620" s="15">
        <f t="shared" si="112"/>
        <v>-4.6021590375731876</v>
      </c>
      <c r="G620" s="144"/>
      <c r="H620" s="144"/>
    </row>
    <row r="621" spans="1:8">
      <c r="D621" s="97">
        <v>43158</v>
      </c>
      <c r="E621" s="143">
        <v>40481</v>
      </c>
      <c r="F621" s="15">
        <f t="shared" si="112"/>
        <v>2.9652326472117352E-2</v>
      </c>
      <c r="G621" s="143" t="s">
        <v>1108</v>
      </c>
      <c r="H621" s="143">
        <v>-0.67</v>
      </c>
    </row>
    <row r="622" spans="1:8">
      <c r="D622" s="97">
        <v>43157</v>
      </c>
      <c r="E622" s="50">
        <v>40469</v>
      </c>
      <c r="F622" s="15">
        <f t="shared" si="112"/>
        <v>0.48917361938815418</v>
      </c>
      <c r="G622" s="142"/>
      <c r="H622" s="142">
        <v>0.36</v>
      </c>
    </row>
    <row r="623" spans="1:8">
      <c r="D623" s="97">
        <v>43154</v>
      </c>
      <c r="E623" s="50">
        <v>40272</v>
      </c>
      <c r="F623" s="15">
        <f t="shared" si="112"/>
        <v>0.30386052303860822</v>
      </c>
      <c r="G623" s="141"/>
      <c r="H623" s="141"/>
    </row>
    <row r="624" spans="1:8">
      <c r="D624" s="97">
        <v>43153</v>
      </c>
      <c r="E624" s="50">
        <v>40150</v>
      </c>
      <c r="F624" s="15">
        <f t="shared" si="112"/>
        <v>-0.85685359409339412</v>
      </c>
      <c r="G624" s="139"/>
      <c r="H624" s="132">
        <v>0.54</v>
      </c>
    </row>
    <row r="625" spans="1:8">
      <c r="D625" s="97">
        <v>43152</v>
      </c>
      <c r="E625" s="50">
        <v>40497</v>
      </c>
      <c r="F625" s="15">
        <f t="shared" si="112"/>
        <v>-0.12823990727268608</v>
      </c>
      <c r="G625" s="139"/>
      <c r="H625" s="132"/>
    </row>
    <row r="626" spans="1:8">
      <c r="D626" s="97">
        <v>43151</v>
      </c>
      <c r="E626" s="50">
        <v>40549</v>
      </c>
      <c r="F626" s="15">
        <f t="shared" si="112"/>
        <v>-0.18953379609116894</v>
      </c>
      <c r="G626" s="139" t="s">
        <v>1107</v>
      </c>
      <c r="H626" s="132"/>
    </row>
    <row r="627" spans="1:8">
      <c r="A627"/>
      <c r="D627" s="97">
        <v>43150</v>
      </c>
      <c r="E627" s="50">
        <v>40626</v>
      </c>
      <c r="F627" s="15">
        <f t="shared" si="112"/>
        <v>22.183458646616543</v>
      </c>
      <c r="G627" s="128" t="s">
        <v>1105</v>
      </c>
      <c r="H627" s="132">
        <v>0.32</v>
      </c>
    </row>
    <row r="628" spans="1:8">
      <c r="A628"/>
      <c r="D628" s="97">
        <v>43147</v>
      </c>
      <c r="E628" s="50">
        <v>33250</v>
      </c>
      <c r="F628" s="15">
        <f t="shared" si="112"/>
        <v>10.888777722194433</v>
      </c>
      <c r="G628" s="128" t="s">
        <v>1105</v>
      </c>
      <c r="H628" s="132">
        <v>7.0000000000000007E-2</v>
      </c>
    </row>
    <row r="629" spans="1:8">
      <c r="A629"/>
      <c r="D629" s="97">
        <v>43146</v>
      </c>
      <c r="E629" s="50">
        <v>29985</v>
      </c>
      <c r="F629" s="15">
        <f t="shared" si="112"/>
        <v>-0.66916222214859999</v>
      </c>
      <c r="G629" s="112"/>
      <c r="H629" s="132">
        <f>VLOOKUP(D629,Historico_IBOVESPA!$A$4:$D$129,4,FALSE)</f>
        <v>0.9</v>
      </c>
    </row>
    <row r="630" spans="1:8">
      <c r="A630"/>
      <c r="D630" s="97">
        <v>43145</v>
      </c>
      <c r="E630" s="50">
        <v>30187</v>
      </c>
      <c r="F630" s="15">
        <f t="shared" si="112"/>
        <v>17.331312189054728</v>
      </c>
      <c r="G630" s="128" t="s">
        <v>1105</v>
      </c>
      <c r="H630" s="132">
        <f>VLOOKUP(D630,Historico_IBOVESPA!$A$5:$D$129,4,FALSE)</f>
        <v>3.27</v>
      </c>
    </row>
    <row r="631" spans="1:8">
      <c r="A631"/>
      <c r="D631" s="97">
        <v>43139</v>
      </c>
      <c r="E631" s="52">
        <v>25728</v>
      </c>
      <c r="F631" s="15">
        <f t="shared" si="112"/>
        <v>-3.1799194671282862</v>
      </c>
      <c r="G631" s="128" t="s">
        <v>1049</v>
      </c>
      <c r="H631" s="132">
        <f>VLOOKUP(D631,Historico_IBOVESPA!$A$5:$D$129,4,FALSE)</f>
        <v>-1.49</v>
      </c>
    </row>
    <row r="632" spans="1:8">
      <c r="A632"/>
      <c r="D632" s="97">
        <v>43138</v>
      </c>
      <c r="E632" s="50">
        <v>26573</v>
      </c>
      <c r="F632" s="15">
        <f t="shared" si="112"/>
        <v>1.2189083152401565</v>
      </c>
      <c r="G632" s="128" t="s">
        <v>1050</v>
      </c>
      <c r="H632" s="132">
        <f>VLOOKUP(D632,Historico_IBOVESPA!$A$5:$D$129,4,FALSE)</f>
        <v>-1.34</v>
      </c>
    </row>
    <row r="633" spans="1:8">
      <c r="A633"/>
      <c r="D633" s="97">
        <v>43137</v>
      </c>
      <c r="E633" s="50">
        <v>26253</v>
      </c>
      <c r="F633" s="15">
        <f t="shared" si="112"/>
        <v>3.848892405063296</v>
      </c>
      <c r="G633" s="108"/>
      <c r="H633" s="132">
        <f>VLOOKUP(D633,Historico_IBOVESPA!$A$5:$D$129,4,FALSE)</f>
        <v>2.48</v>
      </c>
    </row>
    <row r="634" spans="1:8">
      <c r="A634"/>
      <c r="D634" s="97">
        <v>43136</v>
      </c>
      <c r="E634" s="50">
        <v>25280</v>
      </c>
      <c r="F634" s="15">
        <f t="shared" si="112"/>
        <v>-1.1573350015639647</v>
      </c>
      <c r="G634" s="108"/>
      <c r="H634" s="132">
        <f>VLOOKUP(D634,Historico_IBOVESPA!$A$5:$D$129,4,FALSE)</f>
        <v>-2.59</v>
      </c>
    </row>
    <row r="635" spans="1:8">
      <c r="A635"/>
      <c r="D635" s="97">
        <v>43133</v>
      </c>
      <c r="E635" s="50">
        <v>25576</v>
      </c>
      <c r="F635" s="15">
        <f t="shared" si="112"/>
        <v>1.9085946527473396</v>
      </c>
      <c r="G635" s="108"/>
      <c r="H635" s="132">
        <f>VLOOKUP(D635,Historico_IBOVESPA!$A$5:$D$129,4,FALSE)</f>
        <v>-1.7</v>
      </c>
    </row>
    <row r="636" spans="1:8">
      <c r="A636"/>
      <c r="D636" s="97">
        <v>43132</v>
      </c>
      <c r="E636" s="50">
        <v>25097</v>
      </c>
      <c r="F636" s="15">
        <f t="shared" si="112"/>
        <v>4.57083333333334</v>
      </c>
      <c r="G636" s="49" t="s">
        <v>1086</v>
      </c>
      <c r="H636" s="132">
        <f>VLOOKUP(D636,Historico_IBOVESPA!$A$5:$D$129,4,FALSE)</f>
        <v>0.69</v>
      </c>
    </row>
    <row r="637" spans="1:8">
      <c r="A637"/>
      <c r="D637" s="97">
        <v>43131</v>
      </c>
      <c r="E637" s="50">
        <v>24000</v>
      </c>
      <c r="F637" s="15">
        <f t="shared" si="112"/>
        <v>6.4065617379738455</v>
      </c>
      <c r="G637" s="49" t="s">
        <v>1086</v>
      </c>
      <c r="H637" s="132">
        <f>VLOOKUP(D637,Historico_IBOVESPA!$A$5:$D$129,4,FALSE)</f>
        <v>0.51</v>
      </c>
    </row>
    <row r="638" spans="1:8">
      <c r="A638"/>
      <c r="D638" s="97">
        <v>43130</v>
      </c>
      <c r="E638" s="75">
        <v>22555</v>
      </c>
      <c r="F638" s="15">
        <f t="shared" si="112"/>
        <v>0.6919642857142918</v>
      </c>
      <c r="G638" s="102"/>
      <c r="H638" s="132">
        <f>VLOOKUP(D638,Historico_IBOVESPA!$A$5:$D$129,4,FALSE)</f>
        <v>-0.25</v>
      </c>
    </row>
    <row r="639" spans="1:8">
      <c r="A639"/>
      <c r="D639" s="97">
        <v>43129</v>
      </c>
      <c r="E639" s="75">
        <v>22400</v>
      </c>
      <c r="F639" s="15">
        <f t="shared" ref="F639:F702" si="113">(E639*100/E640)-100</f>
        <v>3.088039026186209</v>
      </c>
      <c r="H639" s="132">
        <f>VLOOKUP(D639,Historico_IBOVESPA!$A$5:$D$129,4,FALSE)</f>
        <v>-0.97</v>
      </c>
    </row>
    <row r="640" spans="1:8">
      <c r="A640"/>
      <c r="D640" s="97">
        <v>43126</v>
      </c>
      <c r="E640" s="75">
        <v>21729</v>
      </c>
      <c r="F640" s="15">
        <f t="shared" si="113"/>
        <v>-0.93462204796206549</v>
      </c>
      <c r="H640" s="140">
        <f>VLOOKUP(D640,Historico_IBOVESPA!$A$5:$D$129,4,FALSE)</f>
        <v>2.21</v>
      </c>
    </row>
    <row r="641" spans="1:8">
      <c r="A641"/>
      <c r="D641" s="97">
        <v>43125</v>
      </c>
      <c r="E641" s="75">
        <v>21934</v>
      </c>
      <c r="F641" s="15">
        <f t="shared" si="113"/>
        <v>4.5920556959610934</v>
      </c>
      <c r="G641" s="49" t="s">
        <v>1086</v>
      </c>
      <c r="H641" s="132" t="e">
        <f>VLOOKUP(D641,Historico_IBOVESPA!$A$5:$D$129,4,FALSE)</f>
        <v>#N/A</v>
      </c>
    </row>
    <row r="642" spans="1:8">
      <c r="A642"/>
      <c r="D642" s="97">
        <v>43124</v>
      </c>
      <c r="E642" s="75">
        <v>20971</v>
      </c>
      <c r="F642" s="15">
        <f t="shared" si="113"/>
        <v>29.843353352733573</v>
      </c>
      <c r="G642" s="49" t="s">
        <v>1086</v>
      </c>
      <c r="H642" s="140">
        <f>VLOOKUP(D642,Historico_IBOVESPA!$A$5:$D$129,4,FALSE)</f>
        <v>3.72</v>
      </c>
    </row>
    <row r="643" spans="1:8">
      <c r="A643"/>
      <c r="D643" s="97">
        <v>43123</v>
      </c>
      <c r="E643" s="52">
        <v>16151</v>
      </c>
      <c r="F643" s="15">
        <f t="shared" si="113"/>
        <v>-13.957700708539775</v>
      </c>
      <c r="G643" s="49" t="s">
        <v>1085</v>
      </c>
      <c r="H643" s="132">
        <f>VLOOKUP(D643,Historico_IBOVESPA!$A$5:$D$129,4,FALSE)</f>
        <v>-1.22</v>
      </c>
    </row>
    <row r="644" spans="1:8">
      <c r="A644"/>
      <c r="D644" s="97">
        <v>43122</v>
      </c>
      <c r="E644" s="105">
        <v>18771</v>
      </c>
      <c r="F644" s="15">
        <f t="shared" si="113"/>
        <v>2.2107269262183564</v>
      </c>
      <c r="H644" s="132">
        <f>VLOOKUP(D644,Historico_IBOVESPA!$A$5:$D$129,4,FALSE)</f>
        <v>0.56000000000000005</v>
      </c>
    </row>
    <row r="645" spans="1:8">
      <c r="A645"/>
      <c r="D645" s="97">
        <v>43119</v>
      </c>
      <c r="E645" s="105">
        <v>18365</v>
      </c>
      <c r="F645" s="15">
        <f t="shared" si="113"/>
        <v>6.7732558139534831</v>
      </c>
      <c r="H645" s="132">
        <f>VLOOKUP(D645,Historico_IBOVESPA!$A$5:$D$129,4,FALSE)</f>
        <v>0.32</v>
      </c>
    </row>
    <row r="646" spans="1:8">
      <c r="A646"/>
      <c r="D646" s="97">
        <v>43118</v>
      </c>
      <c r="E646" s="101">
        <v>17200</v>
      </c>
      <c r="F646" s="15">
        <f t="shared" si="113"/>
        <v>-9.8957514799098902</v>
      </c>
      <c r="H646" s="132">
        <f>VLOOKUP(D646,Historico_IBOVESPA!$A$5:$D$129,4,FALSE)</f>
        <v>-0.28000000000000003</v>
      </c>
    </row>
    <row r="647" spans="1:8">
      <c r="A647"/>
      <c r="D647" s="97">
        <v>43117</v>
      </c>
      <c r="E647" s="106">
        <v>19089</v>
      </c>
      <c r="F647" s="15">
        <f t="shared" si="113"/>
        <v>-4.8689325226751663</v>
      </c>
      <c r="H647" s="132">
        <f>VLOOKUP(D647,Historico_IBOVESPA!$A$5:$D$129,4,FALSE)</f>
        <v>1.7</v>
      </c>
    </row>
    <row r="648" spans="1:8">
      <c r="A648"/>
      <c r="D648" s="97">
        <v>43116</v>
      </c>
      <c r="E648" s="106">
        <v>20066</v>
      </c>
      <c r="F648" s="15">
        <f t="shared" si="113"/>
        <v>5.8277517008596647</v>
      </c>
      <c r="H648" s="132">
        <f>VLOOKUP(D648,Historico_IBOVESPA!$A$5:$D$129,4,FALSE)</f>
        <v>0.1</v>
      </c>
    </row>
    <row r="649" spans="1:8">
      <c r="A649"/>
      <c r="D649" s="97">
        <v>43115</v>
      </c>
      <c r="E649" s="106">
        <v>18961</v>
      </c>
      <c r="F649" s="15">
        <f t="shared" si="113"/>
        <v>7.7329545454545467</v>
      </c>
      <c r="H649" s="132">
        <f>VLOOKUP(D649,Historico_IBOVESPA!$A$5:$D$129,4,FALSE)</f>
        <v>0.51</v>
      </c>
    </row>
    <row r="650" spans="1:8">
      <c r="A650"/>
      <c r="D650" s="97">
        <v>43112</v>
      </c>
      <c r="E650" s="98">
        <v>17600</v>
      </c>
      <c r="F650" s="15">
        <f t="shared" si="113"/>
        <v>-1.7199017199017135</v>
      </c>
      <c r="H650" s="132">
        <f>VLOOKUP(D650,Historico_IBOVESPA!$A$5:$D$129,4,FALSE)</f>
        <v>-0.02</v>
      </c>
    </row>
    <row r="651" spans="1:8">
      <c r="A651"/>
      <c r="D651" s="97">
        <v>43111</v>
      </c>
      <c r="E651" s="105">
        <v>17908</v>
      </c>
      <c r="F651" s="15">
        <f t="shared" si="113"/>
        <v>9.5290519877675877</v>
      </c>
      <c r="H651" s="132">
        <f>VLOOKUP(D651,Historico_IBOVESPA!$A$5:$D$129,4,FALSE)</f>
        <v>1.49</v>
      </c>
    </row>
    <row r="652" spans="1:8">
      <c r="A652"/>
      <c r="D652" s="97">
        <v>43110</v>
      </c>
      <c r="E652" s="98">
        <v>16350</v>
      </c>
      <c r="F652" s="15">
        <f t="shared" si="113"/>
        <v>-5.937176389368318</v>
      </c>
      <c r="H652" s="132">
        <f>VLOOKUP(D652,Historico_IBOVESPA!$A$5:$D$129,4,FALSE)</f>
        <v>-0.84</v>
      </c>
    </row>
    <row r="653" spans="1:8">
      <c r="A653"/>
      <c r="D653" s="97">
        <v>43109</v>
      </c>
      <c r="E653" s="101">
        <v>17382</v>
      </c>
      <c r="F653" s="15">
        <f t="shared" si="113"/>
        <v>-2.5563403969054832</v>
      </c>
      <c r="H653" s="132">
        <f>VLOOKUP(D653,Historico_IBOVESPA!$A$5:$D$129,4,FALSE)</f>
        <v>-0.65</v>
      </c>
    </row>
    <row r="654" spans="1:8">
      <c r="A654"/>
      <c r="D654" s="97">
        <v>43108</v>
      </c>
      <c r="E654" s="105">
        <v>17838</v>
      </c>
      <c r="F654" s="15">
        <f t="shared" si="113"/>
        <v>-1.6865079365079367</v>
      </c>
      <c r="H654" s="132">
        <f>VLOOKUP(D654,Historico_IBOVESPA!$A$5:$D$129,4,FALSE)</f>
        <v>0.39</v>
      </c>
    </row>
    <row r="655" spans="1:8">
      <c r="A655"/>
      <c r="D655" s="97">
        <v>43105</v>
      </c>
      <c r="E655" s="105">
        <v>18144</v>
      </c>
      <c r="F655" s="15">
        <f t="shared" si="113"/>
        <v>-0.54812541109406254</v>
      </c>
      <c r="H655" s="132">
        <f>VLOOKUP(D655,Historico_IBOVESPA!$A$5:$D$129,4,FALSE)</f>
        <v>0.54</v>
      </c>
    </row>
    <row r="656" spans="1:8">
      <c r="A656"/>
      <c r="D656" s="97">
        <v>43104</v>
      </c>
      <c r="E656" s="105">
        <v>18244</v>
      </c>
      <c r="F656" s="15">
        <f t="shared" si="113"/>
        <v>7.3176470588235247</v>
      </c>
      <c r="H656" s="132">
        <f>VLOOKUP(D656,Historico_IBOVESPA!$A$5:$D$129,4,FALSE)</f>
        <v>0.84</v>
      </c>
    </row>
    <row r="657" spans="1:8">
      <c r="A657"/>
      <c r="D657" s="97">
        <v>43103</v>
      </c>
      <c r="E657" s="98">
        <v>17000</v>
      </c>
      <c r="F657" s="15">
        <f t="shared" si="113"/>
        <v>10.814158138322142</v>
      </c>
      <c r="H657" s="132">
        <f>VLOOKUP(D657,Historico_IBOVESPA!$A$5:$D$129,4,FALSE)</f>
        <v>0.13</v>
      </c>
    </row>
    <row r="658" spans="1:8">
      <c r="A658"/>
      <c r="D658" s="97">
        <v>43099</v>
      </c>
      <c r="E658" s="98">
        <v>15341</v>
      </c>
      <c r="F658" s="15">
        <f t="shared" si="113"/>
        <v>6.831476323119773</v>
      </c>
      <c r="H658" s="132" t="e">
        <f>VLOOKUP(D658,Historico_IBOVESPA!$A$5:$D$129,4,FALSE)</f>
        <v>#N/A</v>
      </c>
    </row>
    <row r="659" spans="1:8">
      <c r="A659"/>
      <c r="D659" s="97">
        <v>43093</v>
      </c>
      <c r="E659" s="98">
        <v>14360</v>
      </c>
      <c r="F659" s="15">
        <f t="shared" si="113"/>
        <v>2.126449043453519</v>
      </c>
      <c r="H659" s="132" t="e">
        <f>VLOOKUP(D659,Historico_IBOVESPA!$A$5:$D$129,4,FALSE)</f>
        <v>#N/A</v>
      </c>
    </row>
    <row r="660" spans="1:8">
      <c r="A660"/>
      <c r="D660" s="97">
        <v>43091</v>
      </c>
      <c r="E660" s="98">
        <v>14061</v>
      </c>
      <c r="F660" s="15">
        <f t="shared" si="113"/>
        <v>13.651794374393788</v>
      </c>
      <c r="H660" s="132">
        <f>VLOOKUP(D660,Historico_IBOVESPA!$A$5:$D$129,4,FALSE)</f>
        <v>7.0000000000000007E-2</v>
      </c>
    </row>
    <row r="661" spans="1:8">
      <c r="A661"/>
      <c r="D661" s="97">
        <v>43090</v>
      </c>
      <c r="E661" s="98">
        <v>12372</v>
      </c>
      <c r="F661" s="15">
        <f t="shared" si="113"/>
        <v>8.8988645365724892</v>
      </c>
      <c r="H661" s="140">
        <f>VLOOKUP(D661,Historico_IBOVESPA!$A$5:$D$129,4,FALSE)</f>
        <v>2.41</v>
      </c>
    </row>
    <row r="662" spans="1:8">
      <c r="A662"/>
      <c r="D662" s="97">
        <v>43089</v>
      </c>
      <c r="E662" s="98">
        <v>11361</v>
      </c>
      <c r="F662" s="15">
        <f t="shared" si="113"/>
        <v>7.5648551410717602</v>
      </c>
      <c r="H662" s="132">
        <f>VLOOKUP(D662,Historico_IBOVESPA!$A$5:$D$129,4,FALSE)</f>
        <v>0.94</v>
      </c>
    </row>
    <row r="663" spans="1:8">
      <c r="A663"/>
      <c r="D663" s="97">
        <v>43088</v>
      </c>
      <c r="E663" s="98">
        <v>10562</v>
      </c>
      <c r="F663" s="15">
        <f t="shared" si="113"/>
        <v>-13.21994905923917</v>
      </c>
      <c r="G663" s="49" t="s">
        <v>1087</v>
      </c>
      <c r="H663" s="132">
        <f>VLOOKUP(D663,Historico_IBOVESPA!$A$5:$D$129,4,FALSE)</f>
        <v>-0.6</v>
      </c>
    </row>
    <row r="664" spans="1:8">
      <c r="A664"/>
      <c r="D664" s="97">
        <v>43087</v>
      </c>
      <c r="E664" s="98">
        <v>12171</v>
      </c>
      <c r="F664" s="15">
        <f t="shared" si="113"/>
        <v>16.781807714450196</v>
      </c>
      <c r="H664" s="132">
        <f>VLOOKUP(D664,Historico_IBOVESPA!$A$5:$D$129,4,FALSE)</f>
        <v>0.7</v>
      </c>
    </row>
    <row r="665" spans="1:8">
      <c r="A665"/>
      <c r="D665" s="97">
        <v>43084</v>
      </c>
      <c r="E665" s="98">
        <v>10422</v>
      </c>
      <c r="F665" s="15">
        <f t="shared" si="113"/>
        <v>8.9939343233633195</v>
      </c>
      <c r="H665" s="132">
        <f>VLOOKUP(D665,Historico_IBOVESPA!$A$5:$D$129,4,FALSE)</f>
        <v>0.25</v>
      </c>
    </row>
    <row r="666" spans="1:8">
      <c r="A666"/>
      <c r="D666" s="97">
        <v>43083</v>
      </c>
      <c r="E666" s="98">
        <v>9562</v>
      </c>
      <c r="F666" s="15">
        <f t="shared" si="113"/>
        <v>-2.9041429731925206</v>
      </c>
      <c r="H666" s="132">
        <f>VLOOKUP(D666,Historico_IBOVESPA!$A$5:$D$129,4,FALSE)</f>
        <v>-0.67</v>
      </c>
    </row>
    <row r="667" spans="1:8">
      <c r="A667"/>
      <c r="D667" s="97">
        <v>43082</v>
      </c>
      <c r="E667" s="98">
        <v>9848</v>
      </c>
      <c r="F667" s="15">
        <f t="shared" si="113"/>
        <v>-1.7263746133120463</v>
      </c>
      <c r="H667" s="132">
        <f>VLOOKUP(D667,Historico_IBOVESPA!$A$5:$D$129,4,FALSE)</f>
        <v>-1.22</v>
      </c>
    </row>
    <row r="668" spans="1:8">
      <c r="A668"/>
      <c r="D668" s="97">
        <v>43081</v>
      </c>
      <c r="E668" s="98">
        <v>10021</v>
      </c>
      <c r="F668" s="15">
        <f t="shared" si="113"/>
        <v>-5.2029136316337201</v>
      </c>
      <c r="H668" s="132">
        <f>VLOOKUP(D668,Historico_IBOVESPA!$A$5:$D$129,4,FALSE)</f>
        <v>1.39</v>
      </c>
    </row>
    <row r="669" spans="1:8">
      <c r="A669"/>
      <c r="D669" s="97">
        <v>43080</v>
      </c>
      <c r="E669" s="98">
        <v>10571</v>
      </c>
      <c r="F669" s="15">
        <f t="shared" si="113"/>
        <v>-2.0478131949592324</v>
      </c>
      <c r="H669" s="132">
        <f>VLOOKUP(D669,Historico_IBOVESPA!$A$5:$D$129,4,FALSE)</f>
        <v>0.09</v>
      </c>
    </row>
    <row r="670" spans="1:8">
      <c r="A670"/>
      <c r="D670" s="97">
        <v>43077</v>
      </c>
      <c r="E670" s="98">
        <v>10792</v>
      </c>
      <c r="F670" s="15">
        <f t="shared" si="113"/>
        <v>19.340926683622698</v>
      </c>
      <c r="H670" s="132">
        <f>VLOOKUP(D670,Historico_IBOVESPA!$A$5:$D$129,4,FALSE)</f>
        <v>0.34</v>
      </c>
    </row>
    <row r="671" spans="1:8">
      <c r="A671"/>
      <c r="D671" s="97">
        <v>43076</v>
      </c>
      <c r="E671" s="98">
        <v>9043</v>
      </c>
      <c r="F671" s="15">
        <f t="shared" si="113"/>
        <v>-10.127211290001981</v>
      </c>
      <c r="H671" s="132">
        <f>VLOOKUP(D671,Historico_IBOVESPA!$A$5:$D$129,4,FALSE)</f>
        <v>-1.07</v>
      </c>
    </row>
    <row r="672" spans="1:8">
      <c r="A672"/>
      <c r="D672" s="97">
        <v>43075</v>
      </c>
      <c r="E672" s="98">
        <v>10062</v>
      </c>
      <c r="F672" s="15">
        <f t="shared" si="113"/>
        <v>6.9287991498406001</v>
      </c>
      <c r="H672" s="132">
        <f>VLOOKUP(D672,Historico_IBOVESPA!$A$5:$D$129,4,FALSE)</f>
        <v>1</v>
      </c>
    </row>
    <row r="673" spans="1:8">
      <c r="A673"/>
      <c r="D673" s="97">
        <v>43074</v>
      </c>
      <c r="E673" s="98">
        <v>9410</v>
      </c>
      <c r="F673" s="15">
        <f t="shared" si="113"/>
        <v>-7.1717470652066737</v>
      </c>
      <c r="H673" s="132">
        <f>VLOOKUP(D673,Historico_IBOVESPA!$A$5:$D$129,4,FALSE)</f>
        <v>-0.74</v>
      </c>
    </row>
    <row r="674" spans="1:8">
      <c r="A674"/>
      <c r="D674" s="97">
        <v>43073</v>
      </c>
      <c r="E674" s="98">
        <v>10137</v>
      </c>
      <c r="F674" s="15">
        <f t="shared" si="113"/>
        <v>3.1440781440781507</v>
      </c>
      <c r="H674" s="132">
        <f>VLOOKUP(D674,Historico_IBOVESPA!$A$5:$D$129,4,FALSE)</f>
        <v>1.1399999999999999</v>
      </c>
    </row>
    <row r="675" spans="1:8">
      <c r="A675"/>
      <c r="D675" s="97">
        <v>43070</v>
      </c>
      <c r="E675" s="98">
        <v>9828</v>
      </c>
      <c r="F675" s="15">
        <f t="shared" si="113"/>
        <v>3.4526315789473614</v>
      </c>
      <c r="H675" s="132">
        <f>VLOOKUP(D675,Historico_IBOVESPA!$A$5:$D$129,4,FALSE)</f>
        <v>0.74</v>
      </c>
    </row>
    <row r="676" spans="1:8">
      <c r="A676"/>
      <c r="D676" s="97">
        <v>43069</v>
      </c>
      <c r="E676" s="98">
        <v>9500</v>
      </c>
      <c r="F676" s="15">
        <f t="shared" si="113"/>
        <v>-19.729615547106036</v>
      </c>
      <c r="H676" s="132">
        <f>VLOOKUP(D676,Historico_IBOVESPA!$A$5:$D$129,4,FALSE)</f>
        <v>-1.33</v>
      </c>
    </row>
    <row r="677" spans="1:8">
      <c r="A677"/>
      <c r="D677" s="97">
        <v>43068</v>
      </c>
      <c r="E677" s="98">
        <v>11835</v>
      </c>
      <c r="F677" s="15">
        <f t="shared" si="113"/>
        <v>-19.995944027580606</v>
      </c>
      <c r="H677" s="132">
        <f>VLOOKUP(D677,Historico_IBOVESPA!$A$5:$D$129,4,FALSE)</f>
        <v>-1.94</v>
      </c>
    </row>
    <row r="678" spans="1:8">
      <c r="A678"/>
      <c r="D678" s="97">
        <v>43067</v>
      </c>
      <c r="E678" s="98">
        <v>14793</v>
      </c>
      <c r="F678" s="15">
        <f t="shared" si="113"/>
        <v>10.313199105145415</v>
      </c>
      <c r="H678" s="132">
        <f>VLOOKUP(D678,Historico_IBOVESPA!$A$5:$D$129,4,FALSE)</f>
        <v>0.11</v>
      </c>
    </row>
    <row r="679" spans="1:8">
      <c r="A679"/>
      <c r="D679" s="97">
        <v>43066</v>
      </c>
      <c r="E679" s="98">
        <v>13410</v>
      </c>
      <c r="F679" s="15">
        <f t="shared" si="113"/>
        <v>-8.5328422344996966</v>
      </c>
      <c r="H679" s="132">
        <f>VLOOKUP(D679,Historico_IBOVESPA!$A$5:$D$129,4,FALSE)</f>
        <v>-0.13</v>
      </c>
    </row>
    <row r="680" spans="1:8">
      <c r="A680"/>
      <c r="D680" s="97">
        <v>43063</v>
      </c>
      <c r="E680" s="98">
        <v>14661</v>
      </c>
      <c r="F680" s="15">
        <f t="shared" si="113"/>
        <v>-0.12520964781890598</v>
      </c>
      <c r="H680" s="132">
        <f>VLOOKUP(D680,Historico_IBOVESPA!$A$5:$D$129,4,FALSE)</f>
        <v>-0.44</v>
      </c>
    </row>
    <row r="681" spans="1:8">
      <c r="A681"/>
      <c r="D681" s="97">
        <v>43062</v>
      </c>
      <c r="E681" s="98">
        <v>14679.38</v>
      </c>
      <c r="F681" s="15">
        <f t="shared" si="113"/>
        <v>-1.1223225111141062</v>
      </c>
      <c r="H681" s="132">
        <f>VLOOKUP(D681,Historico_IBOVESPA!$A$5:$D$129,4,FALSE)</f>
        <v>-0.04</v>
      </c>
    </row>
    <row r="682" spans="1:8">
      <c r="A682"/>
      <c r="D682" s="97">
        <v>43061</v>
      </c>
      <c r="E682" s="98">
        <v>14846</v>
      </c>
      <c r="F682" s="15">
        <f t="shared" si="113"/>
        <v>-2.5277394786947696</v>
      </c>
      <c r="H682" s="132">
        <f>VLOOKUP(D682,Historico_IBOVESPA!$A$5:$D$129,4,FALSE)</f>
        <v>-0.1</v>
      </c>
    </row>
    <row r="683" spans="1:8">
      <c r="A683"/>
      <c r="D683" s="97">
        <v>43060</v>
      </c>
      <c r="E683" s="98">
        <v>15231</v>
      </c>
      <c r="F683" s="15">
        <f t="shared" si="113"/>
        <v>-0.91725214676034739</v>
      </c>
      <c r="H683" s="132">
        <f>VLOOKUP(D683,Historico_IBOVESPA!$A$5:$D$129,4,FALSE)</f>
        <v>1.58</v>
      </c>
    </row>
    <row r="684" spans="1:8">
      <c r="A684"/>
      <c r="D684" s="97">
        <v>43056</v>
      </c>
      <c r="E684" s="98">
        <v>15372</v>
      </c>
      <c r="F684" s="15">
        <f t="shared" si="113"/>
        <v>11.391304347826093</v>
      </c>
      <c r="H684" s="132">
        <f>VLOOKUP(D684,Historico_IBOVESPA!$A$5:$D$129,4,FALSE)</f>
        <v>1.28</v>
      </c>
    </row>
    <row r="685" spans="1:8">
      <c r="A685"/>
      <c r="D685" s="97">
        <v>43055</v>
      </c>
      <c r="E685" s="98">
        <v>13800</v>
      </c>
      <c r="F685" s="15">
        <f t="shared" si="113"/>
        <v>28.121808560022288</v>
      </c>
      <c r="H685" s="140">
        <f>VLOOKUP(D685,Historico_IBOVESPA!$A$5:$D$129,4,FALSE)</f>
        <v>2.38</v>
      </c>
    </row>
    <row r="686" spans="1:8">
      <c r="A686"/>
      <c r="D686" s="97">
        <v>43049</v>
      </c>
      <c r="E686" s="98">
        <v>10771</v>
      </c>
      <c r="F686" s="15">
        <f t="shared" si="113"/>
        <v>-17.146153846153851</v>
      </c>
      <c r="G686" s="49" t="s">
        <v>1088</v>
      </c>
      <c r="H686" s="132">
        <f>VLOOKUP(D686,Historico_IBOVESPA!$A$5:$D$129,4,FALSE)</f>
        <v>-1.05</v>
      </c>
    </row>
    <row r="687" spans="1:8">
      <c r="A687"/>
      <c r="D687" s="97">
        <v>43048</v>
      </c>
      <c r="E687" s="98">
        <v>13000</v>
      </c>
      <c r="F687" s="15">
        <f t="shared" si="113"/>
        <v>36.84210526315789</v>
      </c>
      <c r="G687" s="49" t="s">
        <v>1088</v>
      </c>
      <c r="H687" s="132">
        <f>VLOOKUP(D687,Historico_IBOVESPA!$A$5:$D$129,4,FALSE)</f>
        <v>-1.93</v>
      </c>
    </row>
    <row r="688" spans="1:8">
      <c r="A688"/>
      <c r="D688" s="97">
        <v>43047</v>
      </c>
      <c r="E688" s="98">
        <v>9500</v>
      </c>
      <c r="F688" s="15">
        <f t="shared" si="113"/>
        <v>-20.833333333333329</v>
      </c>
      <c r="G688" s="49" t="s">
        <v>1088</v>
      </c>
      <c r="H688" s="132">
        <f>VLOOKUP(D688,Historico_IBOVESPA!$A$5:$D$129,4,FALSE)</f>
        <v>2.69</v>
      </c>
    </row>
    <row r="689" spans="1:10">
      <c r="A689"/>
      <c r="D689" s="97">
        <v>43046</v>
      </c>
      <c r="E689" s="98">
        <v>12000</v>
      </c>
      <c r="F689" s="15">
        <f t="shared" si="113"/>
        <v>-19.044727787897187</v>
      </c>
      <c r="H689" s="132">
        <f>VLOOKUP(D689,Historico_IBOVESPA!$A$5:$D$129,4,FALSE)</f>
        <v>-2.5499999999999998</v>
      </c>
    </row>
    <row r="690" spans="1:10">
      <c r="A690"/>
      <c r="D690" s="97">
        <v>43045</v>
      </c>
      <c r="E690" s="98">
        <v>14823</v>
      </c>
      <c r="F690" s="15">
        <f t="shared" si="113"/>
        <v>37.25</v>
      </c>
      <c r="G690" s="49" t="s">
        <v>1088</v>
      </c>
      <c r="H690" s="132">
        <f>VLOOKUP(D690,Historico_IBOVESPA!$A$5:$D$129,4,FALSE)</f>
        <v>0.53</v>
      </c>
    </row>
    <row r="691" spans="1:10">
      <c r="D691" s="97">
        <v>43042</v>
      </c>
      <c r="E691" s="98">
        <v>10800</v>
      </c>
      <c r="F691" s="15">
        <f t="shared" si="113"/>
        <v>-13.599999999999994</v>
      </c>
      <c r="H691" s="132">
        <f>VLOOKUP(D691,Historico_IBOVESPA!$A$5:$D$129,4,FALSE)</f>
        <v>0.12</v>
      </c>
    </row>
    <row r="692" spans="1:10">
      <c r="A692"/>
      <c r="D692" s="97">
        <v>43040</v>
      </c>
      <c r="E692" s="98">
        <v>12500</v>
      </c>
      <c r="F692" s="15">
        <f t="shared" si="113"/>
        <v>-8.7591240875912462</v>
      </c>
      <c r="H692" s="132">
        <f>VLOOKUP(D692,Historico_IBOVESPA!$A$5:$D$129,4,FALSE)</f>
        <v>-0.65</v>
      </c>
      <c r="J692">
        <v>100</v>
      </c>
    </row>
    <row r="693" spans="1:10">
      <c r="A693"/>
      <c r="D693" s="97">
        <v>43039</v>
      </c>
      <c r="E693" s="98">
        <v>13700</v>
      </c>
      <c r="F693" s="15">
        <f t="shared" si="113"/>
        <v>-6.1643835616438309</v>
      </c>
      <c r="H693" s="132">
        <f>VLOOKUP(D693,Historico_IBOVESPA!$A$5:$D$129,4,FALSE)</f>
        <v>-0.66</v>
      </c>
      <c r="J693" t="s">
        <v>208</v>
      </c>
    </row>
    <row r="694" spans="1:10">
      <c r="A694"/>
      <c r="D694" s="97">
        <v>43038</v>
      </c>
      <c r="E694" s="98">
        <v>14600</v>
      </c>
      <c r="F694" s="15">
        <f t="shared" si="113"/>
        <v>-15.116279069767444</v>
      </c>
      <c r="H694" s="132">
        <f>VLOOKUP(D694,Historico_IBOVESPA!$A$5:$D$129,4,FALSE)</f>
        <v>-1.55</v>
      </c>
      <c r="I694" t="s">
        <v>1102</v>
      </c>
    </row>
    <row r="695" spans="1:10">
      <c r="A695"/>
      <c r="D695" s="97">
        <v>43035</v>
      </c>
      <c r="E695" s="98">
        <v>17200</v>
      </c>
      <c r="F695" s="15">
        <f t="shared" si="113"/>
        <v>-0.57803468208092568</v>
      </c>
      <c r="H695" s="132">
        <f>VLOOKUP(D695,Historico_IBOVESPA!$A$5:$D$129,4,FALSE)</f>
        <v>0.1</v>
      </c>
    </row>
    <row r="696" spans="1:10">
      <c r="D696" s="97">
        <v>43034</v>
      </c>
      <c r="E696" s="105">
        <v>17300</v>
      </c>
      <c r="F696" s="15">
        <f t="shared" si="113"/>
        <v>-5.1535087719298218</v>
      </c>
      <c r="H696" s="132">
        <f>VLOOKUP(D696,Historico_IBOVESPA!$A$5:$D$129,4,FALSE)</f>
        <v>-1.01</v>
      </c>
    </row>
    <row r="697" spans="1:10">
      <c r="D697" s="97">
        <v>43033</v>
      </c>
      <c r="E697" s="105">
        <v>18240</v>
      </c>
      <c r="F697" s="15">
        <f t="shared" si="113"/>
        <v>9.8795180722891587</v>
      </c>
      <c r="H697" s="132">
        <f>VLOOKUP(D697,Historico_IBOVESPA!$A$5:$D$129,4,FALSE)</f>
        <v>0.42</v>
      </c>
    </row>
    <row r="698" spans="1:10">
      <c r="D698" s="97">
        <v>43032</v>
      </c>
      <c r="E698" s="98">
        <v>16600</v>
      </c>
      <c r="F698" s="15">
        <f t="shared" si="113"/>
        <v>1.0346926354230135</v>
      </c>
      <c r="H698" s="132">
        <f>VLOOKUP(D698,Historico_IBOVESPA!$A$5:$D$129,4,FALSE)</f>
        <v>1.24</v>
      </c>
    </row>
    <row r="699" spans="1:10">
      <c r="D699" s="97">
        <v>43031</v>
      </c>
      <c r="E699" s="98">
        <v>16430</v>
      </c>
      <c r="F699" s="15">
        <f t="shared" si="113"/>
        <v>0.28076171875</v>
      </c>
      <c r="H699" s="132">
        <f>VLOOKUP(D699,Historico_IBOVESPA!$A$5:$D$129,4,FALSE)</f>
        <v>-1.28</v>
      </c>
    </row>
    <row r="700" spans="1:10">
      <c r="D700" s="97">
        <v>43028</v>
      </c>
      <c r="E700" s="98">
        <v>16384</v>
      </c>
      <c r="F700" s="15">
        <f t="shared" si="113"/>
        <v>12.721018231854146</v>
      </c>
      <c r="H700" s="132">
        <f>VLOOKUP(D700,Historico_IBOVESPA!$A$5:$D$129,4,FALSE)</f>
        <v>0.14000000000000001</v>
      </c>
    </row>
    <row r="701" spans="1:10">
      <c r="D701" s="97">
        <v>43027</v>
      </c>
      <c r="E701" s="98">
        <v>14535</v>
      </c>
      <c r="F701" s="15">
        <f t="shared" si="113"/>
        <v>6.7102268555906335</v>
      </c>
      <c r="H701" s="132">
        <f>VLOOKUP(D701,Historico_IBOVESPA!$A$5:$D$129,4,FALSE)</f>
        <v>-0.4</v>
      </c>
    </row>
    <row r="702" spans="1:10">
      <c r="D702" s="97">
        <v>43026</v>
      </c>
      <c r="E702" s="98">
        <v>13621</v>
      </c>
      <c r="F702" s="15">
        <f t="shared" si="113"/>
        <v>16.279665357691655</v>
      </c>
      <c r="G702" s="49" t="s">
        <v>1088</v>
      </c>
      <c r="H702" s="132">
        <f>VLOOKUP(D702,Historico_IBOVESPA!$A$5:$D$129,4,FALSE)</f>
        <v>0.51</v>
      </c>
    </row>
    <row r="703" spans="1:10">
      <c r="D703" s="97">
        <v>43025</v>
      </c>
      <c r="E703" s="98">
        <v>11714</v>
      </c>
      <c r="F703" s="15">
        <f t="shared" ref="F703:F707" si="114">(E703*100/E704)-100</f>
        <v>-18.08391608391608</v>
      </c>
      <c r="G703" s="49" t="s">
        <v>1088</v>
      </c>
      <c r="H703" s="132">
        <f>VLOOKUP(D703,Historico_IBOVESPA!$A$5:$D$129,4,FALSE)</f>
        <v>-1.05</v>
      </c>
    </row>
    <row r="704" spans="1:10">
      <c r="D704" s="97">
        <v>43024</v>
      </c>
      <c r="E704" s="98">
        <v>14300</v>
      </c>
      <c r="F704" s="15">
        <f t="shared" si="114"/>
        <v>-1.7924593091133829</v>
      </c>
      <c r="H704" s="132">
        <f>VLOOKUP(D704,Historico_IBOVESPA!$A$5:$D$129,4,FALSE)</f>
        <v>0.02</v>
      </c>
    </row>
    <row r="705" spans="4:8">
      <c r="D705" s="97">
        <v>43014</v>
      </c>
      <c r="E705" s="98">
        <v>14561</v>
      </c>
      <c r="F705" s="15">
        <f t="shared" si="114"/>
        <v>-11.077862595419845</v>
      </c>
      <c r="H705" s="132">
        <f>VLOOKUP(D705,Historico_IBOVESPA!$A$5:$D$129,4,FALSE)</f>
        <v>-0.73</v>
      </c>
    </row>
    <row r="706" spans="4:8">
      <c r="D706" s="97">
        <v>43013</v>
      </c>
      <c r="E706" s="98">
        <v>16375</v>
      </c>
      <c r="F706" s="15">
        <f t="shared" si="114"/>
        <v>15.978468730080039</v>
      </c>
      <c r="H706" s="132">
        <f>VLOOKUP(D706,Historico_IBOVESPA!$A$5:$D$129,4,FALSE)</f>
        <v>0.03</v>
      </c>
    </row>
    <row r="707" spans="4:8">
      <c r="D707" s="97">
        <v>43013</v>
      </c>
      <c r="E707" s="98">
        <v>14119</v>
      </c>
      <c r="F707" s="15">
        <f t="shared" si="114"/>
        <v>-4.6142413187407101</v>
      </c>
      <c r="H707" s="132">
        <f>VLOOKUP(D707,Historico_IBOVESPA!$A$5:$D$129,4,FALSE)</f>
        <v>0.03</v>
      </c>
    </row>
    <row r="708" spans="4:8">
      <c r="D708" s="97">
        <v>43011</v>
      </c>
      <c r="E708" s="98">
        <v>14802</v>
      </c>
      <c r="F708" s="15"/>
      <c r="H708" s="140">
        <f>VLOOKUP(D708,Historico_IBOVESPA!$A$5:$D$129,4,FALSE)</f>
        <v>3.23</v>
      </c>
    </row>
  </sheetData>
  <sheetProtection formatCells="0" formatColumns="0" formatRows="0" insertColumns="0" insertRows="0" insertHyperlinks="0" deleteColumns="0" deleteRows="0" sort="0" autoFilter="0"/>
  <autoFilter ref="B25:C650" xr:uid="{00000000-0009-0000-0000-000007000000}">
    <sortState xmlns:xlrd2="http://schemas.microsoft.com/office/spreadsheetml/2017/richdata2" ref="B30:C321">
      <sortCondition descending="1" ref="C29:C281"/>
    </sortState>
  </autoFilter>
  <conditionalFormatting sqref="H581:H619">
    <cfRule type="dataBar" priority="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{04DC270D-C047-4D91-A7C3-3F297D6CA1B7}</x14:id>
        </ext>
      </extLst>
    </cfRule>
  </conditionalFormatting>
  <conditionalFormatting sqref="H580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{AF01A93D-D99A-4A63-A2F6-4AB1C3D11E9E}</x14:id>
        </ext>
      </extLst>
    </cfRule>
  </conditionalFormatting>
  <conditionalFormatting sqref="F40:F708">
    <cfRule type="dataBar" priority="85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{21FAD1AD-5569-45D2-A526-211D1C65326E}</x14:id>
        </ext>
      </extLst>
    </cfRule>
  </conditionalFormatting>
  <pageMargins left="0.511811024" right="0.511811024" top="0.78740157499999996" bottom="0.78740157499999996" header="0.31496062000000002" footer="0.31496062000000002"/>
  <pageSetup paperSize="9"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4DC270D-C047-4D91-A7C3-3F297D6CA1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H581:H619</xm:sqref>
        </x14:conditionalFormatting>
        <x14:conditionalFormatting xmlns:xm="http://schemas.microsoft.com/office/excel/2006/main">
          <x14:cfRule type="dataBar" id="{AF01A93D-D99A-4A63-A2F6-4AB1C3D11E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H580</xm:sqref>
        </x14:conditionalFormatting>
        <x14:conditionalFormatting xmlns:xm="http://schemas.microsoft.com/office/excel/2006/main">
          <x14:cfRule type="dataBar" id="{21FAD1AD-5569-45D2-A526-211D1C65326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F40:F708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6"/>
  <dimension ref="A1:S102"/>
  <sheetViews>
    <sheetView topLeftCell="D17" zoomScale="85" zoomScaleNormal="85" workbookViewId="0">
      <selection activeCell="J30" sqref="J30"/>
    </sheetView>
  </sheetViews>
  <sheetFormatPr defaultColWidth="9" defaultRowHeight="15.5"/>
  <cols>
    <col min="1" max="1" width="13.7265625" style="78" customWidth="1"/>
    <col min="2" max="2" width="14.7265625" style="78" bestFit="1" customWidth="1"/>
    <col min="3" max="3" width="11.7265625" style="78" bestFit="1" customWidth="1"/>
    <col min="4" max="4" width="31.54296875" style="78" customWidth="1"/>
    <col min="5" max="5" width="9.1796875" style="78" bestFit="1" customWidth="1"/>
    <col min="6" max="6" width="21.26953125" style="78" bestFit="1" customWidth="1"/>
    <col min="7" max="7" width="9.1796875" style="78" bestFit="1" customWidth="1"/>
    <col min="8" max="8" width="10.54296875" style="78" bestFit="1" customWidth="1"/>
    <col min="9" max="9" width="7" style="78" bestFit="1" customWidth="1"/>
    <col min="10" max="16" width="9" style="78"/>
    <col min="17" max="17" width="17" style="78" bestFit="1" customWidth="1"/>
    <col min="18" max="18" width="10.453125" style="78" bestFit="1" customWidth="1"/>
    <col min="19" max="24" width="9" style="78"/>
    <col min="25" max="25" width="9.1796875" style="78" bestFit="1" customWidth="1"/>
    <col min="26" max="16384" width="9" style="78"/>
  </cols>
  <sheetData>
    <row r="1" spans="1:19">
      <c r="A1" s="950" t="s">
        <v>437</v>
      </c>
      <c r="B1" s="951"/>
      <c r="C1" s="951"/>
      <c r="D1" s="951"/>
      <c r="E1" s="951"/>
      <c r="F1" s="951"/>
      <c r="G1" s="951"/>
      <c r="H1" s="87">
        <f>SUM(H2:H11)</f>
        <v>526.68000000000006</v>
      </c>
      <c r="J1" s="950" t="s">
        <v>438</v>
      </c>
      <c r="K1" s="951"/>
      <c r="L1" s="951"/>
      <c r="M1" s="951"/>
      <c r="N1" s="951"/>
      <c r="O1" s="951"/>
      <c r="P1" s="951"/>
      <c r="Q1" s="87">
        <f>SUM(Q2:Q11)</f>
        <v>0</v>
      </c>
    </row>
    <row r="2" spans="1:19" s="79" customFormat="1">
      <c r="A2" s="84"/>
      <c r="B2" s="84">
        <v>42856</v>
      </c>
      <c r="C2" s="85">
        <v>42886</v>
      </c>
      <c r="D2" s="84" t="s">
        <v>147</v>
      </c>
      <c r="E2" s="86">
        <v>189.01</v>
      </c>
      <c r="F2" s="82"/>
      <c r="G2" s="81"/>
      <c r="H2" s="88">
        <v>189</v>
      </c>
      <c r="J2" s="84"/>
      <c r="K2" s="84"/>
      <c r="L2" s="85"/>
      <c r="M2" s="84"/>
      <c r="N2" s="86"/>
      <c r="O2" s="82"/>
      <c r="P2" s="81"/>
      <c r="Q2" s="88"/>
      <c r="S2" s="711" t="s">
        <v>1315</v>
      </c>
    </row>
    <row r="3" spans="1:19" s="79" customFormat="1">
      <c r="A3" s="84" t="s">
        <v>1280</v>
      </c>
      <c r="B3" s="84"/>
      <c r="C3" s="85"/>
      <c r="D3" s="506" t="s">
        <v>1279</v>
      </c>
      <c r="E3" s="86"/>
      <c r="F3" s="82"/>
      <c r="G3" s="81"/>
      <c r="H3" s="88">
        <v>337.68</v>
      </c>
      <c r="J3" s="84"/>
      <c r="K3" s="84"/>
      <c r="L3" s="85"/>
      <c r="M3" s="84"/>
      <c r="N3" s="86"/>
      <c r="O3" s="82"/>
      <c r="P3" s="81"/>
      <c r="Q3" s="88"/>
      <c r="S3" s="199" t="s">
        <v>1316</v>
      </c>
    </row>
    <row r="4" spans="1:19" s="79" customFormat="1">
      <c r="A4" s="84"/>
      <c r="B4" s="84"/>
      <c r="C4" s="85"/>
      <c r="D4" s="84"/>
      <c r="E4" s="86"/>
      <c r="F4" s="82"/>
      <c r="G4" s="81"/>
      <c r="H4" s="88"/>
      <c r="J4" s="84"/>
      <c r="K4" s="84"/>
      <c r="L4" s="85"/>
      <c r="M4" s="84"/>
      <c r="N4" s="86"/>
      <c r="O4" s="82"/>
      <c r="P4" s="81"/>
      <c r="Q4" s="88"/>
    </row>
    <row r="5" spans="1:19" s="79" customFormat="1">
      <c r="A5" s="84"/>
      <c r="B5" s="84"/>
      <c r="C5" s="85"/>
      <c r="D5" s="84"/>
      <c r="E5" s="86"/>
      <c r="F5" s="82"/>
      <c r="G5" s="81"/>
      <c r="H5" s="88"/>
      <c r="J5" s="84"/>
      <c r="K5" s="84"/>
      <c r="L5" s="85"/>
      <c r="M5" s="84"/>
      <c r="N5" s="86"/>
      <c r="O5" s="82"/>
      <c r="P5" s="81"/>
      <c r="Q5" s="88"/>
    </row>
    <row r="6" spans="1:19" s="79" customFormat="1">
      <c r="A6" s="84"/>
      <c r="B6" s="84"/>
      <c r="C6" s="85"/>
      <c r="D6" s="84"/>
      <c r="E6" s="86"/>
      <c r="F6" s="82"/>
      <c r="G6" s="81"/>
      <c r="H6" s="88"/>
      <c r="J6" s="84"/>
      <c r="K6" s="84"/>
      <c r="L6" s="85"/>
      <c r="M6" s="84"/>
      <c r="N6" s="86"/>
      <c r="O6" s="82"/>
      <c r="P6" s="81"/>
      <c r="Q6" s="88"/>
    </row>
    <row r="7" spans="1:19" s="79" customFormat="1">
      <c r="A7" s="84"/>
      <c r="B7" s="84"/>
      <c r="C7" s="85"/>
      <c r="D7" s="84"/>
      <c r="E7" s="86"/>
      <c r="F7" s="82"/>
      <c r="G7" s="81"/>
      <c r="H7" s="88"/>
      <c r="J7" s="84"/>
      <c r="K7" s="84"/>
      <c r="L7" s="85"/>
      <c r="M7" s="84"/>
      <c r="N7" s="86"/>
      <c r="O7" s="82"/>
      <c r="P7" s="81"/>
      <c r="Q7" s="88"/>
    </row>
    <row r="8" spans="1:19" s="79" customFormat="1">
      <c r="A8" s="84"/>
      <c r="B8" s="84"/>
      <c r="C8" s="85"/>
      <c r="D8" s="84"/>
      <c r="E8" s="86"/>
      <c r="F8" s="82"/>
      <c r="G8" s="81"/>
      <c r="H8" s="88"/>
      <c r="J8" s="84"/>
      <c r="K8" s="84"/>
      <c r="L8" s="85"/>
      <c r="M8" s="84"/>
      <c r="N8" s="86"/>
      <c r="O8" s="82"/>
      <c r="P8" s="81"/>
      <c r="Q8" s="88"/>
    </row>
    <row r="9" spans="1:19" s="79" customFormat="1">
      <c r="A9" s="84"/>
      <c r="B9" s="84"/>
      <c r="C9" s="85"/>
      <c r="D9" s="84"/>
      <c r="E9" s="86"/>
      <c r="F9" s="82"/>
      <c r="G9" s="81"/>
      <c r="H9" s="88"/>
      <c r="J9" s="84"/>
      <c r="K9" s="84"/>
      <c r="L9" s="85"/>
      <c r="M9" s="84"/>
      <c r="N9" s="86"/>
      <c r="O9" s="82"/>
      <c r="P9" s="81"/>
      <c r="Q9" s="88"/>
    </row>
    <row r="10" spans="1:19">
      <c r="A10" s="84"/>
      <c r="B10" s="84"/>
      <c r="C10" s="85"/>
      <c r="D10" s="84"/>
      <c r="E10" s="86"/>
      <c r="F10" s="82"/>
      <c r="G10" s="81"/>
      <c r="H10" s="88"/>
      <c r="J10" s="84"/>
      <c r="K10" s="84"/>
      <c r="L10" s="85"/>
      <c r="M10" s="84" t="s">
        <v>207</v>
      </c>
      <c r="N10" s="86"/>
      <c r="O10" s="82"/>
      <c r="P10" s="81"/>
      <c r="Q10" s="88"/>
    </row>
    <row r="11" spans="1:19" ht="16" thickBot="1">
      <c r="A11" s="84"/>
      <c r="B11" s="84"/>
      <c r="C11" s="85"/>
      <c r="D11" s="84"/>
      <c r="E11" s="86"/>
      <c r="F11" s="82"/>
      <c r="G11" s="81"/>
      <c r="H11" s="88"/>
      <c r="J11" s="84"/>
      <c r="K11" s="84"/>
      <c r="L11" s="85"/>
      <c r="M11" s="84"/>
      <c r="N11" s="86"/>
      <c r="O11" s="82"/>
      <c r="P11" s="81"/>
      <c r="Q11" s="88"/>
    </row>
    <row r="12" spans="1:19" ht="16.5" customHeight="1">
      <c r="A12" s="950" t="s">
        <v>436</v>
      </c>
      <c r="B12" s="951"/>
      <c r="C12" s="951"/>
      <c r="D12" s="951"/>
      <c r="E12" s="951"/>
      <c r="F12" s="951"/>
      <c r="G12" s="951"/>
      <c r="H12" s="87">
        <f>SUM(H13:H420)</f>
        <v>9798.2599999999984</v>
      </c>
      <c r="J12" s="950" t="s">
        <v>439</v>
      </c>
      <c r="K12" s="951"/>
      <c r="L12" s="951"/>
      <c r="M12" s="951"/>
      <c r="N12" s="951"/>
      <c r="O12" s="951"/>
      <c r="P12" s="951"/>
      <c r="Q12" s="87" t="e">
        <f>SUM(Q13:Q48)</f>
        <v>#REF!</v>
      </c>
    </row>
    <row r="13" spans="1:19" s="79" customFormat="1">
      <c r="A13" s="84" t="s">
        <v>0</v>
      </c>
      <c r="B13" s="708">
        <v>42919</v>
      </c>
      <c r="C13" s="85" t="s">
        <v>28</v>
      </c>
      <c r="D13" s="84" t="s">
        <v>136</v>
      </c>
      <c r="E13" s="86">
        <v>309</v>
      </c>
      <c r="F13" s="82" t="s">
        <v>416</v>
      </c>
      <c r="G13" s="81">
        <v>0</v>
      </c>
      <c r="H13" s="88">
        <v>4.63</v>
      </c>
      <c r="J13" s="84" t="s">
        <v>206</v>
      </c>
      <c r="K13" s="84"/>
      <c r="L13" s="85"/>
      <c r="M13" s="84"/>
      <c r="N13" s="86"/>
      <c r="O13" s="82"/>
      <c r="P13" s="81"/>
      <c r="Q13" s="174">
        <v>-791.10190000000068</v>
      </c>
      <c r="R13" s="79" t="s">
        <v>1103</v>
      </c>
    </row>
    <row r="14" spans="1:19" s="79" customFormat="1">
      <c r="A14" s="84" t="s">
        <v>0</v>
      </c>
      <c r="B14" s="708">
        <v>42886</v>
      </c>
      <c r="C14" s="85" t="s">
        <v>30</v>
      </c>
      <c r="D14" s="84" t="s">
        <v>136</v>
      </c>
      <c r="E14" s="86">
        <v>200</v>
      </c>
      <c r="F14" s="82" t="s">
        <v>417</v>
      </c>
      <c r="G14" s="81">
        <v>0</v>
      </c>
      <c r="H14" s="88">
        <v>94.5</v>
      </c>
      <c r="J14" s="84" t="s">
        <v>206</v>
      </c>
      <c r="K14" s="84"/>
      <c r="L14" s="85"/>
      <c r="M14" s="84"/>
      <c r="N14" s="86"/>
      <c r="O14" s="82"/>
      <c r="P14" s="81"/>
      <c r="Q14" s="174">
        <v>-1026.0661749999997</v>
      </c>
      <c r="R14" s="79" t="s">
        <v>1103</v>
      </c>
    </row>
    <row r="15" spans="1:19" s="79" customFormat="1">
      <c r="A15" s="84" t="s">
        <v>0</v>
      </c>
      <c r="B15" s="708">
        <v>42886</v>
      </c>
      <c r="C15" s="85" t="s">
        <v>31</v>
      </c>
      <c r="D15" s="84" t="s">
        <v>136</v>
      </c>
      <c r="E15" s="86">
        <v>800</v>
      </c>
      <c r="F15" s="82" t="s">
        <v>418</v>
      </c>
      <c r="G15" s="81">
        <v>0</v>
      </c>
      <c r="H15" s="88">
        <v>22.54</v>
      </c>
      <c r="J15" s="84"/>
      <c r="K15" s="84"/>
      <c r="L15" s="85"/>
      <c r="M15" s="84"/>
      <c r="N15" s="86"/>
      <c r="O15" s="82"/>
      <c r="P15" s="81"/>
      <c r="Q15" s="174"/>
    </row>
    <row r="16" spans="1:19" s="79" customFormat="1">
      <c r="A16" s="84" t="s">
        <v>0</v>
      </c>
      <c r="B16" s="708">
        <v>42831</v>
      </c>
      <c r="C16" s="85" t="s">
        <v>137</v>
      </c>
      <c r="D16" s="84" t="s">
        <v>138</v>
      </c>
      <c r="E16" s="86">
        <v>9</v>
      </c>
      <c r="F16" s="82" t="s">
        <v>419</v>
      </c>
      <c r="G16" s="81">
        <v>0</v>
      </c>
      <c r="H16" s="88">
        <v>54.9</v>
      </c>
      <c r="J16" s="84" t="s">
        <v>409</v>
      </c>
      <c r="K16" s="84"/>
      <c r="L16" s="85"/>
      <c r="M16" s="84"/>
      <c r="N16" s="86"/>
      <c r="O16" s="82"/>
      <c r="P16" s="81"/>
      <c r="Q16" s="174">
        <v>-107</v>
      </c>
      <c r="R16" s="79" t="s">
        <v>1103</v>
      </c>
    </row>
    <row r="17" spans="1:18" s="79" customFormat="1">
      <c r="A17" s="84" t="s">
        <v>0</v>
      </c>
      <c r="B17" s="708">
        <v>42831</v>
      </c>
      <c r="C17" s="85" t="s">
        <v>28</v>
      </c>
      <c r="D17" s="84" t="s">
        <v>139</v>
      </c>
      <c r="E17" s="86">
        <v>600</v>
      </c>
      <c r="F17" s="82" t="s">
        <v>420</v>
      </c>
      <c r="G17" s="81">
        <v>0.15</v>
      </c>
      <c r="H17" s="88">
        <v>60.59</v>
      </c>
      <c r="J17" s="84" t="s">
        <v>440</v>
      </c>
      <c r="K17" s="84"/>
      <c r="L17" s="85"/>
      <c r="M17" s="84"/>
      <c r="N17" s="86"/>
      <c r="O17" s="82"/>
      <c r="P17" s="81"/>
      <c r="Q17" s="174">
        <v>-227</v>
      </c>
      <c r="R17" s="79" t="s">
        <v>1103</v>
      </c>
    </row>
    <row r="18" spans="1:18" s="79" customFormat="1">
      <c r="A18" s="84" t="s">
        <v>0</v>
      </c>
      <c r="B18" s="708">
        <v>42828</v>
      </c>
      <c r="C18" s="85" t="s">
        <v>28</v>
      </c>
      <c r="D18" s="84" t="s">
        <v>136</v>
      </c>
      <c r="E18" s="86">
        <v>600</v>
      </c>
      <c r="F18" s="82" t="s">
        <v>421</v>
      </c>
      <c r="G18" s="81">
        <v>0</v>
      </c>
      <c r="H18" s="88"/>
      <c r="J18" s="84" t="s">
        <v>1048</v>
      </c>
      <c r="K18" s="84"/>
      <c r="L18" s="85"/>
      <c r="M18" s="84"/>
      <c r="N18" s="86"/>
      <c r="O18" s="82"/>
      <c r="P18" s="81"/>
      <c r="Q18" s="174">
        <v>-405</v>
      </c>
      <c r="R18" s="79" t="s">
        <v>1103</v>
      </c>
    </row>
    <row r="19" spans="1:18" s="79" customFormat="1">
      <c r="A19" s="84" t="s">
        <v>0</v>
      </c>
      <c r="B19" s="708">
        <v>42825</v>
      </c>
      <c r="C19" s="85" t="s">
        <v>140</v>
      </c>
      <c r="D19" s="84" t="s">
        <v>138</v>
      </c>
      <c r="E19" s="86">
        <v>9</v>
      </c>
      <c r="F19" s="82" t="s">
        <v>422</v>
      </c>
      <c r="G19" s="81">
        <v>0</v>
      </c>
      <c r="H19" s="88">
        <v>0</v>
      </c>
      <c r="J19" s="84" t="s">
        <v>1106</v>
      </c>
      <c r="K19" s="84"/>
      <c r="L19" s="85"/>
      <c r="M19" s="84"/>
      <c r="N19" s="86"/>
      <c r="O19" s="82"/>
      <c r="P19" s="81"/>
      <c r="Q19" s="174">
        <v>-368.83</v>
      </c>
    </row>
    <row r="20" spans="1:18" s="79" customFormat="1">
      <c r="A20" s="84" t="s">
        <v>0</v>
      </c>
      <c r="B20" s="708">
        <v>42802</v>
      </c>
      <c r="C20" s="85" t="s">
        <v>2</v>
      </c>
      <c r="D20" s="84" t="s">
        <v>139</v>
      </c>
      <c r="E20" s="86">
        <v>400</v>
      </c>
      <c r="F20" s="82" t="s">
        <v>423</v>
      </c>
      <c r="G20" s="81">
        <v>0.15</v>
      </c>
      <c r="H20" s="88">
        <v>213.6</v>
      </c>
      <c r="J20" s="84" t="s">
        <v>1104</v>
      </c>
      <c r="K20" s="84"/>
      <c r="L20" s="85"/>
      <c r="M20" s="84"/>
      <c r="N20" s="86"/>
      <c r="O20" s="82"/>
      <c r="P20" s="81"/>
      <c r="Q20" s="174">
        <v>-620</v>
      </c>
      <c r="R20" s="79" t="s">
        <v>1113</v>
      </c>
    </row>
    <row r="21" spans="1:18" s="79" customFormat="1">
      <c r="A21" s="84" t="s">
        <v>0</v>
      </c>
      <c r="B21" s="708">
        <v>42797</v>
      </c>
      <c r="C21" s="85" t="s">
        <v>28</v>
      </c>
      <c r="D21" s="84" t="s">
        <v>139</v>
      </c>
      <c r="E21" s="86">
        <v>600</v>
      </c>
      <c r="F21" s="82" t="s">
        <v>424</v>
      </c>
      <c r="G21" s="81">
        <v>0.15</v>
      </c>
      <c r="H21" s="88">
        <v>24.99</v>
      </c>
      <c r="J21" s="84" t="s">
        <v>1117</v>
      </c>
      <c r="K21" s="84"/>
      <c r="L21" s="85"/>
      <c r="M21" s="84"/>
      <c r="N21" s="86"/>
      <c r="O21" s="82"/>
      <c r="P21" s="81"/>
      <c r="Q21" s="174">
        <v>-1800</v>
      </c>
      <c r="R21" s="79" t="s">
        <v>1118</v>
      </c>
    </row>
    <row r="22" spans="1:18" s="79" customFormat="1">
      <c r="A22" s="84" t="s">
        <v>0</v>
      </c>
      <c r="B22" s="708">
        <v>42737</v>
      </c>
      <c r="C22" s="85" t="s">
        <v>2</v>
      </c>
      <c r="D22" s="84" t="s">
        <v>139</v>
      </c>
      <c r="E22" s="86">
        <v>300</v>
      </c>
      <c r="F22" s="82" t="s">
        <v>425</v>
      </c>
      <c r="G22" s="81">
        <v>0.15</v>
      </c>
      <c r="H22" s="88">
        <v>4.84</v>
      </c>
      <c r="J22" s="84" t="s">
        <v>1136</v>
      </c>
      <c r="Q22" s="199">
        <v>-453</v>
      </c>
      <c r="R22" s="79" t="s">
        <v>1200</v>
      </c>
    </row>
    <row r="23" spans="1:18" s="79" customFormat="1">
      <c r="A23" s="84" t="s">
        <v>0</v>
      </c>
      <c r="B23" s="708">
        <v>42705</v>
      </c>
      <c r="C23" s="85" t="s">
        <v>2</v>
      </c>
      <c r="D23" s="84" t="s">
        <v>139</v>
      </c>
      <c r="E23" s="86">
        <v>300</v>
      </c>
      <c r="F23" s="82" t="s">
        <v>425</v>
      </c>
      <c r="G23" s="81">
        <v>0.15</v>
      </c>
      <c r="H23" s="88">
        <v>4.84</v>
      </c>
      <c r="J23" s="84" t="s">
        <v>1195</v>
      </c>
      <c r="K23" s="84"/>
      <c r="L23" s="85"/>
      <c r="M23" s="84"/>
      <c r="N23" s="86"/>
      <c r="O23" s="82"/>
      <c r="P23" s="81"/>
      <c r="Q23" s="174">
        <f>(1225*0.2)*-1</f>
        <v>-245</v>
      </c>
      <c r="R23" s="79" t="s">
        <v>1204</v>
      </c>
    </row>
    <row r="24" spans="1:18" s="79" customFormat="1">
      <c r="A24" s="84" t="s">
        <v>0</v>
      </c>
      <c r="B24" s="708">
        <v>42675</v>
      </c>
      <c r="C24" s="85" t="s">
        <v>2</v>
      </c>
      <c r="D24" s="84" t="s">
        <v>139</v>
      </c>
      <c r="E24" s="86">
        <v>400</v>
      </c>
      <c r="F24" s="82" t="s">
        <v>426</v>
      </c>
      <c r="G24" s="81">
        <v>0.15</v>
      </c>
      <c r="H24" s="88">
        <v>6.44</v>
      </c>
      <c r="J24" s="84" t="s">
        <v>1197</v>
      </c>
      <c r="K24" s="84"/>
      <c r="L24" s="85"/>
      <c r="M24" s="84"/>
      <c r="N24" s="86"/>
      <c r="O24" s="82"/>
      <c r="P24" s="81"/>
      <c r="Q24" s="174">
        <v>-1200</v>
      </c>
      <c r="R24" s="79" t="s">
        <v>1209</v>
      </c>
    </row>
    <row r="25" spans="1:18" s="79" customFormat="1">
      <c r="A25" s="84" t="s">
        <v>0</v>
      </c>
      <c r="B25" s="708">
        <v>42646</v>
      </c>
      <c r="C25" s="85" t="s">
        <v>2</v>
      </c>
      <c r="D25" s="84" t="s">
        <v>139</v>
      </c>
      <c r="E25" s="86">
        <v>200</v>
      </c>
      <c r="F25" s="82" t="s">
        <v>427</v>
      </c>
      <c r="G25" s="81">
        <v>0.15</v>
      </c>
      <c r="H25" s="88">
        <v>3.22</v>
      </c>
      <c r="J25" s="84" t="s">
        <v>1244</v>
      </c>
      <c r="K25" s="84"/>
      <c r="L25" s="85"/>
      <c r="M25" s="84"/>
      <c r="N25" s="86"/>
      <c r="O25" s="82"/>
      <c r="P25" s="81"/>
      <c r="Q25" s="88">
        <v>-5000</v>
      </c>
    </row>
    <row r="26" spans="1:18" s="79" customFormat="1">
      <c r="A26" s="84" t="s">
        <v>0</v>
      </c>
      <c r="B26" s="708">
        <v>42643</v>
      </c>
      <c r="C26" s="85" t="s">
        <v>1</v>
      </c>
      <c r="D26" s="84" t="s">
        <v>139</v>
      </c>
      <c r="E26" s="86">
        <v>200</v>
      </c>
      <c r="F26" s="82" t="s">
        <v>428</v>
      </c>
      <c r="G26" s="81">
        <v>0.15</v>
      </c>
      <c r="H26" s="88">
        <v>21.53</v>
      </c>
      <c r="J26" s="84" t="s">
        <v>1282</v>
      </c>
      <c r="K26" s="84"/>
      <c r="L26" s="85"/>
      <c r="M26" s="84"/>
      <c r="N26" s="86"/>
      <c r="O26" s="82"/>
      <c r="P26" s="81"/>
      <c r="Q26" s="174">
        <v>-748</v>
      </c>
    </row>
    <row r="27" spans="1:18" s="79" customFormat="1">
      <c r="A27" s="84" t="s">
        <v>0</v>
      </c>
      <c r="B27" s="708">
        <v>42613</v>
      </c>
      <c r="C27" s="85" t="s">
        <v>1</v>
      </c>
      <c r="D27" s="84" t="s">
        <v>139</v>
      </c>
      <c r="E27" s="86">
        <v>200</v>
      </c>
      <c r="F27" s="82" t="s">
        <v>429</v>
      </c>
      <c r="G27" s="81">
        <v>0.15</v>
      </c>
      <c r="H27" s="88">
        <v>23.25</v>
      </c>
      <c r="J27" s="84" t="s">
        <v>1287</v>
      </c>
      <c r="K27" s="84"/>
      <c r="L27" s="85"/>
      <c r="M27" s="84"/>
      <c r="N27" s="86"/>
      <c r="O27" s="82"/>
      <c r="P27" s="81"/>
      <c r="Q27" s="546">
        <v>-672.66546796537295</v>
      </c>
    </row>
    <row r="28" spans="1:18" s="79" customFormat="1">
      <c r="A28" s="84" t="s">
        <v>0</v>
      </c>
      <c r="B28" s="708">
        <v>42613</v>
      </c>
      <c r="C28" s="85" t="s">
        <v>1</v>
      </c>
      <c r="D28" s="84" t="s">
        <v>141</v>
      </c>
      <c r="E28" s="86">
        <v>200</v>
      </c>
      <c r="F28" s="82" t="s">
        <v>430</v>
      </c>
      <c r="G28" s="81" t="s">
        <v>142</v>
      </c>
      <c r="H28" s="88">
        <v>0.49</v>
      </c>
      <c r="J28" s="84" t="s">
        <v>1288</v>
      </c>
      <c r="K28" s="84"/>
      <c r="L28" s="85"/>
      <c r="M28" s="84"/>
      <c r="N28" s="86"/>
      <c r="O28" s="82"/>
      <c r="P28" s="81"/>
      <c r="Q28" s="546">
        <v>-370.33684136192397</v>
      </c>
    </row>
    <row r="29" spans="1:18" s="79" customFormat="1">
      <c r="A29" s="84" t="s">
        <v>0</v>
      </c>
      <c r="B29" s="708">
        <v>42583</v>
      </c>
      <c r="C29" s="85" t="s">
        <v>2</v>
      </c>
      <c r="D29" s="84" t="s">
        <v>139</v>
      </c>
      <c r="E29" s="86">
        <v>100</v>
      </c>
      <c r="F29" s="82" t="s">
        <v>432</v>
      </c>
      <c r="G29" s="81">
        <v>0.15</v>
      </c>
      <c r="H29" s="88">
        <v>1.61</v>
      </c>
      <c r="J29" s="84" t="s">
        <v>1291</v>
      </c>
      <c r="K29" s="84"/>
      <c r="L29" s="85"/>
      <c r="M29" s="84"/>
      <c r="N29" s="86"/>
      <c r="O29" s="82"/>
      <c r="P29" s="81"/>
      <c r="Q29" s="88">
        <v>319.27813538961271</v>
      </c>
    </row>
    <row r="30" spans="1:18" s="79" customFormat="1">
      <c r="A30" s="84"/>
      <c r="B30" s="84"/>
      <c r="C30" s="85"/>
      <c r="D30" s="84"/>
      <c r="E30" s="86"/>
      <c r="F30" s="82" t="s">
        <v>214</v>
      </c>
      <c r="G30" s="81"/>
      <c r="H30" s="88">
        <f>15*12*-1</f>
        <v>-180</v>
      </c>
      <c r="J30" s="700" t="s">
        <v>1326</v>
      </c>
      <c r="K30" s="84"/>
      <c r="L30" s="85"/>
      <c r="M30" s="84"/>
      <c r="N30" s="86"/>
      <c r="O30" s="82"/>
      <c r="P30" s="81"/>
      <c r="Q30" s="88" t="e">
        <f>#REF!*-1</f>
        <v>#REF!</v>
      </c>
    </row>
    <row r="31" spans="1:18" s="79" customFormat="1">
      <c r="A31" s="84"/>
      <c r="B31" s="84"/>
      <c r="C31" s="85"/>
      <c r="D31" s="84"/>
      <c r="E31" s="86"/>
      <c r="F31" s="82" t="s">
        <v>215</v>
      </c>
      <c r="G31" s="81"/>
      <c r="H31" s="88">
        <v>-300</v>
      </c>
      <c r="J31" s="84"/>
      <c r="K31" s="84"/>
      <c r="L31" s="85"/>
      <c r="M31" s="84"/>
      <c r="N31" s="86"/>
      <c r="O31" s="82"/>
      <c r="P31" s="81"/>
      <c r="Q31" s="88"/>
    </row>
    <row r="32" spans="1:18" s="79" customFormat="1">
      <c r="A32" s="84" t="s">
        <v>0</v>
      </c>
      <c r="B32" s="708">
        <v>43070</v>
      </c>
      <c r="C32" s="85" t="s">
        <v>179</v>
      </c>
      <c r="D32" s="84" t="s">
        <v>136</v>
      </c>
      <c r="E32" s="86">
        <v>1000</v>
      </c>
      <c r="F32" s="82" t="s">
        <v>431</v>
      </c>
      <c r="G32" s="81">
        <v>0</v>
      </c>
      <c r="H32" s="88">
        <v>20</v>
      </c>
      <c r="J32" s="84"/>
      <c r="K32" s="84"/>
      <c r="L32" s="85"/>
      <c r="M32" s="84"/>
      <c r="N32" s="86"/>
      <c r="O32" s="82"/>
      <c r="P32" s="81"/>
      <c r="Q32" s="88"/>
    </row>
    <row r="33" spans="1:17">
      <c r="A33" s="84" t="s">
        <v>0</v>
      </c>
      <c r="B33" s="708">
        <v>43069</v>
      </c>
      <c r="C33" s="85" t="s">
        <v>1</v>
      </c>
      <c r="D33" s="84" t="s">
        <v>139</v>
      </c>
      <c r="E33" s="86">
        <v>800</v>
      </c>
      <c r="F33" s="82" t="s">
        <v>433</v>
      </c>
      <c r="G33" s="81">
        <v>0.15</v>
      </c>
      <c r="H33" s="88">
        <v>151.79</v>
      </c>
      <c r="J33" s="84"/>
      <c r="K33" s="84"/>
      <c r="L33" s="85"/>
      <c r="M33" s="84"/>
      <c r="N33" s="86"/>
      <c r="O33" s="82"/>
      <c r="P33" s="81"/>
      <c r="Q33" s="88"/>
    </row>
    <row r="34" spans="1:17">
      <c r="A34" s="84" t="s">
        <v>0</v>
      </c>
      <c r="B34" s="708">
        <v>43081</v>
      </c>
      <c r="C34" s="85" t="s">
        <v>412</v>
      </c>
      <c r="D34" s="84" t="s">
        <v>136</v>
      </c>
      <c r="E34" s="86">
        <v>300</v>
      </c>
      <c r="F34" s="82" t="s">
        <v>434</v>
      </c>
      <c r="G34" s="81">
        <v>0</v>
      </c>
      <c r="H34" s="88">
        <v>377.01</v>
      </c>
      <c r="I34" s="80" t="s">
        <v>410</v>
      </c>
      <c r="J34" s="84"/>
      <c r="K34" s="84"/>
      <c r="L34" s="85"/>
      <c r="M34" s="84"/>
      <c r="N34" s="86"/>
      <c r="O34" s="82"/>
      <c r="P34" s="81"/>
      <c r="Q34" s="88"/>
    </row>
    <row r="35" spans="1:17">
      <c r="A35" s="84" t="s">
        <v>0</v>
      </c>
      <c r="B35" s="708">
        <v>43097</v>
      </c>
      <c r="C35" s="85" t="s">
        <v>1</v>
      </c>
      <c r="D35" s="84" t="s">
        <v>139</v>
      </c>
      <c r="E35" s="86">
        <v>600</v>
      </c>
      <c r="F35" s="82" t="s">
        <v>435</v>
      </c>
      <c r="G35" s="81">
        <v>0.15</v>
      </c>
      <c r="H35" s="88">
        <v>42.12</v>
      </c>
      <c r="I35" s="83"/>
      <c r="J35" s="84"/>
      <c r="K35" s="84"/>
      <c r="L35" s="85"/>
      <c r="M35" s="84"/>
      <c r="N35" s="86"/>
      <c r="O35" s="82"/>
      <c r="P35" s="81"/>
      <c r="Q35" s="88"/>
    </row>
    <row r="36" spans="1:17">
      <c r="A36" s="84" t="s">
        <v>0</v>
      </c>
      <c r="B36" s="708">
        <v>43294</v>
      </c>
      <c r="C36" s="85" t="s">
        <v>129</v>
      </c>
      <c r="D36" s="84" t="s">
        <v>139</v>
      </c>
      <c r="E36" s="86">
        <v>600</v>
      </c>
      <c r="F36" s="82" t="s">
        <v>1217</v>
      </c>
      <c r="G36" s="81">
        <v>0.15</v>
      </c>
      <c r="H36" s="88">
        <v>10.199999999999999</v>
      </c>
    </row>
    <row r="37" spans="1:17">
      <c r="A37" s="84" t="s">
        <v>0</v>
      </c>
      <c r="B37" s="708">
        <v>43343</v>
      </c>
      <c r="C37" s="85" t="s">
        <v>1</v>
      </c>
      <c r="D37" s="84" t="s">
        <v>139</v>
      </c>
      <c r="E37" s="86">
        <v>1000</v>
      </c>
      <c r="F37" s="82" t="s">
        <v>1219</v>
      </c>
      <c r="G37" s="81">
        <v>0.15</v>
      </c>
      <c r="H37" s="88">
        <v>226.69</v>
      </c>
    </row>
    <row r="38" spans="1:17">
      <c r="A38" s="84" t="s">
        <v>0</v>
      </c>
      <c r="B38" s="708">
        <v>43343</v>
      </c>
      <c r="C38" s="85" t="s">
        <v>1</v>
      </c>
      <c r="D38" s="84" t="s">
        <v>141</v>
      </c>
      <c r="E38" s="86">
        <v>1000</v>
      </c>
      <c r="F38" s="82" t="s">
        <v>1220</v>
      </c>
      <c r="G38" s="81">
        <v>0</v>
      </c>
      <c r="H38" s="88">
        <v>2.44</v>
      </c>
    </row>
    <row r="39" spans="1:17">
      <c r="A39" s="84" t="s">
        <v>0</v>
      </c>
      <c r="B39" s="708">
        <v>43371</v>
      </c>
      <c r="C39" s="85" t="s">
        <v>1</v>
      </c>
      <c r="D39" s="84" t="s">
        <v>139</v>
      </c>
      <c r="E39" s="86">
        <v>1000</v>
      </c>
      <c r="F39" s="82" t="s">
        <v>1221</v>
      </c>
      <c r="G39" s="81">
        <v>0.15</v>
      </c>
      <c r="H39" s="88">
        <v>72.67</v>
      </c>
    </row>
    <row r="40" spans="1:17">
      <c r="A40" s="84" t="s">
        <v>0</v>
      </c>
      <c r="B40" s="708">
        <v>43403</v>
      </c>
      <c r="C40" s="85" t="s">
        <v>152</v>
      </c>
      <c r="D40" s="84" t="s">
        <v>136</v>
      </c>
      <c r="E40" s="86">
        <v>1500</v>
      </c>
      <c r="F40" s="82" t="s">
        <v>1232</v>
      </c>
      <c r="G40" s="81">
        <v>0</v>
      </c>
      <c r="H40" s="88">
        <v>394.46</v>
      </c>
    </row>
    <row r="41" spans="1:17">
      <c r="A41" s="84" t="s">
        <v>0</v>
      </c>
      <c r="B41" s="708">
        <v>43403</v>
      </c>
      <c r="C41" s="85" t="s">
        <v>152</v>
      </c>
      <c r="D41" s="84" t="s">
        <v>136</v>
      </c>
      <c r="E41" s="86">
        <v>1500</v>
      </c>
      <c r="F41" s="82" t="s">
        <v>1233</v>
      </c>
      <c r="G41" s="81">
        <v>0</v>
      </c>
      <c r="H41" s="88">
        <v>1920.47</v>
      </c>
    </row>
    <row r="42" spans="1:17">
      <c r="A42" s="84" t="s">
        <v>0</v>
      </c>
      <c r="B42" s="708">
        <v>43461</v>
      </c>
      <c r="C42" s="85" t="s">
        <v>152</v>
      </c>
      <c r="D42" s="84" t="s">
        <v>1241</v>
      </c>
      <c r="E42" s="86">
        <v>209</v>
      </c>
      <c r="F42" s="82">
        <v>0</v>
      </c>
      <c r="G42" s="81">
        <v>0</v>
      </c>
      <c r="H42" s="88">
        <v>0</v>
      </c>
    </row>
    <row r="43" spans="1:17" s="698" customFormat="1">
      <c r="I43" s="78"/>
    </row>
    <row r="44" spans="1:17">
      <c r="A44" s="700" t="s">
        <v>199</v>
      </c>
      <c r="B44" s="709" t="s">
        <v>4</v>
      </c>
      <c r="C44" s="701" t="s">
        <v>290</v>
      </c>
      <c r="D44" s="700" t="s">
        <v>1309</v>
      </c>
      <c r="E44" s="702" t="s">
        <v>1310</v>
      </c>
      <c r="F44" s="703" t="s">
        <v>1311</v>
      </c>
      <c r="G44" s="704"/>
      <c r="H44" s="705" t="s">
        <v>1312</v>
      </c>
      <c r="I44" s="638"/>
    </row>
    <row r="45" spans="1:17">
      <c r="A45" s="84" t="s">
        <v>200</v>
      </c>
      <c r="B45" s="708">
        <v>43585</v>
      </c>
      <c r="C45" s="85" t="s">
        <v>152</v>
      </c>
      <c r="D45" s="84" t="s">
        <v>136</v>
      </c>
      <c r="E45" s="86">
        <v>0</v>
      </c>
      <c r="F45" s="82" t="s">
        <v>1254</v>
      </c>
      <c r="G45" s="81">
        <v>0</v>
      </c>
      <c r="H45" s="705">
        <v>0.02</v>
      </c>
      <c r="I45" s="638"/>
    </row>
    <row r="46" spans="1:17">
      <c r="A46" s="84" t="s">
        <v>200</v>
      </c>
      <c r="B46" s="708">
        <v>43605</v>
      </c>
      <c r="C46" s="85" t="s">
        <v>146</v>
      </c>
      <c r="D46" s="84" t="s">
        <v>141</v>
      </c>
      <c r="E46" s="86">
        <v>1400</v>
      </c>
      <c r="F46" s="82" t="s">
        <v>1313</v>
      </c>
      <c r="G46" s="81" t="s">
        <v>142</v>
      </c>
      <c r="H46" s="705">
        <v>17.96</v>
      </c>
      <c r="I46" s="638"/>
    </row>
    <row r="47" spans="1:17">
      <c r="A47" s="84" t="s">
        <v>200</v>
      </c>
      <c r="B47" s="708">
        <v>43605</v>
      </c>
      <c r="C47" s="85" t="s">
        <v>146</v>
      </c>
      <c r="D47" s="84" t="s">
        <v>139</v>
      </c>
      <c r="E47" s="86">
        <v>1400</v>
      </c>
      <c r="F47" s="82" t="s">
        <v>1253</v>
      </c>
      <c r="G47" s="81">
        <v>0.15</v>
      </c>
      <c r="H47" s="705">
        <v>833</v>
      </c>
      <c r="I47" s="638"/>
    </row>
    <row r="48" spans="1:17">
      <c r="A48" s="84" t="s">
        <v>200</v>
      </c>
      <c r="B48" s="708">
        <v>43710</v>
      </c>
      <c r="C48" s="85" t="s">
        <v>90</v>
      </c>
      <c r="D48" s="84" t="s">
        <v>136</v>
      </c>
      <c r="E48" s="86">
        <v>400</v>
      </c>
      <c r="F48" s="82" t="s">
        <v>1273</v>
      </c>
      <c r="G48" s="81">
        <v>0</v>
      </c>
      <c r="H48" s="705">
        <v>6</v>
      </c>
      <c r="I48" s="49" t="s">
        <v>1314</v>
      </c>
    </row>
    <row r="49" spans="1:9">
      <c r="A49" s="84" t="s">
        <v>1263</v>
      </c>
      <c r="B49" s="708">
        <v>43710</v>
      </c>
      <c r="C49" s="85" t="s">
        <v>2</v>
      </c>
      <c r="D49" s="84" t="s">
        <v>139</v>
      </c>
      <c r="E49" s="86">
        <v>500</v>
      </c>
      <c r="F49" s="82" t="s">
        <v>1274</v>
      </c>
      <c r="G49" s="81">
        <v>0.15</v>
      </c>
      <c r="H49" s="705">
        <v>8.06</v>
      </c>
      <c r="I49" s="638"/>
    </row>
    <row r="50" spans="1:9">
      <c r="A50" s="84" t="s">
        <v>198</v>
      </c>
      <c r="B50" s="708">
        <v>43742</v>
      </c>
      <c r="C50" s="85" t="s">
        <v>192</v>
      </c>
      <c r="D50" s="84" t="s">
        <v>1281</v>
      </c>
      <c r="E50" s="86"/>
      <c r="F50" s="82">
        <v>495</v>
      </c>
      <c r="G50" s="81"/>
      <c r="H50" s="705">
        <v>84.15</v>
      </c>
      <c r="I50" s="638"/>
    </row>
    <row r="51" spans="1:9">
      <c r="A51" s="84" t="s">
        <v>200</v>
      </c>
      <c r="B51" s="708">
        <v>43745</v>
      </c>
      <c r="C51" s="85" t="s">
        <v>1240</v>
      </c>
      <c r="D51" s="84" t="s">
        <v>136</v>
      </c>
      <c r="E51" s="86">
        <v>900</v>
      </c>
      <c r="F51" s="82" t="s">
        <v>1284</v>
      </c>
      <c r="G51" s="81">
        <v>0</v>
      </c>
      <c r="H51" s="705">
        <v>116.47</v>
      </c>
      <c r="I51" s="638"/>
    </row>
    <row r="52" spans="1:9">
      <c r="A52" s="84" t="s">
        <v>200</v>
      </c>
      <c r="B52" s="708">
        <v>43745</v>
      </c>
      <c r="C52" s="85" t="s">
        <v>1240</v>
      </c>
      <c r="D52" s="84" t="s">
        <v>139</v>
      </c>
      <c r="E52" s="86">
        <v>900</v>
      </c>
      <c r="F52" s="82" t="s">
        <v>1283</v>
      </c>
      <c r="G52" s="81">
        <v>0.15</v>
      </c>
      <c r="H52" s="705">
        <v>143.96</v>
      </c>
      <c r="I52" s="638"/>
    </row>
    <row r="53" spans="1:9">
      <c r="A53" s="84" t="s">
        <v>1280</v>
      </c>
      <c r="B53" s="708">
        <v>43745</v>
      </c>
      <c r="C53" s="85" t="s">
        <v>1240</v>
      </c>
      <c r="D53" s="84" t="s">
        <v>1308</v>
      </c>
      <c r="E53" s="86"/>
      <c r="F53" s="82"/>
      <c r="G53" s="81"/>
      <c r="H53" s="705">
        <v>51.76</v>
      </c>
      <c r="I53" s="638"/>
    </row>
    <row r="54" spans="1:9">
      <c r="A54" s="84" t="s">
        <v>1280</v>
      </c>
      <c r="B54" s="708">
        <v>43745</v>
      </c>
      <c r="C54" s="85" t="s">
        <v>1240</v>
      </c>
      <c r="D54" s="84" t="s">
        <v>1307</v>
      </c>
      <c r="E54" s="86"/>
      <c r="F54" s="82"/>
      <c r="G54" s="81"/>
      <c r="H54" s="705">
        <v>63.98</v>
      </c>
      <c r="I54" s="638"/>
    </row>
    <row r="55" spans="1:9">
      <c r="A55" s="84" t="s">
        <v>1280</v>
      </c>
      <c r="B55" s="708">
        <v>43798</v>
      </c>
      <c r="C55" s="85" t="s">
        <v>1289</v>
      </c>
      <c r="D55" s="84" t="s">
        <v>1306</v>
      </c>
      <c r="E55" s="86"/>
      <c r="F55" s="82"/>
      <c r="G55" s="81"/>
      <c r="H55" s="705">
        <v>4.7300000000000004</v>
      </c>
      <c r="I55" s="638"/>
    </row>
    <row r="56" spans="1:9">
      <c r="A56" s="84" t="s">
        <v>1280</v>
      </c>
      <c r="B56" s="708">
        <v>43802</v>
      </c>
      <c r="C56" s="85" t="s">
        <v>130</v>
      </c>
      <c r="D56" s="84" t="s">
        <v>1292</v>
      </c>
      <c r="E56" s="86"/>
      <c r="F56" s="82"/>
      <c r="G56" s="81"/>
      <c r="H56" s="705">
        <v>288.26</v>
      </c>
      <c r="I56" s="638"/>
    </row>
    <row r="57" spans="1:9">
      <c r="A57" s="84" t="s">
        <v>1280</v>
      </c>
      <c r="B57" s="708">
        <v>43802</v>
      </c>
      <c r="C57" s="85" t="s">
        <v>130</v>
      </c>
      <c r="D57" s="84" t="s">
        <v>1293</v>
      </c>
      <c r="E57" s="86"/>
      <c r="F57" s="82"/>
      <c r="G57" s="81"/>
      <c r="H57" s="705">
        <v>445.53</v>
      </c>
      <c r="I57" s="638"/>
    </row>
    <row r="58" spans="1:9">
      <c r="A58" s="84" t="s">
        <v>200</v>
      </c>
      <c r="B58" s="708">
        <v>44013</v>
      </c>
      <c r="C58" s="85" t="s">
        <v>90</v>
      </c>
      <c r="D58" s="84" t="s">
        <v>136</v>
      </c>
      <c r="E58" s="86">
        <v>800</v>
      </c>
      <c r="F58" s="82" t="s">
        <v>1331</v>
      </c>
      <c r="G58" s="81">
        <v>0</v>
      </c>
      <c r="H58" s="88">
        <v>12</v>
      </c>
      <c r="I58" s="638"/>
    </row>
    <row r="59" spans="1:9">
      <c r="A59" s="84" t="s">
        <v>200</v>
      </c>
      <c r="B59" s="708">
        <v>44075</v>
      </c>
      <c r="C59" s="85" t="s">
        <v>90</v>
      </c>
      <c r="D59" s="84" t="s">
        <v>136</v>
      </c>
      <c r="E59" s="86">
        <v>1100</v>
      </c>
      <c r="F59" s="82" t="s">
        <v>1332</v>
      </c>
      <c r="G59" s="81">
        <v>0</v>
      </c>
      <c r="H59" s="88">
        <v>16.5</v>
      </c>
      <c r="I59" s="638"/>
    </row>
    <row r="60" spans="1:9">
      <c r="A60" s="84" t="s">
        <v>200</v>
      </c>
      <c r="B60" s="708">
        <v>44074</v>
      </c>
      <c r="C60" s="85" t="s">
        <v>1</v>
      </c>
      <c r="D60" s="84" t="s">
        <v>139</v>
      </c>
      <c r="E60" s="86">
        <v>700</v>
      </c>
      <c r="F60" s="82" t="s">
        <v>1333</v>
      </c>
      <c r="G60" s="81">
        <v>0.15</v>
      </c>
      <c r="H60" s="88">
        <v>262.17</v>
      </c>
      <c r="I60" s="638"/>
    </row>
    <row r="61" spans="1:9">
      <c r="A61" s="84" t="s">
        <v>200</v>
      </c>
      <c r="B61" s="708">
        <v>44074</v>
      </c>
      <c r="C61" s="85" t="s">
        <v>1</v>
      </c>
      <c r="D61" s="84" t="s">
        <v>141</v>
      </c>
      <c r="E61" s="86">
        <v>700</v>
      </c>
      <c r="F61" s="82" t="s">
        <v>1334</v>
      </c>
      <c r="G61" s="81" t="s">
        <v>142</v>
      </c>
      <c r="H61" s="88">
        <v>0.84</v>
      </c>
      <c r="I61" s="638"/>
    </row>
    <row r="62" spans="1:9">
      <c r="A62" s="84" t="s">
        <v>200</v>
      </c>
      <c r="B62" s="708">
        <v>44069</v>
      </c>
      <c r="C62" s="85" t="s">
        <v>90</v>
      </c>
      <c r="D62" s="84" t="s">
        <v>139</v>
      </c>
      <c r="E62" s="86">
        <v>1400</v>
      </c>
      <c r="F62" s="82" t="s">
        <v>1335</v>
      </c>
      <c r="G62" s="81">
        <v>0.15</v>
      </c>
      <c r="H62" s="88">
        <v>62.95</v>
      </c>
      <c r="I62" s="638"/>
    </row>
    <row r="63" spans="1:9">
      <c r="A63" s="84" t="s">
        <v>200</v>
      </c>
      <c r="B63" s="708">
        <v>44056</v>
      </c>
      <c r="C63" s="85" t="s">
        <v>1336</v>
      </c>
      <c r="D63" s="84" t="s">
        <v>138</v>
      </c>
      <c r="E63" s="86">
        <v>283</v>
      </c>
      <c r="F63" s="82"/>
      <c r="G63" s="81"/>
      <c r="H63" s="88"/>
      <c r="I63" s="638"/>
    </row>
    <row r="64" spans="1:9">
      <c r="A64" s="84" t="s">
        <v>200</v>
      </c>
      <c r="B64" s="708">
        <v>44055</v>
      </c>
      <c r="C64" s="85" t="s">
        <v>1337</v>
      </c>
      <c r="D64" s="84" t="s">
        <v>138</v>
      </c>
      <c r="E64" s="86">
        <v>934</v>
      </c>
      <c r="F64" s="82"/>
      <c r="G64" s="81"/>
      <c r="H64" s="88"/>
      <c r="I64" s="638"/>
    </row>
    <row r="65" spans="1:9">
      <c r="A65" s="84" t="s">
        <v>200</v>
      </c>
      <c r="B65" s="708">
        <v>44047</v>
      </c>
      <c r="C65" s="85" t="s">
        <v>89</v>
      </c>
      <c r="D65" s="84" t="s">
        <v>1241</v>
      </c>
      <c r="E65" s="86">
        <v>61</v>
      </c>
      <c r="F65" s="82"/>
      <c r="G65" s="81"/>
      <c r="H65" s="88"/>
      <c r="I65" s="638"/>
    </row>
    <row r="66" spans="1:9">
      <c r="A66" s="84" t="s">
        <v>200</v>
      </c>
      <c r="B66" s="708">
        <v>44046</v>
      </c>
      <c r="C66" s="85" t="s">
        <v>90</v>
      </c>
      <c r="D66" s="84" t="s">
        <v>136</v>
      </c>
      <c r="E66" s="86">
        <v>1100</v>
      </c>
      <c r="F66" s="82" t="s">
        <v>1332</v>
      </c>
      <c r="G66" s="81">
        <v>0</v>
      </c>
      <c r="H66" s="88">
        <v>16.5</v>
      </c>
      <c r="I66" s="638"/>
    </row>
    <row r="67" spans="1:9">
      <c r="A67" s="84" t="s">
        <v>200</v>
      </c>
      <c r="B67" s="708">
        <v>44028</v>
      </c>
      <c r="C67" s="85" t="s">
        <v>130</v>
      </c>
      <c r="D67" s="84" t="s">
        <v>136</v>
      </c>
      <c r="E67" s="86">
        <v>1100</v>
      </c>
      <c r="F67" s="82" t="s">
        <v>1338</v>
      </c>
      <c r="G67" s="81">
        <v>0</v>
      </c>
      <c r="H67" s="88">
        <v>166.94</v>
      </c>
      <c r="I67" s="638"/>
    </row>
    <row r="68" spans="1:9">
      <c r="A68" s="84" t="s">
        <v>200</v>
      </c>
      <c r="B68" s="708">
        <v>44013</v>
      </c>
      <c r="C68" s="85" t="s">
        <v>2</v>
      </c>
      <c r="D68" s="84" t="s">
        <v>139</v>
      </c>
      <c r="E68" s="86">
        <v>400</v>
      </c>
      <c r="F68" s="82" t="s">
        <v>1339</v>
      </c>
      <c r="G68" s="81">
        <v>0.15</v>
      </c>
      <c r="H68" s="88">
        <v>6.44</v>
      </c>
      <c r="I68" s="638"/>
    </row>
    <row r="69" spans="1:9">
      <c r="A69" s="84" t="s">
        <v>200</v>
      </c>
      <c r="B69" s="708">
        <v>44195</v>
      </c>
      <c r="C69" s="85" t="s">
        <v>195</v>
      </c>
      <c r="D69" s="84" t="s">
        <v>136</v>
      </c>
      <c r="E69" s="86">
        <v>1500</v>
      </c>
      <c r="F69" s="82" t="s">
        <v>1340</v>
      </c>
      <c r="G69" s="81">
        <v>0</v>
      </c>
      <c r="H69" s="88">
        <v>13.3</v>
      </c>
      <c r="I69" s="638"/>
    </row>
    <row r="70" spans="1:9">
      <c r="A70" s="84" t="s">
        <v>200</v>
      </c>
      <c r="B70" s="708">
        <v>44166</v>
      </c>
      <c r="C70" s="85" t="s">
        <v>2</v>
      </c>
      <c r="D70" s="84" t="s">
        <v>139</v>
      </c>
      <c r="E70" s="86">
        <v>900</v>
      </c>
      <c r="F70" s="82" t="s">
        <v>1341</v>
      </c>
      <c r="G70" s="81">
        <v>0.15</v>
      </c>
      <c r="H70" s="88">
        <v>14.51</v>
      </c>
      <c r="I70" s="638"/>
    </row>
    <row r="71" spans="1:9">
      <c r="A71" s="84" t="s">
        <v>200</v>
      </c>
      <c r="B71" s="708">
        <v>44166</v>
      </c>
      <c r="C71" s="85" t="s">
        <v>90</v>
      </c>
      <c r="D71" s="84" t="s">
        <v>136</v>
      </c>
      <c r="E71" s="86">
        <v>1400</v>
      </c>
      <c r="F71" s="82" t="s">
        <v>1342</v>
      </c>
      <c r="G71" s="81">
        <v>0</v>
      </c>
      <c r="H71" s="88">
        <v>21</v>
      </c>
      <c r="I71" s="638"/>
    </row>
    <row r="72" spans="1:9">
      <c r="A72" s="84" t="s">
        <v>200</v>
      </c>
      <c r="B72" s="708">
        <v>44162</v>
      </c>
      <c r="C72" s="85" t="s">
        <v>1</v>
      </c>
      <c r="D72" s="84" t="s">
        <v>139</v>
      </c>
      <c r="E72" s="86">
        <v>700</v>
      </c>
      <c r="F72" s="82" t="s">
        <v>1343</v>
      </c>
      <c r="G72" s="81">
        <v>0.15</v>
      </c>
      <c r="H72" s="88">
        <v>115.89</v>
      </c>
      <c r="I72" s="638"/>
    </row>
    <row r="73" spans="1:9">
      <c r="A73" s="84" t="s">
        <v>200</v>
      </c>
      <c r="B73" s="708">
        <v>44138</v>
      </c>
      <c r="C73" s="85" t="s">
        <v>2</v>
      </c>
      <c r="D73" s="84" t="s">
        <v>139</v>
      </c>
      <c r="E73" s="86">
        <v>900</v>
      </c>
      <c r="F73" s="82" t="s">
        <v>1341</v>
      </c>
      <c r="G73" s="81">
        <v>0.15</v>
      </c>
      <c r="H73" s="88">
        <v>14.51</v>
      </c>
      <c r="I73" s="638"/>
    </row>
    <row r="74" spans="1:9">
      <c r="A74" s="84" t="s">
        <v>200</v>
      </c>
      <c r="B74" s="708">
        <v>44138</v>
      </c>
      <c r="C74" s="85" t="s">
        <v>90</v>
      </c>
      <c r="D74" s="84" t="s">
        <v>136</v>
      </c>
      <c r="E74" s="86">
        <v>1400</v>
      </c>
      <c r="F74" s="82" t="s">
        <v>1342</v>
      </c>
      <c r="G74" s="81">
        <v>0</v>
      </c>
      <c r="H74" s="88">
        <v>21</v>
      </c>
      <c r="I74" s="638"/>
    </row>
    <row r="75" spans="1:9">
      <c r="A75" s="84" t="s">
        <v>200</v>
      </c>
      <c r="B75" s="708">
        <v>44105</v>
      </c>
      <c r="C75" s="85" t="s">
        <v>2</v>
      </c>
      <c r="D75" s="84" t="s">
        <v>139</v>
      </c>
      <c r="E75" s="86">
        <v>700</v>
      </c>
      <c r="F75" s="82" t="s">
        <v>1344</v>
      </c>
      <c r="G75" s="81">
        <v>0.15</v>
      </c>
      <c r="H75" s="88">
        <v>11.29</v>
      </c>
      <c r="I75" s="638"/>
    </row>
    <row r="76" spans="1:9">
      <c r="A76" s="84" t="s">
        <v>200</v>
      </c>
      <c r="B76" s="708">
        <v>44105</v>
      </c>
      <c r="C76" s="85" t="s">
        <v>90</v>
      </c>
      <c r="D76" s="84" t="s">
        <v>136</v>
      </c>
      <c r="E76" s="86">
        <v>1400</v>
      </c>
      <c r="F76" s="82" t="s">
        <v>1342</v>
      </c>
      <c r="G76" s="81">
        <v>0</v>
      </c>
      <c r="H76" s="88">
        <v>21</v>
      </c>
      <c r="I76" s="638"/>
    </row>
    <row r="77" spans="1:9">
      <c r="A77" s="84" t="s">
        <v>200</v>
      </c>
      <c r="B77" s="708">
        <v>44104</v>
      </c>
      <c r="C77" s="85" t="s">
        <v>1</v>
      </c>
      <c r="D77" s="84" t="s">
        <v>139</v>
      </c>
      <c r="E77" s="86">
        <v>700</v>
      </c>
      <c r="F77" s="82" t="s">
        <v>1345</v>
      </c>
      <c r="G77" s="81">
        <v>0.15</v>
      </c>
      <c r="H77" s="88">
        <v>61.2</v>
      </c>
      <c r="I77" s="638"/>
    </row>
    <row r="78" spans="1:9">
      <c r="A78" s="84" t="s">
        <v>200</v>
      </c>
      <c r="B78" s="708">
        <v>44200</v>
      </c>
      <c r="C78" s="85" t="s">
        <v>2</v>
      </c>
      <c r="D78" s="84" t="s">
        <v>139</v>
      </c>
      <c r="E78" s="86">
        <v>600</v>
      </c>
      <c r="F78" s="82" t="s">
        <v>1348</v>
      </c>
      <c r="G78" s="81">
        <v>0.15</v>
      </c>
      <c r="H78" s="88">
        <v>9.67</v>
      </c>
      <c r="I78" s="638"/>
    </row>
    <row r="79" spans="1:9">
      <c r="A79" s="84" t="s">
        <v>200</v>
      </c>
      <c r="B79" s="708">
        <v>44200</v>
      </c>
      <c r="C79" s="85" t="s">
        <v>90</v>
      </c>
      <c r="D79" s="84" t="s">
        <v>136</v>
      </c>
      <c r="E79" s="86">
        <v>1100</v>
      </c>
      <c r="F79" s="82" t="s">
        <v>1332</v>
      </c>
      <c r="G79" s="81">
        <v>0</v>
      </c>
      <c r="H79" s="88">
        <v>16.5</v>
      </c>
      <c r="I79" s="638"/>
    </row>
    <row r="80" spans="1:9">
      <c r="A80" s="84" t="s">
        <v>200</v>
      </c>
      <c r="B80" s="708">
        <v>44195</v>
      </c>
      <c r="C80" s="85" t="s">
        <v>1</v>
      </c>
      <c r="D80" s="84" t="s">
        <v>139</v>
      </c>
      <c r="E80" s="86">
        <v>600</v>
      </c>
      <c r="F80" s="82" t="s">
        <v>1349</v>
      </c>
      <c r="G80" s="81">
        <v>0.15</v>
      </c>
      <c r="H80" s="88">
        <v>59.66</v>
      </c>
      <c r="I80" s="638"/>
    </row>
    <row r="81" spans="1:9">
      <c r="A81" s="84" t="s">
        <v>200</v>
      </c>
      <c r="B81" s="708">
        <v>44195</v>
      </c>
      <c r="C81" s="85" t="s">
        <v>89</v>
      </c>
      <c r="D81" s="84" t="s">
        <v>136</v>
      </c>
      <c r="E81" s="86">
        <v>1500</v>
      </c>
      <c r="F81" s="82" t="s">
        <v>1350</v>
      </c>
      <c r="G81" s="81">
        <v>0</v>
      </c>
      <c r="H81" s="88">
        <v>374.62</v>
      </c>
      <c r="I81" s="638"/>
    </row>
    <row r="82" spans="1:9">
      <c r="A82" s="84" t="s">
        <v>1280</v>
      </c>
      <c r="B82" s="708"/>
      <c r="C82" s="85" t="s">
        <v>1</v>
      </c>
      <c r="D82" s="84" t="s">
        <v>1286</v>
      </c>
      <c r="E82" s="86"/>
      <c r="F82" s="82"/>
      <c r="G82" s="81"/>
      <c r="H82" s="705">
        <v>79.209999999999994</v>
      </c>
      <c r="I82" s="638">
        <f>84.15+17.97</f>
        <v>102.12</v>
      </c>
    </row>
    <row r="83" spans="1:9">
      <c r="A83" s="84" t="s">
        <v>1280</v>
      </c>
      <c r="B83" s="708"/>
      <c r="C83" s="85" t="s">
        <v>195</v>
      </c>
      <c r="D83" s="84" t="s">
        <v>1285</v>
      </c>
      <c r="E83" s="86"/>
      <c r="F83" s="82"/>
      <c r="G83" s="81"/>
      <c r="H83" s="705">
        <v>299</v>
      </c>
      <c r="I83" s="638"/>
    </row>
    <row r="85" spans="1:9">
      <c r="A85" s="84"/>
      <c r="B85" s="708"/>
    </row>
    <row r="86" spans="1:9">
      <c r="A86" s="84" t="s">
        <v>0</v>
      </c>
      <c r="B86" s="708">
        <v>44267</v>
      </c>
      <c r="C86" s="85" t="s">
        <v>90</v>
      </c>
      <c r="D86" s="84" t="s">
        <v>139</v>
      </c>
      <c r="E86" s="86">
        <v>800</v>
      </c>
      <c r="F86" s="82" t="s">
        <v>1387</v>
      </c>
      <c r="G86" s="81">
        <v>0.15</v>
      </c>
      <c r="H86" s="88">
        <v>34.39</v>
      </c>
    </row>
    <row r="87" spans="1:9">
      <c r="A87" s="84" t="s">
        <v>0</v>
      </c>
      <c r="B87" s="708">
        <v>44267</v>
      </c>
      <c r="C87" s="85" t="s">
        <v>90</v>
      </c>
      <c r="D87" s="84" t="s">
        <v>136</v>
      </c>
      <c r="E87" s="86">
        <v>800</v>
      </c>
      <c r="F87" s="82" t="s">
        <v>1388</v>
      </c>
      <c r="G87" s="81">
        <v>0</v>
      </c>
      <c r="H87" s="88">
        <v>77.12</v>
      </c>
    </row>
    <row r="88" spans="1:9">
      <c r="A88" s="84" t="s">
        <v>0</v>
      </c>
      <c r="B88" s="708">
        <v>44287</v>
      </c>
      <c r="C88" s="85" t="s">
        <v>90</v>
      </c>
      <c r="D88" s="84" t="s">
        <v>136</v>
      </c>
      <c r="E88" s="86">
        <v>800</v>
      </c>
      <c r="F88" s="82" t="s">
        <v>1331</v>
      </c>
      <c r="G88" s="81">
        <v>0</v>
      </c>
      <c r="H88" s="88">
        <v>12</v>
      </c>
    </row>
    <row r="89" spans="1:9">
      <c r="A89" s="84" t="s">
        <v>0</v>
      </c>
      <c r="B89" s="708">
        <v>44319</v>
      </c>
      <c r="C89" s="85" t="s">
        <v>90</v>
      </c>
      <c r="D89" s="84" t="s">
        <v>136</v>
      </c>
      <c r="E89" s="86">
        <v>800</v>
      </c>
      <c r="F89" s="82" t="s">
        <v>1331</v>
      </c>
      <c r="G89" s="81">
        <v>0</v>
      </c>
      <c r="H89" s="88">
        <v>12</v>
      </c>
    </row>
    <row r="90" spans="1:9">
      <c r="A90" s="84" t="s">
        <v>0</v>
      </c>
      <c r="B90" s="708">
        <v>44320</v>
      </c>
      <c r="C90" s="85" t="s">
        <v>89</v>
      </c>
      <c r="D90" s="84" t="s">
        <v>1241</v>
      </c>
      <c r="E90" s="86">
        <v>287</v>
      </c>
      <c r="F90" s="82" t="s">
        <v>1386</v>
      </c>
      <c r="G90" s="81">
        <v>0</v>
      </c>
      <c r="H90" s="88">
        <v>0</v>
      </c>
    </row>
    <row r="91" spans="1:9">
      <c r="A91" s="84" t="s">
        <v>0</v>
      </c>
      <c r="B91" s="708">
        <v>44344</v>
      </c>
      <c r="C91" s="85" t="s">
        <v>1</v>
      </c>
      <c r="D91" s="84" t="s">
        <v>136</v>
      </c>
      <c r="E91" s="86">
        <v>200</v>
      </c>
      <c r="F91" s="82" t="s">
        <v>1396</v>
      </c>
      <c r="G91" s="81">
        <v>0</v>
      </c>
      <c r="H91" s="88">
        <v>14.86</v>
      </c>
    </row>
    <row r="92" spans="1:9">
      <c r="A92" s="84" t="s">
        <v>0</v>
      </c>
      <c r="B92" s="708">
        <v>44344</v>
      </c>
      <c r="C92" s="85" t="s">
        <v>1</v>
      </c>
      <c r="D92" s="84" t="s">
        <v>139</v>
      </c>
      <c r="E92" s="86">
        <v>200</v>
      </c>
      <c r="F92" s="82" t="s">
        <v>1397</v>
      </c>
      <c r="G92" s="81">
        <v>0.15</v>
      </c>
      <c r="H92" s="88">
        <v>57.82</v>
      </c>
    </row>
    <row r="93" spans="1:9">
      <c r="A93" s="84" t="s">
        <v>0</v>
      </c>
      <c r="B93" s="708">
        <v>44348</v>
      </c>
      <c r="C93" s="85" t="s">
        <v>90</v>
      </c>
      <c r="D93" s="84" t="s">
        <v>136</v>
      </c>
      <c r="E93" s="86">
        <v>800</v>
      </c>
      <c r="F93" s="82" t="s">
        <v>1331</v>
      </c>
      <c r="G93" s="81">
        <v>0</v>
      </c>
      <c r="H93" s="88">
        <v>12</v>
      </c>
    </row>
    <row r="94" spans="1:9">
      <c r="A94" s="84" t="s">
        <v>0</v>
      </c>
      <c r="B94" s="708">
        <v>44377</v>
      </c>
      <c r="C94" s="85" t="s">
        <v>89</v>
      </c>
      <c r="D94" s="84" t="s">
        <v>139</v>
      </c>
      <c r="E94" s="86">
        <v>1561</v>
      </c>
      <c r="F94" s="82" t="s">
        <v>1347</v>
      </c>
      <c r="G94" s="81">
        <v>0.15</v>
      </c>
      <c r="H94" s="88">
        <v>52.44</v>
      </c>
    </row>
    <row r="95" spans="1:9">
      <c r="A95" s="84" t="s">
        <v>0</v>
      </c>
      <c r="B95" s="708">
        <v>44377</v>
      </c>
      <c r="C95" s="85" t="s">
        <v>89</v>
      </c>
      <c r="D95" s="84" t="s">
        <v>139</v>
      </c>
      <c r="E95" s="86">
        <v>1561</v>
      </c>
      <c r="F95" s="82" t="s">
        <v>1346</v>
      </c>
      <c r="G95" s="81">
        <v>0.15</v>
      </c>
      <c r="H95" s="88">
        <v>189.42</v>
      </c>
    </row>
    <row r="96" spans="1:9">
      <c r="A96" s="84" t="s">
        <v>0</v>
      </c>
      <c r="B96" s="708">
        <v>44377</v>
      </c>
      <c r="C96" s="85" t="s">
        <v>89</v>
      </c>
      <c r="D96" s="84" t="s">
        <v>136</v>
      </c>
      <c r="E96" s="86">
        <v>2500</v>
      </c>
      <c r="F96" s="82" t="s">
        <v>1392</v>
      </c>
      <c r="G96" s="81">
        <v>0</v>
      </c>
      <c r="H96" s="88">
        <v>764.62</v>
      </c>
    </row>
    <row r="97" spans="1:8">
      <c r="A97" s="84" t="s">
        <v>0</v>
      </c>
      <c r="B97" s="708">
        <v>44560</v>
      </c>
      <c r="C97" s="85" t="s">
        <v>89</v>
      </c>
      <c r="D97" s="84" t="s">
        <v>139</v>
      </c>
      <c r="E97" s="86">
        <v>1561</v>
      </c>
      <c r="F97" s="82" t="s">
        <v>1347</v>
      </c>
      <c r="G97" s="81">
        <v>0.15</v>
      </c>
      <c r="H97" s="88">
        <v>52.44</v>
      </c>
    </row>
    <row r="98" spans="1:8">
      <c r="A98" s="84" t="s">
        <v>0</v>
      </c>
      <c r="B98" s="708">
        <v>44560</v>
      </c>
      <c r="C98" s="85" t="s">
        <v>89</v>
      </c>
      <c r="D98" s="84" t="s">
        <v>139</v>
      </c>
      <c r="E98" s="86">
        <v>1561</v>
      </c>
      <c r="F98" s="82" t="s">
        <v>1346</v>
      </c>
      <c r="G98" s="81">
        <v>0.15</v>
      </c>
      <c r="H98" s="88">
        <v>189.42</v>
      </c>
    </row>
    <row r="99" spans="1:8">
      <c r="A99" s="84" t="s">
        <v>0</v>
      </c>
      <c r="B99" s="708">
        <v>44560</v>
      </c>
      <c r="C99" s="85" t="s">
        <v>89</v>
      </c>
      <c r="D99" s="84" t="s">
        <v>136</v>
      </c>
      <c r="E99" s="86">
        <v>2500</v>
      </c>
      <c r="F99" s="82" t="s">
        <v>1392</v>
      </c>
      <c r="G99" s="81">
        <v>0</v>
      </c>
      <c r="H99" s="88">
        <v>764.62</v>
      </c>
    </row>
    <row r="100" spans="1:8">
      <c r="A100" s="84" t="s">
        <v>0</v>
      </c>
      <c r="B100" s="708">
        <v>44561</v>
      </c>
      <c r="C100" s="85" t="s">
        <v>90</v>
      </c>
      <c r="D100" s="84" t="s">
        <v>139</v>
      </c>
      <c r="E100" s="86">
        <v>800</v>
      </c>
      <c r="F100" s="82" t="s">
        <v>1391</v>
      </c>
      <c r="G100" s="81">
        <v>0.15</v>
      </c>
      <c r="H100" s="88">
        <v>34.43</v>
      </c>
    </row>
    <row r="101" spans="1:8">
      <c r="A101" s="84" t="s">
        <v>0</v>
      </c>
      <c r="B101" s="708">
        <v>44561</v>
      </c>
      <c r="C101" s="85" t="s">
        <v>197</v>
      </c>
      <c r="D101" s="84" t="s">
        <v>136</v>
      </c>
      <c r="E101" s="86">
        <v>500</v>
      </c>
      <c r="F101" s="82" t="s">
        <v>1389</v>
      </c>
      <c r="G101" s="81">
        <v>0</v>
      </c>
      <c r="H101" s="88">
        <v>471.88</v>
      </c>
    </row>
    <row r="102" spans="1:8">
      <c r="A102" s="84" t="s">
        <v>0</v>
      </c>
      <c r="B102" s="708">
        <v>44561</v>
      </c>
      <c r="C102" s="85" t="s">
        <v>90</v>
      </c>
      <c r="D102" s="84" t="s">
        <v>139</v>
      </c>
      <c r="E102" s="86">
        <v>800</v>
      </c>
      <c r="F102" s="82" t="s">
        <v>1390</v>
      </c>
      <c r="G102" s="81">
        <v>0.15</v>
      </c>
      <c r="H102" s="88">
        <v>38.4</v>
      </c>
    </row>
  </sheetData>
  <sheetProtection formatCells="0" formatColumns="0"/>
  <mergeCells count="4">
    <mergeCell ref="A12:G12"/>
    <mergeCell ref="A1:G1"/>
    <mergeCell ref="J1:P1"/>
    <mergeCell ref="J12:P12"/>
  </mergeCells>
  <hyperlinks>
    <hyperlink ref="C14" r:id="rId1" display="https://www.itaucorretora.com.br/Empresas/Detalhe?empresa=BRAP4" xr:uid="{00000000-0004-0000-0800-000000000000}"/>
    <hyperlink ref="C15" r:id="rId2" display="javascript:void(0)" xr:uid="{00000000-0004-0000-0800-000001000000}"/>
    <hyperlink ref="C16" r:id="rId3" display="javascript:void(0)" xr:uid="{00000000-0004-0000-0800-000002000000}"/>
    <hyperlink ref="C17" r:id="rId4" display="javascript:void(0)" xr:uid="{00000000-0004-0000-0800-000003000000}"/>
    <hyperlink ref="C18" r:id="rId5" display="javascript:void(0)" xr:uid="{00000000-0004-0000-0800-000004000000}"/>
    <hyperlink ref="C19" r:id="rId6" display="javascript:void(0)" xr:uid="{00000000-0004-0000-0800-000005000000}"/>
    <hyperlink ref="C20" r:id="rId7" display="https://www.itaucorretora.com.br/Empresas/Detalhe?empresa=BBDC4" xr:uid="{00000000-0004-0000-0800-000006000000}"/>
    <hyperlink ref="C21" r:id="rId8" display="javascript:void(0)" xr:uid="{00000000-0004-0000-0800-000007000000}"/>
    <hyperlink ref="C22" r:id="rId9" display="https://www.itaucorretora.com.br/Empresas/Detalhe?empresa=BBDC4" xr:uid="{00000000-0004-0000-0800-000008000000}"/>
    <hyperlink ref="C23" r:id="rId10" display="https://www.itaucorretora.com.br/Empresas/Detalhe?empresa=BBDC4" xr:uid="{00000000-0004-0000-0800-000009000000}"/>
    <hyperlink ref="C24" r:id="rId11" display="https://www.itaucorretora.com.br/Empresas/Detalhe?empresa=BBDC4" xr:uid="{00000000-0004-0000-0800-00000A000000}"/>
    <hyperlink ref="C25" r:id="rId12" display="https://www.itaucorretora.com.br/Empresas/Detalhe?empresa=BBDC4" xr:uid="{00000000-0004-0000-0800-00000B000000}"/>
    <hyperlink ref="C26" r:id="rId13" display="https://www.itaucorretora.com.br/Empresas/Detalhe?empresa=BBAS3" xr:uid="{00000000-0004-0000-0800-00000C000000}"/>
    <hyperlink ref="C27" r:id="rId14" display="https://www.itaucorretora.com.br/Empresas/Detalhe?empresa=BBAS3" xr:uid="{00000000-0004-0000-0800-00000D000000}"/>
    <hyperlink ref="C28" r:id="rId15" display="https://www.itaucorretora.com.br/Empresas/Detalhe?empresa=BBAS3" xr:uid="{00000000-0004-0000-0800-00000E000000}"/>
    <hyperlink ref="C29" r:id="rId16" display="https://www.itaucorretora.com.br/Empresas/Detalhe?empresa=BBDC4" xr:uid="{00000000-0004-0000-0800-00000F000000}"/>
    <hyperlink ref="C13" r:id="rId17" display="javascript:void(0)" xr:uid="{00000000-0004-0000-0800-000010000000}"/>
    <hyperlink ref="C32" r:id="rId18" display="javascript:void(0)" xr:uid="{00000000-0004-0000-0800-000011000000}"/>
    <hyperlink ref="I34" r:id="rId19" display="javascript:void(0);" xr:uid="{00000000-0004-0000-0800-000012000000}"/>
    <hyperlink ref="C33" r:id="rId20" display="https://www.itaucorretora.com.br/Empresas/Detalhe?empresa=BBAS3" xr:uid="{00000000-0004-0000-0800-000013000000}"/>
    <hyperlink ref="C34" r:id="rId21" display="javascript:void(0)" xr:uid="{00000000-0004-0000-0800-000014000000}"/>
    <hyperlink ref="C35" r:id="rId22" display="https://www.itaucorretora.com.br/Empresas/Detalhe?empresa=BBAS3" xr:uid="{00000000-0004-0000-0800-000015000000}"/>
    <hyperlink ref="C36" r:id="rId23" display="https://www.itaucorretora.com.br/Empresas/Detalhe?empresa=EMBR3" xr:uid="{00000000-0004-0000-0800-00001D000000}"/>
    <hyperlink ref="C37" r:id="rId24" display="https://www.itaucorretora.com.br/Empresas/Detalhe?empresa=BBAS3" xr:uid="{00000000-0004-0000-0800-00001E000000}"/>
    <hyperlink ref="C38" r:id="rId25" display="https://www.itaucorretora.com.br/Empresas/Detalhe?empresa=BBAS3" xr:uid="{00000000-0004-0000-0800-00001F000000}"/>
    <hyperlink ref="C39" r:id="rId26" display="https://www.itaucorretora.com.br/Empresas/Detalhe?empresa=BBAS3" xr:uid="{00000000-0004-0000-0800-000020000000}"/>
    <hyperlink ref="C40" r:id="rId27" display="javascript:void(0)" xr:uid="{00000000-0004-0000-0800-000021000000}"/>
    <hyperlink ref="C41" r:id="rId28" display="javascript:void(0)" xr:uid="{00000000-0004-0000-0800-000023000000}"/>
    <hyperlink ref="C42" r:id="rId29" display="javascript:void(0)" xr:uid="{00000000-0004-0000-0800-000025000000}"/>
    <hyperlink ref="C56" r:id="rId30" display="https://www.itaucorretora.com.br/Empresas/Detalhe?empresa=TRPL4" xr:uid="{4714BE33-C7EB-413E-A708-9721D71CEAA3}"/>
    <hyperlink ref="C57" r:id="rId31" display="https://www.itaucorretora.com.br/Empresas/Detalhe?empresa=TRPL4" xr:uid="{58511A89-FE52-4869-B658-B30C1FCA5474}"/>
    <hyperlink ref="C47" r:id="rId32" display="https://www.itaucorretora.com.br/Empresas/Detalhe?empresa=PETR4" xr:uid="{42CF08AA-2E45-4E37-B885-A0B04153AD20}"/>
    <hyperlink ref="C45" r:id="rId33" display="javascript:void(0)" xr:uid="{C8F92EEA-A3B3-44AA-8013-D503B5ABBA58}"/>
    <hyperlink ref="C48" r:id="rId34" display="https://www.itaucorretora.com.br/Empresas/Detalhe?empresa=ITUB4" xr:uid="{B003EB1A-1846-4D83-BE5B-E7769E95DE1C}"/>
    <hyperlink ref="C49" r:id="rId35" display="https://www.itaucorretora.com.br/Empresas/Detalhe?empresa=BBDC4" xr:uid="{503CF022-367E-4987-9DFD-D9022F64BB3D}"/>
    <hyperlink ref="C52" r:id="rId36" display="https://www.itaucorretora.com.br/Empresas/Detalhe?empresa=B3SA3" xr:uid="{E1D823DC-5466-4606-AEA5-8643A0C9E8CF}"/>
    <hyperlink ref="C51" r:id="rId37" display="https://www.itaucorretora.com.br/Empresas/Detalhe?empresa=B3SA3" xr:uid="{82488DEE-1ED3-48B1-B5DF-12F0575B583D}"/>
    <hyperlink ref="C46" r:id="rId38" display="https://www.itaucorretora.com.br/Empresas/Detalhe?empresa=PETR4" xr:uid="{6F39BEBC-A59A-45DE-B045-B45CAE817091}"/>
    <hyperlink ref="C58" r:id="rId39" display="https://www.itaucorretora.com.br/Empresas/Detalhe?empresa=ITUB4" xr:uid="{2EB91DC2-00EE-4F3F-9369-055DFB876488}"/>
    <hyperlink ref="C59" r:id="rId40" display="https://www.itaucorretora.com.br/Empresas/Detalhe?empresa=ITUB4" xr:uid="{5E425368-DD7D-486B-9CA7-A997B39FEB34}"/>
    <hyperlink ref="C60" r:id="rId41" display="https://www.itaucorretora.com.br/Empresas/Detalhe?empresa=BBAS3" xr:uid="{4889DA8B-D63D-43A6-81A1-4DC3B881665B}"/>
    <hyperlink ref="C61" r:id="rId42" display="https://www.itaucorretora.com.br/Empresas/Detalhe?empresa=BBAS3" xr:uid="{E8DED227-0628-490D-B0F2-2F8C9BD3AE86}"/>
    <hyperlink ref="C62" r:id="rId43" display="https://www.itaucorretora.com.br/Empresas/Detalhe?empresa=ITUB4" xr:uid="{CB0758D4-0A5F-4824-9034-C237717B8DED}"/>
    <hyperlink ref="C63" r:id="rId44" display="javascript:void(0)" xr:uid="{9A37D3E3-2041-4481-9CD8-DD4DD1A6C25A}"/>
    <hyperlink ref="C64" r:id="rId45" display="javascript:void(0)" xr:uid="{E40F4EF5-992E-4A34-88E0-E04F029EE504}"/>
    <hyperlink ref="C65" r:id="rId46" display="https://www.itaucorretora.com.br/Empresas/Detalhe?empresa=CMIG4" xr:uid="{B0957D40-E4CA-4F84-AB9F-9E2A82E89793}"/>
    <hyperlink ref="C66" r:id="rId47" display="https://www.itaucorretora.com.br/Empresas/Detalhe?empresa=ITUB4" xr:uid="{1706EFCB-C5E7-43F7-B5CB-5E33CBE8CE5D}"/>
    <hyperlink ref="C67" r:id="rId48" display="https://www.itaucorretora.com.br/Empresas/Detalhe?empresa=TRPL4" xr:uid="{D8EBF990-B1C4-40B5-AF4D-9E75B3BEE253}"/>
    <hyperlink ref="C68" r:id="rId49" display="https://www.itaucorretora.com.br/Empresas/Detalhe?empresa=BBDC4" xr:uid="{72C86F79-918A-40E9-80E4-46B73CAE4800}"/>
    <hyperlink ref="C69" r:id="rId50" display="https://www.itaucorretora.com.br/Empresas/Detalhe?empresa=CSNA3" xr:uid="{BAD4D4A0-71CB-47B0-B1EF-1B0F4D5DDB3D}"/>
    <hyperlink ref="C70" r:id="rId51" display="https://www.itaucorretora.com.br/Empresas/Detalhe?empresa=BBDC4" xr:uid="{6DC7F7A0-25F5-4184-AC9E-F2E37566D53F}"/>
    <hyperlink ref="C71" r:id="rId52" display="https://www.itaucorretora.com.br/Empresas/Detalhe?empresa=ITUB4" xr:uid="{F7629A2C-30A4-444C-BFF9-A800013C8FE7}"/>
    <hyperlink ref="C72" r:id="rId53" display="https://www.itaucorretora.com.br/Empresas/Detalhe?empresa=BBAS3" xr:uid="{C3C74D4B-8315-42A3-8327-C288AE20A97D}"/>
    <hyperlink ref="C73" r:id="rId54" display="https://www.itaucorretora.com.br/Empresas/Detalhe?empresa=BBDC4" xr:uid="{B21158F9-77E2-4A4F-ADF8-3DD96A633D95}"/>
    <hyperlink ref="C74" r:id="rId55" display="https://www.itaucorretora.com.br/Empresas/Detalhe?empresa=ITUB4" xr:uid="{8B1D7FB1-4665-48B2-B2A3-C79884672EFC}"/>
    <hyperlink ref="C75" r:id="rId56" display="https://www.itaucorretora.com.br/Empresas/Detalhe?empresa=BBDC4" xr:uid="{ED44490D-75FF-4A3D-94AC-22FF420B2876}"/>
    <hyperlink ref="C76" r:id="rId57" display="https://www.itaucorretora.com.br/Empresas/Detalhe?empresa=ITUB4" xr:uid="{38F9A24F-4777-44AB-98A7-E312C9105D19}"/>
    <hyperlink ref="C77" r:id="rId58" display="https://www.itaucorretora.com.br/Empresas/Detalhe?empresa=BBAS3" xr:uid="{B296E4A2-5F20-4830-9686-0E2058E704ED}"/>
    <hyperlink ref="C78" r:id="rId59" display="https://www.itaucorretora.com.br/Empresas/Detalhe?empresa=BBDC4" xr:uid="{4BB86F50-C62E-4C75-92B0-3CC31C1B08CF}"/>
    <hyperlink ref="C79" r:id="rId60" display="https://www.itaucorretora.com.br/Empresas/Detalhe?empresa=ITUB4" xr:uid="{CFEC485D-A775-4FA8-8A21-71A04A99B517}"/>
    <hyperlink ref="C80" r:id="rId61" display="https://www.itaucorretora.com.br/Empresas/Detalhe?empresa=BBAS3" xr:uid="{01CB20CE-42C2-4B1E-ACE8-9893510BB6D5}"/>
    <hyperlink ref="C81" r:id="rId62" display="https://www.itaucorretora.com.br/Empresas/Detalhe?empresa=CMIG4" xr:uid="{9E04CD18-E3E8-4469-8062-A6399D05E3DF}"/>
    <hyperlink ref="C91" r:id="rId63" display="https://www.itaucorretora.com.br/Empresas/Detalhe?empresa=BBAS3" xr:uid="{01D8EC7B-0A70-4865-B83A-ECAAF228A7FC}"/>
    <hyperlink ref="C92" r:id="rId64" display="https://www.itaucorretora.com.br/Empresas/Detalhe?empresa=BBAS3" xr:uid="{BC9442A8-D1F4-4815-86C3-6AA3222AB736}"/>
    <hyperlink ref="C90" r:id="rId65" display="https://www.itaucorretora.com.br/Empresas/Detalhe?empresa=CMIG4" xr:uid="{4DF3CF06-8026-4818-A847-0C9437A63C93}"/>
    <hyperlink ref="C89" r:id="rId66" display="https://www.itaucorretora.com.br/Empresas/Detalhe?empresa=ITUB4" xr:uid="{4467C8DB-6FBA-4202-A6F4-7B6B87C0C43D}"/>
    <hyperlink ref="C88" r:id="rId67" display="https://www.itaucorretora.com.br/Empresas/Detalhe?empresa=ITUB4" xr:uid="{1415DD54-F336-42C0-BB2B-5BEE9427F9D9}"/>
    <hyperlink ref="C86" r:id="rId68" display="https://www.itaucorretora.com.br/Empresas/Detalhe?empresa=ITUB4" xr:uid="{74AE40B7-E9B4-42FB-BA41-88BF3439A880}"/>
    <hyperlink ref="C87" r:id="rId69" display="https://www.itaucorretora.com.br/Empresas/Detalhe?empresa=ITUB4" xr:uid="{639D601A-4928-47E1-9DDD-586102DD05BB}"/>
    <hyperlink ref="C100" r:id="rId70" display="https://www.itaucorretora.com.br/Empresas/Detalhe?empresa=ITUB4" xr:uid="{762EE2FF-7CA4-48C1-B667-8705C59D2ED8}"/>
    <hyperlink ref="C101" r:id="rId71" display="https://www.itaucorretora.com.br/Empresas/Detalhe?empresa=ELET3" xr:uid="{A9909EF4-6510-43C7-89C6-E2E8D34D34CB}"/>
    <hyperlink ref="C102" r:id="rId72" display="https://www.itaucorretora.com.br/Empresas/Detalhe?empresa=ITUB4" xr:uid="{87D5BE84-4419-4422-81A6-47F9CD7B76EF}"/>
    <hyperlink ref="C97" r:id="rId73" display="https://www.itaucorretora.com.br/Empresas/Detalhe?empresa=CMIG4" xr:uid="{6297ED0F-B8CD-4A03-A2FA-CABD71100EAF}"/>
    <hyperlink ref="C98" r:id="rId74" display="https://www.itaucorretora.com.br/Empresas/Detalhe?empresa=CMIG4" xr:uid="{324DE861-A942-43C6-98F4-CEF6C39EFA4B}"/>
    <hyperlink ref="C99" r:id="rId75" display="https://www.itaucorretora.com.br/Empresas/Detalhe?empresa=CMIG4" xr:uid="{F2B54BEF-0DF1-4EA5-844E-2932248A52C4}"/>
    <hyperlink ref="C94" r:id="rId76" display="https://www.itaucorretora.com.br/Empresas/Detalhe?empresa=CMIG4" xr:uid="{B92F26F4-7DCD-4FE5-89FE-5C2293230953}"/>
    <hyperlink ref="C95" r:id="rId77" display="https://www.itaucorretora.com.br/Empresas/Detalhe?empresa=CMIG4" xr:uid="{F634D1C2-3C98-458C-9150-FF2FABD38591}"/>
    <hyperlink ref="C96" r:id="rId78" display="https://www.itaucorretora.com.br/Empresas/Detalhe?empresa=CMIG4" xr:uid="{9B23470B-F302-4E86-81B8-CB609143C92E}"/>
    <hyperlink ref="C93" r:id="rId79" display="https://www.itaucorretora.com.br/Empresas/Detalhe?empresa=ITUB4" xr:uid="{19ABFEC1-861A-43C7-B8EA-98193191A905}"/>
  </hyperlinks>
  <pageMargins left="0.511811024" right="0.511811024" top="0.78740157499999996" bottom="0.78740157499999996" header="0.31496062000000002" footer="0.31496062000000002"/>
  <pageSetup paperSize="9" orientation="portrait" r:id="rId8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C59CB-F781-4462-94C3-691663EA8FBA}">
  <sheetPr codeName="Planilha6"/>
  <dimension ref="A3:D22"/>
  <sheetViews>
    <sheetView workbookViewId="0">
      <selection activeCell="BN15" sqref="A7:BN15"/>
    </sheetView>
  </sheetViews>
  <sheetFormatPr defaultRowHeight="14.5"/>
  <cols>
    <col min="1" max="1" width="17" bestFit="1" customWidth="1"/>
    <col min="2" max="2" width="18.36328125" bestFit="1" customWidth="1"/>
    <col min="3" max="3" width="7.81640625" bestFit="1" customWidth="1"/>
    <col min="4" max="4" width="10" bestFit="1" customWidth="1"/>
    <col min="5" max="5" width="7.81640625" bestFit="1" customWidth="1"/>
    <col min="6" max="6" width="10" bestFit="1" customWidth="1"/>
  </cols>
  <sheetData>
    <row r="3" spans="1:4">
      <c r="A3" s="652" t="s">
        <v>1377</v>
      </c>
      <c r="B3" s="652" t="s">
        <v>261</v>
      </c>
    </row>
    <row r="4" spans="1:4">
      <c r="A4" s="652" t="s">
        <v>201</v>
      </c>
      <c r="B4" s="929" t="s">
        <v>136</v>
      </c>
      <c r="C4" s="929" t="s">
        <v>1378</v>
      </c>
      <c r="D4" s="638" t="s">
        <v>202</v>
      </c>
    </row>
    <row r="5" spans="1:4">
      <c r="A5" s="665" t="s">
        <v>1280</v>
      </c>
      <c r="B5" s="846">
        <v>1143.8899999999999</v>
      </c>
      <c r="C5" s="846">
        <v>334.69</v>
      </c>
      <c r="D5" s="846">
        <v>1478.58</v>
      </c>
    </row>
    <row r="6" spans="1:4">
      <c r="A6" s="666" t="s">
        <v>1</v>
      </c>
      <c r="B6" s="846"/>
      <c r="C6" s="846">
        <v>79.209999999999994</v>
      </c>
      <c r="D6" s="846">
        <v>79.209999999999994</v>
      </c>
    </row>
    <row r="7" spans="1:4">
      <c r="A7" s="666" t="s">
        <v>195</v>
      </c>
      <c r="B7" s="846">
        <v>299</v>
      </c>
      <c r="C7" s="846"/>
      <c r="D7" s="846">
        <v>299</v>
      </c>
    </row>
    <row r="8" spans="1:4">
      <c r="A8" s="666" t="s">
        <v>128</v>
      </c>
      <c r="B8" s="846">
        <v>753.83</v>
      </c>
      <c r="C8" s="846"/>
      <c r="D8" s="846">
        <v>753.83</v>
      </c>
    </row>
    <row r="9" spans="1:4">
      <c r="A9" s="666" t="s">
        <v>130</v>
      </c>
      <c r="B9" s="846"/>
      <c r="C9" s="846">
        <v>255.48000000000002</v>
      </c>
      <c r="D9" s="846">
        <v>255.48000000000002</v>
      </c>
    </row>
    <row r="10" spans="1:4">
      <c r="A10" s="666" t="s">
        <v>1376</v>
      </c>
      <c r="B10" s="846">
        <v>91.06</v>
      </c>
      <c r="C10" s="846"/>
      <c r="D10" s="846">
        <v>91.06</v>
      </c>
    </row>
    <row r="11" spans="1:4">
      <c r="A11" s="665" t="s">
        <v>200</v>
      </c>
      <c r="B11" s="846">
        <v>3764.07</v>
      </c>
      <c r="C11" s="846">
        <v>2708.62</v>
      </c>
      <c r="D11" s="846">
        <v>6472.69</v>
      </c>
    </row>
    <row r="12" spans="1:4">
      <c r="A12" s="666" t="s">
        <v>1240</v>
      </c>
      <c r="B12" s="846">
        <v>245.58</v>
      </c>
      <c r="C12" s="846">
        <v>242.39</v>
      </c>
      <c r="D12" s="846">
        <v>487.97</v>
      </c>
    </row>
    <row r="13" spans="1:4">
      <c r="A13" s="666" t="s">
        <v>1</v>
      </c>
      <c r="B13" s="846"/>
      <c r="C13" s="846">
        <v>498.91999999999996</v>
      </c>
      <c r="D13" s="846">
        <v>498.91999999999996</v>
      </c>
    </row>
    <row r="14" spans="1:4">
      <c r="A14" s="666" t="s">
        <v>2</v>
      </c>
      <c r="B14" s="846"/>
      <c r="C14" s="846">
        <v>285.94</v>
      </c>
      <c r="D14" s="846">
        <v>285.94</v>
      </c>
    </row>
    <row r="15" spans="1:4">
      <c r="A15" s="666" t="s">
        <v>89</v>
      </c>
      <c r="B15" s="846">
        <v>374.62</v>
      </c>
      <c r="C15" s="846">
        <v>241.85999999999999</v>
      </c>
      <c r="D15" s="846">
        <v>616.48</v>
      </c>
    </row>
    <row r="16" spans="1:4">
      <c r="A16" s="666" t="s">
        <v>195</v>
      </c>
      <c r="B16" s="846">
        <v>13.3</v>
      </c>
      <c r="C16" s="846"/>
      <c r="D16" s="846">
        <v>13.3</v>
      </c>
    </row>
    <row r="17" spans="1:4">
      <c r="A17" s="666" t="s">
        <v>67</v>
      </c>
      <c r="B17" s="846"/>
      <c r="C17" s="846">
        <v>461.2</v>
      </c>
      <c r="D17" s="846">
        <v>461.2</v>
      </c>
    </row>
    <row r="18" spans="1:4">
      <c r="A18" s="666" t="s">
        <v>90</v>
      </c>
      <c r="B18" s="846">
        <v>584.55999999999995</v>
      </c>
      <c r="C18" s="846">
        <v>478.73</v>
      </c>
      <c r="D18" s="846">
        <v>1063.29</v>
      </c>
    </row>
    <row r="19" spans="1:4">
      <c r="A19" s="666" t="s">
        <v>128</v>
      </c>
      <c r="B19" s="846">
        <v>2162.38</v>
      </c>
      <c r="C19" s="846"/>
      <c r="D19" s="846">
        <v>2162.38</v>
      </c>
    </row>
    <row r="20" spans="1:4">
      <c r="A20" s="666" t="s">
        <v>130</v>
      </c>
      <c r="B20" s="846">
        <v>166.94</v>
      </c>
      <c r="C20" s="846">
        <v>499.58</v>
      </c>
      <c r="D20" s="846">
        <v>666.52</v>
      </c>
    </row>
    <row r="21" spans="1:4">
      <c r="A21" s="666" t="s">
        <v>152</v>
      </c>
      <c r="B21" s="846">
        <v>216.69</v>
      </c>
      <c r="C21" s="846"/>
      <c r="D21" s="846">
        <v>216.69</v>
      </c>
    </row>
    <row r="22" spans="1:4">
      <c r="A22" s="665" t="s">
        <v>202</v>
      </c>
      <c r="B22" s="846">
        <v>4907.9599999999991</v>
      </c>
      <c r="C22" s="846">
        <v>3043.31</v>
      </c>
      <c r="D22" s="846">
        <v>7951.2699999999995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5"/>
  <dimension ref="A1:N257"/>
  <sheetViews>
    <sheetView topLeftCell="F10" zoomScale="115" zoomScaleNormal="115" workbookViewId="0">
      <selection activeCell="K22" sqref="K22"/>
    </sheetView>
  </sheetViews>
  <sheetFormatPr defaultColWidth="9" defaultRowHeight="14.5"/>
  <cols>
    <col min="1" max="1" width="10.26953125" style="37" bestFit="1" customWidth="1"/>
    <col min="2" max="2" width="8.26953125" style="23" customWidth="1"/>
    <col min="3" max="3" width="9" style="23" bestFit="1" customWidth="1"/>
    <col min="4" max="4" width="8.1796875" style="23" bestFit="1" customWidth="1"/>
    <col min="5" max="5" width="9" style="23"/>
    <col min="6" max="6" width="17.81640625" style="23" bestFit="1" customWidth="1"/>
    <col min="7" max="7" width="10.453125" style="23" bestFit="1" customWidth="1"/>
    <col min="8" max="9" width="9" style="23"/>
    <col min="10" max="10" width="8.54296875" style="23" bestFit="1" customWidth="1"/>
    <col min="11" max="11" width="26.453125" style="23" bestFit="1" customWidth="1"/>
    <col min="12" max="12" width="21.453125" style="23" bestFit="1" customWidth="1"/>
    <col min="13" max="13" width="21.7265625" style="23" bestFit="1" customWidth="1"/>
    <col min="14" max="14" width="11.81640625" style="23" bestFit="1" customWidth="1"/>
    <col min="15" max="16384" width="9" style="23"/>
  </cols>
  <sheetData>
    <row r="1" spans="1:14" ht="19" thickBot="1">
      <c r="A1" s="57" t="s">
        <v>212</v>
      </c>
      <c r="B1" s="58" t="s">
        <v>35</v>
      </c>
      <c r="C1" s="58" t="s">
        <v>20</v>
      </c>
      <c r="D1" s="58" t="s">
        <v>36</v>
      </c>
      <c r="E1" s="58" t="s">
        <v>37</v>
      </c>
      <c r="F1" s="59" t="s">
        <v>135</v>
      </c>
      <c r="G1" s="60" t="s">
        <v>262</v>
      </c>
      <c r="J1" s="55" t="s">
        <v>284</v>
      </c>
      <c r="K1" s="55" t="s">
        <v>285</v>
      </c>
      <c r="L1" s="56" t="s">
        <v>286</v>
      </c>
      <c r="M1" s="56" t="s">
        <v>287</v>
      </c>
      <c r="N1" s="56" t="s">
        <v>1212</v>
      </c>
    </row>
    <row r="2" spans="1:14" ht="15" thickBot="1">
      <c r="A2" s="74" t="s">
        <v>56</v>
      </c>
      <c r="B2" s="39">
        <v>21.32</v>
      </c>
      <c r="C2" s="93" t="s">
        <v>514</v>
      </c>
      <c r="D2" s="93" t="s">
        <v>614</v>
      </c>
      <c r="E2" s="38" t="s">
        <v>880</v>
      </c>
      <c r="F2" s="41">
        <v>0.17399999999999999</v>
      </c>
      <c r="G2" s="42">
        <v>0.56736111111111109</v>
      </c>
      <c r="J2" s="21" t="s">
        <v>114</v>
      </c>
      <c r="K2" s="54" t="s">
        <v>274</v>
      </c>
      <c r="L2" s="54" t="s">
        <v>345</v>
      </c>
      <c r="M2" s="54" t="s">
        <v>346</v>
      </c>
    </row>
    <row r="3" spans="1:14" ht="15" thickBot="1">
      <c r="A3" s="40" t="s">
        <v>103</v>
      </c>
      <c r="B3" s="30">
        <v>63.32</v>
      </c>
      <c r="C3" s="29" t="s">
        <v>399</v>
      </c>
      <c r="D3" s="29" t="s">
        <v>559</v>
      </c>
      <c r="E3" s="29" t="s">
        <v>580</v>
      </c>
      <c r="F3" s="36">
        <v>0.16700000000000001</v>
      </c>
      <c r="G3" s="31">
        <v>0.55972222222222223</v>
      </c>
      <c r="J3" s="21" t="s">
        <v>172</v>
      </c>
      <c r="K3" s="54" t="s">
        <v>274</v>
      </c>
      <c r="L3" s="54" t="s">
        <v>347</v>
      </c>
      <c r="M3" s="54" t="s">
        <v>348</v>
      </c>
    </row>
    <row r="4" spans="1:14" ht="15" thickBot="1">
      <c r="A4" s="40" t="s">
        <v>152</v>
      </c>
      <c r="B4" s="30">
        <v>19.75</v>
      </c>
      <c r="C4" s="29" t="s">
        <v>453</v>
      </c>
      <c r="D4" s="29" t="s">
        <v>454</v>
      </c>
      <c r="E4" s="29" t="s">
        <v>455</v>
      </c>
      <c r="F4" s="95">
        <v>0.16500000000000001</v>
      </c>
      <c r="G4" s="31">
        <v>0.56736111111111109</v>
      </c>
      <c r="J4" s="21" t="s">
        <v>145</v>
      </c>
      <c r="K4" s="54" t="s">
        <v>275</v>
      </c>
      <c r="L4" s="54" t="s">
        <v>349</v>
      </c>
      <c r="M4" s="54" t="s">
        <v>349</v>
      </c>
    </row>
    <row r="5" spans="1:14" ht="15" thickBot="1">
      <c r="A5" s="40" t="s">
        <v>533</v>
      </c>
      <c r="B5" s="30">
        <v>59</v>
      </c>
      <c r="C5" s="29" t="s">
        <v>534</v>
      </c>
      <c r="D5" s="33" t="s">
        <v>535</v>
      </c>
      <c r="E5" s="29" t="s">
        <v>536</v>
      </c>
      <c r="F5" s="36">
        <v>0.16300000000000001</v>
      </c>
      <c r="G5" s="31">
        <v>0.54722222222222217</v>
      </c>
      <c r="J5" s="21" t="s">
        <v>134</v>
      </c>
      <c r="K5" s="54" t="s">
        <v>276</v>
      </c>
      <c r="L5" s="54" t="s">
        <v>350</v>
      </c>
      <c r="M5" s="54" t="s">
        <v>351</v>
      </c>
    </row>
    <row r="6" spans="1:14" ht="15" thickBot="1">
      <c r="A6" s="40" t="s">
        <v>86</v>
      </c>
      <c r="B6" s="30">
        <v>20.76</v>
      </c>
      <c r="C6" s="29" t="s">
        <v>779</v>
      </c>
      <c r="D6" s="33" t="s">
        <v>780</v>
      </c>
      <c r="E6" s="29" t="s">
        <v>781</v>
      </c>
      <c r="F6" s="36">
        <v>0.11899999999999999</v>
      </c>
      <c r="G6" s="31">
        <v>0.56041666666666667</v>
      </c>
      <c r="J6" s="21" t="s">
        <v>179</v>
      </c>
      <c r="K6" s="54" t="s">
        <v>274</v>
      </c>
      <c r="L6" s="54"/>
      <c r="M6" s="54"/>
    </row>
    <row r="7" spans="1:14" ht="15" thickBot="1">
      <c r="A7" s="40" t="s">
        <v>116</v>
      </c>
      <c r="B7" s="30">
        <v>23.9</v>
      </c>
      <c r="C7" s="33" t="s">
        <v>843</v>
      </c>
      <c r="D7" s="33" t="s">
        <v>761</v>
      </c>
      <c r="E7" s="33" t="s">
        <v>845</v>
      </c>
      <c r="F7" s="36">
        <v>0.115</v>
      </c>
      <c r="G7" s="31">
        <v>0.56736111111111109</v>
      </c>
      <c r="J7" s="21" t="s">
        <v>124</v>
      </c>
      <c r="K7" s="54" t="s">
        <v>274</v>
      </c>
      <c r="L7" s="54"/>
      <c r="M7" s="54"/>
    </row>
    <row r="8" spans="1:14" ht="15" thickBot="1">
      <c r="A8" s="40" t="s">
        <v>71</v>
      </c>
      <c r="B8" s="30">
        <v>35.89</v>
      </c>
      <c r="C8" s="29" t="s">
        <v>703</v>
      </c>
      <c r="D8" s="29" t="s">
        <v>704</v>
      </c>
      <c r="E8" s="29" t="s">
        <v>705</v>
      </c>
      <c r="F8" s="36">
        <v>9.1999999999999998E-2</v>
      </c>
      <c r="G8" s="31">
        <v>0.56736111111111109</v>
      </c>
      <c r="J8" s="21" t="s">
        <v>30</v>
      </c>
      <c r="K8" s="54" t="s">
        <v>274</v>
      </c>
      <c r="L8" s="54"/>
      <c r="M8" s="54"/>
      <c r="N8" s="218"/>
    </row>
    <row r="9" spans="1:14" ht="15" thickBot="1">
      <c r="A9" s="40" t="s">
        <v>93</v>
      </c>
      <c r="B9" s="30">
        <v>20.34</v>
      </c>
      <c r="C9" s="33" t="s">
        <v>991</v>
      </c>
      <c r="D9" s="33" t="s">
        <v>642</v>
      </c>
      <c r="E9" s="29" t="s">
        <v>992</v>
      </c>
      <c r="F9" s="36">
        <v>8.6999999999999994E-2</v>
      </c>
      <c r="G9" s="31">
        <v>0.56805555555555554</v>
      </c>
      <c r="J9" s="21" t="s">
        <v>1</v>
      </c>
      <c r="K9" s="69" t="s">
        <v>1265</v>
      </c>
      <c r="L9" s="54" t="s">
        <v>1278</v>
      </c>
      <c r="M9" s="54" t="s">
        <v>1278</v>
      </c>
      <c r="N9" s="218"/>
    </row>
    <row r="10" spans="1:14" ht="15" thickBot="1">
      <c r="A10" s="40" t="s">
        <v>145</v>
      </c>
      <c r="B10" s="30">
        <v>19.809999999999999</v>
      </c>
      <c r="C10" s="33" t="s">
        <v>1036</v>
      </c>
      <c r="D10" s="29" t="s">
        <v>1037</v>
      </c>
      <c r="E10" s="33" t="s">
        <v>1038</v>
      </c>
      <c r="F10" s="95">
        <v>0.08</v>
      </c>
      <c r="G10" s="31">
        <v>0.56736111111111109</v>
      </c>
      <c r="J10" s="21" t="s">
        <v>170</v>
      </c>
      <c r="K10" s="54" t="s">
        <v>271</v>
      </c>
      <c r="L10" s="54"/>
      <c r="M10" s="54"/>
      <c r="N10" s="220"/>
    </row>
    <row r="11" spans="1:14" ht="15" thickBot="1">
      <c r="A11" s="40" t="s">
        <v>85</v>
      </c>
      <c r="B11" s="30">
        <v>35.93</v>
      </c>
      <c r="C11" s="29" t="s">
        <v>735</v>
      </c>
      <c r="D11" s="29" t="s">
        <v>386</v>
      </c>
      <c r="E11" s="29" t="s">
        <v>736</v>
      </c>
      <c r="F11" s="36">
        <v>7.8E-2</v>
      </c>
      <c r="G11" s="31">
        <v>0.56805555555555554</v>
      </c>
      <c r="J11" s="21" t="s">
        <v>152</v>
      </c>
      <c r="K11" s="54" t="s">
        <v>274</v>
      </c>
      <c r="L11" s="54"/>
      <c r="M11" s="54"/>
      <c r="N11" s="218">
        <v>43902</v>
      </c>
    </row>
    <row r="12" spans="1:14" ht="15" thickBot="1">
      <c r="A12" s="40" t="s">
        <v>183</v>
      </c>
      <c r="B12" s="30">
        <v>35.229999999999997</v>
      </c>
      <c r="C12" s="33" t="s">
        <v>843</v>
      </c>
      <c r="D12" s="33" t="s">
        <v>794</v>
      </c>
      <c r="E12" s="29" t="s">
        <v>844</v>
      </c>
      <c r="F12" s="36">
        <v>7.6999999999999999E-2</v>
      </c>
      <c r="G12" s="31">
        <v>0.56805555555555554</v>
      </c>
      <c r="J12" s="21" t="s">
        <v>146</v>
      </c>
      <c r="K12" s="54" t="s">
        <v>280</v>
      </c>
      <c r="L12" s="54"/>
      <c r="M12" s="54"/>
    </row>
    <row r="13" spans="1:14" ht="15" thickBot="1">
      <c r="A13" s="40" t="s">
        <v>58</v>
      </c>
      <c r="B13" s="30">
        <v>29.24</v>
      </c>
      <c r="C13" s="29" t="s">
        <v>505</v>
      </c>
      <c r="D13" s="29" t="s">
        <v>268</v>
      </c>
      <c r="E13" s="29" t="s">
        <v>506</v>
      </c>
      <c r="F13" s="36">
        <v>7.5999999999999998E-2</v>
      </c>
      <c r="G13" s="31">
        <v>0.56666666666666665</v>
      </c>
      <c r="J13" s="21" t="s">
        <v>31</v>
      </c>
      <c r="K13" s="54" t="s">
        <v>281</v>
      </c>
      <c r="L13" s="54"/>
      <c r="M13" s="54"/>
    </row>
    <row r="14" spans="1:14" ht="15" thickBot="1">
      <c r="A14" s="40" t="s">
        <v>46</v>
      </c>
      <c r="B14" s="30">
        <v>15.27</v>
      </c>
      <c r="C14" s="29" t="s">
        <v>389</v>
      </c>
      <c r="D14" s="29" t="s">
        <v>611</v>
      </c>
      <c r="E14" s="29" t="s">
        <v>612</v>
      </c>
      <c r="F14" s="36">
        <v>6.7000000000000004E-2</v>
      </c>
      <c r="G14" s="31">
        <v>0.56666666666666665</v>
      </c>
      <c r="J14" s="21" t="s">
        <v>7</v>
      </c>
      <c r="K14" s="54" t="s">
        <v>274</v>
      </c>
      <c r="L14" s="54"/>
      <c r="M14" s="54"/>
    </row>
    <row r="15" spans="1:14" ht="15" thickBot="1">
      <c r="A15" s="40" t="s">
        <v>45</v>
      </c>
      <c r="B15" s="30">
        <v>24.46</v>
      </c>
      <c r="C15" s="33" t="s">
        <v>985</v>
      </c>
      <c r="D15" s="33" t="s">
        <v>986</v>
      </c>
      <c r="E15" s="29" t="s">
        <v>987</v>
      </c>
      <c r="F15" s="36">
        <v>6.5000000000000002E-2</v>
      </c>
      <c r="G15" s="31">
        <v>0.56736111111111109</v>
      </c>
      <c r="J15" s="21" t="s">
        <v>151</v>
      </c>
      <c r="K15" s="54" t="s">
        <v>281</v>
      </c>
      <c r="L15" s="54"/>
      <c r="M15" s="54"/>
    </row>
    <row r="16" spans="1:14" ht="15" thickBot="1">
      <c r="A16" s="40" t="s">
        <v>250</v>
      </c>
      <c r="B16" s="30">
        <v>12.97</v>
      </c>
      <c r="C16" s="29" t="s">
        <v>740</v>
      </c>
      <c r="D16" s="29" t="s">
        <v>741</v>
      </c>
      <c r="E16" s="33" t="s">
        <v>742</v>
      </c>
      <c r="F16" s="36">
        <v>6.4000000000000001E-2</v>
      </c>
      <c r="G16" s="31">
        <v>0.56736111111111109</v>
      </c>
      <c r="J16" s="21" t="s">
        <v>129</v>
      </c>
      <c r="K16" s="54" t="s">
        <v>281</v>
      </c>
      <c r="L16" s="54"/>
      <c r="M16" s="54"/>
    </row>
    <row r="17" spans="1:13" ht="15" thickBot="1">
      <c r="A17" s="40" t="s">
        <v>488</v>
      </c>
      <c r="B17" s="30">
        <v>14.17</v>
      </c>
      <c r="C17" s="29" t="s">
        <v>489</v>
      </c>
      <c r="D17" s="33" t="s">
        <v>490</v>
      </c>
      <c r="E17" s="29" t="s">
        <v>491</v>
      </c>
      <c r="F17" s="36">
        <v>6.2E-2</v>
      </c>
      <c r="G17" s="31">
        <v>0.56180555555555556</v>
      </c>
      <c r="J17" s="21" t="s">
        <v>125</v>
      </c>
      <c r="K17" s="54" t="s">
        <v>281</v>
      </c>
      <c r="L17" s="54"/>
      <c r="M17" s="54"/>
    </row>
    <row r="18" spans="1:13" ht="15" thickBot="1">
      <c r="A18" s="40" t="s">
        <v>62</v>
      </c>
      <c r="B18" s="30">
        <v>19</v>
      </c>
      <c r="C18" s="29" t="s">
        <v>616</v>
      </c>
      <c r="D18" s="33" t="s">
        <v>617</v>
      </c>
      <c r="E18" s="29" t="s">
        <v>618</v>
      </c>
      <c r="F18" s="36">
        <v>6.0999999999999999E-2</v>
      </c>
      <c r="G18" s="31">
        <v>0.56736111111111109</v>
      </c>
      <c r="J18" s="21" t="s">
        <v>28</v>
      </c>
      <c r="K18" s="54" t="s">
        <v>277</v>
      </c>
      <c r="L18" s="54"/>
      <c r="M18" s="54"/>
    </row>
    <row r="19" spans="1:13" ht="15" thickBot="1">
      <c r="A19" s="40" t="s">
        <v>5</v>
      </c>
      <c r="B19" s="30">
        <v>17.260000000000002</v>
      </c>
      <c r="C19" s="29" t="s">
        <v>619</v>
      </c>
      <c r="D19" s="29" t="s">
        <v>493</v>
      </c>
      <c r="E19" s="29" t="s">
        <v>620</v>
      </c>
      <c r="F19" s="36">
        <v>6.0999999999999999E-2</v>
      </c>
      <c r="G19" s="31">
        <v>0.56736111111111109</v>
      </c>
      <c r="J19" s="21" t="s">
        <v>34</v>
      </c>
      <c r="K19" s="54" t="s">
        <v>283</v>
      </c>
      <c r="L19" s="54"/>
      <c r="M19" s="54"/>
    </row>
    <row r="20" spans="1:13" ht="15" thickBot="1">
      <c r="A20" s="40" t="s">
        <v>112</v>
      </c>
      <c r="B20" s="30">
        <v>40.36</v>
      </c>
      <c r="C20" s="33" t="s">
        <v>902</v>
      </c>
      <c r="D20" s="33" t="s">
        <v>263</v>
      </c>
      <c r="E20" s="29" t="s">
        <v>903</v>
      </c>
      <c r="F20" s="36">
        <v>0.06</v>
      </c>
      <c r="G20" s="31">
        <v>0.49444444444444446</v>
      </c>
      <c r="J20" s="21" t="s">
        <v>128</v>
      </c>
      <c r="K20" s="54" t="s">
        <v>276</v>
      </c>
      <c r="L20" s="54"/>
      <c r="M20" s="54"/>
    </row>
    <row r="21" spans="1:13" ht="15" thickBot="1">
      <c r="A21" s="40" t="s">
        <v>108</v>
      </c>
      <c r="B21" s="30">
        <v>28.88</v>
      </c>
      <c r="C21" s="29" t="s">
        <v>745</v>
      </c>
      <c r="D21" s="33" t="s">
        <v>767</v>
      </c>
      <c r="E21" s="29" t="s">
        <v>393</v>
      </c>
      <c r="F21" s="36">
        <v>5.7000000000000002E-2</v>
      </c>
      <c r="G21" s="31">
        <v>0.56736111111111109</v>
      </c>
      <c r="J21" s="21" t="s">
        <v>33</v>
      </c>
      <c r="K21" s="54" t="s">
        <v>281</v>
      </c>
      <c r="L21" s="54"/>
      <c r="M21" s="54"/>
    </row>
    <row r="22" spans="1:13" ht="15" thickBot="1">
      <c r="A22" s="40" t="s">
        <v>34</v>
      </c>
      <c r="B22" s="30">
        <v>11.24</v>
      </c>
      <c r="C22" s="33" t="s">
        <v>884</v>
      </c>
      <c r="D22" s="29" t="s">
        <v>885</v>
      </c>
      <c r="E22" s="29" t="s">
        <v>503</v>
      </c>
      <c r="F22" s="36">
        <v>5.7000000000000002E-2</v>
      </c>
      <c r="G22" s="31">
        <v>0.56736111111111109</v>
      </c>
      <c r="J22" s="21" t="s">
        <v>197</v>
      </c>
      <c r="K22" s="54" t="s">
        <v>275</v>
      </c>
      <c r="L22" s="54" t="s">
        <v>275</v>
      </c>
      <c r="M22" s="54" t="s">
        <v>349</v>
      </c>
    </row>
    <row r="23" spans="1:13" ht="15" thickBot="1">
      <c r="A23" s="40" t="s">
        <v>105</v>
      </c>
      <c r="B23" s="30">
        <v>5.43</v>
      </c>
      <c r="C23" s="29" t="s">
        <v>590</v>
      </c>
      <c r="D23" s="33" t="s">
        <v>771</v>
      </c>
      <c r="E23" s="29" t="s">
        <v>772</v>
      </c>
      <c r="F23" s="36">
        <v>5.5E-2</v>
      </c>
      <c r="G23" s="31">
        <v>0.5625</v>
      </c>
      <c r="J23" s="6" t="s">
        <v>32</v>
      </c>
      <c r="K23" s="54" t="s">
        <v>274</v>
      </c>
    </row>
    <row r="24" spans="1:13" ht="15" thickBot="1">
      <c r="A24" s="40" t="s">
        <v>18</v>
      </c>
      <c r="B24" s="30">
        <v>49.26</v>
      </c>
      <c r="C24" s="29" t="s">
        <v>573</v>
      </c>
      <c r="D24" s="33" t="s">
        <v>769</v>
      </c>
      <c r="E24" s="29" t="s">
        <v>770</v>
      </c>
      <c r="F24" s="36">
        <v>5.3999999999999999E-2</v>
      </c>
      <c r="G24" s="31">
        <v>0.56805555555555554</v>
      </c>
      <c r="J24" s="6" t="s">
        <v>29</v>
      </c>
      <c r="K24" s="54" t="s">
        <v>281</v>
      </c>
    </row>
    <row r="25" spans="1:13" ht="15" thickBot="1">
      <c r="A25" s="40" t="s">
        <v>257</v>
      </c>
      <c r="B25" s="30">
        <v>32.229999999999997</v>
      </c>
      <c r="C25" s="29" t="s">
        <v>592</v>
      </c>
      <c r="D25" s="29" t="s">
        <v>397</v>
      </c>
      <c r="E25" s="29" t="s">
        <v>593</v>
      </c>
      <c r="F25" s="36">
        <v>5.1999999999999998E-2</v>
      </c>
      <c r="G25" s="31">
        <v>0.56736111111111109</v>
      </c>
      <c r="J25" s="6" t="s">
        <v>27</v>
      </c>
      <c r="K25" s="54" t="s">
        <v>281</v>
      </c>
    </row>
    <row r="26" spans="1:13" ht="15" thickBot="1">
      <c r="A26" s="40" t="s">
        <v>87</v>
      </c>
      <c r="B26" s="30">
        <v>54.24</v>
      </c>
      <c r="C26" s="29" t="s">
        <v>527</v>
      </c>
      <c r="D26" s="29" t="s">
        <v>404</v>
      </c>
      <c r="E26" s="29" t="s">
        <v>528</v>
      </c>
      <c r="F26" s="36">
        <v>0.05</v>
      </c>
      <c r="G26" s="31">
        <v>0.56180555555555556</v>
      </c>
      <c r="J26" s="6" t="s">
        <v>19</v>
      </c>
      <c r="K26" s="54" t="s">
        <v>274</v>
      </c>
    </row>
    <row r="27" spans="1:13" ht="15" thickBot="1">
      <c r="A27" s="40" t="s">
        <v>265</v>
      </c>
      <c r="B27" s="30">
        <v>11.88</v>
      </c>
      <c r="C27" s="33" t="s">
        <v>877</v>
      </c>
      <c r="D27" s="33" t="s">
        <v>878</v>
      </c>
      <c r="E27" s="29" t="s">
        <v>879</v>
      </c>
      <c r="F27" s="36">
        <v>0.05</v>
      </c>
      <c r="G27" s="31">
        <v>0.56736111111111109</v>
      </c>
      <c r="J27" s="6" t="s">
        <v>2</v>
      </c>
      <c r="K27" s="54" t="s">
        <v>277</v>
      </c>
    </row>
    <row r="28" spans="1:13" ht="15" thickBot="1">
      <c r="A28" s="40" t="s">
        <v>54</v>
      </c>
      <c r="B28" s="30">
        <v>25.75</v>
      </c>
      <c r="C28" s="29" t="s">
        <v>447</v>
      </c>
      <c r="D28" s="29" t="s">
        <v>448</v>
      </c>
      <c r="E28" s="29" t="s">
        <v>449</v>
      </c>
      <c r="F28" s="94">
        <v>4.8000000000000001E-2</v>
      </c>
      <c r="G28" s="31">
        <v>0.56388888888888888</v>
      </c>
      <c r="J28" s="6" t="s">
        <v>160</v>
      </c>
      <c r="K28" s="54" t="s">
        <v>281</v>
      </c>
    </row>
    <row r="29" spans="1:13" ht="15" thickBot="1">
      <c r="A29" s="40" t="s">
        <v>117</v>
      </c>
      <c r="B29" s="30">
        <v>42.86</v>
      </c>
      <c r="C29" s="33" t="s">
        <v>857</v>
      </c>
      <c r="D29" s="29" t="s">
        <v>792</v>
      </c>
      <c r="E29" s="29" t="s">
        <v>858</v>
      </c>
      <c r="F29" s="36">
        <v>4.8000000000000001E-2</v>
      </c>
      <c r="G29" s="31">
        <v>0.56805555555555554</v>
      </c>
      <c r="J29" s="6" t="s">
        <v>17</v>
      </c>
      <c r="K29" s="54" t="s">
        <v>274</v>
      </c>
    </row>
    <row r="30" spans="1:13" ht="15" thickBot="1">
      <c r="A30" s="40" t="s">
        <v>63</v>
      </c>
      <c r="B30" s="30">
        <v>26.94</v>
      </c>
      <c r="C30" s="29" t="s">
        <v>515</v>
      </c>
      <c r="D30" s="29" t="s">
        <v>516</v>
      </c>
      <c r="E30" s="29" t="s">
        <v>517</v>
      </c>
      <c r="F30" s="36">
        <v>4.7E-2</v>
      </c>
      <c r="G30" s="31">
        <v>0.50277777777777777</v>
      </c>
      <c r="J30" s="6" t="s">
        <v>18</v>
      </c>
      <c r="K30" s="54" t="s">
        <v>282</v>
      </c>
    </row>
    <row r="31" spans="1:13" ht="15" thickBot="1">
      <c r="A31" s="40" t="s">
        <v>825</v>
      </c>
      <c r="B31" s="30">
        <v>27.45</v>
      </c>
      <c r="C31" s="33" t="s">
        <v>794</v>
      </c>
      <c r="D31" s="33" t="s">
        <v>826</v>
      </c>
      <c r="E31" s="29" t="s">
        <v>827</v>
      </c>
      <c r="F31" s="36">
        <v>4.4999999999999998E-2</v>
      </c>
      <c r="G31" s="31">
        <v>0.50555555555555554</v>
      </c>
      <c r="J31" s="6" t="s">
        <v>21</v>
      </c>
      <c r="K31" s="54" t="s">
        <v>271</v>
      </c>
    </row>
    <row r="32" spans="1:13" ht="15" thickBot="1">
      <c r="A32" s="40" t="s">
        <v>47</v>
      </c>
      <c r="B32" s="30">
        <v>28.04</v>
      </c>
      <c r="C32" s="33" t="s">
        <v>830</v>
      </c>
      <c r="D32" s="33" t="s">
        <v>875</v>
      </c>
      <c r="E32" s="29" t="s">
        <v>876</v>
      </c>
      <c r="F32" s="36">
        <v>4.4999999999999998E-2</v>
      </c>
      <c r="G32" s="31">
        <v>0.56736111111111109</v>
      </c>
      <c r="J32" s="6" t="s">
        <v>6</v>
      </c>
      <c r="K32" s="54" t="s">
        <v>271</v>
      </c>
    </row>
    <row r="33" spans="1:13" ht="15" thickBot="1">
      <c r="A33" s="40" t="s">
        <v>75</v>
      </c>
      <c r="B33" s="30">
        <v>30.37</v>
      </c>
      <c r="C33" s="33" t="s">
        <v>900</v>
      </c>
      <c r="D33" s="33" t="s">
        <v>406</v>
      </c>
      <c r="E33" s="29" t="s">
        <v>901</v>
      </c>
      <c r="F33" s="36">
        <v>4.4999999999999998E-2</v>
      </c>
      <c r="G33" s="31">
        <v>0.56736111111111109</v>
      </c>
      <c r="J33" s="6" t="s">
        <v>205</v>
      </c>
      <c r="K33" s="54" t="s">
        <v>277</v>
      </c>
    </row>
    <row r="34" spans="1:13" ht="15" thickBot="1">
      <c r="A34" s="40" t="s">
        <v>130</v>
      </c>
      <c r="B34" s="30">
        <v>64.760000000000005</v>
      </c>
      <c r="C34" s="33" t="s">
        <v>952</v>
      </c>
      <c r="D34" s="33" t="s">
        <v>953</v>
      </c>
      <c r="E34" s="29" t="s">
        <v>954</v>
      </c>
      <c r="F34" s="36">
        <v>4.4999999999999998E-2</v>
      </c>
      <c r="G34" s="31">
        <v>0.56805555555555554</v>
      </c>
      <c r="J34" s="6" t="s">
        <v>153</v>
      </c>
      <c r="K34" s="54" t="s">
        <v>281</v>
      </c>
    </row>
    <row r="35" spans="1:13" ht="15" thickBot="1">
      <c r="A35" s="40" t="s">
        <v>30</v>
      </c>
      <c r="B35" s="30">
        <v>31.65</v>
      </c>
      <c r="C35" s="29" t="s">
        <v>502</v>
      </c>
      <c r="D35" s="29" t="s">
        <v>503</v>
      </c>
      <c r="E35" s="29" t="s">
        <v>504</v>
      </c>
      <c r="F35" s="94">
        <v>4.3999999999999997E-2</v>
      </c>
      <c r="G35" s="31">
        <v>0.56805555555555554</v>
      </c>
      <c r="J35" s="7" t="s">
        <v>288</v>
      </c>
      <c r="K35" s="54" t="s">
        <v>280</v>
      </c>
      <c r="L35" s="54" t="s">
        <v>280</v>
      </c>
      <c r="M35" s="54" t="s">
        <v>289</v>
      </c>
    </row>
    <row r="36" spans="1:13" ht="15" thickBot="1">
      <c r="A36" s="40" t="s">
        <v>84</v>
      </c>
      <c r="B36" s="30">
        <v>11.2</v>
      </c>
      <c r="C36" s="29" t="s">
        <v>555</v>
      </c>
      <c r="D36" s="29" t="s">
        <v>556</v>
      </c>
      <c r="E36" s="29" t="s">
        <v>557</v>
      </c>
      <c r="F36" s="36">
        <v>4.2000000000000003E-2</v>
      </c>
      <c r="G36" s="31">
        <v>0.56736111111111109</v>
      </c>
      <c r="J36" s="7" t="s">
        <v>65</v>
      </c>
      <c r="K36" s="54" t="s">
        <v>275</v>
      </c>
      <c r="L36" s="54" t="s">
        <v>349</v>
      </c>
      <c r="M36" s="54" t="s">
        <v>349</v>
      </c>
    </row>
    <row r="37" spans="1:13" ht="15" thickBot="1">
      <c r="A37" s="40" t="s">
        <v>28</v>
      </c>
      <c r="B37" s="30">
        <v>11.32</v>
      </c>
      <c r="C37" s="29" t="s">
        <v>597</v>
      </c>
      <c r="D37" s="29" t="s">
        <v>598</v>
      </c>
      <c r="E37" s="29" t="s">
        <v>599</v>
      </c>
      <c r="F37" s="36">
        <v>4.2000000000000003E-2</v>
      </c>
      <c r="G37" s="31">
        <v>0.56805555555555554</v>
      </c>
      <c r="J37" s="7" t="s">
        <v>40</v>
      </c>
      <c r="K37" s="54" t="s">
        <v>281</v>
      </c>
      <c r="L37" s="54" t="s">
        <v>441</v>
      </c>
      <c r="M37" s="54" t="s">
        <v>442</v>
      </c>
    </row>
    <row r="38" spans="1:13" ht="15" thickBot="1">
      <c r="A38" s="40" t="s">
        <v>21</v>
      </c>
      <c r="B38" s="30">
        <v>15.53</v>
      </c>
      <c r="C38" s="29" t="s">
        <v>526</v>
      </c>
      <c r="D38" s="29" t="s">
        <v>374</v>
      </c>
      <c r="E38" s="29" t="s">
        <v>657</v>
      </c>
      <c r="F38" s="36">
        <v>4.1000000000000002E-2</v>
      </c>
      <c r="G38" s="31">
        <v>0.56805555555555554</v>
      </c>
      <c r="J38" s="21" t="s">
        <v>192</v>
      </c>
      <c r="K38" s="54" t="s">
        <v>280</v>
      </c>
      <c r="L38" s="54"/>
      <c r="M38" s="54"/>
    </row>
    <row r="39" spans="1:13" ht="15" thickBot="1">
      <c r="A39" s="40" t="s">
        <v>41</v>
      </c>
      <c r="B39" s="30">
        <v>4.3</v>
      </c>
      <c r="C39" s="29" t="s">
        <v>763</v>
      </c>
      <c r="D39" s="29" t="s">
        <v>764</v>
      </c>
      <c r="E39" s="29" t="s">
        <v>660</v>
      </c>
      <c r="F39" s="36">
        <v>4.1000000000000002E-2</v>
      </c>
      <c r="G39" s="31">
        <v>0.56666666666666665</v>
      </c>
      <c r="J39" s="21" t="s">
        <v>38</v>
      </c>
      <c r="K39" s="54" t="s">
        <v>271</v>
      </c>
      <c r="L39" s="54"/>
      <c r="M39" s="54"/>
    </row>
    <row r="40" spans="1:13" ht="15" thickBot="1">
      <c r="A40" s="40" t="s">
        <v>101</v>
      </c>
      <c r="B40" s="30">
        <v>15.94</v>
      </c>
      <c r="C40" s="33" t="s">
        <v>861</v>
      </c>
      <c r="D40" s="33" t="s">
        <v>812</v>
      </c>
      <c r="E40" s="29" t="s">
        <v>158</v>
      </c>
      <c r="F40" s="36">
        <v>0.04</v>
      </c>
      <c r="G40" s="31">
        <v>0.56805555555555554</v>
      </c>
      <c r="J40" s="7" t="s">
        <v>443</v>
      </c>
      <c r="K40" s="54" t="s">
        <v>276</v>
      </c>
      <c r="L40" s="54" t="s">
        <v>350</v>
      </c>
      <c r="M40" s="54" t="s">
        <v>351</v>
      </c>
    </row>
    <row r="41" spans="1:13" ht="15" thickBot="1">
      <c r="A41" s="40" t="s">
        <v>52</v>
      </c>
      <c r="B41" s="30">
        <v>12.35</v>
      </c>
      <c r="C41" s="29" t="s">
        <v>584</v>
      </c>
      <c r="D41" s="29" t="s">
        <v>516</v>
      </c>
      <c r="E41" s="33" t="s">
        <v>585</v>
      </c>
      <c r="F41" s="36">
        <v>3.9E-2</v>
      </c>
      <c r="G41" s="31">
        <v>0.56736111111111109</v>
      </c>
      <c r="J41" s="7" t="s">
        <v>162</v>
      </c>
      <c r="K41" s="54" t="s">
        <v>445</v>
      </c>
      <c r="L41" s="54" t="s">
        <v>445</v>
      </c>
      <c r="M41" s="54" t="s">
        <v>445</v>
      </c>
    </row>
    <row r="42" spans="1:13" ht="15" thickBot="1">
      <c r="A42" s="40" t="s">
        <v>109</v>
      </c>
      <c r="B42" s="30">
        <v>39.450000000000003</v>
      </c>
      <c r="C42" s="29" t="s">
        <v>520</v>
      </c>
      <c r="D42" s="29" t="s">
        <v>521</v>
      </c>
      <c r="E42" s="29" t="s">
        <v>522</v>
      </c>
      <c r="F42" s="36">
        <v>3.7999999999999999E-2</v>
      </c>
      <c r="G42" s="31">
        <v>0.56736111111111109</v>
      </c>
      <c r="J42" s="7" t="s">
        <v>89</v>
      </c>
      <c r="K42" s="54" t="s">
        <v>446</v>
      </c>
      <c r="L42" s="54" t="s">
        <v>349</v>
      </c>
      <c r="M42" s="54" t="s">
        <v>349</v>
      </c>
    </row>
    <row r="43" spans="1:13" ht="15" thickBot="1">
      <c r="A43" s="40" t="s">
        <v>95</v>
      </c>
      <c r="B43" s="30">
        <v>39.01</v>
      </c>
      <c r="C43" s="29" t="s">
        <v>636</v>
      </c>
      <c r="D43" s="29" t="s">
        <v>639</v>
      </c>
      <c r="E43" s="29" t="s">
        <v>640</v>
      </c>
      <c r="F43" s="36">
        <v>3.7999999999999999E-2</v>
      </c>
      <c r="G43" s="31">
        <v>0.5625</v>
      </c>
      <c r="J43" s="7" t="s">
        <v>67</v>
      </c>
      <c r="K43" s="54" t="s">
        <v>271</v>
      </c>
      <c r="L43" s="54" t="s">
        <v>1045</v>
      </c>
      <c r="M43" s="54" t="s">
        <v>1046</v>
      </c>
    </row>
    <row r="44" spans="1:13" ht="15" thickBot="1">
      <c r="A44" s="40" t="s">
        <v>127</v>
      </c>
      <c r="B44" s="30">
        <v>52.73</v>
      </c>
      <c r="C44" s="33" t="s">
        <v>962</v>
      </c>
      <c r="D44" s="33" t="s">
        <v>794</v>
      </c>
      <c r="E44" s="29" t="s">
        <v>963</v>
      </c>
      <c r="F44" s="36">
        <v>3.7999999999999999E-2</v>
      </c>
      <c r="G44" s="31">
        <v>0.5180555555555556</v>
      </c>
      <c r="J44" s="7" t="s">
        <v>184</v>
      </c>
      <c r="K44" s="54" t="s">
        <v>274</v>
      </c>
      <c r="L44" s="54" t="s">
        <v>347</v>
      </c>
      <c r="M44" s="54" t="s">
        <v>1047</v>
      </c>
    </row>
    <row r="45" spans="1:13" ht="15" thickBot="1">
      <c r="A45" s="40" t="s">
        <v>549</v>
      </c>
      <c r="B45" s="30">
        <v>3.2</v>
      </c>
      <c r="C45" s="29" t="s">
        <v>550</v>
      </c>
      <c r="D45" s="32">
        <v>0</v>
      </c>
      <c r="E45" s="33" t="s">
        <v>551</v>
      </c>
      <c r="F45" s="36">
        <v>3.5999999999999997E-2</v>
      </c>
      <c r="G45" s="31">
        <v>0.56736111111111109</v>
      </c>
      <c r="J45" s="7" t="s">
        <v>1115</v>
      </c>
      <c r="K45" s="54" t="s">
        <v>274</v>
      </c>
      <c r="L45" s="54" t="s">
        <v>1122</v>
      </c>
      <c r="M45" s="54" t="s">
        <v>1123</v>
      </c>
    </row>
    <row r="46" spans="1:13" ht="15" thickBot="1">
      <c r="A46" s="40" t="s">
        <v>57</v>
      </c>
      <c r="B46" s="30">
        <v>56.75</v>
      </c>
      <c r="C46" s="29" t="s">
        <v>633</v>
      </c>
      <c r="D46" s="33" t="s">
        <v>634</v>
      </c>
      <c r="E46" s="29" t="s">
        <v>635</v>
      </c>
      <c r="F46" s="36">
        <v>3.5999999999999997E-2</v>
      </c>
      <c r="G46" s="31">
        <v>0.56736111111111109</v>
      </c>
      <c r="J46" s="7" t="s">
        <v>81</v>
      </c>
      <c r="K46" s="54" t="s">
        <v>281</v>
      </c>
      <c r="L46" s="54" t="s">
        <v>441</v>
      </c>
      <c r="M46" s="54" t="s">
        <v>1127</v>
      </c>
    </row>
    <row r="47" spans="1:13" ht="15" thickBot="1">
      <c r="A47" s="40" t="s">
        <v>111</v>
      </c>
      <c r="B47" s="30">
        <v>33.200000000000003</v>
      </c>
      <c r="C47" s="33" t="s">
        <v>958</v>
      </c>
      <c r="D47" s="33" t="s">
        <v>378</v>
      </c>
      <c r="E47" s="29" t="s">
        <v>961</v>
      </c>
      <c r="F47" s="36">
        <v>3.5999999999999997E-2</v>
      </c>
      <c r="G47" s="31">
        <v>0.56736111111111109</v>
      </c>
      <c r="J47" s="21" t="s">
        <v>1234</v>
      </c>
      <c r="K47" s="54" t="s">
        <v>271</v>
      </c>
      <c r="L47" s="54"/>
      <c r="M47" s="54"/>
    </row>
    <row r="48" spans="1:13" ht="15" thickBot="1">
      <c r="A48" s="40" t="s">
        <v>166</v>
      </c>
      <c r="B48" s="30">
        <v>8.35</v>
      </c>
      <c r="C48" s="33" t="s">
        <v>966</v>
      </c>
      <c r="D48" s="29" t="s">
        <v>696</v>
      </c>
      <c r="E48" s="29" t="s">
        <v>967</v>
      </c>
      <c r="F48" s="36">
        <v>3.5999999999999997E-2</v>
      </c>
      <c r="G48" s="31">
        <v>0.56736111111111109</v>
      </c>
      <c r="J48" s="21" t="s">
        <v>216</v>
      </c>
      <c r="K48" s="54" t="s">
        <v>271</v>
      </c>
      <c r="L48" s="54"/>
      <c r="M48" s="54"/>
    </row>
    <row r="49" spans="1:13" ht="15" thickBot="1">
      <c r="A49" s="40" t="s">
        <v>2</v>
      </c>
      <c r="B49" s="30">
        <v>35.14</v>
      </c>
      <c r="C49" s="29" t="s">
        <v>630</v>
      </c>
      <c r="D49" s="29" t="s">
        <v>631</v>
      </c>
      <c r="E49" s="29" t="s">
        <v>632</v>
      </c>
      <c r="F49" s="36">
        <v>3.5000000000000003E-2</v>
      </c>
      <c r="G49" s="31">
        <v>0.56805555555555554</v>
      </c>
      <c r="J49" s="110" t="s">
        <v>130</v>
      </c>
      <c r="K49" s="54" t="s">
        <v>1264</v>
      </c>
      <c r="L49" s="54" t="s">
        <v>349</v>
      </c>
      <c r="M49" s="54" t="s">
        <v>349</v>
      </c>
    </row>
    <row r="50" spans="1:13" ht="15" thickBot="1">
      <c r="A50" s="40" t="s">
        <v>81</v>
      </c>
      <c r="B50" s="30">
        <v>12.19</v>
      </c>
      <c r="C50" s="33" t="s">
        <v>848</v>
      </c>
      <c r="D50" s="29" t="s">
        <v>796</v>
      </c>
      <c r="E50" s="29" t="s">
        <v>849</v>
      </c>
      <c r="F50" s="36">
        <v>3.5000000000000003E-2</v>
      </c>
      <c r="G50" s="31">
        <v>0.56736111111111109</v>
      </c>
      <c r="J50" s="110" t="s">
        <v>90</v>
      </c>
      <c r="K50" s="69" t="s">
        <v>1265</v>
      </c>
      <c r="L50" s="69" t="s">
        <v>1266</v>
      </c>
      <c r="M50" s="69" t="s">
        <v>1267</v>
      </c>
    </row>
    <row r="51" spans="1:13" ht="15" thickBot="1">
      <c r="A51" s="40" t="s">
        <v>31</v>
      </c>
      <c r="B51" s="30">
        <v>10.77</v>
      </c>
      <c r="C51" s="29" t="s">
        <v>507</v>
      </c>
      <c r="D51" s="29" t="s">
        <v>508</v>
      </c>
      <c r="E51" s="29" t="s">
        <v>509</v>
      </c>
      <c r="F51" s="36">
        <v>3.4000000000000002E-2</v>
      </c>
      <c r="G51" s="31">
        <v>0.56180555555555556</v>
      </c>
      <c r="J51" s="7" t="s">
        <v>1240</v>
      </c>
      <c r="K51" s="69" t="s">
        <v>1265</v>
      </c>
      <c r="L51" s="54" t="s">
        <v>1278</v>
      </c>
      <c r="M51" s="54" t="s">
        <v>1278</v>
      </c>
    </row>
    <row r="52" spans="1:13" ht="15" thickBot="1">
      <c r="A52" s="40" t="s">
        <v>65</v>
      </c>
      <c r="B52" s="30">
        <v>14.16</v>
      </c>
      <c r="C52" s="29" t="s">
        <v>537</v>
      </c>
      <c r="D52" s="29" t="s">
        <v>538</v>
      </c>
      <c r="E52" s="29" t="s">
        <v>539</v>
      </c>
      <c r="F52" s="36">
        <v>3.4000000000000002E-2</v>
      </c>
      <c r="G52" s="31">
        <v>0.56805555555555554</v>
      </c>
      <c r="J52" s="7" t="s">
        <v>95</v>
      </c>
      <c r="K52" s="69" t="s">
        <v>1265</v>
      </c>
      <c r="L52" s="54" t="s">
        <v>1278</v>
      </c>
      <c r="M52" s="54" t="s">
        <v>1278</v>
      </c>
    </row>
    <row r="53" spans="1:13" ht="15" thickBot="1">
      <c r="A53" s="40" t="s">
        <v>102</v>
      </c>
      <c r="B53" s="30">
        <v>32.9</v>
      </c>
      <c r="C53" s="29" t="s">
        <v>691</v>
      </c>
      <c r="D53" s="29" t="s">
        <v>382</v>
      </c>
      <c r="E53" s="29" t="s">
        <v>694</v>
      </c>
      <c r="F53" s="36">
        <v>3.4000000000000002E-2</v>
      </c>
      <c r="G53" s="31">
        <v>0.56736111111111109</v>
      </c>
      <c r="J53" s="7"/>
      <c r="K53" s="54"/>
      <c r="L53" s="54"/>
      <c r="M53" s="54"/>
    </row>
    <row r="54" spans="1:13" ht="15" thickBot="1">
      <c r="A54" s="40" t="s">
        <v>115</v>
      </c>
      <c r="B54" s="30">
        <v>3.15</v>
      </c>
      <c r="C54" s="29" t="s">
        <v>796</v>
      </c>
      <c r="D54" s="33" t="s">
        <v>797</v>
      </c>
      <c r="E54" s="29" t="s">
        <v>799</v>
      </c>
      <c r="F54" s="36">
        <v>3.4000000000000002E-2</v>
      </c>
      <c r="G54" s="31">
        <v>0.56388888888888888</v>
      </c>
      <c r="J54" s="7"/>
      <c r="K54" s="54"/>
      <c r="L54" s="54"/>
      <c r="M54" s="54"/>
    </row>
    <row r="55" spans="1:13" ht="15" thickBot="1">
      <c r="A55" s="40" t="s">
        <v>89</v>
      </c>
      <c r="B55" s="30">
        <v>6.88</v>
      </c>
      <c r="C55" s="29" t="s">
        <v>802</v>
      </c>
      <c r="D55" s="29" t="s">
        <v>803</v>
      </c>
      <c r="E55" s="33" t="s">
        <v>266</v>
      </c>
      <c r="F55" s="36">
        <v>3.4000000000000002E-2</v>
      </c>
      <c r="G55" s="31">
        <v>0.56805555555555554</v>
      </c>
      <c r="J55" s="7"/>
      <c r="K55" s="54"/>
      <c r="L55" s="54"/>
      <c r="M55" s="54"/>
    </row>
    <row r="56" spans="1:13" ht="15" thickBot="1">
      <c r="A56" s="40" t="s">
        <v>131</v>
      </c>
      <c r="B56" s="30">
        <v>15.55</v>
      </c>
      <c r="C56" s="33" t="s">
        <v>910</v>
      </c>
      <c r="D56" s="33" t="s">
        <v>780</v>
      </c>
      <c r="E56" s="29" t="s">
        <v>911</v>
      </c>
      <c r="F56" s="36">
        <v>3.4000000000000002E-2</v>
      </c>
      <c r="G56" s="31">
        <v>0.56666666666666665</v>
      </c>
      <c r="J56" s="7"/>
      <c r="K56" s="54"/>
      <c r="L56" s="54"/>
      <c r="M56" s="54"/>
    </row>
    <row r="57" spans="1:13" ht="15" thickBot="1">
      <c r="A57" s="40" t="s">
        <v>90</v>
      </c>
      <c r="B57" s="30">
        <v>45.03</v>
      </c>
      <c r="C57" s="29" t="s">
        <v>572</v>
      </c>
      <c r="D57" s="29" t="s">
        <v>573</v>
      </c>
      <c r="E57" s="29" t="s">
        <v>377</v>
      </c>
      <c r="F57" s="36">
        <v>3.3000000000000002E-2</v>
      </c>
      <c r="G57" s="31">
        <v>0.56805555555555554</v>
      </c>
      <c r="J57" s="7"/>
      <c r="K57" s="54"/>
      <c r="L57" s="54"/>
      <c r="M57" s="54"/>
    </row>
    <row r="58" spans="1:13" ht="15" thickBot="1">
      <c r="A58" s="40" t="s">
        <v>120</v>
      </c>
      <c r="B58" s="30">
        <v>24.07</v>
      </c>
      <c r="C58" s="29" t="s">
        <v>403</v>
      </c>
      <c r="D58" s="33" t="s">
        <v>716</v>
      </c>
      <c r="E58" s="29" t="s">
        <v>717</v>
      </c>
      <c r="F58" s="36">
        <v>3.1E-2</v>
      </c>
      <c r="G58" s="31">
        <v>0.56805555555555554</v>
      </c>
      <c r="J58" s="7"/>
      <c r="K58" s="54"/>
      <c r="L58" s="54"/>
      <c r="M58" s="54"/>
    </row>
    <row r="59" spans="1:13" ht="15" thickBot="1">
      <c r="A59" s="40" t="s">
        <v>247</v>
      </c>
      <c r="B59" s="30">
        <v>17.489999999999998</v>
      </c>
      <c r="C59" s="33" t="s">
        <v>838</v>
      </c>
      <c r="D59" s="33" t="s">
        <v>838</v>
      </c>
      <c r="E59" s="29" t="s">
        <v>840</v>
      </c>
      <c r="F59" s="36">
        <v>3.1E-2</v>
      </c>
      <c r="G59" s="31">
        <v>0.56736111111111109</v>
      </c>
      <c r="J59" s="7"/>
      <c r="K59" s="54"/>
      <c r="L59" s="54"/>
      <c r="M59" s="54"/>
    </row>
    <row r="60" spans="1:13" ht="15" thickBot="1">
      <c r="A60" s="40" t="s">
        <v>256</v>
      </c>
      <c r="B60" s="30">
        <v>4.4000000000000004</v>
      </c>
      <c r="C60" s="29" t="s">
        <v>531</v>
      </c>
      <c r="D60" s="29" t="s">
        <v>405</v>
      </c>
      <c r="E60" s="29" t="s">
        <v>532</v>
      </c>
      <c r="F60" s="36">
        <v>0.03</v>
      </c>
      <c r="G60" s="31">
        <v>0.56180555555555556</v>
      </c>
    </row>
    <row r="61" spans="1:13" ht="15" thickBot="1">
      <c r="A61" s="40" t="s">
        <v>114</v>
      </c>
      <c r="B61" s="30">
        <v>42.83</v>
      </c>
      <c r="C61" s="29" t="s">
        <v>561</v>
      </c>
      <c r="D61" s="29" t="s">
        <v>264</v>
      </c>
      <c r="E61" s="29" t="s">
        <v>562</v>
      </c>
      <c r="F61" s="94">
        <v>0.03</v>
      </c>
      <c r="G61" s="31">
        <v>0.56805555555555554</v>
      </c>
    </row>
    <row r="62" spans="1:13" ht="15" thickBot="1">
      <c r="A62" s="40" t="s">
        <v>39</v>
      </c>
      <c r="B62" s="30">
        <v>20.99</v>
      </c>
      <c r="C62" s="29" t="s">
        <v>529</v>
      </c>
      <c r="D62" s="32">
        <v>0</v>
      </c>
      <c r="E62" s="29" t="s">
        <v>530</v>
      </c>
      <c r="F62" s="36">
        <v>2.9000000000000001E-2</v>
      </c>
      <c r="G62" s="31">
        <v>0.56388888888888888</v>
      </c>
    </row>
    <row r="63" spans="1:13" ht="15" thickBot="1">
      <c r="A63" s="40" t="s">
        <v>232</v>
      </c>
      <c r="B63" s="30">
        <v>19.25</v>
      </c>
      <c r="C63" s="29" t="s">
        <v>589</v>
      </c>
      <c r="D63" s="29" t="s">
        <v>590</v>
      </c>
      <c r="E63" s="29" t="s">
        <v>591</v>
      </c>
      <c r="F63" s="36">
        <v>2.9000000000000001E-2</v>
      </c>
      <c r="G63" s="31">
        <v>0.56736111111111109</v>
      </c>
    </row>
    <row r="64" spans="1:13" ht="15" thickBot="1">
      <c r="A64" s="40" t="s">
        <v>242</v>
      </c>
      <c r="B64" s="30">
        <v>17.63</v>
      </c>
      <c r="C64" s="33" t="s">
        <v>978</v>
      </c>
      <c r="D64" s="33" t="s">
        <v>848</v>
      </c>
      <c r="E64" s="29" t="s">
        <v>979</v>
      </c>
      <c r="F64" s="36">
        <v>2.9000000000000001E-2</v>
      </c>
      <c r="G64" s="31">
        <v>0.56458333333333333</v>
      </c>
    </row>
    <row r="65" spans="1:8" ht="15" thickBot="1">
      <c r="A65" s="40" t="s">
        <v>124</v>
      </c>
      <c r="B65" s="30">
        <v>45.47</v>
      </c>
      <c r="C65" s="29" t="s">
        <v>563</v>
      </c>
      <c r="D65" s="29" t="s">
        <v>564</v>
      </c>
      <c r="E65" s="29" t="s">
        <v>565</v>
      </c>
      <c r="F65" s="36">
        <v>2.8000000000000001E-2</v>
      </c>
      <c r="G65" s="31">
        <v>0.56736111111111109</v>
      </c>
    </row>
    <row r="66" spans="1:8" ht="15" thickBot="1">
      <c r="A66" s="40" t="s">
        <v>1</v>
      </c>
      <c r="B66" s="30">
        <v>33.619999999999997</v>
      </c>
      <c r="C66" s="29" t="s">
        <v>577</v>
      </c>
      <c r="D66" s="29" t="s">
        <v>578</v>
      </c>
      <c r="E66" s="29" t="s">
        <v>579</v>
      </c>
      <c r="F66" s="36">
        <v>2.8000000000000001E-2</v>
      </c>
      <c r="G66" s="31">
        <v>0.56736111111111109</v>
      </c>
      <c r="H66" s="49"/>
    </row>
    <row r="67" spans="1:8" ht="15" thickBot="1">
      <c r="A67" s="40" t="s">
        <v>121</v>
      </c>
      <c r="B67" s="30">
        <v>24.79</v>
      </c>
      <c r="C67" s="29" t="s">
        <v>389</v>
      </c>
      <c r="D67" s="29" t="s">
        <v>609</v>
      </c>
      <c r="E67" s="29" t="s">
        <v>610</v>
      </c>
      <c r="F67" s="36">
        <v>2.8000000000000001E-2</v>
      </c>
      <c r="G67" s="31">
        <v>0.56597222222222221</v>
      </c>
      <c r="H67" s="49"/>
    </row>
    <row r="68" spans="1:8" ht="15" thickBot="1">
      <c r="A68" s="40" t="s">
        <v>74</v>
      </c>
      <c r="B68" s="30">
        <v>40.33</v>
      </c>
      <c r="C68" s="33" t="s">
        <v>1011</v>
      </c>
      <c r="D68" s="33" t="s">
        <v>642</v>
      </c>
      <c r="E68" s="29" t="s">
        <v>1012</v>
      </c>
      <c r="F68" s="36">
        <v>2.8000000000000001E-2</v>
      </c>
      <c r="G68" s="31">
        <v>0.54791666666666672</v>
      </c>
    </row>
    <row r="69" spans="1:8" ht="15" thickBot="1">
      <c r="A69" s="40" t="s">
        <v>99</v>
      </c>
      <c r="B69" s="30">
        <v>21.59</v>
      </c>
      <c r="C69" s="29" t="s">
        <v>760</v>
      </c>
      <c r="D69" s="33" t="s">
        <v>761</v>
      </c>
      <c r="E69" s="29" t="s">
        <v>762</v>
      </c>
      <c r="F69" s="36">
        <v>2.5000000000000001E-2</v>
      </c>
      <c r="G69" s="31">
        <v>0.56805555555555554</v>
      </c>
      <c r="H69" s="23">
        <v>24.3</v>
      </c>
    </row>
    <row r="70" spans="1:8" ht="15" thickBot="1">
      <c r="A70" s="40" t="s">
        <v>134</v>
      </c>
      <c r="B70" s="30">
        <v>10.47</v>
      </c>
      <c r="C70" s="33" t="s">
        <v>888</v>
      </c>
      <c r="D70" s="33" t="s">
        <v>889</v>
      </c>
      <c r="E70" s="33" t="s">
        <v>890</v>
      </c>
      <c r="F70" s="36">
        <v>2.5000000000000001E-2</v>
      </c>
      <c r="G70" s="31">
        <v>0.56805555555555554</v>
      </c>
    </row>
    <row r="71" spans="1:8" ht="15" thickBot="1">
      <c r="A71" s="40" t="s">
        <v>477</v>
      </c>
      <c r="B71" s="30">
        <v>17.8</v>
      </c>
      <c r="C71" s="29" t="s">
        <v>478</v>
      </c>
      <c r="D71" s="29" t="s">
        <v>479</v>
      </c>
      <c r="E71" s="29" t="s">
        <v>480</v>
      </c>
      <c r="F71" s="36">
        <v>2.4E-2</v>
      </c>
      <c r="G71" s="31">
        <v>0.51041666666666663</v>
      </c>
    </row>
    <row r="72" spans="1:8" ht="15" thickBot="1">
      <c r="A72" s="40" t="s">
        <v>96</v>
      </c>
      <c r="B72" s="30">
        <v>17.8</v>
      </c>
      <c r="C72" s="33" t="s">
        <v>955</v>
      </c>
      <c r="D72" s="33" t="s">
        <v>956</v>
      </c>
      <c r="E72" s="29" t="s">
        <v>957</v>
      </c>
      <c r="F72" s="36">
        <v>2.4E-2</v>
      </c>
      <c r="G72" s="31">
        <v>0.56805555555555554</v>
      </c>
    </row>
    <row r="73" spans="1:8" ht="15" thickBot="1">
      <c r="A73" s="40" t="s">
        <v>48</v>
      </c>
      <c r="B73" s="30">
        <v>22.75</v>
      </c>
      <c r="C73" s="29" t="s">
        <v>456</v>
      </c>
      <c r="D73" s="29" t="s">
        <v>457</v>
      </c>
      <c r="E73" s="29" t="s">
        <v>458</v>
      </c>
      <c r="F73" s="36">
        <v>2.1999999999999999E-2</v>
      </c>
      <c r="G73" s="31">
        <v>0.56388888888888888</v>
      </c>
    </row>
    <row r="74" spans="1:8" ht="15" thickBot="1">
      <c r="A74" s="40" t="s">
        <v>40</v>
      </c>
      <c r="B74" s="30">
        <v>20.64</v>
      </c>
      <c r="C74" s="29" t="s">
        <v>613</v>
      </c>
      <c r="D74" s="33" t="s">
        <v>614</v>
      </c>
      <c r="E74" s="29" t="s">
        <v>615</v>
      </c>
      <c r="F74" s="36">
        <v>2.1999999999999999E-2</v>
      </c>
      <c r="G74" s="31">
        <v>0.56736111111111109</v>
      </c>
    </row>
    <row r="75" spans="1:8" ht="15" thickBot="1">
      <c r="A75" s="40" t="s">
        <v>107</v>
      </c>
      <c r="B75" s="30">
        <v>76.94</v>
      </c>
      <c r="C75" s="29" t="s">
        <v>387</v>
      </c>
      <c r="D75" s="29" t="s">
        <v>369</v>
      </c>
      <c r="E75" s="29" t="s">
        <v>702</v>
      </c>
      <c r="F75" s="36">
        <v>2.1999999999999999E-2</v>
      </c>
      <c r="G75" s="31">
        <v>0.56736111111111109</v>
      </c>
    </row>
    <row r="76" spans="1:8" ht="15" thickBot="1">
      <c r="A76" s="40" t="s">
        <v>126</v>
      </c>
      <c r="B76" s="30">
        <v>40.700000000000003</v>
      </c>
      <c r="C76" s="33" t="s">
        <v>894</v>
      </c>
      <c r="D76" s="29" t="s">
        <v>895</v>
      </c>
      <c r="E76" s="29" t="s">
        <v>896</v>
      </c>
      <c r="F76" s="36">
        <v>2.1999999999999999E-2</v>
      </c>
      <c r="G76" s="31">
        <v>0.56736111111111109</v>
      </c>
    </row>
    <row r="77" spans="1:8" ht="15" thickBot="1">
      <c r="A77" s="40" t="s">
        <v>218</v>
      </c>
      <c r="B77" s="30">
        <v>26.15</v>
      </c>
      <c r="C77" s="33" t="s">
        <v>975</v>
      </c>
      <c r="D77" s="29" t="s">
        <v>976</v>
      </c>
      <c r="E77" s="29" t="s">
        <v>977</v>
      </c>
      <c r="F77" s="36">
        <v>2.1999999999999999E-2</v>
      </c>
      <c r="G77" s="31">
        <v>0.56736111111111109</v>
      </c>
    </row>
    <row r="78" spans="1:8" ht="15" thickBot="1">
      <c r="A78" s="40" t="s">
        <v>43</v>
      </c>
      <c r="B78" s="30">
        <v>7.47</v>
      </c>
      <c r="C78" s="29" t="s">
        <v>523</v>
      </c>
      <c r="D78" s="29" t="s">
        <v>374</v>
      </c>
      <c r="E78" s="29" t="s">
        <v>524</v>
      </c>
      <c r="F78" s="36">
        <v>2.1000000000000001E-2</v>
      </c>
      <c r="G78" s="31">
        <v>0.56666666666666665</v>
      </c>
    </row>
    <row r="79" spans="1:8" ht="15" thickBot="1">
      <c r="A79" s="40" t="s">
        <v>78</v>
      </c>
      <c r="B79" s="30">
        <v>16.73</v>
      </c>
      <c r="C79" s="33" t="s">
        <v>973</v>
      </c>
      <c r="D79" s="33" t="s">
        <v>794</v>
      </c>
      <c r="E79" s="29" t="s">
        <v>974</v>
      </c>
      <c r="F79" s="36">
        <v>0.02</v>
      </c>
      <c r="G79" s="31">
        <v>0.56597222222222221</v>
      </c>
    </row>
    <row r="80" spans="1:8" ht="15" thickBot="1">
      <c r="A80" s="40" t="s">
        <v>42</v>
      </c>
      <c r="B80" s="30">
        <v>27.46</v>
      </c>
      <c r="C80" s="33" t="s">
        <v>1021</v>
      </c>
      <c r="D80" s="33" t="s">
        <v>1022</v>
      </c>
      <c r="E80" s="29" t="s">
        <v>1023</v>
      </c>
      <c r="F80" s="36">
        <v>0.02</v>
      </c>
      <c r="G80" s="31">
        <v>0.56805555555555554</v>
      </c>
    </row>
    <row r="81" spans="1:7" ht="15" thickBot="1">
      <c r="A81" s="40" t="s">
        <v>88</v>
      </c>
      <c r="B81" s="30">
        <v>23.4</v>
      </c>
      <c r="C81" s="29" t="s">
        <v>371</v>
      </c>
      <c r="D81" s="29" t="s">
        <v>689</v>
      </c>
      <c r="E81" s="29" t="s">
        <v>690</v>
      </c>
      <c r="F81" s="36">
        <v>1.9E-2</v>
      </c>
      <c r="G81" s="31">
        <v>0.56736111111111109</v>
      </c>
    </row>
    <row r="82" spans="1:7" ht="15" thickBot="1">
      <c r="A82" s="40" t="s">
        <v>27</v>
      </c>
      <c r="B82" s="30">
        <v>18.95</v>
      </c>
      <c r="C82" s="29" t="s">
        <v>560</v>
      </c>
      <c r="D82" s="29" t="s">
        <v>725</v>
      </c>
      <c r="E82" s="33" t="s">
        <v>726</v>
      </c>
      <c r="F82" s="36">
        <v>1.9E-2</v>
      </c>
      <c r="G82" s="31">
        <v>0.56736111111111109</v>
      </c>
    </row>
    <row r="83" spans="1:7" ht="15" thickBot="1">
      <c r="A83" s="40" t="s">
        <v>64</v>
      </c>
      <c r="B83" s="30">
        <v>23.87</v>
      </c>
      <c r="C83" s="33" t="s">
        <v>1005</v>
      </c>
      <c r="D83" s="33" t="s">
        <v>1006</v>
      </c>
      <c r="E83" s="29" t="s">
        <v>1007</v>
      </c>
      <c r="F83" s="36">
        <v>1.9E-2</v>
      </c>
      <c r="G83" s="31">
        <v>0.56666666666666665</v>
      </c>
    </row>
    <row r="84" spans="1:7" ht="15" thickBot="1">
      <c r="A84" s="40" t="s">
        <v>98</v>
      </c>
      <c r="B84" s="30">
        <v>13.4</v>
      </c>
      <c r="C84" s="29" t="s">
        <v>543</v>
      </c>
      <c r="D84" s="29" t="s">
        <v>544</v>
      </c>
      <c r="E84" s="29" t="s">
        <v>545</v>
      </c>
      <c r="F84" s="36">
        <v>1.7999999999999999E-2</v>
      </c>
      <c r="G84" s="31">
        <v>0.56597222222222221</v>
      </c>
    </row>
    <row r="85" spans="1:7" ht="15" thickBot="1">
      <c r="A85" s="40" t="s">
        <v>97</v>
      </c>
      <c r="B85" s="30">
        <v>71.95</v>
      </c>
      <c r="C85" s="29" t="s">
        <v>758</v>
      </c>
      <c r="D85" s="29" t="s">
        <v>369</v>
      </c>
      <c r="E85" s="29" t="s">
        <v>759</v>
      </c>
      <c r="F85" s="36">
        <v>1.7000000000000001E-2</v>
      </c>
      <c r="G85" s="31">
        <v>0.56736111111111109</v>
      </c>
    </row>
    <row r="86" spans="1:7" ht="15" thickBot="1">
      <c r="A86" s="40" t="s">
        <v>72</v>
      </c>
      <c r="B86" s="30">
        <v>39.93</v>
      </c>
      <c r="C86" s="29" t="s">
        <v>745</v>
      </c>
      <c r="D86" s="33" t="s">
        <v>765</v>
      </c>
      <c r="E86" s="29" t="s">
        <v>766</v>
      </c>
      <c r="F86" s="36">
        <v>1.7000000000000001E-2</v>
      </c>
      <c r="G86" s="31">
        <v>0.56666666666666665</v>
      </c>
    </row>
    <row r="87" spans="1:7" ht="15" thickBot="1">
      <c r="A87" s="40" t="s">
        <v>129</v>
      </c>
      <c r="B87" s="30">
        <v>20.420000000000002</v>
      </c>
      <c r="C87" s="29" t="s">
        <v>727</v>
      </c>
      <c r="D87" s="29" t="s">
        <v>728</v>
      </c>
      <c r="E87" s="29" t="s">
        <v>729</v>
      </c>
      <c r="F87" s="95">
        <v>1.4999999999999999E-2</v>
      </c>
      <c r="G87" s="31">
        <v>0.56736111111111109</v>
      </c>
    </row>
    <row r="88" spans="1:7" ht="15" thickBot="1">
      <c r="A88" s="40" t="s">
        <v>133</v>
      </c>
      <c r="B88" s="30">
        <v>18.440000000000001</v>
      </c>
      <c r="C88" s="33" t="s">
        <v>980</v>
      </c>
      <c r="D88" s="33" t="s">
        <v>219</v>
      </c>
      <c r="E88" s="33" t="s">
        <v>981</v>
      </c>
      <c r="F88" s="36">
        <v>1.4999999999999999E-2</v>
      </c>
      <c r="G88" s="31">
        <v>0.56805555555555554</v>
      </c>
    </row>
    <row r="89" spans="1:7" ht="15" thickBot="1">
      <c r="A89" s="40" t="s">
        <v>80</v>
      </c>
      <c r="B89" s="30">
        <v>25.05</v>
      </c>
      <c r="C89" s="29" t="s">
        <v>627</v>
      </c>
      <c r="D89" s="29" t="s">
        <v>628</v>
      </c>
      <c r="E89" s="29" t="s">
        <v>629</v>
      </c>
      <c r="F89" s="36">
        <v>1.4E-2</v>
      </c>
      <c r="G89" s="31">
        <v>0.56736111111111109</v>
      </c>
    </row>
    <row r="90" spans="1:7" ht="15" thickBot="1">
      <c r="A90" s="40" t="s">
        <v>32</v>
      </c>
      <c r="B90" s="30">
        <v>49.43</v>
      </c>
      <c r="C90" s="29" t="s">
        <v>652</v>
      </c>
      <c r="D90" s="33" t="s">
        <v>653</v>
      </c>
      <c r="E90" s="29" t="s">
        <v>654</v>
      </c>
      <c r="F90" s="36">
        <v>1.4E-2</v>
      </c>
      <c r="G90" s="31">
        <v>0.56805555555555554</v>
      </c>
    </row>
    <row r="91" spans="1:7" ht="15" thickBot="1">
      <c r="A91" s="40" t="s">
        <v>33</v>
      </c>
      <c r="B91" s="30">
        <v>5.82</v>
      </c>
      <c r="C91" s="29" t="s">
        <v>566</v>
      </c>
      <c r="D91" s="29" t="s">
        <v>567</v>
      </c>
      <c r="E91" s="29" t="s">
        <v>568</v>
      </c>
      <c r="F91" s="36">
        <v>1.2999999999999999E-2</v>
      </c>
      <c r="G91" s="31">
        <v>0.56736111111111109</v>
      </c>
    </row>
    <row r="92" spans="1:7" ht="15" thickBot="1">
      <c r="A92" s="40" t="s">
        <v>53</v>
      </c>
      <c r="B92" s="30">
        <v>145.80000000000001</v>
      </c>
      <c r="C92" s="29" t="s">
        <v>600</v>
      </c>
      <c r="D92" s="29" t="s">
        <v>601</v>
      </c>
      <c r="E92" s="29" t="s">
        <v>602</v>
      </c>
      <c r="F92" s="36">
        <v>1.2999999999999999E-2</v>
      </c>
      <c r="G92" s="31">
        <v>0.55833333333333335</v>
      </c>
    </row>
    <row r="93" spans="1:7" ht="15" thickBot="1">
      <c r="A93" s="40" t="s">
        <v>91</v>
      </c>
      <c r="B93" s="30">
        <v>11.13</v>
      </c>
      <c r="C93" s="29" t="s">
        <v>636</v>
      </c>
      <c r="D93" s="29" t="s">
        <v>637</v>
      </c>
      <c r="E93" s="29" t="s">
        <v>638</v>
      </c>
      <c r="F93" s="36">
        <v>1.2999999999999999E-2</v>
      </c>
      <c r="G93" s="31">
        <v>0.56736111111111109</v>
      </c>
    </row>
    <row r="94" spans="1:7" ht="15" thickBot="1">
      <c r="A94" s="40" t="s">
        <v>484</v>
      </c>
      <c r="B94" s="30">
        <v>4.4400000000000004</v>
      </c>
      <c r="C94" s="29" t="s">
        <v>485</v>
      </c>
      <c r="D94" s="29" t="s">
        <v>486</v>
      </c>
      <c r="E94" s="29" t="s">
        <v>487</v>
      </c>
      <c r="F94" s="36">
        <v>1.2E-2</v>
      </c>
      <c r="G94" s="31">
        <v>0.56111111111111112</v>
      </c>
    </row>
    <row r="95" spans="1:7" ht="15" thickBot="1">
      <c r="A95" s="40" t="s">
        <v>77</v>
      </c>
      <c r="B95" s="30">
        <v>7.53</v>
      </c>
      <c r="C95" s="29" t="s">
        <v>220</v>
      </c>
      <c r="D95" s="29" t="s">
        <v>711</v>
      </c>
      <c r="E95" s="29" t="s">
        <v>712</v>
      </c>
      <c r="F95" s="36">
        <v>1.2E-2</v>
      </c>
      <c r="G95" s="31">
        <v>0.55138888888888882</v>
      </c>
    </row>
    <row r="96" spans="1:7" ht="15" thickBot="1">
      <c r="A96" s="40" t="s">
        <v>44</v>
      </c>
      <c r="B96" s="30">
        <v>156.13999999999999</v>
      </c>
      <c r="C96" s="29" t="s">
        <v>606</v>
      </c>
      <c r="D96" s="33" t="s">
        <v>607</v>
      </c>
      <c r="E96" s="29" t="s">
        <v>608</v>
      </c>
      <c r="F96" s="36">
        <v>1.0999999999999999E-2</v>
      </c>
      <c r="G96" s="31">
        <v>0.56736111111111109</v>
      </c>
    </row>
    <row r="97" spans="1:7" ht="15" thickBot="1">
      <c r="A97" s="40" t="s">
        <v>83</v>
      </c>
      <c r="B97" s="30">
        <v>30.87</v>
      </c>
      <c r="C97" s="29" t="s">
        <v>655</v>
      </c>
      <c r="D97" s="33" t="s">
        <v>258</v>
      </c>
      <c r="E97" s="29" t="s">
        <v>656</v>
      </c>
      <c r="F97" s="36">
        <v>1.0999999999999999E-2</v>
      </c>
      <c r="G97" s="31">
        <v>0.56736111111111109</v>
      </c>
    </row>
    <row r="98" spans="1:7" ht="15" thickBot="1">
      <c r="A98" s="40" t="s">
        <v>55</v>
      </c>
      <c r="B98" s="30">
        <v>22.72</v>
      </c>
      <c r="C98" s="29" t="s">
        <v>675</v>
      </c>
      <c r="D98" s="29" t="s">
        <v>676</v>
      </c>
      <c r="E98" s="29" t="s">
        <v>677</v>
      </c>
      <c r="F98" s="36">
        <v>1.0999999999999999E-2</v>
      </c>
      <c r="G98" s="31">
        <v>0.56805555555555554</v>
      </c>
    </row>
    <row r="99" spans="1:7" ht="15" thickBot="1">
      <c r="A99" s="40" t="s">
        <v>119</v>
      </c>
      <c r="B99" s="30">
        <v>65.989999999999995</v>
      </c>
      <c r="C99" s="29" t="s">
        <v>457</v>
      </c>
      <c r="D99" s="32">
        <v>0</v>
      </c>
      <c r="E99" s="29" t="s">
        <v>787</v>
      </c>
      <c r="F99" s="36">
        <v>1.0999999999999999E-2</v>
      </c>
      <c r="G99" s="31">
        <v>0.56736111111111109</v>
      </c>
    </row>
    <row r="100" spans="1:7" ht="15" thickBot="1">
      <c r="A100" s="40" t="s">
        <v>66</v>
      </c>
      <c r="B100" s="30">
        <v>35</v>
      </c>
      <c r="C100" s="33" t="s">
        <v>868</v>
      </c>
      <c r="D100" s="29" t="s">
        <v>869</v>
      </c>
      <c r="E100" s="29" t="s">
        <v>870</v>
      </c>
      <c r="F100" s="36">
        <v>1.0999999999999999E-2</v>
      </c>
      <c r="G100" s="31">
        <v>0.56805555555555554</v>
      </c>
    </row>
    <row r="101" spans="1:7" ht="15" thickBot="1">
      <c r="A101" s="40" t="s">
        <v>69</v>
      </c>
      <c r="B101" s="30">
        <v>12.78</v>
      </c>
      <c r="C101" s="33" t="s">
        <v>916</v>
      </c>
      <c r="D101" s="33" t="s">
        <v>822</v>
      </c>
      <c r="E101" s="29" t="s">
        <v>917</v>
      </c>
      <c r="F101" s="36">
        <v>1.0999999999999999E-2</v>
      </c>
      <c r="G101" s="31">
        <v>0.56736111111111109</v>
      </c>
    </row>
    <row r="102" spans="1:7" ht="15" thickBot="1">
      <c r="A102" s="40" t="s">
        <v>61</v>
      </c>
      <c r="B102" s="30">
        <v>49.76</v>
      </c>
      <c r="C102" s="33" t="s">
        <v>982</v>
      </c>
      <c r="D102" s="29" t="s">
        <v>983</v>
      </c>
      <c r="E102" s="29" t="s">
        <v>984</v>
      </c>
      <c r="F102" s="36">
        <v>1.0999999999999999E-2</v>
      </c>
      <c r="G102" s="31">
        <v>0.56736111111111109</v>
      </c>
    </row>
    <row r="103" spans="1:7" ht="15" thickBot="1">
      <c r="A103" s="40" t="s">
        <v>70</v>
      </c>
      <c r="B103" s="30">
        <v>9.85</v>
      </c>
      <c r="C103" s="29" t="s">
        <v>540</v>
      </c>
      <c r="D103" s="29" t="s">
        <v>541</v>
      </c>
      <c r="E103" s="29" t="s">
        <v>542</v>
      </c>
      <c r="F103" s="36">
        <v>0.01</v>
      </c>
      <c r="G103" s="31">
        <v>0.56736111111111109</v>
      </c>
    </row>
    <row r="104" spans="1:7" ht="15" thickBot="1">
      <c r="A104" s="40" t="s">
        <v>110</v>
      </c>
      <c r="B104" s="30">
        <v>22.07</v>
      </c>
      <c r="C104" s="29" t="s">
        <v>672</v>
      </c>
      <c r="D104" s="29" t="s">
        <v>673</v>
      </c>
      <c r="E104" s="29" t="s">
        <v>674</v>
      </c>
      <c r="F104" s="36">
        <v>0.01</v>
      </c>
      <c r="G104" s="31">
        <v>0.56805555555555554</v>
      </c>
    </row>
    <row r="105" spans="1:7" ht="15" thickBot="1">
      <c r="A105" s="40" t="s">
        <v>50</v>
      </c>
      <c r="B105" s="30">
        <v>32.229999999999997</v>
      </c>
      <c r="C105" s="33" t="s">
        <v>918</v>
      </c>
      <c r="D105" s="33" t="s">
        <v>919</v>
      </c>
      <c r="E105" s="29" t="s">
        <v>920</v>
      </c>
      <c r="F105" s="36">
        <v>0.01</v>
      </c>
      <c r="G105" s="31">
        <v>0.56805555555555554</v>
      </c>
    </row>
    <row r="106" spans="1:7" ht="15" thickBot="1">
      <c r="A106" s="40" t="s">
        <v>151</v>
      </c>
      <c r="B106" s="30">
        <v>8.6</v>
      </c>
      <c r="C106" s="29" t="s">
        <v>492</v>
      </c>
      <c r="D106" s="29" t="s">
        <v>493</v>
      </c>
      <c r="E106" s="29" t="s">
        <v>494</v>
      </c>
      <c r="F106" s="36">
        <v>8.9999999999999993E-3</v>
      </c>
      <c r="G106" s="31">
        <v>0.56666666666666665</v>
      </c>
    </row>
    <row r="107" spans="1:7" ht="15" thickBot="1">
      <c r="A107" s="40" t="s">
        <v>623</v>
      </c>
      <c r="B107" s="30">
        <v>414.24</v>
      </c>
      <c r="C107" s="29" t="s">
        <v>621</v>
      </c>
      <c r="D107" s="34" t="s">
        <v>51</v>
      </c>
      <c r="E107" s="33" t="s">
        <v>624</v>
      </c>
      <c r="F107" s="36">
        <v>8.9999999999999993E-3</v>
      </c>
      <c r="G107" s="35">
        <v>43110</v>
      </c>
    </row>
    <row r="108" spans="1:7" ht="15" thickBot="1">
      <c r="A108" s="40" t="s">
        <v>67</v>
      </c>
      <c r="B108" s="30">
        <v>50</v>
      </c>
      <c r="C108" s="29" t="s">
        <v>669</v>
      </c>
      <c r="D108" s="33" t="s">
        <v>670</v>
      </c>
      <c r="E108" s="29" t="s">
        <v>671</v>
      </c>
      <c r="F108" s="36">
        <v>8.9999999999999993E-3</v>
      </c>
      <c r="G108" s="31">
        <v>0.56736111111111109</v>
      </c>
    </row>
    <row r="109" spans="1:7" ht="15" thickBot="1">
      <c r="A109" s="40" t="s">
        <v>59</v>
      </c>
      <c r="B109" s="30">
        <v>31.4</v>
      </c>
      <c r="C109" s="29" t="s">
        <v>796</v>
      </c>
      <c r="D109" s="33" t="s">
        <v>797</v>
      </c>
      <c r="E109" s="29" t="s">
        <v>798</v>
      </c>
      <c r="F109" s="36">
        <v>8.9999999999999993E-3</v>
      </c>
      <c r="G109" s="31">
        <v>0.56805555555555554</v>
      </c>
    </row>
    <row r="110" spans="1:7" ht="15" thickBot="1">
      <c r="A110" s="40" t="s">
        <v>123</v>
      </c>
      <c r="B110" s="30">
        <v>13.54</v>
      </c>
      <c r="C110" s="33" t="s">
        <v>958</v>
      </c>
      <c r="D110" s="29" t="s">
        <v>804</v>
      </c>
      <c r="E110" s="29" t="s">
        <v>959</v>
      </c>
      <c r="F110" s="36">
        <v>8.9999999999999993E-3</v>
      </c>
      <c r="G110" s="31">
        <v>0.56736111111111109</v>
      </c>
    </row>
    <row r="111" spans="1:7" ht="15" thickBot="1">
      <c r="A111" s="40" t="s">
        <v>94</v>
      </c>
      <c r="B111" s="30">
        <v>33.380000000000003</v>
      </c>
      <c r="C111" s="29" t="s">
        <v>747</v>
      </c>
      <c r="D111" s="29" t="s">
        <v>748</v>
      </c>
      <c r="E111" s="29" t="s">
        <v>749</v>
      </c>
      <c r="F111" s="36">
        <v>8.0000000000000002E-3</v>
      </c>
      <c r="G111" s="31">
        <v>0.56805555555555554</v>
      </c>
    </row>
    <row r="112" spans="1:7" ht="15" thickBot="1">
      <c r="A112" s="40" t="s">
        <v>750</v>
      </c>
      <c r="B112" s="30">
        <v>16.62</v>
      </c>
      <c r="C112" s="29" t="s">
        <v>395</v>
      </c>
      <c r="D112" s="29" t="s">
        <v>751</v>
      </c>
      <c r="E112" s="33" t="s">
        <v>752</v>
      </c>
      <c r="F112" s="36">
        <v>8.0000000000000002E-3</v>
      </c>
      <c r="G112" s="31">
        <v>0.56736111111111109</v>
      </c>
    </row>
    <row r="113" spans="1:7" ht="15" thickBot="1">
      <c r="A113" s="40" t="s">
        <v>60</v>
      </c>
      <c r="B113" s="30">
        <v>3.58</v>
      </c>
      <c r="C113" s="29" t="s">
        <v>471</v>
      </c>
      <c r="D113" s="29" t="s">
        <v>472</v>
      </c>
      <c r="E113" s="29" t="s">
        <v>473</v>
      </c>
      <c r="F113" s="36">
        <v>7.0000000000000001E-3</v>
      </c>
      <c r="G113" s="31">
        <v>0.56736111111111109</v>
      </c>
    </row>
    <row r="114" spans="1:7" ht="15" thickBot="1">
      <c r="A114" s="40" t="s">
        <v>76</v>
      </c>
      <c r="B114" s="30">
        <v>13.75</v>
      </c>
      <c r="C114" s="29" t="s">
        <v>625</v>
      </c>
      <c r="D114" s="29" t="s">
        <v>220</v>
      </c>
      <c r="E114" s="29" t="s">
        <v>626</v>
      </c>
      <c r="F114" s="36">
        <v>7.0000000000000001E-3</v>
      </c>
      <c r="G114" s="31">
        <v>0.56805555555555554</v>
      </c>
    </row>
    <row r="115" spans="1:7" ht="15" thickBot="1">
      <c r="A115" s="40" t="s">
        <v>38</v>
      </c>
      <c r="B115" s="30">
        <v>77.58</v>
      </c>
      <c r="C115" s="33" t="s">
        <v>958</v>
      </c>
      <c r="D115" s="29" t="s">
        <v>376</v>
      </c>
      <c r="E115" s="29" t="s">
        <v>960</v>
      </c>
      <c r="F115" s="36">
        <v>7.0000000000000001E-3</v>
      </c>
      <c r="G115" s="31">
        <v>0.56805555555555554</v>
      </c>
    </row>
    <row r="116" spans="1:7" ht="15" thickBot="1">
      <c r="A116" s="40" t="s">
        <v>104</v>
      </c>
      <c r="B116" s="30">
        <v>85.99</v>
      </c>
      <c r="C116" s="33" t="s">
        <v>1013</v>
      </c>
      <c r="D116" s="29" t="s">
        <v>779</v>
      </c>
      <c r="E116" s="29" t="s">
        <v>1014</v>
      </c>
      <c r="F116" s="36">
        <v>7.0000000000000001E-3</v>
      </c>
      <c r="G116" s="31">
        <v>0.56736111111111109</v>
      </c>
    </row>
    <row r="117" spans="1:7" ht="15" thickBot="1">
      <c r="A117" s="40" t="s">
        <v>29</v>
      </c>
      <c r="B117" s="30">
        <v>7.46</v>
      </c>
      <c r="C117" s="29" t="s">
        <v>621</v>
      </c>
      <c r="D117" s="29" t="s">
        <v>408</v>
      </c>
      <c r="E117" s="29" t="s">
        <v>622</v>
      </c>
      <c r="F117" s="36">
        <v>6.0000000000000001E-3</v>
      </c>
      <c r="G117" s="31">
        <v>0.56805555555555554</v>
      </c>
    </row>
    <row r="118" spans="1:7" ht="15" thickBot="1">
      <c r="A118" s="40" t="s">
        <v>113</v>
      </c>
      <c r="B118" s="30">
        <v>3.2</v>
      </c>
      <c r="C118" s="33" t="s">
        <v>838</v>
      </c>
      <c r="D118" s="29" t="s">
        <v>700</v>
      </c>
      <c r="E118" s="29" t="s">
        <v>839</v>
      </c>
      <c r="F118" s="36">
        <v>6.0000000000000001E-3</v>
      </c>
      <c r="G118" s="31">
        <v>0.56666666666666665</v>
      </c>
    </row>
    <row r="119" spans="1:7" ht="15" thickBot="1">
      <c r="A119" s="40" t="s">
        <v>100</v>
      </c>
      <c r="B119" s="30">
        <v>12.17</v>
      </c>
      <c r="C119" s="33" t="s">
        <v>1016</v>
      </c>
      <c r="D119" s="33" t="s">
        <v>1019</v>
      </c>
      <c r="E119" s="33" t="s">
        <v>1020</v>
      </c>
      <c r="F119" s="36">
        <v>6.0000000000000001E-3</v>
      </c>
      <c r="G119" s="31">
        <v>0.56736111111111109</v>
      </c>
    </row>
    <row r="120" spans="1:7" ht="15" thickBot="1">
      <c r="A120" s="40" t="s">
        <v>125</v>
      </c>
      <c r="B120" s="30">
        <v>4.0599999999999996</v>
      </c>
      <c r="C120" s="29" t="s">
        <v>704</v>
      </c>
      <c r="D120" s="29" t="s">
        <v>390</v>
      </c>
      <c r="E120" s="29" t="s">
        <v>739</v>
      </c>
      <c r="F120" s="36">
        <v>5.0000000000000001E-3</v>
      </c>
      <c r="G120" s="31">
        <v>0.56736111111111109</v>
      </c>
    </row>
    <row r="121" spans="1:7" ht="15" thickBot="1">
      <c r="A121" s="40" t="s">
        <v>79</v>
      </c>
      <c r="B121" s="30">
        <v>12.25</v>
      </c>
      <c r="C121" s="33" t="s">
        <v>964</v>
      </c>
      <c r="D121" s="29" t="s">
        <v>673</v>
      </c>
      <c r="E121" s="29" t="s">
        <v>965</v>
      </c>
      <c r="F121" s="36">
        <v>5.0000000000000001E-3</v>
      </c>
      <c r="G121" s="31">
        <v>0.56736111111111109</v>
      </c>
    </row>
    <row r="122" spans="1:7" ht="15" thickBot="1">
      <c r="A122" s="40" t="s">
        <v>189</v>
      </c>
      <c r="B122" s="30">
        <v>22.77</v>
      </c>
      <c r="C122" s="33" t="s">
        <v>995</v>
      </c>
      <c r="D122" s="33" t="s">
        <v>372</v>
      </c>
      <c r="E122" s="33" t="s">
        <v>996</v>
      </c>
      <c r="F122" s="36">
        <v>5.0000000000000001E-3</v>
      </c>
      <c r="G122" s="31">
        <v>0.54236111111111118</v>
      </c>
    </row>
    <row r="123" spans="1:7" ht="15" thickBot="1">
      <c r="A123" s="40" t="s">
        <v>122</v>
      </c>
      <c r="B123" s="30">
        <v>15.72</v>
      </c>
      <c r="C123" s="33" t="s">
        <v>1026</v>
      </c>
      <c r="D123" s="33" t="s">
        <v>1027</v>
      </c>
      <c r="E123" s="33" t="s">
        <v>1028</v>
      </c>
      <c r="F123" s="36">
        <v>5.0000000000000001E-3</v>
      </c>
      <c r="G123" s="31">
        <v>0.56805555555555554</v>
      </c>
    </row>
    <row r="124" spans="1:7" ht="15" thickBot="1">
      <c r="A124" s="40" t="s">
        <v>92</v>
      </c>
      <c r="B124" s="30">
        <v>12.11</v>
      </c>
      <c r="C124" s="29" t="s">
        <v>468</v>
      </c>
      <c r="D124" s="29" t="s">
        <v>469</v>
      </c>
      <c r="E124" s="29" t="s">
        <v>470</v>
      </c>
      <c r="F124" s="36">
        <v>4.0000000000000001E-3</v>
      </c>
      <c r="G124" s="31">
        <v>0.56736111111111109</v>
      </c>
    </row>
    <row r="125" spans="1:7" ht="15" thickBot="1">
      <c r="A125" s="40" t="s">
        <v>181</v>
      </c>
      <c r="B125" s="30">
        <v>5.55</v>
      </c>
      <c r="C125" s="29" t="s">
        <v>510</v>
      </c>
      <c r="D125" s="29" t="s">
        <v>511</v>
      </c>
      <c r="E125" s="29" t="s">
        <v>512</v>
      </c>
      <c r="F125" s="36">
        <v>4.0000000000000001E-3</v>
      </c>
      <c r="G125" s="31">
        <v>0.56736111111111109</v>
      </c>
    </row>
    <row r="126" spans="1:7" ht="15" thickBot="1">
      <c r="A126" s="40" t="s">
        <v>216</v>
      </c>
      <c r="B126" s="30">
        <v>23.15</v>
      </c>
      <c r="C126" s="33" t="s">
        <v>997</v>
      </c>
      <c r="D126" s="33" t="s">
        <v>998</v>
      </c>
      <c r="E126" s="29" t="s">
        <v>999</v>
      </c>
      <c r="F126" s="36">
        <v>4.0000000000000001E-3</v>
      </c>
      <c r="G126" s="31">
        <v>0.56805555555555554</v>
      </c>
    </row>
    <row r="127" spans="1:7" ht="15" thickBot="1">
      <c r="A127" s="40" t="s">
        <v>171</v>
      </c>
      <c r="B127" s="30">
        <v>74.37</v>
      </c>
      <c r="C127" s="33" t="s">
        <v>398</v>
      </c>
      <c r="D127" s="29" t="s">
        <v>1000</v>
      </c>
      <c r="E127" s="29" t="s">
        <v>1001</v>
      </c>
      <c r="F127" s="36">
        <v>4.0000000000000001E-3</v>
      </c>
      <c r="G127" s="31">
        <v>0.56736111111111109</v>
      </c>
    </row>
    <row r="128" spans="1:7" ht="15" thickBot="1">
      <c r="A128" s="40" t="s">
        <v>7</v>
      </c>
      <c r="B128" s="30">
        <v>14.5</v>
      </c>
      <c r="C128" s="29" t="s">
        <v>465</v>
      </c>
      <c r="D128" s="29" t="s">
        <v>466</v>
      </c>
      <c r="E128" s="29" t="s">
        <v>467</v>
      </c>
      <c r="F128" s="36">
        <v>3.0000000000000001E-3</v>
      </c>
      <c r="G128" s="31">
        <v>0.56805555555555554</v>
      </c>
    </row>
    <row r="129" spans="1:7" ht="15" thickBot="1">
      <c r="A129" s="40" t="s">
        <v>179</v>
      </c>
      <c r="B129" s="30">
        <v>6.58</v>
      </c>
      <c r="C129" s="29" t="s">
        <v>474</v>
      </c>
      <c r="D129" s="29" t="s">
        <v>475</v>
      </c>
      <c r="E129" s="29" t="s">
        <v>476</v>
      </c>
      <c r="F129" s="36">
        <v>3.0000000000000001E-3</v>
      </c>
      <c r="G129" s="31">
        <v>0.56736111111111109</v>
      </c>
    </row>
    <row r="130" spans="1:7" ht="15" thickBot="1">
      <c r="A130" s="40" t="s">
        <v>163</v>
      </c>
      <c r="B130" s="30">
        <v>28.05</v>
      </c>
      <c r="C130" s="29" t="s">
        <v>586</v>
      </c>
      <c r="D130" s="29" t="s">
        <v>587</v>
      </c>
      <c r="E130" s="29" t="s">
        <v>588</v>
      </c>
      <c r="F130" s="36">
        <v>3.0000000000000001E-3</v>
      </c>
      <c r="G130" s="31">
        <v>0.56041666666666667</v>
      </c>
    </row>
    <row r="131" spans="1:7" ht="15" thickBot="1">
      <c r="A131" s="40" t="s">
        <v>128</v>
      </c>
      <c r="B131" s="30">
        <v>9.73</v>
      </c>
      <c r="C131" s="33" t="s">
        <v>846</v>
      </c>
      <c r="D131" s="29" t="s">
        <v>230</v>
      </c>
      <c r="E131" s="33" t="s">
        <v>847</v>
      </c>
      <c r="F131" s="36">
        <v>3.0000000000000001E-3</v>
      </c>
      <c r="G131" s="31">
        <v>0.56736111111111109</v>
      </c>
    </row>
    <row r="132" spans="1:7" ht="15" thickBot="1">
      <c r="A132" s="40" t="s">
        <v>49</v>
      </c>
      <c r="B132" s="30">
        <v>22.74</v>
      </c>
      <c r="C132" s="33" t="s">
        <v>852</v>
      </c>
      <c r="D132" s="29" t="s">
        <v>381</v>
      </c>
      <c r="E132" s="29" t="s">
        <v>853</v>
      </c>
      <c r="F132" s="36">
        <v>3.0000000000000001E-3</v>
      </c>
      <c r="G132" s="31">
        <v>0.56805555555555554</v>
      </c>
    </row>
    <row r="133" spans="1:7" ht="15" thickBot="1">
      <c r="A133" s="40" t="s">
        <v>73</v>
      </c>
      <c r="B133" s="30">
        <v>11.07</v>
      </c>
      <c r="C133" s="29" t="s">
        <v>603</v>
      </c>
      <c r="D133" s="33" t="s">
        <v>604</v>
      </c>
      <c r="E133" s="29" t="s">
        <v>605</v>
      </c>
      <c r="F133" s="36">
        <v>2E-3</v>
      </c>
      <c r="G133" s="31">
        <v>0.56597222222222221</v>
      </c>
    </row>
    <row r="134" spans="1:7" ht="15" thickBot="1">
      <c r="A134" s="40" t="s">
        <v>106</v>
      </c>
      <c r="B134" s="30">
        <v>28.56</v>
      </c>
      <c r="C134" s="29" t="s">
        <v>776</v>
      </c>
      <c r="D134" s="33" t="s">
        <v>269</v>
      </c>
      <c r="E134" s="29" t="s">
        <v>777</v>
      </c>
      <c r="F134" s="36">
        <v>2E-3</v>
      </c>
      <c r="G134" s="31">
        <v>0.56736111111111109</v>
      </c>
    </row>
    <row r="135" spans="1:7" ht="15" thickBot="1">
      <c r="A135" s="40" t="s">
        <v>195</v>
      </c>
      <c r="B135" s="30">
        <v>10.55</v>
      </c>
      <c r="C135" s="29" t="s">
        <v>450</v>
      </c>
      <c r="D135" s="29" t="s">
        <v>451</v>
      </c>
      <c r="E135" s="33" t="s">
        <v>452</v>
      </c>
      <c r="F135" s="30"/>
      <c r="G135" s="31">
        <v>0.56736111111111109</v>
      </c>
    </row>
    <row r="136" spans="1:7" ht="15" thickBot="1">
      <c r="A136" s="40" t="s">
        <v>172</v>
      </c>
      <c r="B136" s="30">
        <v>10.67</v>
      </c>
      <c r="C136" s="29" t="s">
        <v>459</v>
      </c>
      <c r="D136" s="29" t="s">
        <v>460</v>
      </c>
      <c r="E136" s="29" t="s">
        <v>461</v>
      </c>
      <c r="F136" s="30"/>
      <c r="G136" s="31">
        <v>0.56736111111111109</v>
      </c>
    </row>
    <row r="137" spans="1:7" ht="15" thickBot="1">
      <c r="A137" s="40" t="s">
        <v>159</v>
      </c>
      <c r="B137" s="30">
        <v>95.87</v>
      </c>
      <c r="C137" s="29" t="s">
        <v>462</v>
      </c>
      <c r="D137" s="29" t="s">
        <v>463</v>
      </c>
      <c r="E137" s="29" t="s">
        <v>464</v>
      </c>
      <c r="F137" s="30"/>
      <c r="G137" s="31">
        <v>0.56666666666666665</v>
      </c>
    </row>
    <row r="138" spans="1:7" ht="15" thickBot="1">
      <c r="A138" s="40" t="s">
        <v>148</v>
      </c>
      <c r="B138" s="30">
        <v>10.24</v>
      </c>
      <c r="C138" s="29" t="s">
        <v>481</v>
      </c>
      <c r="D138" s="29" t="s">
        <v>482</v>
      </c>
      <c r="E138" s="29" t="s">
        <v>483</v>
      </c>
      <c r="F138" s="30"/>
      <c r="G138" s="31">
        <v>0.56805555555555554</v>
      </c>
    </row>
    <row r="139" spans="1:7" ht="15" thickBot="1">
      <c r="A139" s="40" t="s">
        <v>288</v>
      </c>
      <c r="B139" s="30">
        <v>1.1599999999999999</v>
      </c>
      <c r="C139" s="29" t="s">
        <v>495</v>
      </c>
      <c r="D139" s="29" t="s">
        <v>496</v>
      </c>
      <c r="E139" s="33" t="s">
        <v>497</v>
      </c>
      <c r="F139" s="30"/>
      <c r="G139" s="31">
        <v>0.56736111111111109</v>
      </c>
    </row>
    <row r="140" spans="1:7" ht="15" thickBot="1">
      <c r="A140" s="40" t="s">
        <v>154</v>
      </c>
      <c r="B140" s="30">
        <v>5.5</v>
      </c>
      <c r="C140" s="29" t="s">
        <v>394</v>
      </c>
      <c r="D140" s="32">
        <v>0</v>
      </c>
      <c r="E140" s="29" t="s">
        <v>498</v>
      </c>
      <c r="F140" s="30"/>
      <c r="G140" s="31">
        <v>0.56597222222222221</v>
      </c>
    </row>
    <row r="141" spans="1:7" ht="15" thickBot="1">
      <c r="A141" s="40" t="s">
        <v>185</v>
      </c>
      <c r="B141" s="30">
        <v>8.01</v>
      </c>
      <c r="C141" s="29" t="s">
        <v>499</v>
      </c>
      <c r="D141" s="29" t="s">
        <v>500</v>
      </c>
      <c r="E141" s="29" t="s">
        <v>501</v>
      </c>
      <c r="F141" s="30"/>
      <c r="G141" s="31">
        <v>0.56736111111111109</v>
      </c>
    </row>
    <row r="142" spans="1:7" ht="15" thickBot="1">
      <c r="A142" s="40" t="s">
        <v>177</v>
      </c>
      <c r="B142" s="30">
        <v>3.87</v>
      </c>
      <c r="C142" s="29" t="s">
        <v>513</v>
      </c>
      <c r="D142" s="33" t="s">
        <v>514</v>
      </c>
      <c r="E142" s="29" t="s">
        <v>367</v>
      </c>
      <c r="F142" s="30"/>
      <c r="G142" s="31">
        <v>0.56805555555555554</v>
      </c>
    </row>
    <row r="143" spans="1:7" ht="15" thickBot="1">
      <c r="A143" s="40" t="s">
        <v>187</v>
      </c>
      <c r="B143" s="30">
        <v>1</v>
      </c>
      <c r="C143" s="29" t="s">
        <v>518</v>
      </c>
      <c r="D143" s="32">
        <v>0</v>
      </c>
      <c r="E143" s="33" t="s">
        <v>519</v>
      </c>
      <c r="F143" s="30"/>
      <c r="G143" s="31">
        <v>0.56736111111111109</v>
      </c>
    </row>
    <row r="144" spans="1:7" ht="15" thickBot="1">
      <c r="A144" s="40" t="s">
        <v>182</v>
      </c>
      <c r="B144" s="30">
        <v>4.4400000000000004</v>
      </c>
      <c r="C144" s="29" t="s">
        <v>366</v>
      </c>
      <c r="D144" s="29" t="s">
        <v>525</v>
      </c>
      <c r="E144" s="29" t="s">
        <v>526</v>
      </c>
      <c r="F144" s="30"/>
      <c r="G144" s="31">
        <v>0.56805555555555554</v>
      </c>
    </row>
    <row r="145" spans="1:7" ht="15" thickBot="1">
      <c r="A145" s="40" t="s">
        <v>246</v>
      </c>
      <c r="B145" s="30">
        <v>3.59</v>
      </c>
      <c r="C145" s="29" t="s">
        <v>546</v>
      </c>
      <c r="D145" s="33" t="s">
        <v>547</v>
      </c>
      <c r="E145" s="29" t="s">
        <v>548</v>
      </c>
      <c r="F145" s="30"/>
      <c r="G145" s="31">
        <v>0.55347222222222225</v>
      </c>
    </row>
    <row r="146" spans="1:7" ht="15" thickBot="1">
      <c r="A146" s="40" t="s">
        <v>132</v>
      </c>
      <c r="B146" s="30">
        <v>38.97</v>
      </c>
      <c r="C146" s="29" t="s">
        <v>552</v>
      </c>
      <c r="D146" s="33" t="s">
        <v>553</v>
      </c>
      <c r="E146" s="33" t="s">
        <v>554</v>
      </c>
      <c r="F146" s="30"/>
      <c r="G146" s="31">
        <v>0.56736111111111109</v>
      </c>
    </row>
    <row r="147" spans="1:7" ht="15" thickBot="1">
      <c r="A147" s="40" t="s">
        <v>192</v>
      </c>
      <c r="B147" s="30">
        <v>18</v>
      </c>
      <c r="C147" s="29" t="s">
        <v>558</v>
      </c>
      <c r="D147" s="29" t="s">
        <v>559</v>
      </c>
      <c r="E147" s="29" t="s">
        <v>560</v>
      </c>
      <c r="F147" s="30"/>
      <c r="G147" s="31">
        <v>0.56805555555555554</v>
      </c>
    </row>
    <row r="148" spans="1:7" ht="15" thickBot="1">
      <c r="A148" s="40" t="s">
        <v>118</v>
      </c>
      <c r="B148" s="30">
        <v>20.5</v>
      </c>
      <c r="C148" s="29" t="s">
        <v>569</v>
      </c>
      <c r="D148" s="29" t="s">
        <v>570</v>
      </c>
      <c r="E148" s="33" t="s">
        <v>571</v>
      </c>
      <c r="F148" s="30"/>
      <c r="G148" s="31">
        <v>0.56805555555555554</v>
      </c>
    </row>
    <row r="149" spans="1:7" ht="15" thickBot="1">
      <c r="A149" s="40" t="s">
        <v>175</v>
      </c>
      <c r="B149" s="30">
        <v>1.85</v>
      </c>
      <c r="C149" s="29" t="s">
        <v>574</v>
      </c>
      <c r="D149" s="29" t="s">
        <v>575</v>
      </c>
      <c r="E149" s="29" t="s">
        <v>576</v>
      </c>
      <c r="F149" s="30"/>
      <c r="G149" s="31">
        <v>0.56458333333333333</v>
      </c>
    </row>
    <row r="150" spans="1:7" ht="15" thickBot="1">
      <c r="A150" s="40" t="s">
        <v>146</v>
      </c>
      <c r="B150" s="30">
        <v>16.97</v>
      </c>
      <c r="C150" s="29" t="s">
        <v>581</v>
      </c>
      <c r="D150" s="29" t="s">
        <v>582</v>
      </c>
      <c r="E150" s="29" t="s">
        <v>583</v>
      </c>
      <c r="F150" s="30"/>
      <c r="G150" s="31">
        <v>0.56805555555555554</v>
      </c>
    </row>
    <row r="151" spans="1:7" ht="15" thickBot="1">
      <c r="A151" s="40" t="s">
        <v>594</v>
      </c>
      <c r="B151" s="30">
        <v>664.9</v>
      </c>
      <c r="C151" s="29" t="s">
        <v>595</v>
      </c>
      <c r="D151" s="34" t="s">
        <v>51</v>
      </c>
      <c r="E151" s="29" t="s">
        <v>596</v>
      </c>
      <c r="F151" s="30"/>
      <c r="G151" s="35">
        <v>43103</v>
      </c>
    </row>
    <row r="152" spans="1:7" ht="15" thickBot="1">
      <c r="A152" s="40" t="s">
        <v>173</v>
      </c>
      <c r="B152" s="30">
        <v>20.2</v>
      </c>
      <c r="C152" s="29" t="s">
        <v>641</v>
      </c>
      <c r="D152" s="33" t="s">
        <v>642</v>
      </c>
      <c r="E152" s="29" t="s">
        <v>643</v>
      </c>
      <c r="F152" s="30"/>
      <c r="G152" s="31">
        <v>0.55902777777777779</v>
      </c>
    </row>
    <row r="153" spans="1:7" ht="15" thickBot="1">
      <c r="A153" s="40" t="s">
        <v>253</v>
      </c>
      <c r="B153" s="30">
        <v>103.39</v>
      </c>
      <c r="C153" s="29" t="s">
        <v>644</v>
      </c>
      <c r="D153" s="29" t="s">
        <v>645</v>
      </c>
      <c r="E153" s="29" t="s">
        <v>646</v>
      </c>
      <c r="F153" s="30"/>
      <c r="G153" s="31">
        <v>0.56388888888888888</v>
      </c>
    </row>
    <row r="154" spans="1:7" ht="15" thickBot="1">
      <c r="A154" s="40" t="s">
        <v>180</v>
      </c>
      <c r="B154" s="30">
        <v>2.13</v>
      </c>
      <c r="C154" s="29" t="s">
        <v>647</v>
      </c>
      <c r="D154" s="32">
        <v>0</v>
      </c>
      <c r="E154" s="33" t="s">
        <v>648</v>
      </c>
      <c r="F154" s="30"/>
      <c r="G154" s="31">
        <v>0.56666666666666665</v>
      </c>
    </row>
    <row r="155" spans="1:7" ht="15" thickBot="1">
      <c r="A155" s="40" t="s">
        <v>383</v>
      </c>
      <c r="B155" s="30">
        <v>76.3</v>
      </c>
      <c r="C155" s="29" t="s">
        <v>649</v>
      </c>
      <c r="D155" s="33" t="s">
        <v>650</v>
      </c>
      <c r="E155" s="29" t="s">
        <v>651</v>
      </c>
      <c r="F155" s="30"/>
      <c r="G155" s="31">
        <v>0.56666666666666665</v>
      </c>
    </row>
    <row r="156" spans="1:7" ht="15" thickBot="1">
      <c r="A156" s="40" t="s">
        <v>658</v>
      </c>
      <c r="B156" s="30">
        <v>13.78</v>
      </c>
      <c r="C156" s="29" t="s">
        <v>659</v>
      </c>
      <c r="D156" s="29" t="s">
        <v>660</v>
      </c>
      <c r="E156" s="29" t="s">
        <v>661</v>
      </c>
      <c r="F156" s="30"/>
      <c r="G156" s="31">
        <v>0.42986111111111108</v>
      </c>
    </row>
    <row r="157" spans="1:7" ht="15" thickBot="1">
      <c r="A157" s="40" t="s">
        <v>228</v>
      </c>
      <c r="B157" s="30">
        <v>135.43</v>
      </c>
      <c r="C157" s="29" t="s">
        <v>662</v>
      </c>
      <c r="D157" s="29" t="s">
        <v>663</v>
      </c>
      <c r="E157" s="29" t="s">
        <v>664</v>
      </c>
      <c r="F157" s="30"/>
      <c r="G157" s="31">
        <v>0.56805555555555554</v>
      </c>
    </row>
    <row r="158" spans="1:7" ht="15" thickBot="1">
      <c r="A158" s="40" t="s">
        <v>665</v>
      </c>
      <c r="B158" s="30" t="s">
        <v>666</v>
      </c>
      <c r="C158" s="29" t="s">
        <v>667</v>
      </c>
      <c r="D158" s="29" t="s">
        <v>609</v>
      </c>
      <c r="E158" s="29" t="s">
        <v>668</v>
      </c>
      <c r="F158" s="30"/>
      <c r="G158" s="31">
        <v>0.50624999999999998</v>
      </c>
    </row>
    <row r="159" spans="1:7" ht="15" thickBot="1">
      <c r="A159" s="40" t="s">
        <v>169</v>
      </c>
      <c r="B159" s="30">
        <v>2.02</v>
      </c>
      <c r="C159" s="29" t="s">
        <v>407</v>
      </c>
      <c r="D159" s="33" t="s">
        <v>406</v>
      </c>
      <c r="E159" s="29" t="s">
        <v>672</v>
      </c>
      <c r="F159" s="30"/>
      <c r="G159" s="31">
        <v>0.56666666666666665</v>
      </c>
    </row>
    <row r="160" spans="1:7" ht="15" thickBot="1">
      <c r="A160" s="40" t="s">
        <v>373</v>
      </c>
      <c r="B160" s="30" t="s">
        <v>678</v>
      </c>
      <c r="C160" s="29" t="s">
        <v>679</v>
      </c>
      <c r="D160" s="34" t="s">
        <v>51</v>
      </c>
      <c r="E160" s="29" t="s">
        <v>680</v>
      </c>
      <c r="F160" s="30"/>
      <c r="G160" s="35">
        <v>43110</v>
      </c>
    </row>
    <row r="161" spans="1:7" ht="15" thickBot="1">
      <c r="A161" s="40" t="s">
        <v>229</v>
      </c>
      <c r="B161" s="30">
        <v>75.95</v>
      </c>
      <c r="C161" s="29" t="s">
        <v>479</v>
      </c>
      <c r="D161" s="29" t="s">
        <v>681</v>
      </c>
      <c r="E161" s="29" t="s">
        <v>682</v>
      </c>
      <c r="F161" s="30"/>
      <c r="G161" s="31">
        <v>0.56805555555555554</v>
      </c>
    </row>
    <row r="162" spans="1:7" ht="15" thickBot="1">
      <c r="A162" s="40" t="s">
        <v>223</v>
      </c>
      <c r="B162" s="30">
        <v>142.5</v>
      </c>
      <c r="C162" s="29" t="s">
        <v>683</v>
      </c>
      <c r="D162" s="29" t="s">
        <v>684</v>
      </c>
      <c r="E162" s="29" t="s">
        <v>685</v>
      </c>
      <c r="F162" s="30"/>
      <c r="G162" s="31">
        <v>0.56458333333333333</v>
      </c>
    </row>
    <row r="163" spans="1:7" ht="15" thickBot="1">
      <c r="A163" s="40" t="s">
        <v>686</v>
      </c>
      <c r="B163" s="30">
        <v>304.3</v>
      </c>
      <c r="C163" s="29" t="s">
        <v>683</v>
      </c>
      <c r="D163" s="29" t="s">
        <v>687</v>
      </c>
      <c r="E163" s="29" t="s">
        <v>688</v>
      </c>
      <c r="F163" s="30"/>
      <c r="G163" s="31">
        <v>0.54999999999999993</v>
      </c>
    </row>
    <row r="164" spans="1:7" ht="15" thickBot="1">
      <c r="A164" s="40" t="s">
        <v>82</v>
      </c>
      <c r="B164" s="30">
        <v>6.58</v>
      </c>
      <c r="C164" s="29" t="s">
        <v>691</v>
      </c>
      <c r="D164" s="29" t="s">
        <v>692</v>
      </c>
      <c r="E164" s="33" t="s">
        <v>693</v>
      </c>
      <c r="F164" s="30"/>
      <c r="G164" s="31">
        <v>0.56736111111111109</v>
      </c>
    </row>
    <row r="165" spans="1:7" ht="15" thickBot="1">
      <c r="A165" s="40" t="s">
        <v>695</v>
      </c>
      <c r="B165" s="30">
        <v>99.24</v>
      </c>
      <c r="C165" s="29" t="s">
        <v>691</v>
      </c>
      <c r="D165" s="29" t="s">
        <v>696</v>
      </c>
      <c r="E165" s="29" t="s">
        <v>380</v>
      </c>
      <c r="F165" s="30"/>
      <c r="G165" s="31">
        <v>0.55347222222222225</v>
      </c>
    </row>
    <row r="166" spans="1:7" ht="15" thickBot="1">
      <c r="A166" s="40" t="s">
        <v>248</v>
      </c>
      <c r="B166" s="30">
        <v>144.19999999999999</v>
      </c>
      <c r="C166" s="29" t="s">
        <v>697</v>
      </c>
      <c r="D166" s="29" t="s">
        <v>639</v>
      </c>
      <c r="E166" s="29" t="s">
        <v>698</v>
      </c>
      <c r="F166" s="30"/>
      <c r="G166" s="31">
        <v>0.5493055555555556</v>
      </c>
    </row>
    <row r="167" spans="1:7" ht="15" thickBot="1">
      <c r="A167" s="40" t="s">
        <v>231</v>
      </c>
      <c r="B167" s="30">
        <v>78.599999999999994</v>
      </c>
      <c r="C167" s="29" t="s">
        <v>699</v>
      </c>
      <c r="D167" s="29" t="s">
        <v>700</v>
      </c>
      <c r="E167" s="29" t="s">
        <v>701</v>
      </c>
      <c r="F167" s="30"/>
      <c r="G167" s="31">
        <v>0.46249999999999997</v>
      </c>
    </row>
    <row r="168" spans="1:7" ht="15" thickBot="1">
      <c r="A168" s="40" t="s">
        <v>68</v>
      </c>
      <c r="B168" s="30">
        <v>5.79</v>
      </c>
      <c r="C168" s="29" t="s">
        <v>402</v>
      </c>
      <c r="D168" s="29" t="s">
        <v>706</v>
      </c>
      <c r="E168" s="29" t="s">
        <v>385</v>
      </c>
      <c r="F168" s="30"/>
      <c r="G168" s="31">
        <v>0.56736111111111109</v>
      </c>
    </row>
    <row r="169" spans="1:7" ht="15" thickBot="1">
      <c r="A169" s="40" t="s">
        <v>251</v>
      </c>
      <c r="B169" s="30" t="s">
        <v>707</v>
      </c>
      <c r="C169" s="29" t="s">
        <v>708</v>
      </c>
      <c r="D169" s="33" t="s">
        <v>709</v>
      </c>
      <c r="E169" s="29" t="s">
        <v>710</v>
      </c>
      <c r="F169" s="30"/>
      <c r="G169" s="31">
        <v>0.55138888888888882</v>
      </c>
    </row>
    <row r="170" spans="1:7" ht="15" thickBot="1">
      <c r="A170" s="40" t="s">
        <v>713</v>
      </c>
      <c r="B170" s="30">
        <v>2.61</v>
      </c>
      <c r="C170" s="29" t="s">
        <v>714</v>
      </c>
      <c r="D170" s="29" t="s">
        <v>714</v>
      </c>
      <c r="E170" s="29" t="s">
        <v>715</v>
      </c>
      <c r="F170" s="30"/>
      <c r="G170" s="31">
        <v>0.56458333333333333</v>
      </c>
    </row>
    <row r="171" spans="1:7" ht="15" thickBot="1">
      <c r="A171" s="40" t="s">
        <v>243</v>
      </c>
      <c r="B171" s="30">
        <v>9.68</v>
      </c>
      <c r="C171" s="29" t="s">
        <v>718</v>
      </c>
      <c r="D171" s="32">
        <v>0</v>
      </c>
      <c r="E171" s="29" t="s">
        <v>719</v>
      </c>
      <c r="F171" s="30"/>
      <c r="G171" s="31">
        <v>0.55972222222222223</v>
      </c>
    </row>
    <row r="172" spans="1:7" ht="15" thickBot="1">
      <c r="A172" s="40" t="s">
        <v>222</v>
      </c>
      <c r="B172" s="30" t="s">
        <v>720</v>
      </c>
      <c r="C172" s="29" t="s">
        <v>721</v>
      </c>
      <c r="D172" s="32">
        <v>0</v>
      </c>
      <c r="E172" s="29" t="s">
        <v>210</v>
      </c>
      <c r="F172" s="30"/>
      <c r="G172" s="31">
        <v>0.56666666666666665</v>
      </c>
    </row>
    <row r="173" spans="1:7" ht="15" thickBot="1">
      <c r="A173" s="40" t="s">
        <v>722</v>
      </c>
      <c r="B173" s="30">
        <v>756.99</v>
      </c>
      <c r="C173" s="29" t="s">
        <v>723</v>
      </c>
      <c r="D173" s="32">
        <v>0</v>
      </c>
      <c r="E173" s="29" t="s">
        <v>724</v>
      </c>
      <c r="F173" s="30"/>
      <c r="G173" s="31">
        <v>0.54652777777777783</v>
      </c>
    </row>
    <row r="174" spans="1:7" ht="15" thickBot="1">
      <c r="A174" s="40" t="s">
        <v>254</v>
      </c>
      <c r="B174" s="30">
        <v>33.24</v>
      </c>
      <c r="C174" s="29" t="s">
        <v>730</v>
      </c>
      <c r="D174" s="29" t="s">
        <v>381</v>
      </c>
      <c r="E174" s="29" t="s">
        <v>731</v>
      </c>
      <c r="F174" s="30"/>
      <c r="G174" s="31">
        <v>0.56736111111111109</v>
      </c>
    </row>
    <row r="175" spans="1:7" ht="15" thickBot="1">
      <c r="A175" s="40" t="s">
        <v>233</v>
      </c>
      <c r="B175" s="30" t="s">
        <v>732</v>
      </c>
      <c r="C175" s="29" t="s">
        <v>733</v>
      </c>
      <c r="D175" s="33" t="s">
        <v>267</v>
      </c>
      <c r="E175" s="29" t="s">
        <v>734</v>
      </c>
      <c r="F175" s="30"/>
      <c r="G175" s="31">
        <v>0.56388888888888888</v>
      </c>
    </row>
    <row r="176" spans="1:7" ht="15" thickBot="1">
      <c r="A176" s="40" t="s">
        <v>401</v>
      </c>
      <c r="B176" s="30">
        <v>108.39</v>
      </c>
      <c r="C176" s="29" t="s">
        <v>737</v>
      </c>
      <c r="D176" s="34" t="s">
        <v>51</v>
      </c>
      <c r="E176" s="29" t="s">
        <v>738</v>
      </c>
      <c r="F176" s="30"/>
      <c r="G176" s="35">
        <v>43110</v>
      </c>
    </row>
    <row r="177" spans="1:7" ht="15" thickBot="1">
      <c r="A177" s="40" t="s">
        <v>743</v>
      </c>
      <c r="B177" s="30">
        <v>2.95</v>
      </c>
      <c r="C177" s="29" t="s">
        <v>744</v>
      </c>
      <c r="D177" s="29" t="s">
        <v>745</v>
      </c>
      <c r="E177" s="33" t="s">
        <v>746</v>
      </c>
      <c r="F177" s="30"/>
      <c r="G177" s="31">
        <v>0.56527777777777777</v>
      </c>
    </row>
    <row r="178" spans="1:7" ht="15" thickBot="1">
      <c r="A178" s="40" t="s">
        <v>235</v>
      </c>
      <c r="B178" s="30">
        <v>6.16</v>
      </c>
      <c r="C178" s="29" t="s">
        <v>395</v>
      </c>
      <c r="D178" s="33" t="s">
        <v>753</v>
      </c>
      <c r="E178" s="33" t="s">
        <v>754</v>
      </c>
      <c r="F178" s="30"/>
      <c r="G178" s="31">
        <v>0.56597222222222221</v>
      </c>
    </row>
    <row r="179" spans="1:7" ht="15" thickBot="1">
      <c r="A179" s="40" t="s">
        <v>755</v>
      </c>
      <c r="B179" s="30">
        <v>194.7</v>
      </c>
      <c r="C179" s="29" t="s">
        <v>756</v>
      </c>
      <c r="D179" s="34" t="s">
        <v>51</v>
      </c>
      <c r="E179" s="29" t="s">
        <v>757</v>
      </c>
      <c r="F179" s="30"/>
      <c r="G179" s="35">
        <v>43110</v>
      </c>
    </row>
    <row r="180" spans="1:7" ht="15" thickBot="1">
      <c r="A180" s="40" t="s">
        <v>375</v>
      </c>
      <c r="B180" s="30">
        <v>383.57</v>
      </c>
      <c r="C180" s="29" t="s">
        <v>711</v>
      </c>
      <c r="D180" s="34" t="s">
        <v>51</v>
      </c>
      <c r="E180" s="29" t="s">
        <v>768</v>
      </c>
      <c r="F180" s="30"/>
      <c r="G180" s="35">
        <v>43110</v>
      </c>
    </row>
    <row r="181" spans="1:7" ht="15" thickBot="1">
      <c r="A181" s="40" t="s">
        <v>155</v>
      </c>
      <c r="B181" s="30">
        <v>20.260000000000002</v>
      </c>
      <c r="C181" s="29" t="s">
        <v>773</v>
      </c>
      <c r="D181" s="29" t="s">
        <v>774</v>
      </c>
      <c r="E181" s="29" t="s">
        <v>775</v>
      </c>
      <c r="F181" s="30"/>
      <c r="G181" s="31">
        <v>0.56736111111111109</v>
      </c>
    </row>
    <row r="182" spans="1:7" ht="15" thickBot="1">
      <c r="A182" s="40" t="s">
        <v>156</v>
      </c>
      <c r="B182" s="30">
        <v>14.88</v>
      </c>
      <c r="C182" s="29" t="s">
        <v>556</v>
      </c>
      <c r="D182" s="29" t="s">
        <v>778</v>
      </c>
      <c r="E182" s="29" t="s">
        <v>368</v>
      </c>
      <c r="F182" s="30"/>
      <c r="G182" s="31">
        <v>0.44305555555555554</v>
      </c>
    </row>
    <row r="183" spans="1:7" ht="15" thickBot="1">
      <c r="A183" s="40" t="s">
        <v>244</v>
      </c>
      <c r="B183" s="30">
        <v>98.5</v>
      </c>
      <c r="C183" s="29" t="s">
        <v>782</v>
      </c>
      <c r="D183" s="33" t="s">
        <v>783</v>
      </c>
      <c r="E183" s="29" t="s">
        <v>784</v>
      </c>
      <c r="F183" s="30"/>
      <c r="G183" s="31">
        <v>0.56736111111111109</v>
      </c>
    </row>
    <row r="184" spans="1:7" ht="15" thickBot="1">
      <c r="A184" s="40" t="s">
        <v>238</v>
      </c>
      <c r="B184" s="30">
        <v>93</v>
      </c>
      <c r="C184" s="29" t="s">
        <v>785</v>
      </c>
      <c r="D184" s="33" t="s">
        <v>786</v>
      </c>
      <c r="E184" s="29" t="s">
        <v>501</v>
      </c>
      <c r="F184" s="30"/>
      <c r="G184" s="31">
        <v>0.56805555555555554</v>
      </c>
    </row>
    <row r="185" spans="1:7" ht="15" thickBot="1">
      <c r="A185" s="40" t="s">
        <v>259</v>
      </c>
      <c r="B185" s="30">
        <v>103</v>
      </c>
      <c r="C185" s="29" t="s">
        <v>788</v>
      </c>
      <c r="D185" s="29" t="s">
        <v>789</v>
      </c>
      <c r="E185" s="29" t="s">
        <v>790</v>
      </c>
      <c r="F185" s="30"/>
      <c r="G185" s="31">
        <v>0.55833333333333335</v>
      </c>
    </row>
    <row r="186" spans="1:7" ht="15" thickBot="1">
      <c r="A186" s="40" t="s">
        <v>260</v>
      </c>
      <c r="B186" s="30">
        <v>110.84</v>
      </c>
      <c r="C186" s="29" t="s">
        <v>384</v>
      </c>
      <c r="D186" s="29" t="s">
        <v>404</v>
      </c>
      <c r="E186" s="29" t="s">
        <v>791</v>
      </c>
      <c r="F186" s="30"/>
      <c r="G186" s="31">
        <v>0.5444444444444444</v>
      </c>
    </row>
    <row r="187" spans="1:7" ht="15" thickBot="1">
      <c r="A187" s="40" t="s">
        <v>157</v>
      </c>
      <c r="B187" s="30">
        <v>2.2799999999999998</v>
      </c>
      <c r="C187" s="29" t="s">
        <v>792</v>
      </c>
      <c r="D187" s="34" t="s">
        <v>51</v>
      </c>
      <c r="E187" s="29" t="s">
        <v>793</v>
      </c>
      <c r="F187" s="30"/>
      <c r="G187" s="35">
        <v>43110</v>
      </c>
    </row>
    <row r="188" spans="1:7" ht="15" thickBot="1">
      <c r="A188" s="40" t="s">
        <v>236</v>
      </c>
      <c r="B188" s="30">
        <v>126.66</v>
      </c>
      <c r="C188" s="29" t="s">
        <v>639</v>
      </c>
      <c r="D188" s="33" t="s">
        <v>794</v>
      </c>
      <c r="E188" s="29" t="s">
        <v>795</v>
      </c>
      <c r="F188" s="30"/>
      <c r="G188" s="31">
        <v>0.56736111111111109</v>
      </c>
    </row>
    <row r="189" spans="1:7" ht="15" thickBot="1">
      <c r="A189" s="40" t="s">
        <v>217</v>
      </c>
      <c r="B189" s="30">
        <v>81.17</v>
      </c>
      <c r="C189" s="29" t="s">
        <v>800</v>
      </c>
      <c r="D189" s="29" t="s">
        <v>370</v>
      </c>
      <c r="E189" s="29" t="s">
        <v>801</v>
      </c>
      <c r="F189" s="30"/>
      <c r="G189" s="31">
        <v>0.55138888888888882</v>
      </c>
    </row>
    <row r="190" spans="1:7" ht="15" thickBot="1">
      <c r="A190" s="40" t="s">
        <v>241</v>
      </c>
      <c r="B190" s="30">
        <v>284.7</v>
      </c>
      <c r="C190" s="29" t="s">
        <v>804</v>
      </c>
      <c r="D190" s="34" t="s">
        <v>51</v>
      </c>
      <c r="E190" s="29" t="s">
        <v>805</v>
      </c>
      <c r="F190" s="30"/>
      <c r="G190" s="35">
        <v>43110</v>
      </c>
    </row>
    <row r="191" spans="1:7" ht="15" thickBot="1">
      <c r="A191" s="40" t="s">
        <v>237</v>
      </c>
      <c r="B191" s="30">
        <v>159</v>
      </c>
      <c r="C191" s="29" t="s">
        <v>789</v>
      </c>
      <c r="D191" s="33" t="s">
        <v>806</v>
      </c>
      <c r="E191" s="29" t="s">
        <v>807</v>
      </c>
      <c r="F191" s="30"/>
      <c r="G191" s="31">
        <v>0.56736111111111109</v>
      </c>
    </row>
    <row r="192" spans="1:7" ht="15" thickBot="1">
      <c r="A192" s="40" t="s">
        <v>808</v>
      </c>
      <c r="B192" s="30">
        <v>392.99</v>
      </c>
      <c r="C192" s="29" t="s">
        <v>376</v>
      </c>
      <c r="D192" s="29" t="s">
        <v>809</v>
      </c>
      <c r="E192" s="29" t="s">
        <v>810</v>
      </c>
      <c r="F192" s="30"/>
      <c r="G192" s="31">
        <v>0.56111111111111112</v>
      </c>
    </row>
    <row r="193" spans="1:7" ht="15" thickBot="1">
      <c r="A193" s="40" t="s">
        <v>245</v>
      </c>
      <c r="B193" s="30">
        <v>76.8</v>
      </c>
      <c r="C193" s="29" t="s">
        <v>811</v>
      </c>
      <c r="D193" s="33" t="s">
        <v>812</v>
      </c>
      <c r="E193" s="29" t="s">
        <v>813</v>
      </c>
      <c r="F193" s="30"/>
      <c r="G193" s="31">
        <v>0.56666666666666665</v>
      </c>
    </row>
    <row r="194" spans="1:7" ht="15" thickBot="1">
      <c r="A194" s="40" t="s">
        <v>255</v>
      </c>
      <c r="B194" s="30">
        <v>105.55</v>
      </c>
      <c r="C194" s="29" t="s">
        <v>811</v>
      </c>
      <c r="D194" s="29" t="s">
        <v>676</v>
      </c>
      <c r="E194" s="29" t="s">
        <v>814</v>
      </c>
      <c r="F194" s="30"/>
      <c r="G194" s="31">
        <v>0.56597222222222221</v>
      </c>
    </row>
    <row r="195" spans="1:7" ht="15" thickBot="1">
      <c r="A195" s="40" t="s">
        <v>815</v>
      </c>
      <c r="B195" s="30">
        <v>0.72</v>
      </c>
      <c r="C195" s="32">
        <v>0</v>
      </c>
      <c r="D195" s="29" t="s">
        <v>816</v>
      </c>
      <c r="E195" s="33" t="s">
        <v>817</v>
      </c>
      <c r="F195" s="30"/>
      <c r="G195" s="31">
        <v>0.56666666666666665</v>
      </c>
    </row>
    <row r="196" spans="1:7" ht="15" thickBot="1">
      <c r="A196" s="40" t="s">
        <v>249</v>
      </c>
      <c r="B196" s="30" t="s">
        <v>818</v>
      </c>
      <c r="C196" s="32">
        <v>0</v>
      </c>
      <c r="D196" s="34" t="s">
        <v>51</v>
      </c>
      <c r="E196" s="29" t="s">
        <v>819</v>
      </c>
      <c r="F196" s="30"/>
      <c r="G196" s="35">
        <v>43082</v>
      </c>
    </row>
    <row r="197" spans="1:7" ht="15" thickBot="1">
      <c r="A197" s="40" t="s">
        <v>820</v>
      </c>
      <c r="B197" s="30">
        <v>356.8</v>
      </c>
      <c r="C197" s="33" t="s">
        <v>812</v>
      </c>
      <c r="D197" s="34" t="s">
        <v>51</v>
      </c>
      <c r="E197" s="29" t="s">
        <v>821</v>
      </c>
      <c r="F197" s="30"/>
      <c r="G197" s="35">
        <v>43110</v>
      </c>
    </row>
    <row r="198" spans="1:7" ht="15" thickBot="1">
      <c r="A198" s="40" t="s">
        <v>153</v>
      </c>
      <c r="B198" s="30">
        <v>14.59</v>
      </c>
      <c r="C198" s="33" t="s">
        <v>822</v>
      </c>
      <c r="D198" s="33" t="s">
        <v>823</v>
      </c>
      <c r="E198" s="29" t="s">
        <v>824</v>
      </c>
      <c r="F198" s="30"/>
      <c r="G198" s="31">
        <v>0.56736111111111109</v>
      </c>
    </row>
    <row r="199" spans="1:7" ht="15" thickBot="1">
      <c r="A199" s="40" t="s">
        <v>828</v>
      </c>
      <c r="B199" s="30">
        <v>3.41</v>
      </c>
      <c r="C199" s="33" t="s">
        <v>829</v>
      </c>
      <c r="D199" s="33" t="s">
        <v>830</v>
      </c>
      <c r="E199" s="29" t="s">
        <v>831</v>
      </c>
      <c r="F199" s="30"/>
      <c r="G199" s="31">
        <v>0.56666666666666665</v>
      </c>
    </row>
    <row r="200" spans="1:7" ht="15" thickBot="1">
      <c r="A200" s="40" t="s">
        <v>168</v>
      </c>
      <c r="B200" s="30">
        <v>11.39</v>
      </c>
      <c r="C200" s="33" t="s">
        <v>372</v>
      </c>
      <c r="D200" s="33" t="s">
        <v>634</v>
      </c>
      <c r="E200" s="29" t="s">
        <v>832</v>
      </c>
      <c r="F200" s="30"/>
      <c r="G200" s="31">
        <v>0.52083333333333337</v>
      </c>
    </row>
    <row r="201" spans="1:7" ht="15" thickBot="1">
      <c r="A201" s="40" t="s">
        <v>252</v>
      </c>
      <c r="B201" s="30">
        <v>93.17</v>
      </c>
      <c r="C201" s="33" t="s">
        <v>392</v>
      </c>
      <c r="D201" s="33" t="s">
        <v>794</v>
      </c>
      <c r="E201" s="29" t="s">
        <v>784</v>
      </c>
      <c r="F201" s="30"/>
      <c r="G201" s="31">
        <v>0.56736111111111109</v>
      </c>
    </row>
    <row r="202" spans="1:7" ht="15" thickBot="1">
      <c r="A202" s="40" t="s">
        <v>224</v>
      </c>
      <c r="B202" s="30">
        <v>56.5</v>
      </c>
      <c r="C202" s="33" t="s">
        <v>547</v>
      </c>
      <c r="D202" s="29" t="s">
        <v>696</v>
      </c>
      <c r="E202" s="29" t="s">
        <v>833</v>
      </c>
      <c r="F202" s="30"/>
      <c r="G202" s="31">
        <v>0.55069444444444449</v>
      </c>
    </row>
    <row r="203" spans="1:7" ht="15" thickBot="1">
      <c r="A203" s="40" t="s">
        <v>240</v>
      </c>
      <c r="B203" s="30">
        <v>162.49</v>
      </c>
      <c r="C203" s="33" t="s">
        <v>547</v>
      </c>
      <c r="D203" s="29" t="s">
        <v>676</v>
      </c>
      <c r="E203" s="29" t="s">
        <v>834</v>
      </c>
      <c r="F203" s="30"/>
      <c r="G203" s="31">
        <v>0.56319444444444444</v>
      </c>
    </row>
    <row r="204" spans="1:7" ht="15" thickBot="1">
      <c r="A204" s="40" t="s">
        <v>221</v>
      </c>
      <c r="B204" s="30">
        <v>91</v>
      </c>
      <c r="C204" s="33" t="s">
        <v>835</v>
      </c>
      <c r="D204" s="33" t="s">
        <v>836</v>
      </c>
      <c r="E204" s="29" t="s">
        <v>837</v>
      </c>
      <c r="F204" s="30"/>
      <c r="G204" s="31">
        <v>0.56319444444444444</v>
      </c>
    </row>
    <row r="205" spans="1:7" ht="15" thickBot="1">
      <c r="A205" s="40" t="s">
        <v>225</v>
      </c>
      <c r="B205" s="30">
        <v>141.68</v>
      </c>
      <c r="C205" s="33" t="s">
        <v>780</v>
      </c>
      <c r="D205" s="33" t="s">
        <v>841</v>
      </c>
      <c r="E205" s="29" t="s">
        <v>842</v>
      </c>
      <c r="F205" s="30"/>
      <c r="G205" s="31">
        <v>0.56736111111111109</v>
      </c>
    </row>
    <row r="206" spans="1:7" ht="15" thickBot="1">
      <c r="A206" s="40" t="s">
        <v>388</v>
      </c>
      <c r="B206" s="30">
        <v>312.10000000000002</v>
      </c>
      <c r="C206" s="33" t="s">
        <v>391</v>
      </c>
      <c r="D206" s="34" t="s">
        <v>51</v>
      </c>
      <c r="E206" s="29" t="s">
        <v>850</v>
      </c>
      <c r="F206" s="30"/>
      <c r="G206" s="35">
        <v>43110</v>
      </c>
    </row>
    <row r="207" spans="1:7" ht="15" thickBot="1">
      <c r="A207" s="40" t="s">
        <v>234</v>
      </c>
      <c r="B207" s="30">
        <v>486.8</v>
      </c>
      <c r="C207" s="33" t="s">
        <v>851</v>
      </c>
      <c r="D207" s="29" t="s">
        <v>381</v>
      </c>
      <c r="E207" s="29" t="s">
        <v>759</v>
      </c>
      <c r="F207" s="30"/>
      <c r="G207" s="31">
        <v>0.54236111111111118</v>
      </c>
    </row>
    <row r="208" spans="1:7" ht="15" thickBot="1">
      <c r="A208" s="40" t="s">
        <v>854</v>
      </c>
      <c r="B208" s="30">
        <v>132.19999999999999</v>
      </c>
      <c r="C208" s="33" t="s">
        <v>855</v>
      </c>
      <c r="D208" s="34" t="s">
        <v>51</v>
      </c>
      <c r="E208" s="29" t="s">
        <v>856</v>
      </c>
      <c r="F208" s="30"/>
      <c r="G208" s="35">
        <v>43110</v>
      </c>
    </row>
    <row r="209" spans="1:7" ht="15" thickBot="1">
      <c r="A209" s="40" t="s">
        <v>184</v>
      </c>
      <c r="B209" s="30">
        <v>1.57</v>
      </c>
      <c r="C209" s="33" t="s">
        <v>859</v>
      </c>
      <c r="D209" s="32">
        <v>0</v>
      </c>
      <c r="E209" s="29" t="s">
        <v>860</v>
      </c>
      <c r="F209" s="30"/>
      <c r="G209" s="31">
        <v>0.56666666666666665</v>
      </c>
    </row>
    <row r="210" spans="1:7" ht="15" thickBot="1">
      <c r="A210" s="40" t="s">
        <v>862</v>
      </c>
      <c r="B210" s="30">
        <v>26.74</v>
      </c>
      <c r="C210" s="33" t="s">
        <v>863</v>
      </c>
      <c r="D210" s="33" t="s">
        <v>653</v>
      </c>
      <c r="E210" s="29" t="s">
        <v>864</v>
      </c>
      <c r="F210" s="30"/>
      <c r="G210" s="31">
        <v>0.55486111111111114</v>
      </c>
    </row>
    <row r="211" spans="1:7" ht="15" thickBot="1">
      <c r="A211" s="40" t="s">
        <v>209</v>
      </c>
      <c r="B211" s="30">
        <v>10.25</v>
      </c>
      <c r="C211" s="33" t="s">
        <v>865</v>
      </c>
      <c r="D211" s="33" t="s">
        <v>866</v>
      </c>
      <c r="E211" s="29" t="s">
        <v>867</v>
      </c>
      <c r="F211" s="30"/>
      <c r="G211" s="31">
        <v>0.5625</v>
      </c>
    </row>
    <row r="212" spans="1:7" ht="15" thickBot="1">
      <c r="A212" s="40" t="s">
        <v>871</v>
      </c>
      <c r="B212" s="30">
        <v>3.45</v>
      </c>
      <c r="C212" s="33" t="s">
        <v>872</v>
      </c>
      <c r="D212" s="32">
        <v>0</v>
      </c>
      <c r="E212" s="33" t="s">
        <v>873</v>
      </c>
      <c r="F212" s="30"/>
      <c r="G212" s="31">
        <v>0.56111111111111112</v>
      </c>
    </row>
    <row r="213" spans="1:7" ht="15" thickBot="1">
      <c r="A213" s="40" t="s">
        <v>226</v>
      </c>
      <c r="B213" s="30">
        <v>13.7</v>
      </c>
      <c r="C213" s="33" t="s">
        <v>830</v>
      </c>
      <c r="D213" s="29" t="s">
        <v>779</v>
      </c>
      <c r="E213" s="29" t="s">
        <v>874</v>
      </c>
      <c r="F213" s="30"/>
      <c r="G213" s="31">
        <v>0.56597222222222221</v>
      </c>
    </row>
    <row r="214" spans="1:7" ht="15" thickBot="1">
      <c r="A214" s="40" t="s">
        <v>881</v>
      </c>
      <c r="B214" s="30">
        <v>141.19</v>
      </c>
      <c r="C214" s="33" t="s">
        <v>882</v>
      </c>
      <c r="D214" s="34" t="s">
        <v>51</v>
      </c>
      <c r="E214" s="29" t="s">
        <v>883</v>
      </c>
      <c r="F214" s="30"/>
      <c r="G214" s="35">
        <v>43109</v>
      </c>
    </row>
    <row r="215" spans="1:7" ht="15" thickBot="1">
      <c r="A215" s="40" t="s">
        <v>379</v>
      </c>
      <c r="B215" s="30">
        <v>15.75</v>
      </c>
      <c r="C215" s="33" t="s">
        <v>886</v>
      </c>
      <c r="D215" s="32">
        <v>0</v>
      </c>
      <c r="E215" s="29" t="s">
        <v>887</v>
      </c>
      <c r="F215" s="30"/>
      <c r="G215" s="31">
        <v>0.56111111111111112</v>
      </c>
    </row>
    <row r="216" spans="1:7" ht="15" thickBot="1">
      <c r="A216" s="40" t="s">
        <v>164</v>
      </c>
      <c r="B216" s="30">
        <v>3.44</v>
      </c>
      <c r="C216" s="33" t="s">
        <v>891</v>
      </c>
      <c r="D216" s="33" t="s">
        <v>892</v>
      </c>
      <c r="E216" s="29" t="s">
        <v>893</v>
      </c>
      <c r="F216" s="30"/>
      <c r="G216" s="31">
        <v>0.48541666666666666</v>
      </c>
    </row>
    <row r="217" spans="1:7" ht="15" thickBot="1">
      <c r="A217" s="40" t="s">
        <v>188</v>
      </c>
      <c r="B217" s="30">
        <v>7.3</v>
      </c>
      <c r="C217" s="33" t="s">
        <v>897</v>
      </c>
      <c r="D217" s="33" t="s">
        <v>898</v>
      </c>
      <c r="E217" s="33" t="s">
        <v>899</v>
      </c>
      <c r="F217" s="30"/>
      <c r="G217" s="31">
        <v>0.56736111111111109</v>
      </c>
    </row>
    <row r="218" spans="1:7" ht="15" thickBot="1">
      <c r="A218" s="40" t="s">
        <v>904</v>
      </c>
      <c r="B218" s="30">
        <v>31.79</v>
      </c>
      <c r="C218" s="33" t="s">
        <v>905</v>
      </c>
      <c r="D218" s="29" t="s">
        <v>700</v>
      </c>
      <c r="E218" s="29" t="s">
        <v>906</v>
      </c>
      <c r="F218" s="30"/>
      <c r="G218" s="31">
        <v>0.48749999999999999</v>
      </c>
    </row>
    <row r="219" spans="1:7" ht="15" thickBot="1">
      <c r="A219" s="40" t="s">
        <v>176</v>
      </c>
      <c r="B219" s="30">
        <v>17.64</v>
      </c>
      <c r="C219" s="33" t="s">
        <v>907</v>
      </c>
      <c r="D219" s="33" t="s">
        <v>908</v>
      </c>
      <c r="E219" s="29" t="s">
        <v>909</v>
      </c>
      <c r="F219" s="30"/>
      <c r="G219" s="31">
        <v>0.56736111111111109</v>
      </c>
    </row>
    <row r="220" spans="1:7" ht="15" thickBot="1">
      <c r="A220" s="40" t="s">
        <v>6</v>
      </c>
      <c r="B220" s="30">
        <v>5.61</v>
      </c>
      <c r="C220" s="33" t="s">
        <v>910</v>
      </c>
      <c r="D220" s="29" t="s">
        <v>601</v>
      </c>
      <c r="E220" s="29" t="s">
        <v>912</v>
      </c>
      <c r="F220" s="30"/>
      <c r="G220" s="31">
        <v>0.56666666666666665</v>
      </c>
    </row>
    <row r="221" spans="1:7" ht="15" thickBot="1">
      <c r="A221" s="40" t="s">
        <v>913</v>
      </c>
      <c r="B221" s="30">
        <v>2.1</v>
      </c>
      <c r="C221" s="33" t="s">
        <v>914</v>
      </c>
      <c r="D221" s="32">
        <v>0</v>
      </c>
      <c r="E221" s="29" t="s">
        <v>915</v>
      </c>
      <c r="F221" s="30"/>
      <c r="G221" s="31">
        <v>0.5395833333333333</v>
      </c>
    </row>
    <row r="222" spans="1:7" ht="15" thickBot="1">
      <c r="A222" s="40" t="s">
        <v>190</v>
      </c>
      <c r="B222" s="30">
        <v>8.0399999999999991</v>
      </c>
      <c r="C222" s="33" t="s">
        <v>921</v>
      </c>
      <c r="D222" s="29" t="s">
        <v>922</v>
      </c>
      <c r="E222" s="33" t="s">
        <v>923</v>
      </c>
      <c r="F222" s="30"/>
      <c r="G222" s="31">
        <v>0.56458333333333333</v>
      </c>
    </row>
    <row r="223" spans="1:7" ht="15" thickBot="1">
      <c r="A223" s="40" t="s">
        <v>239</v>
      </c>
      <c r="B223" s="30">
        <v>174.5</v>
      </c>
      <c r="C223" s="33" t="s">
        <v>924</v>
      </c>
      <c r="D223" s="33" t="s">
        <v>908</v>
      </c>
      <c r="E223" s="29" t="s">
        <v>925</v>
      </c>
      <c r="F223" s="30"/>
      <c r="G223" s="31">
        <v>0.56597222222222221</v>
      </c>
    </row>
    <row r="224" spans="1:7" ht="15" thickBot="1">
      <c r="A224" s="40" t="s">
        <v>165</v>
      </c>
      <c r="B224" s="30">
        <v>9.0399999999999991</v>
      </c>
      <c r="C224" s="33" t="s">
        <v>926</v>
      </c>
      <c r="D224" s="33" t="s">
        <v>927</v>
      </c>
      <c r="E224" s="29" t="s">
        <v>928</v>
      </c>
      <c r="F224" s="30"/>
      <c r="G224" s="31">
        <v>0.56597222222222221</v>
      </c>
    </row>
    <row r="225" spans="1:7" ht="15" thickBot="1">
      <c r="A225" s="40" t="s">
        <v>150</v>
      </c>
      <c r="B225" s="30">
        <v>10.53</v>
      </c>
      <c r="C225" s="33" t="s">
        <v>926</v>
      </c>
      <c r="D225" s="33" t="s">
        <v>875</v>
      </c>
      <c r="E225" s="29" t="s">
        <v>929</v>
      </c>
      <c r="F225" s="30"/>
      <c r="G225" s="31">
        <v>0.56736111111111109</v>
      </c>
    </row>
    <row r="226" spans="1:7" ht="15" thickBot="1">
      <c r="A226" s="40" t="s">
        <v>149</v>
      </c>
      <c r="B226" s="30">
        <v>7</v>
      </c>
      <c r="C226" s="33" t="s">
        <v>930</v>
      </c>
      <c r="D226" s="33" t="s">
        <v>931</v>
      </c>
      <c r="E226" s="29" t="s">
        <v>932</v>
      </c>
      <c r="F226" s="30"/>
      <c r="G226" s="31">
        <v>0.56597222222222221</v>
      </c>
    </row>
    <row r="227" spans="1:7" ht="15" thickBot="1">
      <c r="A227" s="40" t="s">
        <v>227</v>
      </c>
      <c r="B227" s="30" t="s">
        <v>933</v>
      </c>
      <c r="C227" s="33" t="s">
        <v>934</v>
      </c>
      <c r="D227" s="29" t="s">
        <v>611</v>
      </c>
      <c r="E227" s="29" t="s">
        <v>935</v>
      </c>
      <c r="F227" s="30"/>
      <c r="G227" s="31">
        <v>0.56597222222222221</v>
      </c>
    </row>
    <row r="228" spans="1:7" ht="15" thickBot="1">
      <c r="A228" s="40" t="s">
        <v>396</v>
      </c>
      <c r="B228" s="30">
        <v>14.38</v>
      </c>
      <c r="C228" s="33" t="s">
        <v>936</v>
      </c>
      <c r="D228" s="33" t="s">
        <v>767</v>
      </c>
      <c r="E228" s="33" t="s">
        <v>937</v>
      </c>
      <c r="F228" s="30"/>
      <c r="G228" s="31">
        <v>0.56597222222222221</v>
      </c>
    </row>
    <row r="229" spans="1:7" ht="15" thickBot="1">
      <c r="A229" s="40" t="s">
        <v>938</v>
      </c>
      <c r="B229" s="30">
        <v>150.36000000000001</v>
      </c>
      <c r="C229" s="33" t="s">
        <v>939</v>
      </c>
      <c r="D229" s="34" t="s">
        <v>51</v>
      </c>
      <c r="E229" s="29" t="s">
        <v>940</v>
      </c>
      <c r="F229" s="30"/>
      <c r="G229" s="35">
        <v>43110</v>
      </c>
    </row>
    <row r="230" spans="1:7" ht="15" thickBot="1">
      <c r="A230" s="40" t="s">
        <v>174</v>
      </c>
      <c r="B230" s="30">
        <v>16.21</v>
      </c>
      <c r="C230" s="33" t="s">
        <v>941</v>
      </c>
      <c r="D230" s="29" t="s">
        <v>942</v>
      </c>
      <c r="E230" s="33" t="s">
        <v>943</v>
      </c>
      <c r="F230" s="30"/>
      <c r="G230" s="31">
        <v>0.56736111111111109</v>
      </c>
    </row>
    <row r="231" spans="1:7" ht="15" thickBot="1">
      <c r="A231" s="40" t="s">
        <v>944</v>
      </c>
      <c r="B231" s="30">
        <v>82.5</v>
      </c>
      <c r="C231" s="33" t="s">
        <v>945</v>
      </c>
      <c r="D231" s="34" t="s">
        <v>51</v>
      </c>
      <c r="E231" s="29" t="s">
        <v>946</v>
      </c>
      <c r="F231" s="30"/>
      <c r="G231" s="35">
        <v>43110</v>
      </c>
    </row>
    <row r="232" spans="1:7" ht="15" thickBot="1">
      <c r="A232" s="40" t="s">
        <v>161</v>
      </c>
      <c r="B232" s="30">
        <v>2.76</v>
      </c>
      <c r="C232" s="33" t="s">
        <v>947</v>
      </c>
      <c r="D232" s="29" t="s">
        <v>948</v>
      </c>
      <c r="E232" s="29" t="s">
        <v>949</v>
      </c>
      <c r="F232" s="30"/>
      <c r="G232" s="31">
        <v>0.56736111111111109</v>
      </c>
    </row>
    <row r="233" spans="1:7" ht="15" thickBot="1">
      <c r="A233" s="40" t="s">
        <v>167</v>
      </c>
      <c r="B233" s="30">
        <v>3.36</v>
      </c>
      <c r="C233" s="33" t="s">
        <v>400</v>
      </c>
      <c r="D233" s="33" t="s">
        <v>950</v>
      </c>
      <c r="E233" s="29" t="s">
        <v>951</v>
      </c>
      <c r="F233" s="30"/>
      <c r="G233" s="31">
        <v>0.56736111111111109</v>
      </c>
    </row>
    <row r="234" spans="1:7" ht="15" thickBot="1">
      <c r="A234" s="40" t="s">
        <v>186</v>
      </c>
      <c r="B234" s="30">
        <v>7.03</v>
      </c>
      <c r="C234" s="33" t="s">
        <v>968</v>
      </c>
      <c r="D234" s="33" t="s">
        <v>889</v>
      </c>
      <c r="E234" s="29" t="s">
        <v>969</v>
      </c>
      <c r="F234" s="30"/>
      <c r="G234" s="31">
        <v>0.56736111111111109</v>
      </c>
    </row>
    <row r="235" spans="1:7" ht="15" thickBot="1">
      <c r="A235" s="40" t="s">
        <v>194</v>
      </c>
      <c r="B235" s="30">
        <v>0.95</v>
      </c>
      <c r="C235" s="33" t="s">
        <v>970</v>
      </c>
      <c r="D235" s="33" t="s">
        <v>971</v>
      </c>
      <c r="E235" s="33" t="s">
        <v>972</v>
      </c>
      <c r="F235" s="30"/>
      <c r="G235" s="31">
        <v>0.56736111111111109</v>
      </c>
    </row>
    <row r="236" spans="1:7" ht="15" thickBot="1">
      <c r="A236" s="40" t="s">
        <v>160</v>
      </c>
      <c r="B236" s="30">
        <v>12.38</v>
      </c>
      <c r="C236" s="33" t="s">
        <v>988</v>
      </c>
      <c r="D236" s="29" t="s">
        <v>989</v>
      </c>
      <c r="E236" s="29" t="s">
        <v>990</v>
      </c>
      <c r="F236" s="30"/>
      <c r="G236" s="31">
        <v>0.56805555555555554</v>
      </c>
    </row>
    <row r="237" spans="1:7" ht="15" thickBot="1">
      <c r="A237" s="40" t="s">
        <v>211</v>
      </c>
      <c r="B237" s="30">
        <v>3.22</v>
      </c>
      <c r="C237" s="33" t="s">
        <v>993</v>
      </c>
      <c r="D237" s="33" t="s">
        <v>806</v>
      </c>
      <c r="E237" s="29" t="s">
        <v>994</v>
      </c>
      <c r="F237" s="30"/>
      <c r="G237" s="31">
        <v>0.56736111111111109</v>
      </c>
    </row>
    <row r="238" spans="1:7" ht="15" thickBot="1">
      <c r="A238" s="40" t="s">
        <v>162</v>
      </c>
      <c r="B238" s="30">
        <v>3.42</v>
      </c>
      <c r="C238" s="33" t="s">
        <v>1002</v>
      </c>
      <c r="D238" s="33" t="s">
        <v>1003</v>
      </c>
      <c r="E238" s="29" t="s">
        <v>1004</v>
      </c>
      <c r="F238" s="30"/>
      <c r="G238" s="31">
        <v>0.56527777777777777</v>
      </c>
    </row>
    <row r="239" spans="1:7" ht="15" thickBot="1">
      <c r="A239" s="40" t="s">
        <v>178</v>
      </c>
      <c r="B239" s="30">
        <v>5.25</v>
      </c>
      <c r="C239" s="33" t="s">
        <v>1008</v>
      </c>
      <c r="D239" s="29" t="s">
        <v>1009</v>
      </c>
      <c r="E239" s="29" t="s">
        <v>1010</v>
      </c>
      <c r="F239" s="30"/>
      <c r="G239" s="31">
        <v>0.56458333333333333</v>
      </c>
    </row>
    <row r="240" spans="1:7" ht="15" thickBot="1">
      <c r="A240" s="40" t="s">
        <v>1015</v>
      </c>
      <c r="B240" s="30">
        <v>3.39</v>
      </c>
      <c r="C240" s="33" t="s">
        <v>1016</v>
      </c>
      <c r="D240" s="33" t="s">
        <v>1017</v>
      </c>
      <c r="E240" s="33" t="s">
        <v>1018</v>
      </c>
      <c r="F240" s="30"/>
      <c r="G240" s="31">
        <v>0.56388888888888888</v>
      </c>
    </row>
    <row r="241" spans="1:7" ht="15" thickBot="1">
      <c r="A241" s="40" t="s">
        <v>170</v>
      </c>
      <c r="B241" s="30">
        <v>19.02</v>
      </c>
      <c r="C241" s="33" t="s">
        <v>1024</v>
      </c>
      <c r="D241" s="33" t="s">
        <v>950</v>
      </c>
      <c r="E241" s="29" t="s">
        <v>1025</v>
      </c>
      <c r="F241" s="30"/>
      <c r="G241" s="31">
        <v>0.56805555555555554</v>
      </c>
    </row>
    <row r="242" spans="1:7" ht="15" thickBot="1">
      <c r="A242" s="40" t="s">
        <v>191</v>
      </c>
      <c r="B242" s="30">
        <v>2.34</v>
      </c>
      <c r="C242" s="33" t="s">
        <v>1029</v>
      </c>
      <c r="D242" s="29" t="s">
        <v>1030</v>
      </c>
      <c r="E242" s="33" t="s">
        <v>1031</v>
      </c>
      <c r="F242" s="30"/>
      <c r="G242" s="31">
        <v>0.55625000000000002</v>
      </c>
    </row>
    <row r="243" spans="1:7" ht="15" thickBot="1">
      <c r="A243" s="40" t="s">
        <v>193</v>
      </c>
      <c r="B243" s="30">
        <v>10.9</v>
      </c>
      <c r="C243" s="33" t="s">
        <v>1032</v>
      </c>
      <c r="D243" s="33" t="s">
        <v>953</v>
      </c>
      <c r="E243" s="33" t="s">
        <v>1033</v>
      </c>
      <c r="F243" s="30"/>
      <c r="G243" s="31">
        <v>0.55902777777777779</v>
      </c>
    </row>
    <row r="244" spans="1:7" ht="15" thickBot="1">
      <c r="A244" s="40" t="s">
        <v>197</v>
      </c>
      <c r="B244" s="30">
        <v>17.059999999999999</v>
      </c>
      <c r="C244" s="33" t="s">
        <v>1034</v>
      </c>
      <c r="D244" s="29" t="s">
        <v>785</v>
      </c>
      <c r="E244" s="33" t="s">
        <v>1035</v>
      </c>
      <c r="F244" s="30"/>
      <c r="G244" s="31">
        <v>0.56736111111111109</v>
      </c>
    </row>
    <row r="245" spans="1:7">
      <c r="A245" s="40" t="s">
        <v>196</v>
      </c>
      <c r="B245" s="30">
        <v>15.94</v>
      </c>
      <c r="C245" s="33" t="s">
        <v>1039</v>
      </c>
      <c r="D245" s="33" t="s">
        <v>998</v>
      </c>
      <c r="E245" s="33" t="s">
        <v>1040</v>
      </c>
      <c r="F245" s="30"/>
      <c r="G245" s="31">
        <v>0.56666666666666665</v>
      </c>
    </row>
    <row r="246" spans="1:7" ht="15" thickBot="1"/>
    <row r="247" spans="1:7" ht="15" thickBot="1">
      <c r="A247" s="40"/>
      <c r="B247" s="30"/>
      <c r="C247" s="33"/>
      <c r="D247" s="33"/>
      <c r="E247" s="33"/>
      <c r="F247" s="30"/>
      <c r="G247" s="31"/>
    </row>
    <row r="248" spans="1:7" ht="15" thickBot="1">
      <c r="A248" s="40"/>
      <c r="B248" s="30"/>
      <c r="C248" s="33"/>
      <c r="D248" s="29"/>
      <c r="E248" s="33"/>
      <c r="F248" s="30"/>
      <c r="G248" s="31"/>
    </row>
    <row r="249" spans="1:7" ht="15" thickBot="1">
      <c r="A249" s="40"/>
      <c r="B249" s="30"/>
      <c r="C249" s="33"/>
      <c r="D249" s="32"/>
      <c r="E249" s="33"/>
      <c r="F249" s="30"/>
      <c r="G249" s="31"/>
    </row>
    <row r="250" spans="1:7" ht="15" thickBot="1">
      <c r="A250" s="40"/>
      <c r="B250" s="30"/>
      <c r="C250" s="33"/>
      <c r="D250" s="33"/>
      <c r="E250" s="33"/>
      <c r="F250" s="30"/>
      <c r="G250" s="31"/>
    </row>
    <row r="251" spans="1:7" ht="15" thickBot="1">
      <c r="A251" s="40"/>
      <c r="B251" s="30"/>
      <c r="C251" s="33"/>
      <c r="D251" s="33"/>
      <c r="E251" s="33"/>
      <c r="F251" s="30"/>
      <c r="G251" s="31"/>
    </row>
    <row r="252" spans="1:7" ht="15" thickBot="1">
      <c r="A252" s="40"/>
      <c r="B252" s="30"/>
      <c r="C252" s="33"/>
      <c r="D252" s="34"/>
      <c r="E252" s="33"/>
      <c r="F252" s="30"/>
      <c r="G252" s="35"/>
    </row>
    <row r="253" spans="1:7" ht="15" thickBot="1">
      <c r="A253" s="40"/>
      <c r="B253" s="30"/>
      <c r="C253" s="33"/>
      <c r="D253" s="33"/>
      <c r="E253" s="33"/>
      <c r="F253" s="30"/>
      <c r="G253" s="31"/>
    </row>
    <row r="254" spans="1:7" ht="15" thickBot="1">
      <c r="A254" s="40"/>
      <c r="B254" s="30"/>
      <c r="C254" s="33"/>
      <c r="D254" s="33"/>
      <c r="E254" s="33"/>
      <c r="F254" s="30"/>
      <c r="G254" s="31"/>
    </row>
    <row r="255" spans="1:7" ht="15" thickBot="1">
      <c r="A255" s="40"/>
      <c r="B255" s="30"/>
      <c r="C255" s="33"/>
      <c r="D255" s="33"/>
      <c r="E255" s="33"/>
      <c r="F255" s="30"/>
      <c r="G255" s="31"/>
    </row>
    <row r="256" spans="1:7" ht="15" thickBot="1">
      <c r="A256" s="40"/>
      <c r="B256" s="30"/>
      <c r="C256" s="33"/>
      <c r="D256" s="33"/>
      <c r="E256" s="33"/>
      <c r="F256" s="30"/>
      <c r="G256" s="31"/>
    </row>
    <row r="257" spans="1:6">
      <c r="A257" s="40"/>
      <c r="B257" s="30"/>
      <c r="C257" s="33"/>
      <c r="D257" s="29"/>
      <c r="E257" s="33"/>
      <c r="F257" s="30"/>
    </row>
  </sheetData>
  <autoFilter ref="A1:G256" xr:uid="{00000000-0009-0000-0000-000009000000}">
    <sortState xmlns:xlrd2="http://schemas.microsoft.com/office/spreadsheetml/2017/richdata2" ref="A2:G256">
      <sortCondition descending="1" ref="F1:F256"/>
    </sortState>
  </autoFilter>
  <hyperlinks>
    <hyperlink ref="K35" r:id="rId1" tooltip="Guia de ações do setor Petróleo. Gás e Biocombustíveis" display="http://www.guiainvest.com.br/pesquisa/acao/default.aspx?setor=35" xr:uid="{00000000-0004-0000-0900-000000000000}"/>
    <hyperlink ref="L35" r:id="rId2" tooltip="Guia de ações do subsetor Petróleo. Gás e Biocombustíveis" display="http://www.guiainvest.com.br/pesquisa/acao/default.aspx?subsetor=47" xr:uid="{00000000-0004-0000-0900-000001000000}"/>
    <hyperlink ref="M35" r:id="rId3" tooltip="Guia de ações do segmento Exploração. Refino e Distribuição" display="http://www.guiainvest.com.br/pesquisa/acao/default.aspx?segmento=165" xr:uid="{00000000-0004-0000-0900-000002000000}"/>
    <hyperlink ref="L2" r:id="rId4" tooltip="Guia de ações do subsetor Mineração" display="http://www.guiainvest.com.br/pesquisa/acao/default.aspx?subsetor=38" xr:uid="{00000000-0004-0000-0900-000003000000}"/>
    <hyperlink ref="M2" r:id="rId5" tooltip="Guia de ações do segmento Minerais Metálicos" display="http://www.guiainvest.com.br/pesquisa/acao/default.aspx?segmento=66" xr:uid="{00000000-0004-0000-0900-000004000000}"/>
    <hyperlink ref="L3" r:id="rId6" tooltip="Guia de ações do subsetor Siderurgia e Metalurgia" display="http://www.guiainvest.com.br/pesquisa/acao/default.aspx?subsetor=7" xr:uid="{00000000-0004-0000-0900-000005000000}"/>
    <hyperlink ref="M3" r:id="rId7" tooltip="Guia de ações do segmento Siderurgia" display="http://www.guiainvest.com.br/pesquisa/acao/default.aspx?segmento=7" xr:uid="{00000000-0004-0000-0900-000006000000}"/>
    <hyperlink ref="L4" r:id="rId8" tooltip="Guia de ações do subsetor Energia Elétrica" display="http://www.guiainvest.com.br/pesquisa/acao/default.aspx?subsetor=8" xr:uid="{00000000-0004-0000-0900-000007000000}"/>
    <hyperlink ref="M4" r:id="rId9" tooltip="Guia de ações do segmento Energia Elétrica" display="http://www.guiainvest.com.br/pesquisa/acao/default.aspx?segmento=9" xr:uid="{00000000-0004-0000-0900-000008000000}"/>
    <hyperlink ref="L5" r:id="rId10" tooltip="Guia de ações do subsetor Alimentos Processados" display="http://www.guiainvest.com.br/pesquisa/acao/default.aspx?subsetor=28" xr:uid="{00000000-0004-0000-0900-000009000000}"/>
    <hyperlink ref="M5" r:id="rId11" tooltip="Guia de ações do segmento Carnes e Derivados" display="http://www.guiainvest.com.br/pesquisa/acao/default.aspx?segmento=57" xr:uid="{00000000-0004-0000-0900-00000A000000}"/>
    <hyperlink ref="K37" r:id="rId12" tooltip="Guia de ações do setor Bens Industriais" display="http://www.guiainvest.com.br/pesquisa/acao/default.aspx?setor=24" xr:uid="{00000000-0004-0000-0900-00000B000000}"/>
    <hyperlink ref="L37" r:id="rId13" tooltip="Guia de ações do subsetor Transporte" display="http://www.guiainvest.com.br/pesquisa/acao/default.aspx?subsetor=72" xr:uid="{00000000-0004-0000-0900-00000C000000}"/>
    <hyperlink ref="M37" r:id="rId14" tooltip="Guia de ações do segmento Transporte Rodoviário" display="http://www.guiainvest.com.br/pesquisa/acao/default.aspx?segmento=169" xr:uid="{00000000-0004-0000-0900-00000D000000}"/>
    <hyperlink ref="A28" r:id="rId15" tooltip="FESA4" display="http://www.guiainvest.com.br/mural/fesa4.aspx" xr:uid="{00000000-0004-0000-0900-00000E000000}"/>
    <hyperlink ref="A135" r:id="rId16" tooltip="CSNA3" display="http://www.guiainvest.com.br/mural/csna3.aspx" xr:uid="{00000000-0004-0000-0900-00000F000000}"/>
    <hyperlink ref="A4" r:id="rId17" tooltip="UNIP6" display="http://www.guiainvest.com.br/mural/unip6.aspx" xr:uid="{00000000-0004-0000-0900-000010000000}"/>
    <hyperlink ref="A73" r:id="rId18" tooltip="LCAM3" display="http://www.guiainvest.com.br/mural/lcam3.aspx" xr:uid="{00000000-0004-0000-0900-000011000000}"/>
    <hyperlink ref="A136" r:id="rId19" tooltip="USIM5" display="http://www.guiainvest.com.br/mural/usim5.aspx" xr:uid="{00000000-0004-0000-0900-000012000000}"/>
    <hyperlink ref="A137" r:id="rId20" tooltip="PRIO3" display="http://www.guiainvest.com.br/mural/prio3.aspx" xr:uid="{00000000-0004-0000-0900-000013000000}"/>
    <hyperlink ref="A128" r:id="rId21" tooltip="GGBR4" display="http://www.guiainvest.com.br/mural/ggbr4.aspx" xr:uid="{00000000-0004-0000-0900-000014000000}"/>
    <hyperlink ref="A124" r:id="rId22" tooltip="GGBR3" display="http://www.guiainvest.com.br/mural/ggbr3.aspx" xr:uid="{00000000-0004-0000-0900-000015000000}"/>
    <hyperlink ref="A113" r:id="rId23" tooltip="POSI3" display="http://www.guiainvest.com.br/mural/posi3.aspx" xr:uid="{00000000-0004-0000-0900-000016000000}"/>
    <hyperlink ref="A129" r:id="rId24" tooltip="GOAU4" display="http://www.guiainvest.com.br/mural/goau4.aspx" xr:uid="{00000000-0004-0000-0900-000017000000}"/>
    <hyperlink ref="A71" r:id="rId25" tooltip="CRPG5" display="http://www.guiainvest.com.br/mural/crpg5.aspx" xr:uid="{00000000-0004-0000-0900-000018000000}"/>
    <hyperlink ref="A138" r:id="rId26" tooltip="VULC3" display="http://www.guiainvest.com.br/mural/vulc3.aspx" xr:uid="{00000000-0004-0000-0900-000019000000}"/>
    <hyperlink ref="A94" r:id="rId27" tooltip="EUCA4" display="http://www.guiainvest.com.br/mural/euca4.aspx" xr:uid="{00000000-0004-0000-0900-00001A000000}"/>
    <hyperlink ref="A17" r:id="rId28" tooltip="SANB4" display="http://www.guiainvest.com.br/mural/sanb4.aspx" xr:uid="{00000000-0004-0000-0900-00001B000000}"/>
    <hyperlink ref="A106" r:id="rId29" tooltip="ROMI3" display="http://www.guiainvest.com.br/mural/romi3.aspx" xr:uid="{00000000-0004-0000-0900-00001C000000}"/>
    <hyperlink ref="A139" r:id="rId30" tooltip="DMMO3" display="http://www.guiainvest.com.br/mural/dmmo3.aspx" xr:uid="{00000000-0004-0000-0900-00001D000000}"/>
    <hyperlink ref="A140" r:id="rId31" tooltip="BOBR4" display="http://www.guiainvest.com.br/mural/bobr4.aspx" xr:uid="{00000000-0004-0000-0900-00001E000000}"/>
    <hyperlink ref="A141" r:id="rId32" tooltip="AMAR3" display="http://www.guiainvest.com.br/mural/amar3.aspx" xr:uid="{00000000-0004-0000-0900-00001F000000}"/>
    <hyperlink ref="A35" r:id="rId33" tooltip="BRAP4" display="http://www.guiainvest.com.br/mural/brap4.aspx" xr:uid="{00000000-0004-0000-0900-000020000000}"/>
    <hyperlink ref="A13" r:id="rId34" tooltip="SLCE3" display="http://www.guiainvest.com.br/mural/slce3.aspx" xr:uid="{00000000-0004-0000-0900-000021000000}"/>
    <hyperlink ref="A51" r:id="rId35" tooltip="CARD3" display="http://www.guiainvest.com.br/mural/card3.aspx" xr:uid="{00000000-0004-0000-0900-000022000000}"/>
    <hyperlink ref="A125" r:id="rId36" tooltip="GOAU3" display="http://www.guiainvest.com.br/mural/goau3.aspx" xr:uid="{00000000-0004-0000-0900-000023000000}"/>
    <hyperlink ref="A142" r:id="rId37" tooltip="TECN3" display="http://www.guiainvest.com.br/mural/tecn3.aspx" xr:uid="{00000000-0004-0000-0900-000024000000}"/>
    <hyperlink ref="A30" r:id="rId38" tooltip="BRAP3" display="http://www.guiainvest.com.br/mural/brap3.aspx" xr:uid="{00000000-0004-0000-0900-000025000000}"/>
    <hyperlink ref="A143" r:id="rId39" tooltip="ETER3" display="http://www.guiainvest.com.br/mural/eter3.aspx" xr:uid="{00000000-0004-0000-0900-000026000000}"/>
    <hyperlink ref="A42" r:id="rId40" tooltip="PSSA3" display="http://www.guiainvest.com.br/mural/pssa3.aspx" xr:uid="{00000000-0004-0000-0900-000027000000}"/>
    <hyperlink ref="A78" r:id="rId41" tooltip="SHUL4" display="http://www.guiainvest.com.br/mural/shul4.aspx" xr:uid="{00000000-0004-0000-0900-000028000000}"/>
    <hyperlink ref="A144" r:id="rId42" tooltip="MILS3" display="http://www.guiainvest.com.br/mural/mils3.aspx" xr:uid="{00000000-0004-0000-0900-000029000000}"/>
    <hyperlink ref="A26" r:id="rId43" tooltip="MAGG3" display="http://www.guiainvest.com.br/mural/magg3.aspx" xr:uid="{00000000-0004-0000-0900-00002A000000}"/>
    <hyperlink ref="A62" r:id="rId44" tooltip="MLFT4" display="http://www.guiainvest.com.br/mural/mlft4.aspx" xr:uid="{00000000-0004-0000-0900-00002B000000}"/>
    <hyperlink ref="A60" r:id="rId45" tooltip="TRIS3" display="http://www.guiainvest.com.br/mural/tris3.aspx" xr:uid="{00000000-0004-0000-0900-00002C000000}"/>
    <hyperlink ref="A5" r:id="rId46" tooltip="CGAS3" display="http://www.guiainvest.com.br/mural/cgas3.aspx" xr:uid="{00000000-0004-0000-0900-00002D000000}"/>
    <hyperlink ref="A52" r:id="rId47" tooltip="CESP6" display="http://www.guiainvest.com.br/mural/cesp6.aspx" xr:uid="{00000000-0004-0000-0900-00002E000000}"/>
    <hyperlink ref="A103" r:id="rId48" tooltip="DTEX3" display="http://www.guiainvest.com.br/mural/dtex3.aspx" xr:uid="{00000000-0004-0000-0900-00002F000000}"/>
    <hyperlink ref="A84" r:id="rId49" tooltip="AGRO3" display="http://www.guiainvest.com.br/mural/agro3.aspx" xr:uid="{00000000-0004-0000-0900-000030000000}"/>
    <hyperlink ref="A145" r:id="rId50" tooltip="TPIS3" display="http://www.guiainvest.com.br/mural/tpis3.aspx" xr:uid="{00000000-0004-0000-0900-000031000000}"/>
    <hyperlink ref="A45" r:id="rId51" tooltip="TRPN3" display="http://www.guiainvest.com.br/mural/trpn3.aspx" xr:uid="{00000000-0004-0000-0900-000032000000}"/>
    <hyperlink ref="A146" r:id="rId52" tooltip="BRFS3" display="http://www.guiainvest.com.br/mural/brfs3.aspx" xr:uid="{00000000-0004-0000-0900-000033000000}"/>
    <hyperlink ref="A36" r:id="rId53" tooltip="ITSA3" display="http://www.guiainvest.com.br/mural/itsa3.aspx" xr:uid="{00000000-0004-0000-0900-000034000000}"/>
    <hyperlink ref="A147" r:id="rId54" tooltip="PETR3" display="http://www.guiainvest.com.br/mural/petr3.aspx" xr:uid="{00000000-0004-0000-0900-000035000000}"/>
    <hyperlink ref="A61" r:id="rId55" tooltip="VALE3" display="http://www.guiainvest.com.br/mural/vale3.aspx" xr:uid="{00000000-0004-0000-0900-000036000000}"/>
    <hyperlink ref="A65" r:id="rId56" tooltip="BRKM5" display="http://www.guiainvest.com.br/mural/brkm5.aspx" xr:uid="{00000000-0004-0000-0900-000037000000}"/>
    <hyperlink ref="A91" r:id="rId57" tooltip="PTBL3" display="http://www.guiainvest.com.br/mural/ptbl3.aspx" xr:uid="{00000000-0004-0000-0900-000038000000}"/>
    <hyperlink ref="A148" r:id="rId58" tooltip="CPFE3" display="http://www.guiainvest.com.br/mural/cpfe3.aspx" xr:uid="{00000000-0004-0000-0900-000039000000}"/>
    <hyperlink ref="A57" r:id="rId59" tooltip="ITUB4" display="http://www.guiainvest.com.br/mural/itub4.aspx" xr:uid="{00000000-0004-0000-0900-00003A000000}"/>
    <hyperlink ref="A149" r:id="rId60" tooltip="JHSF3" display="http://www.guiainvest.com.br/mural/jhsf3.aspx" xr:uid="{00000000-0004-0000-0900-00003B000000}"/>
    <hyperlink ref="A66" r:id="rId61" tooltip="BBAS3" display="http://www.guiainvest.com.br/mural/bbas3.aspx" xr:uid="{00000000-0004-0000-0900-00003C000000}"/>
    <hyperlink ref="A3" r:id="rId62" tooltip="CGAS5" display="http://www.guiainvest.com.br/mural/cgas5.aspx" xr:uid="{00000000-0004-0000-0900-00003D000000}"/>
    <hyperlink ref="A150" r:id="rId63" tooltip="PETR4" display="http://www.guiainvest.com.br/mural/petr4.aspx" xr:uid="{00000000-0004-0000-0900-00003E000000}"/>
    <hyperlink ref="A41" r:id="rId64" tooltip="WIZS3" display="http://www.guiainvest.com.br/mural/wizs3.aspx" xr:uid="{00000000-0004-0000-0900-00003F000000}"/>
    <hyperlink ref="A130" r:id="rId65" tooltip="SNSL3" display="http://www.guiainvest.com.br/mural/snsl3.aspx" xr:uid="{00000000-0004-0000-0900-000040000000}"/>
    <hyperlink ref="A63" r:id="rId66" tooltip="SULA11" display="http://www.guiainvest.com.br/mural/sula11.aspx" xr:uid="{00000000-0004-0000-0900-000041000000}"/>
    <hyperlink ref="A25" r:id="rId67" tooltip="SANB11" display="http://www.guiainvest.com.br/mural/sanb11.aspx" xr:uid="{00000000-0004-0000-0900-000042000000}"/>
    <hyperlink ref="A151" r:id="rId68" tooltip="NFLX34" display="http://www.guiainvest.com.br/mural/nflx34.aspx" xr:uid="{00000000-0004-0000-0900-000043000000}"/>
    <hyperlink ref="A37" r:id="rId69" tooltip="ITSA4" display="http://www.guiainvest.com.br/mural/itsa4.aspx" xr:uid="{00000000-0004-0000-0900-000044000000}"/>
    <hyperlink ref="A92" r:id="rId70" tooltip="GUAR4" display="http://www.guiainvest.com.br/mural/guar4.aspx" xr:uid="{00000000-0004-0000-0900-000045000000}"/>
    <hyperlink ref="A133" r:id="rId71" tooltip="BRPR3" display="http://www.guiainvest.com.br/mural/brpr3.aspx" xr:uid="{00000000-0004-0000-0900-000046000000}"/>
    <hyperlink ref="A96" r:id="rId72" tooltip="GUAR3" display="http://www.guiainvest.com.br/mural/guar3.aspx" xr:uid="{00000000-0004-0000-0900-000047000000}"/>
    <hyperlink ref="A67" r:id="rId73" tooltip="LEVE3" display="http://www.guiainvest.com.br/mural/leve3.aspx" xr:uid="{00000000-0004-0000-0900-000048000000}"/>
    <hyperlink ref="A14" r:id="rId74" tooltip="BRSR6" display="http://www.guiainvest.com.br/mural/brsr6.aspx" xr:uid="{00000000-0004-0000-0900-000049000000}"/>
    <hyperlink ref="A74" r:id="rId75" tooltip="TGMA3" display="http://www.guiainvest.com.br/mural/tgma3.aspx" xr:uid="{00000000-0004-0000-0900-00004A000000}"/>
    <hyperlink ref="A18" r:id="rId76" tooltip="TUPY3" display="http://www.guiainvest.com.br/mural/tupy3.aspx" xr:uid="{00000000-0004-0000-0900-00004B000000}"/>
    <hyperlink ref="A19" r:id="rId77" tooltip="ABCB4" display="http://www.guiainvest.com.br/mural/abcb4.aspx" xr:uid="{00000000-0004-0000-0900-00004C000000}"/>
    <hyperlink ref="A117" r:id="rId78" tooltip="RAPT4" display="http://www.guiainvest.com.br/mural/rapt4.aspx" xr:uid="{00000000-0004-0000-0900-00004D000000}"/>
    <hyperlink ref="A107" r:id="rId79" tooltip="PNVL3" display="http://www.guiainvest.com.br/mural/pnvl3.aspx" xr:uid="{00000000-0004-0000-0900-00004E000000}"/>
    <hyperlink ref="A114" r:id="rId80" tooltip="CYRE3" display="http://www.guiainvest.com.br/mural/cyre3.aspx" xr:uid="{00000000-0004-0000-0900-00004F000000}"/>
    <hyperlink ref="A89" r:id="rId81" tooltip="WEGE3" display="http://www.guiainvest.com.br/mural/wege3.aspx" xr:uid="{00000000-0004-0000-0900-000050000000}"/>
    <hyperlink ref="A49" r:id="rId82" tooltip="BBDC4" display="http://www.guiainvest.com.br/mural/bbdc4.aspx" xr:uid="{00000000-0004-0000-0900-000051000000}"/>
    <hyperlink ref="A46" r:id="rId83" tooltip="ARZZ3" display="http://www.guiainvest.com.br/mural/arzz3.aspx" xr:uid="{00000000-0004-0000-0900-000052000000}"/>
    <hyperlink ref="A93" r:id="rId84" tooltip="QGEP3" display="http://www.guiainvest.com.br/mural/qgep3.aspx" xr:uid="{00000000-0004-0000-0900-000053000000}"/>
    <hyperlink ref="A43" r:id="rId85" tooltip="ITUB3" display="http://www.guiainvest.com.br/mural/itub3.aspx" xr:uid="{00000000-0004-0000-0900-000054000000}"/>
    <hyperlink ref="A152" r:id="rId86" tooltip="KEPL3" display="http://www.guiainvest.com.br/mural/kepl3.aspx" xr:uid="{00000000-0004-0000-0900-000055000000}"/>
    <hyperlink ref="A153" r:id="rId87" tooltip="JSRE11" display="http://www.guiainvest.com.br/mural/jsre11.aspx" xr:uid="{00000000-0004-0000-0900-000056000000}"/>
    <hyperlink ref="A154" r:id="rId88" tooltip="TCSA3" display="http://www.guiainvest.com.br/mural/tcsa3.aspx" xr:uid="{00000000-0004-0000-0900-000057000000}"/>
    <hyperlink ref="A155" r:id="rId89" tooltip="SPTW11" display="http://www.guiainvest.com.br/mural/sptw11.aspx" xr:uid="{00000000-0004-0000-0900-000058000000}"/>
    <hyperlink ref="A90" r:id="rId90" tooltip="FIBR3" display="http://www.guiainvest.com.br/mural/fibr3.aspx" xr:uid="{00000000-0004-0000-0900-000059000000}"/>
    <hyperlink ref="A97" r:id="rId91" tooltip="TOTS3" display="http://www.guiainvest.com.br/mural/tots3.aspx" xr:uid="{00000000-0004-0000-0900-00005A000000}"/>
    <hyperlink ref="A38" r:id="rId92" tooltip="MRVE3" display="http://www.guiainvest.com.br/mural/mrve3.aspx" xr:uid="{00000000-0004-0000-0900-00005B000000}"/>
    <hyperlink ref="A156" r:id="rId93" tooltip="CPRE3" display="http://www.guiainvest.com.br/mural/cpre3.aspx" xr:uid="{00000000-0004-0000-0900-00005C000000}"/>
    <hyperlink ref="A157" r:id="rId94" tooltip="PIBB11" display="http://www.guiainvest.com.br/mural/pibb11.aspx" xr:uid="{00000000-0004-0000-0900-00005D000000}"/>
    <hyperlink ref="A158" r:id="rId95" tooltip="GRLV11" display="http://www.guiainvest.com.br/mural/grlv11.aspx" xr:uid="{00000000-0004-0000-0900-00005E000000}"/>
    <hyperlink ref="A108" r:id="rId96" tooltip="CVCB3" display="http://www.guiainvest.com.br/mural/cvcb3.aspx" xr:uid="{00000000-0004-0000-0900-00005F000000}"/>
    <hyperlink ref="A159" r:id="rId97" tooltip="HBOR3" display="http://www.guiainvest.com.br/mural/hbor3.aspx" xr:uid="{00000000-0004-0000-0900-000060000000}"/>
    <hyperlink ref="A104" r:id="rId98" tooltip="LINX3" display="http://www.guiainvest.com.br/mural/linx3.aspx" xr:uid="{00000000-0004-0000-0900-000061000000}"/>
    <hyperlink ref="A98" r:id="rId99" tooltip="RENT3" display="http://www.guiainvest.com.br/mural/rent3.aspx" xr:uid="{00000000-0004-0000-0900-000062000000}"/>
    <hyperlink ref="A160" r:id="rId100" tooltip="AMZO34" display="http://www.guiainvest.com.br/mural/amzo34.aspx" xr:uid="{00000000-0004-0000-0900-000063000000}"/>
    <hyperlink ref="A161" r:id="rId101" tooltip="BOVA11" display="http://www.guiainvest.com.br/mural/bova11.aspx" xr:uid="{00000000-0004-0000-0900-000064000000}"/>
    <hyperlink ref="A162" r:id="rId102" tooltip="MFII11" display="http://www.guiainvest.com.br/mural/mfii11.aspx" xr:uid="{00000000-0004-0000-0900-000065000000}"/>
    <hyperlink ref="A163" r:id="rId103" tooltip="FBOK34" display="http://www.guiainvest.com.br/mural/fbok34.aspx" xr:uid="{00000000-0004-0000-0900-000066000000}"/>
    <hyperlink ref="A81" r:id="rId104" tooltip="BVMF3" display="http://www.guiainvest.com.br/mural/bvmf3.aspx" xr:uid="{00000000-0004-0000-0900-000067000000}"/>
    <hyperlink ref="A164" r:id="rId105" tooltip="CMIG3" display="http://www.guiainvest.com.br/mural/cmig3.aspx" xr:uid="{00000000-0004-0000-0900-000068000000}"/>
    <hyperlink ref="A53" r:id="rId106" tooltip="BBDC3" display="http://www.guiainvest.com.br/mural/bbdc3.aspx" xr:uid="{00000000-0004-0000-0900-000069000000}"/>
    <hyperlink ref="A165" r:id="rId107" tooltip="BPFF11" display="http://www.guiainvest.com.br/mural/bpff11.aspx" xr:uid="{00000000-0004-0000-0900-00006A000000}"/>
    <hyperlink ref="A166" r:id="rId108" tooltip="GOGL34" display="http://www.guiainvest.com.br/mural/gogl34.aspx" xr:uid="{00000000-0004-0000-0900-00006B000000}"/>
    <hyperlink ref="A167" r:id="rId109" tooltip="BOVV11" display="http://www.guiainvest.com.br/mural/bovv11.aspx" xr:uid="{00000000-0004-0000-0900-00006C000000}"/>
    <hyperlink ref="A75" r:id="rId110" tooltip="UGPA3" display="http://www.guiainvest.com.br/mural/ugpa3.aspx" xr:uid="{00000000-0004-0000-0900-00006D000000}"/>
    <hyperlink ref="A8" r:id="rId111" tooltip="MPLU3" display="http://www.guiainvest.com.br/mural/mplu3.aspx" xr:uid="{00000000-0004-0000-0900-00006E000000}"/>
    <hyperlink ref="A168" r:id="rId112" tooltip="DIRR3" display="http://www.guiainvest.com.br/mural/dirr3.aspx" xr:uid="{00000000-0004-0000-0900-00006F000000}"/>
    <hyperlink ref="A169" r:id="rId113" tooltip="AGCX11" display="http://www.guiainvest.com.br/mural/agcx11.aspx" xr:uid="{00000000-0004-0000-0900-000070000000}"/>
    <hyperlink ref="A95" r:id="rId114" tooltip="SHOW3" display="http://www.guiainvest.com.br/mural/show3.aspx" xr:uid="{00000000-0004-0000-0900-000071000000}"/>
    <hyperlink ref="A170" r:id="rId115" tooltip="FHER3" display="http://www.guiainvest.com.br/mural/fher3.aspx" xr:uid="{00000000-0004-0000-0900-000072000000}"/>
    <hyperlink ref="A58" r:id="rId116" tooltip="CIEL3" display="http://www.guiainvest.com.br/mural/ciel3.aspx" xr:uid="{00000000-0004-0000-0900-000073000000}"/>
    <hyperlink ref="A171" r:id="rId117" tooltip="MXRF11" display="http://www.guiainvest.com.br/mural/mxrf11.aspx" xr:uid="{00000000-0004-0000-0900-000074000000}"/>
    <hyperlink ref="A172" r:id="rId118" tooltip="HGRE11" display="http://www.guiainvest.com.br/mural/hgre11.aspx" xr:uid="{00000000-0004-0000-0900-000075000000}"/>
    <hyperlink ref="A173" r:id="rId119" tooltip="CBOP11" display="http://www.guiainvest.com.br/mural/cbop11.aspx" xr:uid="{00000000-0004-0000-0900-000076000000}"/>
    <hyperlink ref="A82" r:id="rId120" tooltip="VLID3" display="http://www.guiainvest.com.br/mural/vlid3.aspx" xr:uid="{00000000-0004-0000-0900-000077000000}"/>
    <hyperlink ref="A87" r:id="rId121" tooltip="EMBR3" display="http://www.guiainvest.com.br/mural/embr3.aspx" xr:uid="{00000000-0004-0000-0900-000078000000}"/>
    <hyperlink ref="A174" r:id="rId122" tooltip="CZLT33" display="http://www.guiainvest.com.br/mural/czlt33.aspx" xr:uid="{00000000-0004-0000-0900-000079000000}"/>
    <hyperlink ref="A175" r:id="rId123" tooltip="HGBS11" display="http://www.guiainvest.com.br/mural/hgbs11.aspx" xr:uid="{00000000-0004-0000-0900-00007A000000}"/>
    <hyperlink ref="A11" r:id="rId124" tooltip="HYPE3" display="http://www.guiainvest.com.br/mural/hype3.aspx" xr:uid="{00000000-0004-0000-0900-00007B000000}"/>
    <hyperlink ref="A176" r:id="rId125" tooltip="KNIP11" display="http://www.guiainvest.com.br/mural/knip11.aspx" xr:uid="{00000000-0004-0000-0900-00007C000000}"/>
    <hyperlink ref="A120" r:id="rId126" tooltip="POMO4" display="http://www.guiainvest.com.br/mural/pomo4.aspx" xr:uid="{00000000-0004-0000-0900-00007D000000}"/>
    <hyperlink ref="A16" r:id="rId127" tooltip="TIET11" display="http://www.guiainvest.com.br/mural/tiet11.aspx" xr:uid="{00000000-0004-0000-0900-00007E000000}"/>
    <hyperlink ref="A177" r:id="rId128" tooltip="LUPA3" display="http://www.guiainvest.com.br/mural/lupa3.aspx" xr:uid="{00000000-0004-0000-0900-00007F000000}"/>
    <hyperlink ref="A111" r:id="rId129" tooltip="ESTC3" display="http://www.guiainvest.com.br/mural/estc3.aspx" xr:uid="{00000000-0004-0000-0900-000080000000}"/>
    <hyperlink ref="A112" r:id="rId130" tooltip="ELPL3" display="http://www.guiainvest.com.br/mural/elpl3.aspx" xr:uid="{00000000-0004-0000-0900-000081000000}"/>
    <hyperlink ref="A178" r:id="rId131" tooltip="RNEW11" display="http://www.guiainvest.com.br/mural/rnew11.aspx" xr:uid="{00000000-0004-0000-0900-000082000000}"/>
    <hyperlink ref="A179" r:id="rId132" tooltip="SBUB34" display="http://www.guiainvest.com.br/mural/sbub34.aspx" xr:uid="{00000000-0004-0000-0900-000083000000}"/>
    <hyperlink ref="A85" r:id="rId133" tooltip="MULT3" display="http://www.guiainvest.com.br/mural/mult3.aspx" xr:uid="{00000000-0004-0000-0900-000084000000}"/>
    <hyperlink ref="A69" r:id="rId134" tooltip="ABEV3" display="http://www.guiainvest.com.br/mural/abev3.aspx" xr:uid="{00000000-0004-0000-0900-000085000000}"/>
    <hyperlink ref="A39" r:id="rId135" tooltip="SLED4" display="http://www.guiainvest.com.br/mural/sled4.aspx" xr:uid="{00000000-0004-0000-0900-000086000000}"/>
    <hyperlink ref="A86" r:id="rId136" tooltip="IGTA3" display="http://www.guiainvest.com.br/mural/igta3.aspx" xr:uid="{00000000-0004-0000-0900-000087000000}"/>
    <hyperlink ref="A21" r:id="rId137" tooltip="BBSE3" display="http://www.guiainvest.com.br/mural/bbse3.aspx" xr:uid="{00000000-0004-0000-0900-000088000000}"/>
    <hyperlink ref="A180" r:id="rId138" tooltip="VISA34" display="http://www.guiainvest.com.br/mural/visa34.aspx" xr:uid="{00000000-0004-0000-0900-000089000000}"/>
    <hyperlink ref="A24" r:id="rId139" tooltip="VIVT4" display="http://www.guiainvest.com.br/mural/vivt4.aspx" xr:uid="{00000000-0004-0000-0900-00008A000000}"/>
    <hyperlink ref="A23" r:id="rId140" tooltip="FRAS3" display="http://www.guiainvest.com.br/mural/fras3.aspx" xr:uid="{00000000-0004-0000-0900-00008B000000}"/>
    <hyperlink ref="A181" r:id="rId141" tooltip="TEND3" display="http://www.guiainvest.com.br/mural/tend3.aspx" xr:uid="{00000000-0004-0000-0900-00008C000000}"/>
    <hyperlink ref="A134" r:id="rId142" tooltip="ANIM3" display="http://www.guiainvest.com.br/mural/anim3.aspx" xr:uid="{00000000-0004-0000-0900-00008D000000}"/>
    <hyperlink ref="A182" r:id="rId143" tooltip="SEDU3" display="http://www.guiainvest.com.br/mural/sedu3.aspx" xr:uid="{00000000-0004-0000-0900-00008E000000}"/>
    <hyperlink ref="A6" r:id="rId144" tooltip="CPLE3" display="http://www.guiainvest.com.br/mural/cple3.aspx" xr:uid="{00000000-0004-0000-0900-00008F000000}"/>
    <hyperlink ref="A183" r:id="rId145" tooltip="XPCM11" display="http://www.guiainvest.com.br/mural/xpcm11.aspx" xr:uid="{00000000-0004-0000-0900-000090000000}"/>
    <hyperlink ref="A184" r:id="rId146" tooltip="RNGO11" display="http://www.guiainvest.com.br/mural/rngo11.aspx" xr:uid="{00000000-0004-0000-0900-000091000000}"/>
    <hyperlink ref="A99" r:id="rId147" tooltip="EQTL3" display="http://www.guiainvest.com.br/mural/eqtl3.aspx" xr:uid="{00000000-0004-0000-0900-000092000000}"/>
    <hyperlink ref="A185" r:id="rId148" tooltip="KNCR11" display="http://www.guiainvest.com.br/mural/kncr11.aspx" xr:uid="{00000000-0004-0000-0900-000093000000}"/>
    <hyperlink ref="A186" r:id="rId149" tooltip="VRTA11" display="http://www.guiainvest.com.br/mural/vrta11.aspx" xr:uid="{00000000-0004-0000-0900-000094000000}"/>
    <hyperlink ref="A187" r:id="rId150" tooltip="PDGR3" display="http://www.guiainvest.com.br/mural/pdgr3.aspx" xr:uid="{00000000-0004-0000-0900-000095000000}"/>
    <hyperlink ref="A188" r:id="rId151" tooltip="SAAG11" display="http://www.guiainvest.com.br/mural/saag11.aspx" xr:uid="{00000000-0004-0000-0900-000096000000}"/>
    <hyperlink ref="A109" r:id="rId152" tooltip="SEER3" display="http://www.guiainvest.com.br/mural/seer3.aspx" xr:uid="{00000000-0004-0000-0900-000097000000}"/>
    <hyperlink ref="A54" r:id="rId153" tooltip="KLBN4" display="http://www.guiainvest.com.br/mural/klbn4.aspx" xr:uid="{00000000-0004-0000-0900-000098000000}"/>
    <hyperlink ref="A189" r:id="rId154" tooltip="SMAL11" display="http://www.guiainvest.com.br/mural/smal11.aspx" xr:uid="{00000000-0004-0000-0900-000099000000}"/>
    <hyperlink ref="A55" r:id="rId155" tooltip="CMIG4" display="http://www.guiainvest.com.br/mural/cmig4.aspx" xr:uid="{00000000-0004-0000-0900-00009A000000}"/>
    <hyperlink ref="A190" r:id="rId156" tooltip="MSFT34" display="http://www.guiainvest.com.br/mural/msft34.aspx" xr:uid="{00000000-0004-0000-0900-00009B000000}"/>
    <hyperlink ref="A191" r:id="rId157" tooltip="AEFI11" display="http://www.guiainvest.com.br/mural/aefi11.aspx" xr:uid="{00000000-0004-0000-0900-00009C000000}"/>
    <hyperlink ref="A192" r:id="rId158" tooltip="FIIB11" display="http://www.guiainvest.com.br/mural/fiib11.aspx" xr:uid="{00000000-0004-0000-0900-00009D000000}"/>
    <hyperlink ref="A193" r:id="rId159" tooltip="TBOF11" display="http://www.guiainvest.com.br/mural/tbof11.aspx" xr:uid="{00000000-0004-0000-0900-00009E000000}"/>
    <hyperlink ref="A194" r:id="rId160" tooltip="BRCR11" display="http://www.guiainvest.com.br/mural/brcr11.aspx" xr:uid="{00000000-0004-0000-0900-00009F000000}"/>
    <hyperlink ref="A195" r:id="rId161" tooltip="RCSL4" display="http://www.guiainvest.com.br/mural/rcsl4.aspx" xr:uid="{00000000-0004-0000-0900-0000A0000000}"/>
    <hyperlink ref="A196" r:id="rId162" tooltip="IBOV11" display="http://www.guiainvest.com.br/mural/ibov11.aspx" xr:uid="{00000000-0004-0000-0900-0000A1000000}"/>
    <hyperlink ref="A197" r:id="rId163" tooltip="DISB34" display="http://www.guiainvest.com.br/mural/disb34.aspx" xr:uid="{00000000-0004-0000-0900-0000A2000000}"/>
    <hyperlink ref="A198" r:id="rId164" tooltip="GOLL4" display="http://www.guiainvest.com.br/mural/goll4.aspx" xr:uid="{00000000-0004-0000-0900-0000A3000000}"/>
    <hyperlink ref="A31" r:id="rId165" tooltip="CGRA4" display="http://www.guiainvest.com.br/mural/cgra4.aspx" xr:uid="{00000000-0004-0000-0900-0000A4000000}"/>
    <hyperlink ref="A199" r:id="rId166" tooltip="ATOM3" display="http://www.guiainvest.com.br/mural/atom3.aspx" xr:uid="{00000000-0004-0000-0900-0000A5000000}"/>
    <hyperlink ref="A200" r:id="rId167" tooltip="PRML3" display="http://www.guiainvest.com.br/mural/prml3.aspx" xr:uid="{00000000-0004-0000-0900-0000A6000000}"/>
    <hyperlink ref="A201" r:id="rId168" tooltip="IVVB11" display="http://www.guiainvest.com.br/mural/ivvb11.aspx" xr:uid="{00000000-0004-0000-0900-0000A7000000}"/>
    <hyperlink ref="A202" r:id="rId169" tooltip="AAPL34" display="http://www.guiainvest.com.br/mural/aapl34.aspx" xr:uid="{00000000-0004-0000-0900-0000A8000000}"/>
    <hyperlink ref="A203" r:id="rId170" tooltip="KNRI11" display="http://www.guiainvest.com.br/mural/knri11.aspx" xr:uid="{00000000-0004-0000-0900-0000A9000000}"/>
    <hyperlink ref="A204" r:id="rId171" tooltip="FIGS11" display="http://www.guiainvest.com.br/mural/figs11.aspx" xr:uid="{00000000-0004-0000-0900-0000AA000000}"/>
    <hyperlink ref="A118" r:id="rId172" tooltip="POMO3" display="http://www.guiainvest.com.br/mural/pomo3.aspx" xr:uid="{00000000-0004-0000-0900-0000AB000000}"/>
    <hyperlink ref="A59" r:id="rId173" tooltip="KLBN11" display="http://www.guiainvest.com.br/mural/klbn11.aspx" xr:uid="{00000000-0004-0000-0900-0000AC000000}"/>
    <hyperlink ref="A205" r:id="rId174" tooltip="BBPO11" display="http://www.guiainvest.com.br/mural/bbpo11.aspx" xr:uid="{00000000-0004-0000-0900-0000AD000000}"/>
    <hyperlink ref="A12" r:id="rId175" tooltip="EGIE3" display="http://www.guiainvest.com.br/mural/egie3.aspx" xr:uid="{00000000-0004-0000-0900-0000AE000000}"/>
    <hyperlink ref="A7" r:id="rId176" tooltip="CPLE6" display="http://www.guiainvest.com.br/mural/cple6.aspx" xr:uid="{00000000-0004-0000-0900-0000AF000000}"/>
    <hyperlink ref="A131" r:id="rId177" tooltip="JBSS3" display="http://www.guiainvest.com.br/mural/jbss3.aspx" xr:uid="{00000000-0004-0000-0900-0000B0000000}"/>
    <hyperlink ref="A50" r:id="rId178" tooltip="ECOR3" display="http://www.guiainvest.com.br/mural/ecor3.aspx" xr:uid="{00000000-0004-0000-0900-0000B1000000}"/>
    <hyperlink ref="A206" r:id="rId179" tooltip="HOME34" display="http://www.guiainvest.com.br/mural/home34.aspx" xr:uid="{00000000-0004-0000-0900-0000B2000000}"/>
    <hyperlink ref="A207" r:id="rId180" tooltip="DAGB33" display="http://www.guiainvest.com.br/mural/dagb33.aspx" xr:uid="{00000000-0004-0000-0900-0000B3000000}"/>
    <hyperlink ref="A132" r:id="rId181" tooltip="MYPK3" display="http://www.guiainvest.com.br/mural/mypk3.aspx" xr:uid="{00000000-0004-0000-0900-0000B4000000}"/>
    <hyperlink ref="A208" r:id="rId182" tooltip="CMCS34" display="http://www.guiainvest.com.br/mural/cmcs34.aspx" xr:uid="{00000000-0004-0000-0900-0000B5000000}"/>
    <hyperlink ref="A29" r:id="rId183" tooltip="CSMG3" display="http://www.guiainvest.com.br/mural/csmg3.aspx" xr:uid="{00000000-0004-0000-0900-0000B6000000}"/>
    <hyperlink ref="A209" r:id="rId184" tooltip="PMAM3" display="http://www.guiainvest.com.br/mural/pmam3.aspx" xr:uid="{00000000-0004-0000-0900-0000B7000000}"/>
    <hyperlink ref="A40" r:id="rId185" tooltip="CCRO3" display="http://www.guiainvest.com.br/mural/ccro3.aspx" xr:uid="{00000000-0004-0000-0900-0000B8000000}"/>
    <hyperlink ref="A210" r:id="rId186" tooltip="CLSC4" display="http://www.guiainvest.com.br/mural/clsc4.aspx" xr:uid="{00000000-0004-0000-0900-0000B9000000}"/>
    <hyperlink ref="A211" r:id="rId187" tooltip="IDNT3" display="http://www.guiainvest.com.br/mural/idnt3.aspx" xr:uid="{00000000-0004-0000-0900-0000BA000000}"/>
    <hyperlink ref="A100" r:id="rId188" tooltip="LREN3" display="http://www.guiainvest.com.br/mural/lren3.aspx" xr:uid="{00000000-0004-0000-0900-0000BB000000}"/>
    <hyperlink ref="A212" r:id="rId189" tooltip="PINE4" display="http://www.guiainvest.com.br/mural/pine4.aspx" xr:uid="{00000000-0004-0000-0900-0000BC000000}"/>
    <hyperlink ref="A213" r:id="rId190" tooltip="ENEV3" display="http://www.guiainvest.com.br/mural/enev3.aspx" xr:uid="{00000000-0004-0000-0900-0000BD000000}"/>
    <hyperlink ref="A32" r:id="rId191" tooltip="GRND3" display="http://www.guiainvest.com.br/mural/grnd3.aspx" xr:uid="{00000000-0004-0000-0900-0000BE000000}"/>
    <hyperlink ref="A27" r:id="rId192" tooltip="SAPR3" display="http://www.guiainvest.com.br/mural/sapr3.aspx" xr:uid="{00000000-0004-0000-0900-0000BF000000}"/>
    <hyperlink ref="A2" r:id="rId193" tooltip="EZTC3" display="http://www.guiainvest.com.br/mural/eztc3.aspx" xr:uid="{00000000-0004-0000-0900-0000C0000000}"/>
    <hyperlink ref="A214" r:id="rId194" tooltip="MCDC34" display="http://www.guiainvest.com.br/mural/mcdc34.aspx" xr:uid="{00000000-0004-0000-0900-0000C1000000}"/>
    <hyperlink ref="A22" r:id="rId195" tooltip="SAPR4" display="http://www.guiainvest.com.br/mural/sapr4.aspx" xr:uid="{00000000-0004-0000-0900-0000C2000000}"/>
    <hyperlink ref="A215" r:id="rId196" tooltip="ABCP11" display="http://www.guiainvest.com.br/mural/abcp11.aspx" xr:uid="{00000000-0004-0000-0900-0000C3000000}"/>
    <hyperlink ref="A70" r:id="rId197" tooltip="BEEF3" display="http://www.guiainvest.com.br/mural/beef3.aspx" xr:uid="{00000000-0004-0000-0900-0000C4000000}"/>
    <hyperlink ref="A216" r:id="rId198" tooltip="LOGN3" display="http://www.guiainvest.com.br/mural/logn3.aspx" xr:uid="{00000000-0004-0000-0900-0000C5000000}"/>
    <hyperlink ref="A76" r:id="rId199" tooltip="CSAN3" display="http://www.guiainvest.com.br/mural/csan3.aspx" xr:uid="{00000000-0004-0000-0900-0000C6000000}"/>
    <hyperlink ref="A217" r:id="rId200" tooltip="PFRM3" display="http://www.guiainvest.com.br/mural/pfrm3.aspx" xr:uid="{00000000-0004-0000-0900-0000C7000000}"/>
    <hyperlink ref="A33" r:id="rId201" tooltip="QUAL3" display="http://www.guiainvest.com.br/mural/qual3.aspx" xr:uid="{00000000-0004-0000-0900-0000C8000000}"/>
    <hyperlink ref="A20" r:id="rId202" tooltip="VIVT3" display="http://www.guiainvest.com.br/mural/vivt3.aspx" xr:uid="{00000000-0004-0000-0900-0000C9000000}"/>
    <hyperlink ref="A218" r:id="rId203" tooltip="LLIS3" display="http://www.guiainvest.com.br/mural/llis3.aspx" xr:uid="{00000000-0004-0000-0900-0000CA000000}"/>
    <hyperlink ref="A219" r:id="rId204" tooltip="ALSC3" display="http://www.guiainvest.com.br/mural/alsc3.aspx" xr:uid="{00000000-0004-0000-0900-0000CB000000}"/>
    <hyperlink ref="A56" r:id="rId205" tooltip="ODPV3" display="http://www.guiainvest.com.br/mural/odpv3.aspx" xr:uid="{00000000-0004-0000-0900-0000CC000000}"/>
    <hyperlink ref="A220" r:id="rId206" tooltip="EVEN3" display="http://www.guiainvest.com.br/mural/even3.aspx" xr:uid="{00000000-0004-0000-0900-0000CD000000}"/>
    <hyperlink ref="A221" r:id="rId207" tooltip="FJTA4" display="http://www.guiainvest.com.br/mural/fjta4.aspx" xr:uid="{00000000-0004-0000-0900-0000CE000000}"/>
    <hyperlink ref="A101" r:id="rId208" tooltip="TIMP3" display="http://www.guiainvest.com.br/mural/timp3.aspx" xr:uid="{00000000-0004-0000-0900-0000CF000000}"/>
    <hyperlink ref="A105" r:id="rId209" tooltip="NATU3" display="http://www.guiainvest.com.br/mural/natu3.aspx" xr:uid="{00000000-0004-0000-0900-0000D0000000}"/>
    <hyperlink ref="A222" r:id="rId210" tooltip="JSLG3" display="http://www.guiainvest.com.br/mural/jslg3.aspx" xr:uid="{00000000-0004-0000-0900-0000D1000000}"/>
    <hyperlink ref="A223" r:id="rId211" tooltip="FFCI11" display="http://www.guiainvest.com.br/mural/ffci11.aspx" xr:uid="{00000000-0004-0000-0900-0000D2000000}"/>
    <hyperlink ref="A224" r:id="rId212" tooltip="RLOG3" display="http://www.guiainvest.com.br/mural/rlog3.aspx" xr:uid="{00000000-0004-0000-0900-0000D3000000}"/>
    <hyperlink ref="A225" r:id="rId213" tooltip="SGPS3" display="http://www.guiainvest.com.br/mural/sgps3.aspx" xr:uid="{00000000-0004-0000-0900-0000D4000000}"/>
    <hyperlink ref="A226" r:id="rId214" tooltip="RSID3" display="http://www.guiainvest.com.br/mural/rsid3.aspx" xr:uid="{00000000-0004-0000-0900-0000D5000000}"/>
    <hyperlink ref="A227" r:id="rId215" tooltip="HGLG11" display="http://www.guiainvest.com.br/mural/hglg11.aspx" xr:uid="{00000000-0004-0000-0900-0000D6000000}"/>
    <hyperlink ref="A228" r:id="rId216" tooltip="AALR3" display="http://www.guiainvest.com.br/mural/aalr3.aspx" xr:uid="{00000000-0004-0000-0900-0000D7000000}"/>
    <hyperlink ref="A229" r:id="rId217" tooltip="COWC34" display="http://www.guiainvest.com.br/mural/cowc34.aspx" xr:uid="{00000000-0004-0000-0900-0000D8000000}"/>
    <hyperlink ref="A230" r:id="rId218" tooltip="LIGT3" display="http://www.guiainvest.com.br/mural/ligt3.aspx" xr:uid="{00000000-0004-0000-0900-0000D9000000}"/>
    <hyperlink ref="A231" r:id="rId219" tooltip="GSGI34" display="http://www.guiainvest.com.br/mural/gsgi34.aspx" xr:uid="{00000000-0004-0000-0900-0000DA000000}"/>
    <hyperlink ref="A232" r:id="rId220" tooltip="TCNO4" display="http://www.guiainvest.com.br/mural/tcno4.aspx" xr:uid="{00000000-0004-0000-0900-0000DB000000}"/>
    <hyperlink ref="A233" r:id="rId221" tooltip="OIBR4" display="http://www.guiainvest.com.br/mural/oibr4.aspx" xr:uid="{00000000-0004-0000-0900-0000DC000000}"/>
    <hyperlink ref="A34" r:id="rId222" tooltip="TRPL4" display="http://www.guiainvest.com.br/mural/trpl4.aspx" xr:uid="{00000000-0004-0000-0900-0000DD000000}"/>
    <hyperlink ref="A72" r:id="rId223" tooltip="KROT3" display="http://www.guiainvest.com.br/mural/krot3.aspx" xr:uid="{00000000-0004-0000-0900-0000DE000000}"/>
    <hyperlink ref="A110" r:id="rId224" tooltip="ENBR3" display="http://www.guiainvest.com.br/mural/enbr3.aspx" xr:uid="{00000000-0004-0000-0900-0000DF000000}"/>
    <hyperlink ref="A115" r:id="rId225" tooltip="MGLU3" display="http://www.guiainvest.com.br/mural/mglu3.aspx" xr:uid="{00000000-0004-0000-0900-0000E0000000}"/>
    <hyperlink ref="A47" r:id="rId226" tooltip="SBSP3" display="http://www.guiainvest.com.br/mural/sbsp3.aspx" xr:uid="{00000000-0004-0000-0900-0000E1000000}"/>
    <hyperlink ref="A44" r:id="rId227" tooltip="COCE5" display="http://www.guiainvest.com.br/mural/coce5.aspx" xr:uid="{00000000-0004-0000-0900-0000E2000000}"/>
    <hyperlink ref="A121" r:id="rId228" tooltip="BRML3" display="http://www.guiainvest.com.br/mural/brml3.aspx" xr:uid="{00000000-0004-0000-0900-0000E3000000}"/>
    <hyperlink ref="A48" r:id="rId229" tooltip="MEAL3" display="http://www.guiainvest.com.br/mural/meal3.aspx" xr:uid="{00000000-0004-0000-0900-0000E4000000}"/>
    <hyperlink ref="A234" r:id="rId230" tooltip="MRFG3" display="http://www.guiainvest.com.br/mural/mrfg3.aspx" xr:uid="{00000000-0004-0000-0900-0000E5000000}"/>
    <hyperlink ref="A235" r:id="rId231" tooltip="BBRK3" display="http://www.guiainvest.com.br/mural/bbrk3.aspx" xr:uid="{00000000-0004-0000-0900-0000E6000000}"/>
    <hyperlink ref="A79" r:id="rId232" tooltip="ALPA4" display="http://www.guiainvest.com.br/mural/alpa4.aspx" xr:uid="{00000000-0004-0000-0900-0000E7000000}"/>
    <hyperlink ref="A77" r:id="rId233" tooltip="ENGI11" display="http://www.guiainvest.com.br/mural/engi11.aspx" xr:uid="{00000000-0004-0000-0900-0000E8000000}"/>
    <hyperlink ref="A64" r:id="rId234" tooltip="ALUP11" display="http://www.guiainvest.com.br/mural/alup11.aspx" xr:uid="{00000000-0004-0000-0900-0000E9000000}"/>
    <hyperlink ref="A88" r:id="rId235" tooltip="SMTO3" display="http://www.guiainvest.com.br/mural/smto3.aspx" xr:uid="{00000000-0004-0000-0900-0000EA000000}"/>
    <hyperlink ref="A102" r:id="rId236" tooltip="MDIA3" display="http://www.guiainvest.com.br/mural/mdia3.aspx" xr:uid="{00000000-0004-0000-0900-0000EB000000}"/>
    <hyperlink ref="A15" r:id="rId237" tooltip="HGTX3" display="http://www.guiainvest.com.br/mural/hgtx3.aspx" xr:uid="{00000000-0004-0000-0900-0000EC000000}"/>
    <hyperlink ref="A236" r:id="rId238" tooltip="RAIL3" display="http://www.guiainvest.com.br/mural/rail3.aspx" xr:uid="{00000000-0004-0000-0900-0000ED000000}"/>
    <hyperlink ref="A9" r:id="rId239" tooltip="TAEE11" display="http://www.guiainvest.com.br/mural/taee11.aspx" xr:uid="{00000000-0004-0000-0900-0000EE000000}"/>
    <hyperlink ref="A237" r:id="rId240" tooltip="STBP3" display="http://www.guiainvest.com.br/mural/stbp3.aspx" xr:uid="{00000000-0004-0000-0900-0000EF000000}"/>
    <hyperlink ref="A122" r:id="rId241" tooltip="OFSA3" display="http://www.guiainvest.com.br/mural/ofsa3.aspx" xr:uid="{00000000-0004-0000-0900-0000F0000000}"/>
    <hyperlink ref="A126" r:id="rId242" tooltip="VVAR11" display="http://www.guiainvest.com.br/mural/vvar11.aspx" xr:uid="{00000000-0004-0000-0900-0000F1000000}"/>
    <hyperlink ref="A127" r:id="rId243" tooltip="PCAR4" display="http://www.guiainvest.com.br/mural/pcar4.aspx" xr:uid="{00000000-0004-0000-0900-0000F2000000}"/>
    <hyperlink ref="A238" r:id="rId244" tooltip="OIBR3" display="http://www.guiainvest.com.br/mural/oibr3.aspx" xr:uid="{00000000-0004-0000-0900-0000F3000000}"/>
    <hyperlink ref="A83" r:id="rId245" tooltip="SSBR3" display="http://www.guiainvest.com.br/mural/ssbr3.aspx" xr:uid="{00000000-0004-0000-0900-0000F4000000}"/>
    <hyperlink ref="A239" r:id="rId246" tooltip="LPSB3" display="http://www.guiainvest.com.br/mural/lpsb3.aspx" xr:uid="{00000000-0004-0000-0900-0000F5000000}"/>
    <hyperlink ref="A68" r:id="rId247" tooltip="SCAR3" display="http://www.guiainvest.com.br/mural/scar3.aspx" xr:uid="{00000000-0004-0000-0900-0000F6000000}"/>
    <hyperlink ref="A116" r:id="rId248" tooltip="RADL3" display="http://www.guiainvest.com.br/mural/radl3.aspx" xr:uid="{00000000-0004-0000-0900-0000F7000000}"/>
    <hyperlink ref="A240" r:id="rId249" tooltip="BPHA3" display="http://www.guiainvest.com.br/mural/bpha3.aspx" xr:uid="{00000000-0004-0000-0900-0000F8000000}"/>
    <hyperlink ref="A119" r:id="rId250" tooltip="LAME3" display="http://www.guiainvest.com.br/mural/lame3.aspx" xr:uid="{00000000-0004-0000-0900-0000F9000000}"/>
    <hyperlink ref="A80" r:id="rId251" tooltip="FLRY3" display="http://www.guiainvest.com.br/mural/flry3.aspx" xr:uid="{00000000-0004-0000-0900-0000FA000000}"/>
    <hyperlink ref="A241" r:id="rId252" tooltip="BTOW3" display="http://www.guiainvest.com.br/mural/btow3.aspx" xr:uid="{00000000-0004-0000-0900-0000FB000000}"/>
    <hyperlink ref="A123" r:id="rId253" tooltip="LAME4" display="http://www.guiainvest.com.br/mural/lame4.aspx" xr:uid="{00000000-0004-0000-0900-0000FC000000}"/>
    <hyperlink ref="A242" r:id="rId254" tooltip="UCAS3" display="http://www.guiainvest.com.br/mural/ucas3.aspx" xr:uid="{00000000-0004-0000-0900-0000FD000000}"/>
    <hyperlink ref="A243" r:id="rId255" tooltip="BRIN3" display="http://www.guiainvest.com.br/mural/brin3.aspx" xr:uid="{00000000-0004-0000-0900-0000FE000000}"/>
    <hyperlink ref="A244" r:id="rId256" tooltip="ELET3" display="http://www.guiainvest.com.br/mural/elet3.aspx" xr:uid="{00000000-0004-0000-0900-0000FF000000}"/>
    <hyperlink ref="A10" r:id="rId257" tooltip="ELET6" display="http://www.guiainvest.com.br/mural/elet6.aspx" xr:uid="{00000000-0004-0000-0900-000000010000}"/>
    <hyperlink ref="A245" r:id="rId258" tooltip="GFSA3" display="http://www.guiainvest.com.br/mural/gfsa3.aspx" xr:uid="{00000000-0004-0000-0900-000001010000}"/>
    <hyperlink ref="L36" r:id="rId259" tooltip="Guia de ações do subsetor Energia Elétrica" display="http://www.guiainvest.com.br/pesquisa/acao/default.aspx?subsetor=8" xr:uid="{00000000-0004-0000-0900-000002010000}"/>
    <hyperlink ref="M36" r:id="rId260" tooltip="Guia de ações do segmento Energia Elétrica" display="http://www.guiainvest.com.br/pesquisa/acao/default.aspx?segmento=9" xr:uid="{00000000-0004-0000-0900-000003010000}"/>
    <hyperlink ref="K43" r:id="rId261" tooltip="Guia de ações do setor Consumo Cíclico" display="http://www.guiainvest.com.br/pesquisa/acao/default.aspx?setor=30" xr:uid="{00000000-0004-0000-0900-000004010000}"/>
    <hyperlink ref="L43" r:id="rId262" tooltip="Guia de ações do subsetor Viagens e Lazer" display="http://www.guiainvest.com.br/pesquisa/acao/default.aspx?subsetor=48" xr:uid="{00000000-0004-0000-0900-000005010000}"/>
    <hyperlink ref="M43" r:id="rId263" tooltip="Guia de ações do segmento Viagens e Turismo" display="http://www.guiainvest.com.br/pesquisa/acao/default.aspx?segmento=119" xr:uid="{00000000-0004-0000-0900-000006010000}"/>
    <hyperlink ref="K44" r:id="rId264" tooltip="Guia de ações do setor Materiais Básicos" display="http://www.guiainvest.com.br/pesquisa/acao/default.aspx?setor=27" xr:uid="{00000000-0004-0000-0900-000007010000}"/>
    <hyperlink ref="L44" r:id="rId265" tooltip="Guia de ações do subsetor Siderurgia e Metalurgia" display="http://www.guiainvest.com.br/pesquisa/acao/default.aspx?subsetor=7" xr:uid="{00000000-0004-0000-0900-000008010000}"/>
    <hyperlink ref="M44" r:id="rId266" tooltip="Guia de ações do segmento Artefatos de Cobre" display="http://www.guiainvest.com.br/pesquisa/acao/default.aspx?segmento=40" xr:uid="{00000000-0004-0000-0900-000009010000}"/>
    <hyperlink ref="K50" r:id="rId267" tooltip="Guia de ações do setor Financeiro" display="https://www.guiainvest.com.br/pesquisa/acao/default.aspx?setor=53" xr:uid="{00000000-0004-0000-0900-00000A010000}"/>
    <hyperlink ref="L50" r:id="rId268" tooltip="Guia de ações do subsetor Intermediários Financeiros" display="https://www.guiainvest.com.br/pesquisa/acao/default.aspx?subsetor=82" xr:uid="{00000000-0004-0000-0900-00000B010000}"/>
    <hyperlink ref="M50" r:id="rId269" tooltip="Guia de ações do segmento Bancos" display="https://www.guiainvest.com.br/pesquisa/acao/default.aspx?segmento=186" xr:uid="{00000000-0004-0000-0900-00000C010000}"/>
    <hyperlink ref="K51" r:id="rId270" tooltip="Guia de ações do setor Financeiro" display="https://www.guiainvest.com.br/pesquisa/acao/default.aspx?setor=53" xr:uid="{00000000-0004-0000-0900-00000D010000}"/>
    <hyperlink ref="K52" r:id="rId271" tooltip="Guia de ações do setor Financeiro" display="https://www.guiainvest.com.br/pesquisa/acao/default.aspx?setor=53" xr:uid="{0EB40C6F-8E0D-478B-A932-253ACC03223A}"/>
    <hyperlink ref="K9" r:id="rId272" tooltip="Guia de ações do setor Financeiro" display="https://www.guiainvest.com.br/pesquisa/acao/default.aspx?setor=53" xr:uid="{D18B6E5D-B491-4590-9E54-C66C9852C80D}"/>
  </hyperlinks>
  <pageMargins left="0.511811024" right="0.511811024" top="0.78740157499999996" bottom="0.78740157499999996" header="0.31496062000000002" footer="0.31496062000000002"/>
  <pageSetup paperSize="9" orientation="portrait" r:id="rId27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5">
    <tabColor theme="3" tint="0.39997558519241921"/>
  </sheetPr>
  <dimension ref="A3:H69"/>
  <sheetViews>
    <sheetView workbookViewId="0">
      <selection activeCell="A3" sqref="A3"/>
    </sheetView>
  </sheetViews>
  <sheetFormatPr defaultRowHeight="14.5"/>
  <cols>
    <col min="1" max="1" width="27.6328125" bestFit="1" customWidth="1"/>
    <col min="2" max="2" width="19.1796875" bestFit="1" customWidth="1"/>
  </cols>
  <sheetData>
    <row r="3" spans="1:2">
      <c r="A3" s="652" t="s">
        <v>201</v>
      </c>
      <c r="B3" t="s">
        <v>204</v>
      </c>
    </row>
    <row r="4" spans="1:2">
      <c r="A4" s="665" t="s">
        <v>282</v>
      </c>
      <c r="B4" s="653">
        <v>131.11099999999988</v>
      </c>
    </row>
    <row r="5" spans="1:2">
      <c r="A5" s="665" t="s">
        <v>281</v>
      </c>
      <c r="B5" s="653">
        <v>3556.196014208037</v>
      </c>
    </row>
    <row r="6" spans="1:2">
      <c r="A6" s="665" t="s">
        <v>271</v>
      </c>
      <c r="B6" s="653">
        <v>14306.265478299492</v>
      </c>
    </row>
    <row r="7" spans="1:2">
      <c r="A7" s="665" t="s">
        <v>276</v>
      </c>
      <c r="B7" s="653">
        <v>14158.238866688924</v>
      </c>
    </row>
    <row r="8" spans="1:2">
      <c r="A8" s="665" t="s">
        <v>277</v>
      </c>
      <c r="B8" s="653">
        <v>2400.5121540265386</v>
      </c>
    </row>
    <row r="9" spans="1:2">
      <c r="A9" s="665" t="s">
        <v>274</v>
      </c>
      <c r="B9" s="667">
        <v>92310.884284743064</v>
      </c>
    </row>
    <row r="10" spans="1:2">
      <c r="A10" s="665" t="s">
        <v>280</v>
      </c>
      <c r="B10" s="653">
        <v>42604.911672077913</v>
      </c>
    </row>
    <row r="11" spans="1:2">
      <c r="A11" s="665" t="s">
        <v>278</v>
      </c>
      <c r="B11" s="653">
        <v>0</v>
      </c>
    </row>
    <row r="12" spans="1:2">
      <c r="A12" s="665" t="s">
        <v>446</v>
      </c>
      <c r="B12" s="653">
        <v>27904.464722666191</v>
      </c>
    </row>
    <row r="13" spans="1:2">
      <c r="A13" s="665" t="s">
        <v>1194</v>
      </c>
      <c r="B13" s="653">
        <v>-56213.91300187321</v>
      </c>
    </row>
    <row r="14" spans="1:2">
      <c r="A14" s="665" t="s">
        <v>445</v>
      </c>
      <c r="B14" s="653">
        <v>347.90642712842782</v>
      </c>
    </row>
    <row r="15" spans="1:2">
      <c r="A15" s="665" t="s">
        <v>1264</v>
      </c>
      <c r="B15" s="653">
        <v>-1512.5832533022349</v>
      </c>
    </row>
    <row r="16" spans="1:2">
      <c r="A16" s="665" t="s">
        <v>1265</v>
      </c>
      <c r="B16" s="653">
        <v>16611.406317876703</v>
      </c>
    </row>
    <row r="17" spans="1:2">
      <c r="A17" s="665" t="s">
        <v>202</v>
      </c>
      <c r="B17" s="653">
        <v>156605.40068253985</v>
      </c>
    </row>
    <row r="69" spans="8:8">
      <c r="H69">
        <v>24.3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6">
    <tabColor rgb="FF0070C0"/>
  </sheetPr>
  <dimension ref="A3:C12"/>
  <sheetViews>
    <sheetView workbookViewId="0">
      <selection activeCell="A3" sqref="A3"/>
    </sheetView>
  </sheetViews>
  <sheetFormatPr defaultRowHeight="14.5"/>
  <cols>
    <col min="1" max="1" width="27.6328125" bestFit="1" customWidth="1"/>
    <col min="2" max="2" width="19.1796875" bestFit="1" customWidth="1"/>
    <col min="3" max="3" width="28.453125" customWidth="1"/>
    <col min="4" max="4" width="16.1796875" bestFit="1" customWidth="1"/>
    <col min="5" max="5" width="14.453125" bestFit="1" customWidth="1"/>
    <col min="6" max="6" width="14.26953125" bestFit="1" customWidth="1"/>
    <col min="7" max="7" width="9.453125" bestFit="1" customWidth="1"/>
  </cols>
  <sheetData>
    <row r="3" spans="1:3">
      <c r="A3" s="652" t="s">
        <v>201</v>
      </c>
      <c r="B3" t="s">
        <v>204</v>
      </c>
      <c r="C3" s="52" t="s">
        <v>279</v>
      </c>
    </row>
    <row r="4" spans="1:3">
      <c r="A4" s="665" t="s">
        <v>271</v>
      </c>
      <c r="B4" s="659">
        <v>0.19802923873280676</v>
      </c>
      <c r="C4" s="49" t="s">
        <v>270</v>
      </c>
    </row>
    <row r="5" spans="1:3">
      <c r="A5" s="665" t="s">
        <v>276</v>
      </c>
      <c r="B5" s="692">
        <v>0.22824537176172788</v>
      </c>
      <c r="C5" s="96"/>
    </row>
    <row r="6" spans="1:3">
      <c r="A6" s="665" t="s">
        <v>274</v>
      </c>
      <c r="B6" s="910">
        <v>1.6083598412885668E-2</v>
      </c>
    </row>
    <row r="7" spans="1:3">
      <c r="A7" s="665" t="s">
        <v>446</v>
      </c>
      <c r="B7" s="692">
        <v>8.7904899118524851E-2</v>
      </c>
    </row>
    <row r="8" spans="1:3">
      <c r="A8" s="665" t="s">
        <v>280</v>
      </c>
      <c r="B8" s="692">
        <v>6.6394887839187497E-2</v>
      </c>
    </row>
    <row r="9" spans="1:3">
      <c r="A9" s="665" t="s">
        <v>1194</v>
      </c>
      <c r="B9" s="659">
        <v>0.32116244968203794</v>
      </c>
    </row>
    <row r="10" spans="1:3">
      <c r="A10" s="665" t="s">
        <v>445</v>
      </c>
      <c r="B10" s="692">
        <v>1.2571149771770908E-2</v>
      </c>
    </row>
    <row r="11" spans="1:3">
      <c r="A11" s="665" t="s">
        <v>1265</v>
      </c>
      <c r="B11" s="659">
        <v>6.9608404681058444E-2</v>
      </c>
    </row>
    <row r="12" spans="1:3">
      <c r="A12" s="665" t="s">
        <v>202</v>
      </c>
      <c r="B12" s="659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8"/>
  <dimension ref="A3:C59"/>
  <sheetViews>
    <sheetView topLeftCell="A67" workbookViewId="0">
      <selection activeCell="B81" activeCellId="1" sqref="B18 B81"/>
    </sheetView>
  </sheetViews>
  <sheetFormatPr defaultRowHeight="14.5"/>
  <cols>
    <col min="1" max="1" width="17" bestFit="1" customWidth="1"/>
    <col min="2" max="2" width="20.453125" bestFit="1" customWidth="1"/>
    <col min="3" max="3" width="13.81640625" bestFit="1" customWidth="1"/>
  </cols>
  <sheetData>
    <row r="3" spans="1:2">
      <c r="A3" s="652" t="s">
        <v>201</v>
      </c>
      <c r="B3" t="s">
        <v>415</v>
      </c>
    </row>
    <row r="4" spans="1:2">
      <c r="A4" s="665" t="s">
        <v>197</v>
      </c>
      <c r="B4" s="667">
        <v>31275.464708204505</v>
      </c>
    </row>
    <row r="5" spans="1:2">
      <c r="A5" s="665" t="s">
        <v>128</v>
      </c>
      <c r="B5" s="667">
        <v>20811.78210690643</v>
      </c>
    </row>
    <row r="6" spans="1:2">
      <c r="A6" s="665" t="s">
        <v>172</v>
      </c>
      <c r="B6" s="667">
        <v>15246.671178543687</v>
      </c>
    </row>
    <row r="7" spans="1:2">
      <c r="A7" s="665" t="s">
        <v>1240</v>
      </c>
      <c r="B7" s="667">
        <v>12791.506690226479</v>
      </c>
    </row>
    <row r="8" spans="1:2">
      <c r="A8" s="665" t="s">
        <v>1115</v>
      </c>
      <c r="B8" s="667">
        <v>8376.5553333333373</v>
      </c>
    </row>
    <row r="9" spans="1:2">
      <c r="A9" s="665" t="s">
        <v>146</v>
      </c>
      <c r="B9" s="664">
        <v>7986.8522121767055</v>
      </c>
    </row>
    <row r="10" spans="1:2">
      <c r="A10" s="665" t="s">
        <v>1234</v>
      </c>
      <c r="B10" s="667">
        <v>6094.9029592733041</v>
      </c>
    </row>
    <row r="11" spans="1:2">
      <c r="A11" s="665" t="s">
        <v>1</v>
      </c>
      <c r="B11" s="661">
        <v>5129.4394554169185</v>
      </c>
    </row>
    <row r="12" spans="1:2">
      <c r="A12" s="665" t="s">
        <v>153</v>
      </c>
      <c r="B12" s="667">
        <v>4779.8308390498551</v>
      </c>
    </row>
    <row r="13" spans="1:2">
      <c r="A13" s="665" t="s">
        <v>38</v>
      </c>
      <c r="B13" s="653">
        <v>4062.0615007214974</v>
      </c>
    </row>
    <row r="14" spans="1:2">
      <c r="A14" s="665" t="s">
        <v>2</v>
      </c>
      <c r="B14" s="653">
        <v>3885.7209158110568</v>
      </c>
    </row>
    <row r="15" spans="1:2">
      <c r="A15" s="665" t="s">
        <v>19</v>
      </c>
      <c r="B15" s="667">
        <v>3625.9446666666686</v>
      </c>
    </row>
    <row r="16" spans="1:2">
      <c r="A16" s="665" t="s">
        <v>89</v>
      </c>
      <c r="B16" s="653">
        <v>3512.2310762927809</v>
      </c>
    </row>
    <row r="17" spans="1:2">
      <c r="A17" s="665" t="s">
        <v>1329</v>
      </c>
      <c r="B17" s="653">
        <v>3146.2937499999998</v>
      </c>
    </row>
    <row r="18" spans="1:2">
      <c r="A18" s="665" t="s">
        <v>1289</v>
      </c>
      <c r="B18" s="653">
        <v>2682.4497460317448</v>
      </c>
    </row>
    <row r="19" spans="1:2">
      <c r="A19" s="665" t="s">
        <v>913</v>
      </c>
      <c r="B19" s="653">
        <v>2176.5819563492078</v>
      </c>
    </row>
    <row r="20" spans="1:2">
      <c r="A20" s="665" t="s">
        <v>192</v>
      </c>
      <c r="B20" s="653">
        <v>2111.3127322954742</v>
      </c>
    </row>
    <row r="21" spans="1:2">
      <c r="A21" s="665" t="s">
        <v>1382</v>
      </c>
      <c r="B21" s="653">
        <v>1607.501823412699</v>
      </c>
    </row>
    <row r="22" spans="1:2">
      <c r="A22" s="665" t="s">
        <v>1196</v>
      </c>
      <c r="B22" s="653">
        <v>1423.7333650793598</v>
      </c>
    </row>
    <row r="23" spans="1:2">
      <c r="A23" s="665" t="s">
        <v>186</v>
      </c>
      <c r="B23" s="653">
        <v>924.73166666666111</v>
      </c>
    </row>
    <row r="24" spans="1:2">
      <c r="A24" s="669" t="s">
        <v>124</v>
      </c>
      <c r="B24" s="664">
        <v>743.87114368965103</v>
      </c>
    </row>
    <row r="25" spans="1:2">
      <c r="A25" s="665" t="s">
        <v>121</v>
      </c>
      <c r="B25" s="653">
        <v>696.57365909091277</v>
      </c>
    </row>
    <row r="26" spans="1:2">
      <c r="A26" s="669" t="s">
        <v>162</v>
      </c>
      <c r="B26" s="664">
        <v>503.25399999999996</v>
      </c>
    </row>
    <row r="27" spans="1:2">
      <c r="A27" s="665" t="s">
        <v>1393</v>
      </c>
      <c r="B27" s="653">
        <v>377.27062554112581</v>
      </c>
    </row>
    <row r="28" spans="1:2">
      <c r="A28" s="665" t="s">
        <v>17</v>
      </c>
      <c r="B28" s="667">
        <v>308.59533333333513</v>
      </c>
    </row>
    <row r="29" spans="1:2">
      <c r="A29" s="665" t="s">
        <v>1248</v>
      </c>
      <c r="B29" s="653">
        <v>230.58</v>
      </c>
    </row>
    <row r="30" spans="1:2">
      <c r="A30" s="665" t="s">
        <v>152</v>
      </c>
      <c r="B30" s="667">
        <v>209.06657635466536</v>
      </c>
    </row>
    <row r="31" spans="1:2">
      <c r="A31" s="665" t="s">
        <v>1272</v>
      </c>
      <c r="B31" s="653">
        <v>198.68996031746019</v>
      </c>
    </row>
    <row r="32" spans="1:2">
      <c r="A32" s="665" t="s">
        <v>7</v>
      </c>
      <c r="B32" s="653">
        <v>163.10300000000166</v>
      </c>
    </row>
    <row r="33" spans="1:3">
      <c r="A33" s="665" t="s">
        <v>18</v>
      </c>
      <c r="B33" s="653">
        <v>129.00266666666721</v>
      </c>
    </row>
    <row r="34" spans="1:3">
      <c r="A34" s="665" t="s">
        <v>227</v>
      </c>
      <c r="B34" s="653">
        <v>119.03994444443703</v>
      </c>
    </row>
    <row r="35" spans="1:3">
      <c r="A35" s="665" t="s">
        <v>114</v>
      </c>
      <c r="B35" s="661">
        <v>111.44231818181834</v>
      </c>
    </row>
    <row r="36" spans="1:3">
      <c r="A36" s="665" t="s">
        <v>129</v>
      </c>
      <c r="B36" s="882">
        <v>107.3700000000008</v>
      </c>
      <c r="C36" t="s">
        <v>292</v>
      </c>
    </row>
    <row r="37" spans="1:3">
      <c r="A37" s="665" t="s">
        <v>95</v>
      </c>
      <c r="B37" s="653">
        <v>82.644999999999527</v>
      </c>
      <c r="C37" s="67" t="e">
        <f>GETPIVOTDATA("Lucro Prejuízo",#REF!)</f>
        <v>#REF!</v>
      </c>
    </row>
    <row r="38" spans="1:3">
      <c r="A38" s="665" t="s">
        <v>257</v>
      </c>
      <c r="B38" s="653">
        <v>34.121428571426804</v>
      </c>
    </row>
    <row r="39" spans="1:3">
      <c r="A39" s="665" t="s">
        <v>1383</v>
      </c>
      <c r="B39" s="653"/>
    </row>
    <row r="40" spans="1:3" s="91" customFormat="1">
      <c r="A40" s="665" t="s">
        <v>1398</v>
      </c>
      <c r="B40" s="653"/>
    </row>
    <row r="41" spans="1:3">
      <c r="A41" s="665" t="s">
        <v>1400</v>
      </c>
      <c r="B41" s="653"/>
    </row>
    <row r="42" spans="1:3">
      <c r="A42" s="665" t="s">
        <v>6</v>
      </c>
      <c r="B42" s="653">
        <v>0</v>
      </c>
    </row>
    <row r="43" spans="1:3">
      <c r="A43" s="665" t="s">
        <v>145</v>
      </c>
      <c r="B43" s="667">
        <v>-4.8883333333324117</v>
      </c>
    </row>
    <row r="44" spans="1:3">
      <c r="A44" s="665" t="s">
        <v>120</v>
      </c>
      <c r="B44" s="653">
        <v>-14.65</v>
      </c>
    </row>
    <row r="45" spans="1:3">
      <c r="A45" s="668" t="s">
        <v>132</v>
      </c>
      <c r="B45" s="661">
        <v>-19.185714285715221</v>
      </c>
    </row>
    <row r="46" spans="1:3">
      <c r="A46" s="665" t="s">
        <v>1327</v>
      </c>
      <c r="B46" s="653">
        <v>-27.825714285714184</v>
      </c>
    </row>
    <row r="47" spans="1:3">
      <c r="A47" s="669" t="s">
        <v>65</v>
      </c>
      <c r="B47" s="664">
        <v>-51.303333333331466</v>
      </c>
    </row>
    <row r="48" spans="1:3">
      <c r="A48" s="669" t="s">
        <v>205</v>
      </c>
      <c r="B48" s="664">
        <v>-63.129333333333307</v>
      </c>
    </row>
    <row r="49" spans="1:2">
      <c r="A49" s="669" t="s">
        <v>21</v>
      </c>
      <c r="B49" s="664">
        <v>-83.16666666666697</v>
      </c>
    </row>
    <row r="50" spans="1:2">
      <c r="A50" s="665" t="s">
        <v>90</v>
      </c>
      <c r="B50" s="653">
        <v>-109.45336965812203</v>
      </c>
    </row>
    <row r="51" spans="1:2">
      <c r="A51" s="665" t="s">
        <v>130</v>
      </c>
      <c r="B51" s="653">
        <v>-114.19167454765116</v>
      </c>
    </row>
    <row r="52" spans="1:2">
      <c r="A52" s="665" t="s">
        <v>1249</v>
      </c>
      <c r="B52" s="653">
        <v>-165.71</v>
      </c>
    </row>
    <row r="53" spans="1:2">
      <c r="A53" s="665" t="s">
        <v>134</v>
      </c>
      <c r="B53" s="653">
        <v>-895.2228214285733</v>
      </c>
    </row>
    <row r="54" spans="1:2">
      <c r="A54" s="665" t="s">
        <v>160</v>
      </c>
      <c r="B54" s="664">
        <v>-1179.425666666667</v>
      </c>
    </row>
    <row r="55" spans="1:2">
      <c r="A55" s="665" t="s">
        <v>195</v>
      </c>
      <c r="B55" s="653">
        <v>-3511.3754413919369</v>
      </c>
    </row>
    <row r="56" spans="1:2">
      <c r="A56" s="668" t="s">
        <v>170</v>
      </c>
      <c r="B56" s="882">
        <v>-7910.9881017315902</v>
      </c>
    </row>
    <row r="57" spans="1:2">
      <c r="A57" s="668" t="s">
        <v>67</v>
      </c>
      <c r="B57" s="882">
        <v>-26277.05489701475</v>
      </c>
    </row>
    <row r="58" spans="1:2">
      <c r="A58" s="665" t="s">
        <v>1260</v>
      </c>
      <c r="B58" s="883">
        <v>-46564.816419838869</v>
      </c>
    </row>
    <row r="59" spans="1:2">
      <c r="A59" s="665" t="s">
        <v>202</v>
      </c>
      <c r="B59" s="653">
        <v>58673.806851133631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10"/>
  <dimension ref="A1:G14"/>
  <sheetViews>
    <sheetView workbookViewId="0">
      <selection activeCell="A5" sqref="A5"/>
    </sheetView>
  </sheetViews>
  <sheetFormatPr defaultRowHeight="14.5"/>
  <cols>
    <col min="1" max="2" width="42.54296875" customWidth="1"/>
    <col min="3" max="3" width="3.1796875" customWidth="1"/>
    <col min="4" max="4" width="18.7265625" bestFit="1" customWidth="1"/>
    <col min="5" max="5" width="16.54296875" bestFit="1" customWidth="1"/>
  </cols>
  <sheetData>
    <row r="1" spans="1:7">
      <c r="A1" s="947" t="s">
        <v>1055</v>
      </c>
      <c r="B1" s="947"/>
      <c r="D1" t="s">
        <v>1057</v>
      </c>
    </row>
    <row r="2" spans="1:7" s="114" customFormat="1">
      <c r="A2" s="1" t="s">
        <v>1053</v>
      </c>
      <c r="B2" s="1" t="s">
        <v>1054</v>
      </c>
      <c r="D2" s="116" t="s">
        <v>1058</v>
      </c>
      <c r="E2" s="115" t="s">
        <v>1059</v>
      </c>
      <c r="F2" s="118"/>
      <c r="G2" s="117" t="s">
        <v>1060</v>
      </c>
    </row>
    <row r="3" spans="1:7" ht="43.5">
      <c r="A3" s="77" t="s">
        <v>1051</v>
      </c>
      <c r="B3" s="77" t="s">
        <v>1056</v>
      </c>
      <c r="D3" s="116" t="s">
        <v>1061</v>
      </c>
      <c r="E3" s="125" t="s">
        <v>1062</v>
      </c>
      <c r="F3" s="124"/>
      <c r="G3" s="123">
        <v>0.18</v>
      </c>
    </row>
    <row r="4" spans="1:7" ht="29">
      <c r="A4" s="77" t="s">
        <v>1052</v>
      </c>
      <c r="B4" s="77"/>
      <c r="D4" s="116" t="s">
        <v>1063</v>
      </c>
      <c r="E4" s="125" t="s">
        <v>1064</v>
      </c>
      <c r="F4" s="119"/>
      <c r="G4" s="122">
        <v>0.44</v>
      </c>
    </row>
    <row r="5" spans="1:7">
      <c r="A5" t="s">
        <v>1116</v>
      </c>
      <c r="D5" s="116" t="s">
        <v>1065</v>
      </c>
      <c r="E5" s="126" t="s">
        <v>1066</v>
      </c>
      <c r="F5" s="120"/>
      <c r="G5" s="123">
        <v>1.07</v>
      </c>
    </row>
    <row r="6" spans="1:7">
      <c r="A6" t="s">
        <v>1214</v>
      </c>
      <c r="D6" s="116" t="s">
        <v>1067</v>
      </c>
      <c r="E6" s="126" t="s">
        <v>1068</v>
      </c>
      <c r="F6" s="120"/>
      <c r="G6" s="123">
        <v>2.65</v>
      </c>
    </row>
    <row r="7" spans="1:7">
      <c r="A7" t="s">
        <v>1215</v>
      </c>
      <c r="D7" s="116" t="s">
        <v>1069</v>
      </c>
      <c r="E7" s="125" t="s">
        <v>1070</v>
      </c>
      <c r="F7" s="119"/>
      <c r="G7" s="123">
        <v>1.58</v>
      </c>
    </row>
    <row r="8" spans="1:7">
      <c r="A8" t="s">
        <v>1216</v>
      </c>
      <c r="D8" s="116" t="s">
        <v>1071</v>
      </c>
      <c r="E8" s="125" t="s">
        <v>1072</v>
      </c>
      <c r="F8" s="119"/>
      <c r="G8" s="123">
        <v>0.48</v>
      </c>
    </row>
    <row r="9" spans="1:7">
      <c r="A9" s="49" t="s">
        <v>1245</v>
      </c>
      <c r="D9" s="116" t="s">
        <v>1073</v>
      </c>
      <c r="E9" s="126" t="s">
        <v>1074</v>
      </c>
      <c r="F9" s="119"/>
      <c r="G9" s="122">
        <v>0.77</v>
      </c>
    </row>
    <row r="10" spans="1:7">
      <c r="D10" s="116" t="s">
        <v>1075</v>
      </c>
      <c r="E10" s="126" t="s">
        <v>1076</v>
      </c>
      <c r="F10" s="119"/>
      <c r="G10" s="122">
        <v>0.28999999999999998</v>
      </c>
    </row>
    <row r="11" spans="1:7">
      <c r="D11" s="116" t="s">
        <v>1077</v>
      </c>
      <c r="E11" s="126" t="s">
        <v>1078</v>
      </c>
      <c r="F11" s="119"/>
      <c r="G11" s="121">
        <v>0</v>
      </c>
    </row>
    <row r="12" spans="1:7">
      <c r="D12" s="116" t="s">
        <v>1079</v>
      </c>
      <c r="E12" s="126" t="s">
        <v>1080</v>
      </c>
      <c r="F12" s="119"/>
      <c r="G12" s="123">
        <v>0.08</v>
      </c>
    </row>
    <row r="13" spans="1:7">
      <c r="D13" s="116" t="s">
        <v>1081</v>
      </c>
      <c r="E13" s="126" t="s">
        <v>1082</v>
      </c>
      <c r="F13" s="120"/>
      <c r="G13" s="123">
        <v>0.26</v>
      </c>
    </row>
    <row r="14" spans="1:7">
      <c r="D14" s="116" t="s">
        <v>1083</v>
      </c>
      <c r="E14" s="126" t="s">
        <v>1084</v>
      </c>
      <c r="F14" s="119"/>
      <c r="G14" s="123">
        <v>1.32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1"/>
  <dimension ref="A3:J188"/>
  <sheetViews>
    <sheetView showGridLines="0" topLeftCell="A13" workbookViewId="0">
      <selection activeCell="O30" sqref="O30"/>
    </sheetView>
  </sheetViews>
  <sheetFormatPr defaultColWidth="9" defaultRowHeight="14.5"/>
  <cols>
    <col min="1" max="1" width="10.453125" style="130" bestFit="1" customWidth="1"/>
    <col min="2" max="2" width="7.7265625" style="130" bestFit="1" customWidth="1"/>
    <col min="3" max="3" width="6.453125" style="130" bestFit="1" customWidth="1"/>
    <col min="4" max="4" width="9.453125" style="130" bestFit="1" customWidth="1"/>
    <col min="5" max="5" width="8.81640625" style="130" bestFit="1" customWidth="1"/>
    <col min="6" max="6" width="7" style="130" bestFit="1" customWidth="1"/>
    <col min="7" max="7" width="6.453125" style="130" bestFit="1" customWidth="1"/>
    <col min="8" max="8" width="7.26953125" style="130" bestFit="1" customWidth="1"/>
    <col min="9" max="9" width="13.453125" style="130" bestFit="1" customWidth="1"/>
    <col min="10" max="10" width="8.81640625" style="130" bestFit="1" customWidth="1"/>
    <col min="11" max="16384" width="9" style="130"/>
  </cols>
  <sheetData>
    <row r="3" spans="1:10" ht="29">
      <c r="A3" s="133" t="s">
        <v>357</v>
      </c>
      <c r="B3" s="133" t="s">
        <v>444</v>
      </c>
      <c r="C3" s="133" t="s">
        <v>1098</v>
      </c>
      <c r="D3" s="133" t="s">
        <v>1097</v>
      </c>
      <c r="E3" s="133" t="s">
        <v>1096</v>
      </c>
      <c r="F3" s="133" t="s">
        <v>1095</v>
      </c>
      <c r="G3" s="133" t="s">
        <v>1094</v>
      </c>
      <c r="H3" s="133" t="s">
        <v>1093</v>
      </c>
      <c r="I3" s="133" t="s">
        <v>1089</v>
      </c>
      <c r="J3" s="133" t="s">
        <v>1092</v>
      </c>
    </row>
    <row r="4" spans="1:10" ht="15" thickBot="1">
      <c r="A4" s="131">
        <v>43146</v>
      </c>
      <c r="B4" s="136">
        <v>84291</v>
      </c>
      <c r="C4" s="136">
        <v>84291</v>
      </c>
      <c r="D4" s="137">
        <v>0.9</v>
      </c>
      <c r="E4" s="136">
        <v>83551</v>
      </c>
      <c r="F4" s="136">
        <v>83551</v>
      </c>
      <c r="G4" s="136">
        <v>84330</v>
      </c>
      <c r="H4" s="136">
        <v>84686</v>
      </c>
      <c r="I4" s="138" t="s">
        <v>1101</v>
      </c>
      <c r="J4" s="136">
        <v>1178821</v>
      </c>
    </row>
    <row r="5" spans="1:10">
      <c r="A5" s="131">
        <v>43145</v>
      </c>
      <c r="B5" s="134">
        <v>83543</v>
      </c>
      <c r="C5" s="134">
        <v>83543</v>
      </c>
      <c r="D5" s="135">
        <v>3.27</v>
      </c>
      <c r="E5" s="135">
        <v>80901.47</v>
      </c>
      <c r="F5" s="134">
        <v>80901</v>
      </c>
      <c r="G5" s="134">
        <v>83077</v>
      </c>
      <c r="H5" s="134">
        <v>83782</v>
      </c>
      <c r="I5" s="134">
        <v>11273376407</v>
      </c>
      <c r="J5" s="134">
        <v>1268452</v>
      </c>
    </row>
    <row r="6" spans="1:10">
      <c r="A6" s="131">
        <v>43144</v>
      </c>
      <c r="B6" s="134">
        <v>80899</v>
      </c>
      <c r="C6" s="134">
        <v>80899</v>
      </c>
      <c r="D6" s="135">
        <v>0</v>
      </c>
      <c r="E6" s="135">
        <v>80898.7</v>
      </c>
      <c r="F6" s="134">
        <v>80899</v>
      </c>
      <c r="G6" s="134">
        <v>80899</v>
      </c>
      <c r="H6" s="134">
        <v>80899</v>
      </c>
      <c r="I6" s="135"/>
      <c r="J6" s="135">
        <v>0</v>
      </c>
    </row>
    <row r="7" spans="1:10">
      <c r="A7" s="131">
        <v>43143</v>
      </c>
      <c r="B7" s="134">
        <v>80899</v>
      </c>
      <c r="C7" s="134">
        <v>80899</v>
      </c>
      <c r="D7" s="135">
        <v>0</v>
      </c>
      <c r="E7" s="135">
        <v>80898.7</v>
      </c>
      <c r="F7" s="134">
        <v>80899</v>
      </c>
      <c r="G7" s="134">
        <v>80899</v>
      </c>
      <c r="H7" s="134">
        <v>80899</v>
      </c>
      <c r="I7" s="135"/>
      <c r="J7" s="135">
        <v>0</v>
      </c>
    </row>
    <row r="8" spans="1:10">
      <c r="A8" s="131">
        <v>43140</v>
      </c>
      <c r="B8" s="134">
        <v>80899</v>
      </c>
      <c r="C8" s="134">
        <v>80899</v>
      </c>
      <c r="D8" s="135">
        <v>-0.78</v>
      </c>
      <c r="E8" s="135">
        <v>81531.509999999995</v>
      </c>
      <c r="F8" s="134">
        <v>79690</v>
      </c>
      <c r="G8" s="134">
        <v>80894</v>
      </c>
      <c r="H8" s="134">
        <v>81897</v>
      </c>
      <c r="I8" s="134">
        <v>12486591389</v>
      </c>
      <c r="J8" s="134">
        <v>1496622</v>
      </c>
    </row>
    <row r="9" spans="1:10">
      <c r="A9" s="131">
        <v>43139</v>
      </c>
      <c r="B9" s="134">
        <v>81533</v>
      </c>
      <c r="C9" s="134">
        <v>81533</v>
      </c>
      <c r="D9" s="135">
        <v>-1.49</v>
      </c>
      <c r="E9" s="135">
        <v>82773.48</v>
      </c>
      <c r="F9" s="134">
        <v>81109</v>
      </c>
      <c r="G9" s="134">
        <v>82403</v>
      </c>
      <c r="H9" s="134">
        <v>83501</v>
      </c>
      <c r="I9" s="134">
        <v>11392355719</v>
      </c>
      <c r="J9" s="134">
        <v>1230676</v>
      </c>
    </row>
    <row r="10" spans="1:10">
      <c r="A10" s="131">
        <v>43138</v>
      </c>
      <c r="B10" s="134">
        <v>82767</v>
      </c>
      <c r="C10" s="134">
        <v>82767</v>
      </c>
      <c r="D10" s="135">
        <v>-1.34</v>
      </c>
      <c r="E10" s="135">
        <v>83893.81</v>
      </c>
      <c r="F10" s="134">
        <v>82548</v>
      </c>
      <c r="G10" s="134">
        <v>83643</v>
      </c>
      <c r="H10" s="134">
        <v>84410</v>
      </c>
      <c r="I10" s="134">
        <v>11972452683</v>
      </c>
      <c r="J10" s="134">
        <v>1286980</v>
      </c>
    </row>
    <row r="11" spans="1:10">
      <c r="A11" s="131">
        <v>43137</v>
      </c>
      <c r="B11" s="134">
        <v>83894</v>
      </c>
      <c r="C11" s="134">
        <v>83894</v>
      </c>
      <c r="D11" s="135">
        <v>2.48</v>
      </c>
      <c r="E11" s="135">
        <v>81857.259999999995</v>
      </c>
      <c r="F11" s="134">
        <v>80804</v>
      </c>
      <c r="G11" s="134">
        <v>82662</v>
      </c>
      <c r="H11" s="134">
        <v>84162</v>
      </c>
      <c r="I11" s="134">
        <v>16999474447</v>
      </c>
      <c r="J11" s="134">
        <v>1645556</v>
      </c>
    </row>
    <row r="12" spans="1:10">
      <c r="A12" s="131">
        <v>43136</v>
      </c>
      <c r="B12" s="134">
        <v>81861</v>
      </c>
      <c r="C12" s="134">
        <v>81861</v>
      </c>
      <c r="D12" s="135">
        <v>-2.59</v>
      </c>
      <c r="E12" s="135">
        <v>84039.78</v>
      </c>
      <c r="F12" s="134">
        <v>81861</v>
      </c>
      <c r="G12" s="134">
        <v>83521</v>
      </c>
      <c r="H12" s="134">
        <v>84311</v>
      </c>
      <c r="I12" s="134">
        <v>9676222855</v>
      </c>
      <c r="J12" s="134">
        <v>998951</v>
      </c>
    </row>
    <row r="13" spans="1:10">
      <c r="A13" s="131">
        <v>43133</v>
      </c>
      <c r="B13" s="134">
        <v>84041</v>
      </c>
      <c r="C13" s="134">
        <v>84041</v>
      </c>
      <c r="D13" s="135">
        <v>-1.7</v>
      </c>
      <c r="E13" s="135">
        <v>85495.08</v>
      </c>
      <c r="F13" s="134">
        <v>83831</v>
      </c>
      <c r="G13" s="134">
        <v>84254</v>
      </c>
      <c r="H13" s="134">
        <v>85495</v>
      </c>
      <c r="I13" s="134">
        <v>10211992123</v>
      </c>
      <c r="J13" s="134">
        <v>1137498</v>
      </c>
    </row>
    <row r="14" spans="1:10">
      <c r="A14" s="131">
        <v>43132</v>
      </c>
      <c r="B14" s="134">
        <v>85495</v>
      </c>
      <c r="C14" s="134">
        <v>85495</v>
      </c>
      <c r="D14" s="135">
        <v>0.69</v>
      </c>
      <c r="E14" s="135">
        <v>84912.87</v>
      </c>
      <c r="F14" s="134">
        <v>84833</v>
      </c>
      <c r="G14" s="134">
        <v>85483</v>
      </c>
      <c r="H14" s="134">
        <v>86028</v>
      </c>
      <c r="I14" s="134">
        <v>12363526055</v>
      </c>
      <c r="J14" s="134">
        <v>1332082</v>
      </c>
    </row>
    <row r="15" spans="1:10">
      <c r="A15" s="131">
        <v>43131</v>
      </c>
      <c r="B15" s="134">
        <v>84913</v>
      </c>
      <c r="C15" s="134">
        <v>84913</v>
      </c>
      <c r="D15" s="135">
        <v>0.51</v>
      </c>
      <c r="E15" s="135">
        <v>84485.49</v>
      </c>
      <c r="F15" s="134">
        <v>84484</v>
      </c>
      <c r="G15" s="134">
        <v>85591</v>
      </c>
      <c r="H15" s="134">
        <v>86213</v>
      </c>
      <c r="I15" s="134">
        <v>12695021011</v>
      </c>
      <c r="J15" s="134">
        <v>1302839</v>
      </c>
    </row>
    <row r="16" spans="1:10">
      <c r="A16" s="131">
        <v>43130</v>
      </c>
      <c r="B16" s="134">
        <v>84482</v>
      </c>
      <c r="C16" s="134">
        <v>84482</v>
      </c>
      <c r="D16" s="135">
        <v>-0.25</v>
      </c>
      <c r="E16" s="135">
        <v>84697.27</v>
      </c>
      <c r="F16" s="134">
        <v>83804</v>
      </c>
      <c r="G16" s="134">
        <v>84099</v>
      </c>
      <c r="H16" s="134">
        <v>84697</v>
      </c>
      <c r="I16" s="134">
        <v>10136195484</v>
      </c>
      <c r="J16" s="134">
        <v>1007977</v>
      </c>
    </row>
    <row r="17" spans="1:10">
      <c r="A17" s="131">
        <v>43129</v>
      </c>
      <c r="B17" s="134">
        <v>84698</v>
      </c>
      <c r="C17" s="134">
        <v>84698</v>
      </c>
      <c r="D17" s="135">
        <v>-0.97</v>
      </c>
      <c r="E17" s="135">
        <v>85530.84</v>
      </c>
      <c r="F17" s="134">
        <v>84341</v>
      </c>
      <c r="G17" s="134">
        <v>84737</v>
      </c>
      <c r="H17" s="134">
        <v>85531</v>
      </c>
      <c r="I17" s="134">
        <v>11649264088</v>
      </c>
      <c r="J17" s="134">
        <v>1145138</v>
      </c>
    </row>
    <row r="18" spans="1:10">
      <c r="A18" s="131">
        <v>43126</v>
      </c>
      <c r="B18" s="134">
        <v>85531</v>
      </c>
      <c r="C18" s="134">
        <v>85531</v>
      </c>
      <c r="D18" s="135">
        <v>2.21</v>
      </c>
      <c r="E18" s="135">
        <v>83680.240000000005</v>
      </c>
      <c r="F18" s="134">
        <v>83680</v>
      </c>
      <c r="G18" s="134">
        <v>84875</v>
      </c>
      <c r="H18" s="134">
        <v>85531</v>
      </c>
      <c r="I18" s="134">
        <v>16448491249</v>
      </c>
      <c r="J18" s="134">
        <v>1845570</v>
      </c>
    </row>
    <row r="19" spans="1:10">
      <c r="A19" s="131">
        <v>43124</v>
      </c>
      <c r="B19" s="134">
        <v>83680</v>
      </c>
      <c r="C19" s="134">
        <v>83680</v>
      </c>
      <c r="D19" s="135">
        <v>3.72</v>
      </c>
      <c r="E19" s="135">
        <v>80678.81</v>
      </c>
      <c r="F19" s="134">
        <v>80679</v>
      </c>
      <c r="G19" s="134">
        <v>82431</v>
      </c>
      <c r="H19" s="134">
        <v>83680</v>
      </c>
      <c r="I19" s="134">
        <v>15756103632</v>
      </c>
      <c r="J19" s="134">
        <v>1556426</v>
      </c>
    </row>
    <row r="20" spans="1:10">
      <c r="A20" s="131">
        <v>43123</v>
      </c>
      <c r="B20" s="134">
        <v>80678</v>
      </c>
      <c r="C20" s="134">
        <v>80678</v>
      </c>
      <c r="D20" s="135">
        <v>-1.22</v>
      </c>
      <c r="E20" s="135">
        <v>81676.09</v>
      </c>
      <c r="F20" s="134">
        <v>80524</v>
      </c>
      <c r="G20" s="134">
        <v>80962</v>
      </c>
      <c r="H20" s="134">
        <v>81676</v>
      </c>
      <c r="I20" s="134">
        <v>11752598153</v>
      </c>
      <c r="J20" s="134">
        <v>1116129</v>
      </c>
    </row>
    <row r="21" spans="1:10">
      <c r="A21" s="131">
        <v>43122</v>
      </c>
      <c r="B21" s="134">
        <v>81675</v>
      </c>
      <c r="C21" s="134">
        <v>81675</v>
      </c>
      <c r="D21" s="135">
        <v>0.56000000000000005</v>
      </c>
      <c r="E21" s="135">
        <v>81219.5</v>
      </c>
      <c r="F21" s="134">
        <v>80923</v>
      </c>
      <c r="G21" s="134">
        <v>81315</v>
      </c>
      <c r="H21" s="134">
        <v>81675</v>
      </c>
      <c r="I21" s="134">
        <v>7761762007</v>
      </c>
      <c r="J21" s="134">
        <v>895687</v>
      </c>
    </row>
    <row r="22" spans="1:10">
      <c r="A22" s="131">
        <v>43119</v>
      </c>
      <c r="B22" s="134">
        <v>81220</v>
      </c>
      <c r="C22" s="134">
        <v>81220</v>
      </c>
      <c r="D22" s="135">
        <v>0.32</v>
      </c>
      <c r="E22" s="135">
        <v>80964.73</v>
      </c>
      <c r="F22" s="134">
        <v>80854</v>
      </c>
      <c r="G22" s="134">
        <v>81141</v>
      </c>
      <c r="H22" s="134">
        <v>81429</v>
      </c>
      <c r="I22" s="134">
        <v>8431344887</v>
      </c>
      <c r="J22" s="134">
        <v>883230</v>
      </c>
    </row>
    <row r="23" spans="1:10">
      <c r="A23" s="131">
        <v>43118</v>
      </c>
      <c r="B23" s="134">
        <v>80963</v>
      </c>
      <c r="C23" s="134">
        <v>80963</v>
      </c>
      <c r="D23" s="135">
        <v>-0.28000000000000003</v>
      </c>
      <c r="E23" s="135">
        <v>81185.02</v>
      </c>
      <c r="F23" s="134">
        <v>80498</v>
      </c>
      <c r="G23" s="134">
        <v>81043</v>
      </c>
      <c r="H23" s="134">
        <v>81367</v>
      </c>
      <c r="I23" s="134">
        <v>9548153597</v>
      </c>
      <c r="J23" s="134">
        <v>1109113</v>
      </c>
    </row>
    <row r="24" spans="1:10">
      <c r="A24" s="131">
        <v>43117</v>
      </c>
      <c r="B24" s="134">
        <v>81189</v>
      </c>
      <c r="C24" s="134">
        <v>81189</v>
      </c>
      <c r="D24" s="135">
        <v>1.7</v>
      </c>
      <c r="E24" s="135">
        <v>79831.63</v>
      </c>
      <c r="F24" s="134">
        <v>79828</v>
      </c>
      <c r="G24" s="134">
        <v>80514</v>
      </c>
      <c r="H24" s="134">
        <v>81189</v>
      </c>
      <c r="I24" s="134">
        <v>13916414317</v>
      </c>
      <c r="J24" s="134">
        <v>1106817</v>
      </c>
    </row>
    <row r="25" spans="1:10">
      <c r="A25" s="131">
        <v>43116</v>
      </c>
      <c r="B25" s="134">
        <v>79832</v>
      </c>
      <c r="C25" s="134">
        <v>79832</v>
      </c>
      <c r="D25" s="135">
        <v>0.1</v>
      </c>
      <c r="E25" s="135">
        <v>79750.740000000005</v>
      </c>
      <c r="F25" s="134">
        <v>79668</v>
      </c>
      <c r="G25" s="134">
        <v>80017</v>
      </c>
      <c r="H25" s="134">
        <v>80246</v>
      </c>
      <c r="I25" s="134">
        <v>8890579145</v>
      </c>
      <c r="J25" s="134">
        <v>964090</v>
      </c>
    </row>
    <row r="26" spans="1:10">
      <c r="A26" s="131">
        <v>43115</v>
      </c>
      <c r="B26" s="134">
        <v>79752</v>
      </c>
      <c r="C26" s="134">
        <v>79752</v>
      </c>
      <c r="D26" s="135">
        <v>0.51</v>
      </c>
      <c r="E26" s="135">
        <v>79349.119999999995</v>
      </c>
      <c r="F26" s="134">
        <v>79349</v>
      </c>
      <c r="G26" s="134">
        <v>79703</v>
      </c>
      <c r="H26" s="134">
        <v>79847</v>
      </c>
      <c r="I26" s="134">
        <v>10173560620</v>
      </c>
      <c r="J26" s="134">
        <v>656769</v>
      </c>
    </row>
    <row r="27" spans="1:10">
      <c r="A27" s="131">
        <v>43112</v>
      </c>
      <c r="B27" s="134">
        <v>79349</v>
      </c>
      <c r="C27" s="134">
        <v>79349</v>
      </c>
      <c r="D27" s="135">
        <v>-0.02</v>
      </c>
      <c r="E27" s="135">
        <v>79365.440000000002</v>
      </c>
      <c r="F27" s="134">
        <v>78861</v>
      </c>
      <c r="G27" s="134">
        <v>79132</v>
      </c>
      <c r="H27" s="134">
        <v>79440</v>
      </c>
      <c r="I27" s="134">
        <v>9116089337</v>
      </c>
      <c r="J27" s="134">
        <v>1117512</v>
      </c>
    </row>
    <row r="28" spans="1:10">
      <c r="A28" s="131">
        <v>43111</v>
      </c>
      <c r="B28" s="134">
        <v>79365</v>
      </c>
      <c r="C28" s="134">
        <v>79365</v>
      </c>
      <c r="D28" s="135">
        <v>1.49</v>
      </c>
      <c r="E28" s="135">
        <v>78200.75</v>
      </c>
      <c r="F28" s="134">
        <v>78201</v>
      </c>
      <c r="G28" s="134">
        <v>78740</v>
      </c>
      <c r="H28" s="134">
        <v>79365</v>
      </c>
      <c r="I28" s="134">
        <v>8595215069</v>
      </c>
      <c r="J28" s="134">
        <v>963348</v>
      </c>
    </row>
    <row r="29" spans="1:10">
      <c r="A29" s="131">
        <v>43110</v>
      </c>
      <c r="B29" s="134">
        <v>78201</v>
      </c>
      <c r="C29" s="134">
        <v>78201</v>
      </c>
      <c r="D29" s="135">
        <v>-0.84</v>
      </c>
      <c r="E29" s="135">
        <v>78863.570000000007</v>
      </c>
      <c r="F29" s="134">
        <v>78164</v>
      </c>
      <c r="G29" s="134">
        <v>78393</v>
      </c>
      <c r="H29" s="134">
        <v>78864</v>
      </c>
      <c r="I29" s="134">
        <v>7748753269</v>
      </c>
      <c r="J29" s="134">
        <v>939719</v>
      </c>
    </row>
    <row r="30" spans="1:10">
      <c r="A30" s="131">
        <v>43109</v>
      </c>
      <c r="B30" s="134">
        <v>78864</v>
      </c>
      <c r="C30" s="134">
        <v>78864</v>
      </c>
      <c r="D30" s="135">
        <v>-0.65</v>
      </c>
      <c r="E30" s="135">
        <v>79379.210000000006</v>
      </c>
      <c r="F30" s="134">
        <v>78699</v>
      </c>
      <c r="G30" s="134">
        <v>79067</v>
      </c>
      <c r="H30" s="134">
        <v>79415</v>
      </c>
      <c r="I30" s="134">
        <v>9258833797</v>
      </c>
      <c r="J30" s="134">
        <v>1051514</v>
      </c>
    </row>
    <row r="31" spans="1:10">
      <c r="A31" s="131">
        <v>43108</v>
      </c>
      <c r="B31" s="134">
        <v>79379</v>
      </c>
      <c r="C31" s="134">
        <v>79379</v>
      </c>
      <c r="D31" s="135">
        <v>0.39</v>
      </c>
      <c r="E31" s="135">
        <v>79070.27</v>
      </c>
      <c r="F31" s="134">
        <v>78631</v>
      </c>
      <c r="G31" s="134">
        <v>79050</v>
      </c>
      <c r="H31" s="134">
        <v>79395</v>
      </c>
      <c r="I31" s="134">
        <v>7365749722</v>
      </c>
      <c r="J31" s="134">
        <v>1008108</v>
      </c>
    </row>
    <row r="32" spans="1:10">
      <c r="A32" s="131">
        <v>43105</v>
      </c>
      <c r="B32" s="134">
        <v>79071</v>
      </c>
      <c r="C32" s="134">
        <v>79071</v>
      </c>
      <c r="D32" s="135">
        <v>0.54</v>
      </c>
      <c r="E32" s="135">
        <v>78644.27</v>
      </c>
      <c r="F32" s="134">
        <v>78218</v>
      </c>
      <c r="G32" s="134">
        <v>78748</v>
      </c>
      <c r="H32" s="134">
        <v>79071</v>
      </c>
      <c r="I32" s="134">
        <v>7971504703</v>
      </c>
      <c r="J32" s="134">
        <v>961870</v>
      </c>
    </row>
    <row r="33" spans="1:10">
      <c r="A33" s="131">
        <v>43104</v>
      </c>
      <c r="B33" s="134">
        <v>78647</v>
      </c>
      <c r="C33" s="134">
        <v>78647</v>
      </c>
      <c r="D33" s="135">
        <v>0.84</v>
      </c>
      <c r="E33" s="135">
        <v>77997.69</v>
      </c>
      <c r="F33" s="134">
        <v>77998</v>
      </c>
      <c r="G33" s="134">
        <v>78824</v>
      </c>
      <c r="H33" s="134">
        <v>79135</v>
      </c>
      <c r="I33" s="134">
        <v>9568295506</v>
      </c>
      <c r="J33" s="134">
        <v>1250620</v>
      </c>
    </row>
    <row r="34" spans="1:10">
      <c r="A34" s="131">
        <v>43103</v>
      </c>
      <c r="B34" s="134">
        <v>77995</v>
      </c>
      <c r="C34" s="134">
        <v>77995</v>
      </c>
      <c r="D34" s="135">
        <v>0.13</v>
      </c>
      <c r="E34" s="135">
        <v>77889.41</v>
      </c>
      <c r="F34" s="134">
        <v>77602</v>
      </c>
      <c r="G34" s="134">
        <v>78090</v>
      </c>
      <c r="H34" s="134">
        <v>78414</v>
      </c>
      <c r="I34" s="134">
        <v>8739288234</v>
      </c>
      <c r="J34" s="134">
        <v>1060439</v>
      </c>
    </row>
    <row r="35" spans="1:10">
      <c r="A35" s="131">
        <v>43102</v>
      </c>
      <c r="B35" s="134">
        <v>77891</v>
      </c>
      <c r="C35" s="134">
        <v>77891</v>
      </c>
      <c r="D35" s="135">
        <v>1.95</v>
      </c>
      <c r="E35" s="135">
        <v>76402.600000000006</v>
      </c>
      <c r="F35" s="134">
        <v>76403</v>
      </c>
      <c r="G35" s="134">
        <v>77566</v>
      </c>
      <c r="H35" s="134">
        <v>77909</v>
      </c>
      <c r="I35" s="134">
        <v>7991078520</v>
      </c>
      <c r="J35" s="134">
        <v>1119447</v>
      </c>
    </row>
    <row r="36" spans="1:10">
      <c r="A36" s="131">
        <v>43098</v>
      </c>
      <c r="B36" s="134">
        <v>76402</v>
      </c>
      <c r="C36" s="134">
        <v>76402</v>
      </c>
      <c r="D36" s="135">
        <v>0</v>
      </c>
      <c r="E36" s="135">
        <v>76402.080000000002</v>
      </c>
      <c r="F36" s="134">
        <v>76402</v>
      </c>
      <c r="G36" s="134">
        <v>76402</v>
      </c>
      <c r="H36" s="134">
        <v>76402</v>
      </c>
      <c r="I36" s="135"/>
      <c r="J36" s="135">
        <v>0</v>
      </c>
    </row>
    <row r="37" spans="1:10">
      <c r="A37" s="131">
        <v>43097</v>
      </c>
      <c r="B37" s="134">
        <v>76402</v>
      </c>
      <c r="C37" s="134">
        <v>76402</v>
      </c>
      <c r="D37" s="135">
        <v>0.43</v>
      </c>
      <c r="E37" s="135">
        <v>76077.06</v>
      </c>
      <c r="F37" s="134">
        <v>76077</v>
      </c>
      <c r="G37" s="134">
        <v>76332</v>
      </c>
      <c r="H37" s="134">
        <v>76437</v>
      </c>
      <c r="I37" s="134">
        <v>7188256586</v>
      </c>
      <c r="J37" s="134">
        <v>796752</v>
      </c>
    </row>
    <row r="38" spans="1:10">
      <c r="A38" s="131">
        <v>43096</v>
      </c>
      <c r="B38" s="134">
        <v>76073</v>
      </c>
      <c r="C38" s="134">
        <v>76073</v>
      </c>
      <c r="D38" s="135">
        <v>0.48</v>
      </c>
      <c r="E38" s="135">
        <v>75707.73</v>
      </c>
      <c r="F38" s="134">
        <v>75708</v>
      </c>
      <c r="G38" s="134">
        <v>76137</v>
      </c>
      <c r="H38" s="134">
        <v>76293</v>
      </c>
      <c r="I38" s="134">
        <v>5150077466</v>
      </c>
      <c r="J38" s="134">
        <v>708212</v>
      </c>
    </row>
    <row r="39" spans="1:10">
      <c r="A39" s="131">
        <v>43095</v>
      </c>
      <c r="B39" s="134">
        <v>75708</v>
      </c>
      <c r="C39" s="134">
        <v>75708</v>
      </c>
      <c r="D39" s="135">
        <v>0.69</v>
      </c>
      <c r="E39" s="135">
        <v>75186.53</v>
      </c>
      <c r="F39" s="134">
        <v>74924</v>
      </c>
      <c r="G39" s="134">
        <v>75523</v>
      </c>
      <c r="H39" s="134">
        <v>75837</v>
      </c>
      <c r="I39" s="134">
        <v>4926807391</v>
      </c>
      <c r="J39" s="134">
        <v>609110</v>
      </c>
    </row>
    <row r="40" spans="1:10">
      <c r="A40" s="131">
        <v>43091</v>
      </c>
      <c r="B40" s="134">
        <v>75187</v>
      </c>
      <c r="C40" s="134">
        <v>75187</v>
      </c>
      <c r="D40" s="135">
        <v>7.0000000000000007E-2</v>
      </c>
      <c r="E40" s="135">
        <v>75128.09</v>
      </c>
      <c r="F40" s="134">
        <v>74623</v>
      </c>
      <c r="G40" s="134">
        <v>75036</v>
      </c>
      <c r="H40" s="134">
        <v>75227</v>
      </c>
      <c r="I40" s="134">
        <v>5877583024</v>
      </c>
      <c r="J40" s="134">
        <v>744688</v>
      </c>
    </row>
    <row r="41" spans="1:10">
      <c r="A41" s="131">
        <v>43090</v>
      </c>
      <c r="B41" s="134">
        <v>75133</v>
      </c>
      <c r="C41" s="134">
        <v>75133</v>
      </c>
      <c r="D41" s="135">
        <v>2.41</v>
      </c>
      <c r="E41" s="135">
        <v>73367.03</v>
      </c>
      <c r="F41" s="134">
        <v>73265</v>
      </c>
      <c r="G41" s="134">
        <v>74302</v>
      </c>
      <c r="H41" s="134">
        <v>75133</v>
      </c>
      <c r="I41" s="134">
        <v>9684252711</v>
      </c>
      <c r="J41" s="134">
        <v>1016737</v>
      </c>
    </row>
    <row r="42" spans="1:10">
      <c r="A42" s="131">
        <v>43089</v>
      </c>
      <c r="B42" s="134">
        <v>73367</v>
      </c>
      <c r="C42" s="134">
        <v>73367</v>
      </c>
      <c r="D42" s="135">
        <v>0.94</v>
      </c>
      <c r="E42" s="135">
        <v>72679.759999999995</v>
      </c>
      <c r="F42" s="134">
        <v>72680</v>
      </c>
      <c r="G42" s="134">
        <v>73269</v>
      </c>
      <c r="H42" s="134">
        <v>73492</v>
      </c>
      <c r="I42" s="134">
        <v>6549388179</v>
      </c>
      <c r="J42" s="134">
        <v>1022995</v>
      </c>
    </row>
    <row r="43" spans="1:10">
      <c r="A43" s="131">
        <v>43088</v>
      </c>
      <c r="B43" s="134">
        <v>72680</v>
      </c>
      <c r="C43" s="134">
        <v>72680</v>
      </c>
      <c r="D43" s="135">
        <v>-0.6</v>
      </c>
      <c r="E43" s="135">
        <v>73121.62</v>
      </c>
      <c r="F43" s="134">
        <v>72347</v>
      </c>
      <c r="G43" s="134">
        <v>72680</v>
      </c>
      <c r="H43" s="134">
        <v>73139</v>
      </c>
      <c r="I43" s="134">
        <v>6708826793</v>
      </c>
      <c r="J43" s="134">
        <v>942810</v>
      </c>
    </row>
    <row r="44" spans="1:10">
      <c r="A44" s="131">
        <v>43087</v>
      </c>
      <c r="B44" s="134">
        <v>73115</v>
      </c>
      <c r="C44" s="134">
        <v>73115</v>
      </c>
      <c r="D44" s="135">
        <v>0.7</v>
      </c>
      <c r="E44" s="135">
        <v>72621.39</v>
      </c>
      <c r="F44" s="134">
        <v>72621</v>
      </c>
      <c r="G44" s="134">
        <v>73210</v>
      </c>
      <c r="H44" s="134">
        <v>73519</v>
      </c>
      <c r="I44" s="134">
        <v>14271103664</v>
      </c>
      <c r="J44" s="134">
        <v>991527</v>
      </c>
    </row>
    <row r="45" spans="1:10">
      <c r="A45" s="131">
        <v>43084</v>
      </c>
      <c r="B45" s="134">
        <v>72608</v>
      </c>
      <c r="C45" s="134">
        <v>72608</v>
      </c>
      <c r="D45" s="135">
        <v>0.25</v>
      </c>
      <c r="E45" s="135">
        <v>72428.320000000007</v>
      </c>
      <c r="F45" s="134">
        <v>72277</v>
      </c>
      <c r="G45" s="134">
        <v>72704</v>
      </c>
      <c r="H45" s="134">
        <v>73069</v>
      </c>
      <c r="I45" s="134">
        <v>17835238282</v>
      </c>
      <c r="J45" s="134">
        <v>1219005</v>
      </c>
    </row>
    <row r="46" spans="1:10">
      <c r="A46" s="131">
        <v>43083</v>
      </c>
      <c r="B46" s="134">
        <v>72429</v>
      </c>
      <c r="C46" s="134">
        <v>72429</v>
      </c>
      <c r="D46" s="135">
        <v>-0.67</v>
      </c>
      <c r="E46" s="135">
        <v>72912.72</v>
      </c>
      <c r="F46" s="134">
        <v>71969</v>
      </c>
      <c r="G46" s="134">
        <v>72361</v>
      </c>
      <c r="H46" s="134">
        <v>72913</v>
      </c>
      <c r="I46" s="134">
        <v>11391099183</v>
      </c>
      <c r="J46" s="134">
        <v>1012228</v>
      </c>
    </row>
    <row r="47" spans="1:10">
      <c r="A47" s="131">
        <v>43082</v>
      </c>
      <c r="B47" s="134">
        <v>72914</v>
      </c>
      <c r="C47" s="134">
        <v>72914</v>
      </c>
      <c r="D47" s="135">
        <v>-1.22</v>
      </c>
      <c r="E47" s="135">
        <v>73827.210000000006</v>
      </c>
      <c r="F47" s="134">
        <v>72569</v>
      </c>
      <c r="G47" s="134">
        <v>73884</v>
      </c>
      <c r="H47" s="134">
        <v>74622</v>
      </c>
      <c r="I47" s="134">
        <v>29742478650</v>
      </c>
      <c r="J47" s="134">
        <v>1440519</v>
      </c>
    </row>
    <row r="48" spans="1:10">
      <c r="A48" s="131">
        <v>43081</v>
      </c>
      <c r="B48" s="134">
        <v>73814</v>
      </c>
      <c r="C48" s="134">
        <v>73814</v>
      </c>
      <c r="D48" s="135">
        <v>1.39</v>
      </c>
      <c r="E48" s="135">
        <v>72799.710000000006</v>
      </c>
      <c r="F48" s="134">
        <v>71798</v>
      </c>
      <c r="G48" s="134">
        <v>72635</v>
      </c>
      <c r="H48" s="134">
        <v>73814</v>
      </c>
      <c r="I48" s="134">
        <v>8120850534</v>
      </c>
      <c r="J48" s="134">
        <v>967489</v>
      </c>
    </row>
    <row r="49" spans="1:10">
      <c r="A49" s="131">
        <v>43080</v>
      </c>
      <c r="B49" s="134">
        <v>72800</v>
      </c>
      <c r="C49" s="134">
        <v>72800</v>
      </c>
      <c r="D49" s="135">
        <v>0.09</v>
      </c>
      <c r="E49" s="135">
        <v>72774.97</v>
      </c>
      <c r="F49" s="134">
        <v>72498</v>
      </c>
      <c r="G49" s="134">
        <v>73036</v>
      </c>
      <c r="H49" s="134">
        <v>73361</v>
      </c>
      <c r="I49" s="134">
        <v>6902111551</v>
      </c>
      <c r="J49" s="134">
        <v>829075</v>
      </c>
    </row>
    <row r="50" spans="1:10">
      <c r="A50" s="131">
        <v>43077</v>
      </c>
      <c r="B50" s="134">
        <v>72732</v>
      </c>
      <c r="C50" s="134">
        <v>72732</v>
      </c>
      <c r="D50" s="135">
        <v>0.34</v>
      </c>
      <c r="E50" s="135">
        <v>72489.149999999994</v>
      </c>
      <c r="F50" s="134">
        <v>72489</v>
      </c>
      <c r="G50" s="134">
        <v>73098</v>
      </c>
      <c r="H50" s="134">
        <v>73425</v>
      </c>
      <c r="I50" s="134">
        <v>8384161937</v>
      </c>
      <c r="J50" s="134">
        <v>930215</v>
      </c>
    </row>
    <row r="51" spans="1:10">
      <c r="A51" s="131">
        <v>43076</v>
      </c>
      <c r="B51" s="134">
        <v>72487</v>
      </c>
      <c r="C51" s="134">
        <v>72487</v>
      </c>
      <c r="D51" s="135">
        <v>-1.07</v>
      </c>
      <c r="E51" s="135">
        <v>73267.88</v>
      </c>
      <c r="F51" s="134">
        <v>71356</v>
      </c>
      <c r="G51" s="134">
        <v>72310</v>
      </c>
      <c r="H51" s="134">
        <v>73268</v>
      </c>
      <c r="I51" s="134">
        <v>9070925311</v>
      </c>
      <c r="J51" s="134">
        <v>1155239</v>
      </c>
    </row>
    <row r="52" spans="1:10">
      <c r="A52" s="131">
        <v>43075</v>
      </c>
      <c r="B52" s="134">
        <v>73268</v>
      </c>
      <c r="C52" s="134">
        <v>73268</v>
      </c>
      <c r="D52" s="135">
        <v>1</v>
      </c>
      <c r="E52" s="135">
        <v>72534.53</v>
      </c>
      <c r="F52" s="134">
        <v>71906</v>
      </c>
      <c r="G52" s="134">
        <v>72570</v>
      </c>
      <c r="H52" s="134">
        <v>73418</v>
      </c>
      <c r="I52" s="134">
        <v>8686522412</v>
      </c>
      <c r="J52" s="134">
        <v>1079242</v>
      </c>
    </row>
    <row r="53" spans="1:10">
      <c r="A53" s="131">
        <v>43074</v>
      </c>
      <c r="B53" s="134">
        <v>72546</v>
      </c>
      <c r="C53" s="134">
        <v>72546</v>
      </c>
      <c r="D53" s="135">
        <v>-0.74</v>
      </c>
      <c r="E53" s="135">
        <v>73090.17</v>
      </c>
      <c r="F53" s="134">
        <v>72319</v>
      </c>
      <c r="G53" s="134">
        <v>73446</v>
      </c>
      <c r="H53" s="134">
        <v>74166</v>
      </c>
      <c r="I53" s="134">
        <v>8028188069</v>
      </c>
      <c r="J53" s="134">
        <v>1026332</v>
      </c>
    </row>
    <row r="54" spans="1:10">
      <c r="A54" s="131">
        <v>43073</v>
      </c>
      <c r="B54" s="134">
        <v>73090</v>
      </c>
      <c r="C54" s="134">
        <v>73090</v>
      </c>
      <c r="D54" s="135">
        <v>1.1399999999999999</v>
      </c>
      <c r="E54" s="135">
        <v>72266.11</v>
      </c>
      <c r="F54" s="134">
        <v>72266</v>
      </c>
      <c r="G54" s="134">
        <v>73090</v>
      </c>
      <c r="H54" s="134">
        <v>73749</v>
      </c>
      <c r="I54" s="134">
        <v>8015076506</v>
      </c>
      <c r="J54" s="134">
        <v>1048112</v>
      </c>
    </row>
    <row r="55" spans="1:10">
      <c r="A55" s="131">
        <v>43070</v>
      </c>
      <c r="B55" s="134">
        <v>72264</v>
      </c>
      <c r="C55" s="134">
        <v>72264</v>
      </c>
      <c r="D55" s="135">
        <v>0.74</v>
      </c>
      <c r="E55" s="135">
        <v>71955.27</v>
      </c>
      <c r="F55" s="134">
        <v>71488</v>
      </c>
      <c r="G55" s="134">
        <v>72078</v>
      </c>
      <c r="H55" s="134">
        <v>72472</v>
      </c>
      <c r="I55" s="134">
        <v>7791900697</v>
      </c>
      <c r="J55" s="134">
        <v>1108754</v>
      </c>
    </row>
    <row r="56" spans="1:10">
      <c r="A56" s="131">
        <v>43069</v>
      </c>
      <c r="B56" s="134">
        <v>71733</v>
      </c>
      <c r="C56" s="134">
        <v>71733</v>
      </c>
      <c r="D56" s="135">
        <v>-1.33</v>
      </c>
      <c r="E56" s="135">
        <v>72700.45</v>
      </c>
      <c r="F56" s="134">
        <v>71215</v>
      </c>
      <c r="G56" s="134">
        <v>71776</v>
      </c>
      <c r="H56" s="134">
        <v>72700</v>
      </c>
      <c r="I56" s="134">
        <v>26299263433</v>
      </c>
      <c r="J56" s="134">
        <v>1747887</v>
      </c>
    </row>
    <row r="57" spans="1:10">
      <c r="A57" s="131">
        <v>43068</v>
      </c>
      <c r="B57" s="134">
        <v>72700</v>
      </c>
      <c r="C57" s="134">
        <v>72700</v>
      </c>
      <c r="D57" s="135">
        <v>-1.94</v>
      </c>
      <c r="E57" s="135">
        <v>74145.67</v>
      </c>
      <c r="F57" s="134">
        <v>72700</v>
      </c>
      <c r="G57" s="134">
        <v>73380</v>
      </c>
      <c r="H57" s="134">
        <v>74515</v>
      </c>
      <c r="I57" s="134">
        <v>9788775863</v>
      </c>
      <c r="J57" s="134">
        <v>1253957</v>
      </c>
    </row>
    <row r="58" spans="1:10">
      <c r="A58" s="131">
        <v>43067</v>
      </c>
      <c r="B58" s="134">
        <v>74140</v>
      </c>
      <c r="C58" s="134">
        <v>74140</v>
      </c>
      <c r="D58" s="135">
        <v>0.11</v>
      </c>
      <c r="E58" s="135">
        <v>74059.95</v>
      </c>
      <c r="F58" s="134">
        <v>74056</v>
      </c>
      <c r="G58" s="134">
        <v>74522</v>
      </c>
      <c r="H58" s="134">
        <v>74989</v>
      </c>
      <c r="I58" s="134">
        <v>8807607480</v>
      </c>
      <c r="J58" s="134">
        <v>1068072</v>
      </c>
    </row>
    <row r="59" spans="1:10">
      <c r="A59" s="131">
        <v>43066</v>
      </c>
      <c r="B59" s="134">
        <v>74059</v>
      </c>
      <c r="C59" s="134">
        <v>74059</v>
      </c>
      <c r="D59" s="135">
        <v>-0.13</v>
      </c>
      <c r="E59" s="135">
        <v>74157.149999999994</v>
      </c>
      <c r="F59" s="134">
        <v>73159</v>
      </c>
      <c r="G59" s="134">
        <v>73575</v>
      </c>
      <c r="H59" s="134">
        <v>74157</v>
      </c>
      <c r="I59" s="134">
        <v>7401463450</v>
      </c>
      <c r="J59" s="134">
        <v>951484</v>
      </c>
    </row>
    <row r="60" spans="1:10">
      <c r="A60" s="131">
        <v>43063</v>
      </c>
      <c r="B60" s="134">
        <v>74157</v>
      </c>
      <c r="C60" s="134">
        <v>74157</v>
      </c>
      <c r="D60" s="135">
        <v>-0.44</v>
      </c>
      <c r="E60" s="135">
        <v>74503</v>
      </c>
      <c r="F60" s="134">
        <v>74093</v>
      </c>
      <c r="G60" s="134">
        <v>74301</v>
      </c>
      <c r="H60" s="134">
        <v>74542</v>
      </c>
      <c r="I60" s="134">
        <v>6964862030</v>
      </c>
      <c r="J60" s="134">
        <v>719580</v>
      </c>
    </row>
    <row r="61" spans="1:10">
      <c r="A61" s="131">
        <v>43062</v>
      </c>
      <c r="B61" s="134">
        <v>74487</v>
      </c>
      <c r="C61" s="134">
        <v>74487</v>
      </c>
      <c r="D61" s="135">
        <v>-0.04</v>
      </c>
      <c r="E61" s="135">
        <v>74518.789999999994</v>
      </c>
      <c r="F61" s="134">
        <v>73851</v>
      </c>
      <c r="G61" s="134">
        <v>74201</v>
      </c>
      <c r="H61" s="134">
        <v>74578</v>
      </c>
      <c r="I61" s="134">
        <v>4510785428</v>
      </c>
      <c r="J61" s="134">
        <v>626474</v>
      </c>
    </row>
    <row r="62" spans="1:10">
      <c r="A62" s="131">
        <v>43061</v>
      </c>
      <c r="B62" s="134">
        <v>74519</v>
      </c>
      <c r="C62" s="134">
        <v>74519</v>
      </c>
      <c r="D62" s="135">
        <v>-0.1</v>
      </c>
      <c r="E62" s="135">
        <v>74611.039999999994</v>
      </c>
      <c r="F62" s="134">
        <v>74242</v>
      </c>
      <c r="G62" s="134">
        <v>74582</v>
      </c>
      <c r="H62" s="134">
        <v>75019</v>
      </c>
      <c r="I62" s="134">
        <v>9642012270</v>
      </c>
      <c r="J62" s="134">
        <v>1148042</v>
      </c>
    </row>
    <row r="63" spans="1:10">
      <c r="A63" s="131">
        <v>43060</v>
      </c>
      <c r="B63" s="134">
        <v>74595</v>
      </c>
      <c r="C63" s="134">
        <v>74595</v>
      </c>
      <c r="D63" s="135">
        <v>1.58</v>
      </c>
      <c r="E63" s="135">
        <v>73438.97</v>
      </c>
      <c r="F63" s="134">
        <v>73439</v>
      </c>
      <c r="G63" s="134">
        <v>74573</v>
      </c>
      <c r="H63" s="134">
        <v>75073</v>
      </c>
      <c r="I63" s="134">
        <v>13603005214</v>
      </c>
      <c r="J63" s="134">
        <v>1224199</v>
      </c>
    </row>
    <row r="64" spans="1:10">
      <c r="A64" s="131">
        <v>43056</v>
      </c>
      <c r="B64" s="134">
        <v>73437</v>
      </c>
      <c r="C64" s="134">
        <v>73437</v>
      </c>
      <c r="D64" s="135">
        <v>1.28</v>
      </c>
      <c r="E64" s="135">
        <v>72512.14</v>
      </c>
      <c r="F64" s="134">
        <v>72390</v>
      </c>
      <c r="G64" s="134">
        <v>73075</v>
      </c>
      <c r="H64" s="134">
        <v>73632</v>
      </c>
      <c r="I64" s="134">
        <v>7891361468</v>
      </c>
      <c r="J64" s="134">
        <v>1082179</v>
      </c>
    </row>
    <row r="65" spans="1:10">
      <c r="A65" s="131">
        <v>43055</v>
      </c>
      <c r="B65" s="134">
        <v>72512</v>
      </c>
      <c r="C65" s="134">
        <v>72512</v>
      </c>
      <c r="D65" s="135">
        <v>2.38</v>
      </c>
      <c r="E65" s="135">
        <v>70827.38</v>
      </c>
      <c r="F65" s="134">
        <v>70827</v>
      </c>
      <c r="G65" s="134">
        <v>72185</v>
      </c>
      <c r="H65" s="134">
        <v>72896</v>
      </c>
      <c r="I65" s="134">
        <v>9989231124</v>
      </c>
      <c r="J65" s="134">
        <v>1240847</v>
      </c>
    </row>
    <row r="66" spans="1:10">
      <c r="A66" s="131">
        <v>43053</v>
      </c>
      <c r="B66" s="134">
        <v>70827</v>
      </c>
      <c r="C66" s="134">
        <v>70827</v>
      </c>
      <c r="D66" s="135">
        <v>-2.27</v>
      </c>
      <c r="E66" s="135">
        <v>72442.33</v>
      </c>
      <c r="F66" s="134">
        <v>70825</v>
      </c>
      <c r="G66" s="134">
        <v>71863</v>
      </c>
      <c r="H66" s="134">
        <v>72838</v>
      </c>
      <c r="I66" s="134">
        <v>11323745534</v>
      </c>
      <c r="J66" s="134">
        <v>1353466</v>
      </c>
    </row>
    <row r="67" spans="1:10">
      <c r="A67" s="131">
        <v>43052</v>
      </c>
      <c r="B67" s="134">
        <v>72475</v>
      </c>
      <c r="C67" s="134">
        <v>72475</v>
      </c>
      <c r="D67" s="135">
        <v>0.43</v>
      </c>
      <c r="E67" s="135">
        <v>72166.53</v>
      </c>
      <c r="F67" s="134">
        <v>71776</v>
      </c>
      <c r="G67" s="134">
        <v>72130</v>
      </c>
      <c r="H67" s="134">
        <v>72735</v>
      </c>
      <c r="I67" s="134">
        <v>8108301558</v>
      </c>
      <c r="J67" s="134">
        <v>1067653</v>
      </c>
    </row>
    <row r="68" spans="1:10">
      <c r="A68" s="131">
        <v>43049</v>
      </c>
      <c r="B68" s="134">
        <v>72166</v>
      </c>
      <c r="C68" s="134">
        <v>72166</v>
      </c>
      <c r="D68" s="135">
        <v>-1.05</v>
      </c>
      <c r="E68" s="135">
        <v>72932.44</v>
      </c>
      <c r="F68" s="134">
        <v>71920</v>
      </c>
      <c r="G68" s="134">
        <v>72297</v>
      </c>
      <c r="H68" s="134">
        <v>73019</v>
      </c>
      <c r="I68" s="134">
        <v>9030385439</v>
      </c>
      <c r="J68" s="134">
        <v>1120210</v>
      </c>
    </row>
    <row r="69" spans="1:10">
      <c r="A69" s="131">
        <v>43048</v>
      </c>
      <c r="B69" s="134">
        <v>72931</v>
      </c>
      <c r="C69" s="134">
        <v>72931</v>
      </c>
      <c r="D69" s="135">
        <v>-1.93</v>
      </c>
      <c r="E69" s="135">
        <v>74363.02</v>
      </c>
      <c r="F69" s="134">
        <v>72795</v>
      </c>
      <c r="G69" s="134">
        <v>73412</v>
      </c>
      <c r="H69" s="134">
        <v>74363</v>
      </c>
      <c r="I69" s="134">
        <v>9132357748</v>
      </c>
      <c r="J69" s="134">
        <v>1192331</v>
      </c>
    </row>
    <row r="70" spans="1:10">
      <c r="A70" s="131">
        <v>43047</v>
      </c>
      <c r="B70" s="134">
        <v>74363</v>
      </c>
      <c r="C70" s="134">
        <v>74363</v>
      </c>
      <c r="D70" s="135">
        <v>2.69</v>
      </c>
      <c r="E70" s="135">
        <v>72467.63</v>
      </c>
      <c r="F70" s="134">
        <v>72468</v>
      </c>
      <c r="G70" s="134">
        <v>73073</v>
      </c>
      <c r="H70" s="134">
        <v>74481</v>
      </c>
      <c r="I70" s="134">
        <v>9376743149</v>
      </c>
      <c r="J70" s="134">
        <v>1244837</v>
      </c>
    </row>
    <row r="71" spans="1:10">
      <c r="A71" s="131">
        <v>43046</v>
      </c>
      <c r="B71" s="134">
        <v>72415</v>
      </c>
      <c r="C71" s="134">
        <v>72415</v>
      </c>
      <c r="D71" s="135">
        <v>-2.5499999999999998</v>
      </c>
      <c r="E71" s="135">
        <v>74305.899999999994</v>
      </c>
      <c r="F71" s="134">
        <v>72386</v>
      </c>
      <c r="G71" s="134">
        <v>73081</v>
      </c>
      <c r="H71" s="134">
        <v>74306</v>
      </c>
      <c r="I71" s="134">
        <v>13085312173</v>
      </c>
      <c r="J71" s="134">
        <v>1591337</v>
      </c>
    </row>
    <row r="72" spans="1:10">
      <c r="A72" s="131">
        <v>43045</v>
      </c>
      <c r="B72" s="134">
        <v>74311</v>
      </c>
      <c r="C72" s="134">
        <v>74311</v>
      </c>
      <c r="D72" s="135">
        <v>0.53</v>
      </c>
      <c r="E72" s="135">
        <v>73911.360000000001</v>
      </c>
      <c r="F72" s="134">
        <v>73830</v>
      </c>
      <c r="G72" s="134">
        <v>74203</v>
      </c>
      <c r="H72" s="134">
        <v>74445</v>
      </c>
      <c r="I72" s="134">
        <v>9288011602</v>
      </c>
      <c r="J72" s="134">
        <v>1172324</v>
      </c>
    </row>
    <row r="73" spans="1:10">
      <c r="A73" s="131">
        <v>43042</v>
      </c>
      <c r="B73" s="134">
        <v>73915</v>
      </c>
      <c r="C73" s="134">
        <v>73915</v>
      </c>
      <c r="D73" s="135">
        <v>0.12</v>
      </c>
      <c r="E73" s="135">
        <v>73833.88</v>
      </c>
      <c r="F73" s="134">
        <v>73094</v>
      </c>
      <c r="G73" s="134">
        <v>73751</v>
      </c>
      <c r="H73" s="134">
        <v>74254</v>
      </c>
      <c r="I73" s="134">
        <v>11352314511</v>
      </c>
      <c r="J73" s="134">
        <v>1562948</v>
      </c>
    </row>
    <row r="74" spans="1:10">
      <c r="A74" s="131">
        <v>43040</v>
      </c>
      <c r="B74" s="134">
        <v>73824</v>
      </c>
      <c r="C74" s="134">
        <v>73824</v>
      </c>
      <c r="D74" s="135">
        <v>-0.65</v>
      </c>
      <c r="E74" s="135">
        <v>74310.259999999995</v>
      </c>
      <c r="F74" s="134">
        <v>73823</v>
      </c>
      <c r="G74" s="134">
        <v>74501</v>
      </c>
      <c r="H74" s="134">
        <v>75199</v>
      </c>
      <c r="I74" s="134">
        <v>9931625789</v>
      </c>
      <c r="J74" s="134">
        <v>1326164</v>
      </c>
    </row>
    <row r="75" spans="1:10">
      <c r="A75" s="131">
        <v>43039</v>
      </c>
      <c r="B75" s="134">
        <v>74308</v>
      </c>
      <c r="C75" s="134">
        <v>74308</v>
      </c>
      <c r="D75" s="135">
        <v>-0.66</v>
      </c>
      <c r="E75" s="135">
        <v>74798.19</v>
      </c>
      <c r="F75" s="134">
        <v>74145</v>
      </c>
      <c r="G75" s="134">
        <v>74571</v>
      </c>
      <c r="H75" s="134">
        <v>75142</v>
      </c>
      <c r="I75" s="134">
        <v>9656988794</v>
      </c>
      <c r="J75" s="134">
        <v>1251293</v>
      </c>
    </row>
    <row r="76" spans="1:10">
      <c r="A76" s="131">
        <v>43038</v>
      </c>
      <c r="B76" s="134">
        <v>74800</v>
      </c>
      <c r="C76" s="134">
        <v>74800</v>
      </c>
      <c r="D76" s="135">
        <v>-1.55</v>
      </c>
      <c r="E76" s="135">
        <v>75972.7</v>
      </c>
      <c r="F76" s="134">
        <v>74305</v>
      </c>
      <c r="G76" s="134">
        <v>74968</v>
      </c>
      <c r="H76" s="134">
        <v>75973</v>
      </c>
      <c r="I76" s="134">
        <v>10374071551</v>
      </c>
      <c r="J76" s="134">
        <v>1311747</v>
      </c>
    </row>
    <row r="77" spans="1:10">
      <c r="A77" s="131">
        <v>43035</v>
      </c>
      <c r="B77" s="134">
        <v>75976</v>
      </c>
      <c r="C77" s="134">
        <v>75976</v>
      </c>
      <c r="D77" s="135">
        <v>0.1</v>
      </c>
      <c r="E77" s="135">
        <v>75898.240000000005</v>
      </c>
      <c r="F77" s="134">
        <v>75601</v>
      </c>
      <c r="G77" s="134">
        <v>76197</v>
      </c>
      <c r="H77" s="134">
        <v>76617</v>
      </c>
      <c r="I77" s="134">
        <v>9009775414</v>
      </c>
      <c r="J77" s="134">
        <v>1113356</v>
      </c>
    </row>
    <row r="78" spans="1:10">
      <c r="A78" s="131">
        <v>43034</v>
      </c>
      <c r="B78" s="134">
        <v>75896</v>
      </c>
      <c r="C78" s="134">
        <v>75896</v>
      </c>
      <c r="D78" s="135">
        <v>-1.01</v>
      </c>
      <c r="E78" s="135">
        <v>76671.13</v>
      </c>
      <c r="F78" s="134">
        <v>75813</v>
      </c>
      <c r="G78" s="134">
        <v>76518</v>
      </c>
      <c r="H78" s="134">
        <v>77061</v>
      </c>
      <c r="I78" s="134">
        <v>8489709590</v>
      </c>
      <c r="J78" s="134">
        <v>994732</v>
      </c>
    </row>
    <row r="79" spans="1:10">
      <c r="A79" s="131">
        <v>43033</v>
      </c>
      <c r="B79" s="134">
        <v>76671</v>
      </c>
      <c r="C79" s="134">
        <v>76671</v>
      </c>
      <c r="D79" s="135">
        <v>0.42</v>
      </c>
      <c r="E79" s="135">
        <v>76350.19</v>
      </c>
      <c r="F79" s="134">
        <v>75404</v>
      </c>
      <c r="G79" s="134">
        <v>76290</v>
      </c>
      <c r="H79" s="134">
        <v>76883</v>
      </c>
      <c r="I79" s="134">
        <v>8714206814</v>
      </c>
      <c r="J79" s="134">
        <v>974212</v>
      </c>
    </row>
    <row r="80" spans="1:10">
      <c r="A80" s="131">
        <v>43032</v>
      </c>
      <c r="B80" s="134">
        <v>76350</v>
      </c>
      <c r="C80" s="134">
        <v>76350</v>
      </c>
      <c r="D80" s="135">
        <v>1.24</v>
      </c>
      <c r="E80" s="135">
        <v>75425.98</v>
      </c>
      <c r="F80" s="134">
        <v>75426</v>
      </c>
      <c r="G80" s="134">
        <v>76050</v>
      </c>
      <c r="H80" s="134">
        <v>76420</v>
      </c>
      <c r="I80" s="134">
        <v>8587256035</v>
      </c>
      <c r="J80" s="134">
        <v>936109</v>
      </c>
    </row>
    <row r="81" spans="1:10">
      <c r="A81" s="131">
        <v>43031</v>
      </c>
      <c r="B81" s="134">
        <v>75413</v>
      </c>
      <c r="C81" s="134">
        <v>75413</v>
      </c>
      <c r="D81" s="135">
        <v>-1.28</v>
      </c>
      <c r="E81" s="135">
        <v>76397.929999999993</v>
      </c>
      <c r="F81" s="134">
        <v>75315</v>
      </c>
      <c r="G81" s="134">
        <v>75856</v>
      </c>
      <c r="H81" s="134">
        <v>76498</v>
      </c>
      <c r="I81" s="134">
        <v>7501402279</v>
      </c>
      <c r="J81" s="134">
        <v>953874</v>
      </c>
    </row>
    <row r="82" spans="1:10">
      <c r="A82" s="131">
        <v>43028</v>
      </c>
      <c r="B82" s="134">
        <v>76391</v>
      </c>
      <c r="C82" s="134">
        <v>76391</v>
      </c>
      <c r="D82" s="135">
        <v>0.14000000000000001</v>
      </c>
      <c r="E82" s="135">
        <v>76291.37</v>
      </c>
      <c r="F82" s="134">
        <v>76291</v>
      </c>
      <c r="G82" s="134">
        <v>76697</v>
      </c>
      <c r="H82" s="134">
        <v>76971</v>
      </c>
      <c r="I82" s="134">
        <v>8140010856</v>
      </c>
      <c r="J82" s="134">
        <v>877775</v>
      </c>
    </row>
    <row r="83" spans="1:10">
      <c r="A83" s="131">
        <v>43027</v>
      </c>
      <c r="B83" s="134">
        <v>76283</v>
      </c>
      <c r="C83" s="134">
        <v>76283</v>
      </c>
      <c r="D83" s="135">
        <v>-0.4</v>
      </c>
      <c r="E83" s="135" t="s">
        <v>1099</v>
      </c>
      <c r="F83" s="134">
        <v>75366</v>
      </c>
      <c r="G83" s="134">
        <v>75840</v>
      </c>
      <c r="H83" s="134">
        <v>76591</v>
      </c>
      <c r="I83" s="134">
        <v>7208228615</v>
      </c>
      <c r="J83" s="134">
        <v>940927</v>
      </c>
    </row>
    <row r="84" spans="1:10">
      <c r="A84" s="131">
        <v>43026</v>
      </c>
      <c r="B84" s="134">
        <v>76591</v>
      </c>
      <c r="C84" s="134">
        <v>76591</v>
      </c>
      <c r="D84" s="135">
        <v>0.51</v>
      </c>
      <c r="E84" s="135" t="s">
        <v>1099</v>
      </c>
      <c r="F84" s="134">
        <v>76012</v>
      </c>
      <c r="G84" s="134">
        <v>76447</v>
      </c>
      <c r="H84" s="134">
        <v>76730</v>
      </c>
      <c r="I84" s="134">
        <v>18728839273</v>
      </c>
      <c r="J84" s="134">
        <v>1293025</v>
      </c>
    </row>
    <row r="85" spans="1:10">
      <c r="A85" s="131">
        <v>43025</v>
      </c>
      <c r="B85" s="134">
        <v>76201</v>
      </c>
      <c r="C85" s="134">
        <v>76201</v>
      </c>
      <c r="D85" s="135">
        <v>-1.05</v>
      </c>
      <c r="E85" s="135">
        <v>76891.839999999997</v>
      </c>
      <c r="F85" s="134">
        <v>76046</v>
      </c>
      <c r="G85" s="134">
        <v>76348</v>
      </c>
      <c r="H85" s="134">
        <v>76892</v>
      </c>
      <c r="I85" s="134">
        <v>8897259931</v>
      </c>
      <c r="J85" s="134">
        <v>1132529</v>
      </c>
    </row>
    <row r="86" spans="1:10">
      <c r="A86" s="131">
        <v>43024</v>
      </c>
      <c r="B86" s="134">
        <v>77007</v>
      </c>
      <c r="C86" s="134">
        <v>77007</v>
      </c>
      <c r="D86" s="135">
        <v>0.02</v>
      </c>
      <c r="E86" s="135">
        <v>76984.58</v>
      </c>
      <c r="F86" s="134">
        <v>76565</v>
      </c>
      <c r="G86" s="134">
        <v>76921</v>
      </c>
      <c r="H86" s="134">
        <v>77382</v>
      </c>
      <c r="I86" s="134">
        <v>13396969249</v>
      </c>
      <c r="J86" s="134">
        <v>1033689</v>
      </c>
    </row>
    <row r="87" spans="1:10">
      <c r="A87" s="131">
        <v>43021</v>
      </c>
      <c r="B87" s="134">
        <v>76990</v>
      </c>
      <c r="C87" s="134">
        <v>76990</v>
      </c>
      <c r="D87" s="135">
        <v>0.43</v>
      </c>
      <c r="E87" s="135">
        <v>76659.37</v>
      </c>
      <c r="F87" s="134">
        <v>76659</v>
      </c>
      <c r="G87" s="134">
        <v>76983</v>
      </c>
      <c r="H87" s="134">
        <v>77319</v>
      </c>
      <c r="I87" s="134">
        <v>10041165386</v>
      </c>
      <c r="J87" s="134">
        <v>1228464</v>
      </c>
    </row>
    <row r="88" spans="1:10">
      <c r="A88" s="131">
        <v>43019</v>
      </c>
      <c r="B88" s="134">
        <v>76660</v>
      </c>
      <c r="C88" s="134">
        <v>76660</v>
      </c>
      <c r="D88" s="135">
        <v>-0.31</v>
      </c>
      <c r="E88" s="135">
        <v>76910.03</v>
      </c>
      <c r="F88" s="134">
        <v>76323</v>
      </c>
      <c r="G88" s="134">
        <v>76576</v>
      </c>
      <c r="H88" s="134">
        <v>76985</v>
      </c>
      <c r="I88" s="134">
        <v>10374677635</v>
      </c>
      <c r="J88" s="134">
        <v>1138642</v>
      </c>
    </row>
    <row r="89" spans="1:10">
      <c r="A89" s="131">
        <v>43018</v>
      </c>
      <c r="B89" s="134">
        <v>76897</v>
      </c>
      <c r="C89" s="134">
        <v>76897</v>
      </c>
      <c r="D89" s="135">
        <v>1.55</v>
      </c>
      <c r="E89" s="135">
        <v>75745.070000000007</v>
      </c>
      <c r="F89" s="134">
        <v>75745</v>
      </c>
      <c r="G89" s="134">
        <v>76545</v>
      </c>
      <c r="H89" s="134">
        <v>76996</v>
      </c>
      <c r="I89" s="134">
        <v>9860320873</v>
      </c>
      <c r="J89" s="134">
        <v>1095221</v>
      </c>
    </row>
    <row r="90" spans="1:10">
      <c r="A90" s="131">
        <v>43017</v>
      </c>
      <c r="B90" s="134">
        <v>75727</v>
      </c>
      <c r="C90" s="134">
        <v>75727</v>
      </c>
      <c r="D90" s="135">
        <v>-0.43</v>
      </c>
      <c r="E90" s="135">
        <v>76054.710000000006</v>
      </c>
      <c r="F90" s="134">
        <v>75181</v>
      </c>
      <c r="G90" s="134">
        <v>75454</v>
      </c>
      <c r="H90" s="134">
        <v>76067</v>
      </c>
      <c r="I90" s="134">
        <v>6658185232</v>
      </c>
      <c r="J90" s="134">
        <v>794151</v>
      </c>
    </row>
    <row r="91" spans="1:10">
      <c r="A91" s="131">
        <v>43014</v>
      </c>
      <c r="B91" s="134">
        <v>76055</v>
      </c>
      <c r="C91" s="134">
        <v>76055</v>
      </c>
      <c r="D91" s="135">
        <v>-0.73</v>
      </c>
      <c r="E91" s="135">
        <v>76617.53</v>
      </c>
      <c r="F91" s="134">
        <v>75603</v>
      </c>
      <c r="G91" s="134">
        <v>75889</v>
      </c>
      <c r="H91" s="134">
        <v>76618</v>
      </c>
      <c r="I91" s="134">
        <v>7900714929</v>
      </c>
      <c r="J91" s="134">
        <v>982138</v>
      </c>
    </row>
    <row r="92" spans="1:10">
      <c r="A92" s="131">
        <v>43013</v>
      </c>
      <c r="B92" s="134">
        <v>76618</v>
      </c>
      <c r="C92" s="134">
        <v>76618</v>
      </c>
      <c r="D92" s="135">
        <v>0.03</v>
      </c>
      <c r="E92" s="135">
        <v>76592.13</v>
      </c>
      <c r="F92" s="134">
        <v>76592</v>
      </c>
      <c r="G92" s="134">
        <v>77360</v>
      </c>
      <c r="H92" s="134">
        <v>78024</v>
      </c>
      <c r="I92" s="134">
        <v>11335860459</v>
      </c>
      <c r="J92" s="134">
        <v>1289287</v>
      </c>
    </row>
    <row r="93" spans="1:10">
      <c r="A93" s="131">
        <v>43012</v>
      </c>
      <c r="B93" s="134">
        <v>76591</v>
      </c>
      <c r="C93" s="134">
        <v>76591</v>
      </c>
      <c r="D93" s="135">
        <v>-0.22</v>
      </c>
      <c r="E93" s="135">
        <v>76762.91</v>
      </c>
      <c r="F93" s="134">
        <v>76422</v>
      </c>
      <c r="G93" s="134">
        <v>76706</v>
      </c>
      <c r="H93" s="134">
        <v>77004</v>
      </c>
      <c r="I93" s="134">
        <v>9036345924</v>
      </c>
      <c r="J93" s="134">
        <v>1031407</v>
      </c>
    </row>
    <row r="94" spans="1:10">
      <c r="A94" s="131">
        <v>43011</v>
      </c>
      <c r="B94" s="134">
        <v>76763</v>
      </c>
      <c r="C94" s="134">
        <v>76763</v>
      </c>
      <c r="D94" s="135">
        <v>3.23</v>
      </c>
      <c r="E94" s="135">
        <v>74363.210000000006</v>
      </c>
      <c r="F94" s="134">
        <v>74363</v>
      </c>
      <c r="G94" s="134">
        <v>75729</v>
      </c>
      <c r="H94" s="134">
        <v>76763</v>
      </c>
      <c r="I94" s="134">
        <v>11244103165</v>
      </c>
      <c r="J94" s="134">
        <v>1204404</v>
      </c>
    </row>
    <row r="95" spans="1:10">
      <c r="A95" s="131">
        <v>43010</v>
      </c>
      <c r="B95" s="134">
        <v>74360</v>
      </c>
      <c r="C95" s="134">
        <v>74360</v>
      </c>
      <c r="D95" s="135">
        <v>0.09</v>
      </c>
      <c r="E95" s="135">
        <v>74294.53</v>
      </c>
      <c r="F95" s="134">
        <v>73845</v>
      </c>
      <c r="G95" s="134">
        <v>74199</v>
      </c>
      <c r="H95" s="134">
        <v>74506</v>
      </c>
      <c r="I95" s="134">
        <v>7303232913</v>
      </c>
      <c r="J95" s="134">
        <v>951793</v>
      </c>
    </row>
    <row r="96" spans="1:10">
      <c r="A96" s="131">
        <v>43007</v>
      </c>
      <c r="B96" s="134">
        <v>74294</v>
      </c>
      <c r="C96" s="134">
        <v>74294</v>
      </c>
      <c r="D96" s="135">
        <v>0.99</v>
      </c>
      <c r="E96" s="135">
        <v>73571.31</v>
      </c>
      <c r="F96" s="134">
        <v>73571</v>
      </c>
      <c r="G96" s="134">
        <v>74206</v>
      </c>
      <c r="H96" s="134">
        <v>74518</v>
      </c>
      <c r="I96" s="134">
        <v>9001633334</v>
      </c>
      <c r="J96" s="134">
        <v>1038130</v>
      </c>
    </row>
    <row r="97" spans="1:10">
      <c r="A97" s="131">
        <v>43006</v>
      </c>
      <c r="B97" s="134">
        <v>73567</v>
      </c>
      <c r="C97" s="134">
        <v>73567</v>
      </c>
      <c r="D97" s="135">
        <v>-0.31</v>
      </c>
      <c r="E97" s="135">
        <v>73807.839999999997</v>
      </c>
      <c r="F97" s="134">
        <v>73277</v>
      </c>
      <c r="G97" s="134">
        <v>73605</v>
      </c>
      <c r="H97" s="134">
        <v>74011</v>
      </c>
      <c r="I97" s="134">
        <v>8633137039</v>
      </c>
      <c r="J97" s="134">
        <v>1133671</v>
      </c>
    </row>
    <row r="98" spans="1:10">
      <c r="A98" s="131">
        <v>43005</v>
      </c>
      <c r="B98" s="134">
        <v>73797</v>
      </c>
      <c r="C98" s="134">
        <v>73797</v>
      </c>
      <c r="D98" s="135">
        <v>-0.7</v>
      </c>
      <c r="E98" s="135">
        <v>74357.929999999993</v>
      </c>
      <c r="F98" s="134">
        <v>73125</v>
      </c>
      <c r="G98" s="134">
        <v>73724</v>
      </c>
      <c r="H98" s="134">
        <v>74744</v>
      </c>
      <c r="I98" s="134">
        <v>9313281161</v>
      </c>
      <c r="J98" s="134">
        <v>1082790</v>
      </c>
    </row>
    <row r="99" spans="1:10">
      <c r="A99" s="131">
        <v>43004</v>
      </c>
      <c r="B99" s="134">
        <v>74319</v>
      </c>
      <c r="C99" s="134">
        <v>74319</v>
      </c>
      <c r="D99" s="135">
        <v>-0.17</v>
      </c>
      <c r="E99" s="135">
        <v>74443.47</v>
      </c>
      <c r="F99" s="134">
        <v>74319</v>
      </c>
      <c r="G99" s="134">
        <v>74712</v>
      </c>
      <c r="H99" s="134">
        <v>74971</v>
      </c>
      <c r="I99" s="134">
        <v>9391884124</v>
      </c>
      <c r="J99" s="134">
        <v>927011</v>
      </c>
    </row>
    <row r="100" spans="1:10">
      <c r="A100" s="131">
        <v>43003</v>
      </c>
      <c r="B100" s="134">
        <v>74443</v>
      </c>
      <c r="C100" s="134">
        <v>74443</v>
      </c>
      <c r="D100" s="135">
        <v>-1.26</v>
      </c>
      <c r="E100" s="135">
        <v>75381.17</v>
      </c>
      <c r="F100" s="134">
        <v>74303</v>
      </c>
      <c r="G100" s="134">
        <v>74684</v>
      </c>
      <c r="H100" s="134">
        <v>75470</v>
      </c>
      <c r="I100" s="134">
        <v>8305966466</v>
      </c>
      <c r="J100" s="134">
        <v>1049066</v>
      </c>
    </row>
    <row r="101" spans="1:10">
      <c r="A101" s="131">
        <v>43000</v>
      </c>
      <c r="B101" s="134">
        <v>75390</v>
      </c>
      <c r="C101" s="134">
        <v>75390</v>
      </c>
      <c r="D101" s="135">
        <v>-0.28000000000000003</v>
      </c>
      <c r="E101" s="135">
        <v>75617.61</v>
      </c>
      <c r="F101" s="134">
        <v>75029</v>
      </c>
      <c r="G101" s="134">
        <v>75372</v>
      </c>
      <c r="H101" s="134">
        <v>75734</v>
      </c>
      <c r="I101" s="134">
        <v>7786710257</v>
      </c>
      <c r="J101" s="134">
        <v>925464</v>
      </c>
    </row>
    <row r="102" spans="1:10">
      <c r="A102" s="131">
        <v>42999</v>
      </c>
      <c r="B102" s="134">
        <v>75604</v>
      </c>
      <c r="C102" s="134">
        <v>75604</v>
      </c>
      <c r="D102" s="135">
        <v>-0.53</v>
      </c>
      <c r="E102" s="135">
        <v>76013.77</v>
      </c>
      <c r="F102" s="134">
        <v>75282</v>
      </c>
      <c r="G102" s="134">
        <v>75639</v>
      </c>
      <c r="H102" s="134">
        <v>76251</v>
      </c>
      <c r="I102" s="134">
        <v>9236507597</v>
      </c>
      <c r="J102" s="134">
        <v>1134049</v>
      </c>
    </row>
    <row r="103" spans="1:10">
      <c r="A103" s="131">
        <v>42998</v>
      </c>
      <c r="B103" s="134">
        <v>76004</v>
      </c>
      <c r="C103" s="134">
        <v>76004</v>
      </c>
      <c r="D103" s="135">
        <v>0.04</v>
      </c>
      <c r="E103" s="135">
        <v>75973.63</v>
      </c>
      <c r="F103" s="134">
        <v>75074</v>
      </c>
      <c r="G103" s="134">
        <v>75736</v>
      </c>
      <c r="H103" s="134">
        <v>76420</v>
      </c>
      <c r="I103" s="134">
        <v>12337835678</v>
      </c>
      <c r="J103" s="134">
        <v>1242365</v>
      </c>
    </row>
    <row r="104" spans="1:10">
      <c r="A104" s="131">
        <v>42997</v>
      </c>
      <c r="B104" s="134">
        <v>75974</v>
      </c>
      <c r="C104" s="134">
        <v>75974</v>
      </c>
      <c r="D104" s="135">
        <v>-0.02</v>
      </c>
      <c r="E104" s="135">
        <v>75990.399999999994</v>
      </c>
      <c r="F104" s="134">
        <v>75300</v>
      </c>
      <c r="G104" s="134">
        <v>75715</v>
      </c>
      <c r="H104" s="134">
        <v>76071</v>
      </c>
      <c r="I104" s="134">
        <v>8264988992</v>
      </c>
      <c r="J104" s="134">
        <v>1092051</v>
      </c>
    </row>
    <row r="105" spans="1:10">
      <c r="A105" s="131">
        <v>42996</v>
      </c>
      <c r="B105" s="134">
        <v>75990</v>
      </c>
      <c r="C105" s="134">
        <v>75990</v>
      </c>
      <c r="D105" s="135">
        <v>0.31</v>
      </c>
      <c r="E105" s="135">
        <v>75758.490000000005</v>
      </c>
      <c r="F105" s="134">
        <v>75621</v>
      </c>
      <c r="G105" s="134">
        <v>75999</v>
      </c>
      <c r="H105" s="134">
        <v>76404</v>
      </c>
      <c r="I105" s="134">
        <v>14485410306</v>
      </c>
      <c r="J105" s="134">
        <v>1110458</v>
      </c>
    </row>
    <row r="106" spans="1:10">
      <c r="A106" s="131">
        <v>42993</v>
      </c>
      <c r="B106" s="134">
        <v>75757</v>
      </c>
      <c r="C106" s="134">
        <v>75757</v>
      </c>
      <c r="D106" s="135">
        <v>1.47</v>
      </c>
      <c r="E106" s="135">
        <v>74656.399999999994</v>
      </c>
      <c r="F106" s="134">
        <v>74648</v>
      </c>
      <c r="G106" s="134">
        <v>75391</v>
      </c>
      <c r="H106" s="134">
        <v>75820</v>
      </c>
      <c r="I106" s="134">
        <v>15751320216</v>
      </c>
      <c r="J106" s="134">
        <v>1313207</v>
      </c>
    </row>
    <row r="107" spans="1:10">
      <c r="A107" s="131">
        <v>42992</v>
      </c>
      <c r="B107" s="134">
        <v>74657</v>
      </c>
      <c r="C107" s="134">
        <v>74657</v>
      </c>
      <c r="D107" s="135">
        <v>-0.18</v>
      </c>
      <c r="E107" s="135">
        <v>74786.55</v>
      </c>
      <c r="F107" s="134">
        <v>74397</v>
      </c>
      <c r="G107" s="134">
        <v>74670</v>
      </c>
      <c r="H107" s="134">
        <v>74949</v>
      </c>
      <c r="I107" s="134">
        <v>9213527697</v>
      </c>
      <c r="J107" s="134">
        <v>1073301</v>
      </c>
    </row>
    <row r="108" spans="1:10">
      <c r="A108" s="131">
        <v>42991</v>
      </c>
      <c r="B108" s="134">
        <v>74788</v>
      </c>
      <c r="C108" s="134">
        <v>74788</v>
      </c>
      <c r="D108" s="135">
        <v>0.33</v>
      </c>
      <c r="E108" s="135">
        <v>74542.81</v>
      </c>
      <c r="F108" s="134">
        <v>74196</v>
      </c>
      <c r="G108" s="134">
        <v>74728</v>
      </c>
      <c r="H108" s="134">
        <v>75146</v>
      </c>
      <c r="I108" s="134">
        <v>10225348081</v>
      </c>
      <c r="J108" s="134">
        <v>1111552</v>
      </c>
    </row>
    <row r="109" spans="1:10">
      <c r="A109" s="131">
        <v>42990</v>
      </c>
      <c r="B109" s="134">
        <v>74539</v>
      </c>
      <c r="C109" s="134">
        <v>74539</v>
      </c>
      <c r="D109" s="135">
        <v>0.3</v>
      </c>
      <c r="E109" s="135">
        <v>74322.039999999994</v>
      </c>
      <c r="F109" s="134">
        <v>74294</v>
      </c>
      <c r="G109" s="134">
        <v>74892</v>
      </c>
      <c r="H109" s="134">
        <v>75332</v>
      </c>
      <c r="I109" s="134">
        <v>9835255934</v>
      </c>
      <c r="J109" s="134">
        <v>1090992</v>
      </c>
    </row>
    <row r="110" spans="1:10">
      <c r="A110" s="131">
        <v>42989</v>
      </c>
      <c r="B110" s="134">
        <v>74319</v>
      </c>
      <c r="C110" s="134">
        <v>74319</v>
      </c>
      <c r="D110" s="135">
        <v>1.7</v>
      </c>
      <c r="E110" s="135">
        <v>73095.62</v>
      </c>
      <c r="F110" s="134">
        <v>73096</v>
      </c>
      <c r="G110" s="134">
        <v>74314</v>
      </c>
      <c r="H110" s="134">
        <v>74636</v>
      </c>
      <c r="I110" s="134">
        <v>9518696778</v>
      </c>
      <c r="J110" s="134">
        <v>1155872</v>
      </c>
    </row>
    <row r="111" spans="1:10">
      <c r="A111" s="131">
        <v>42986</v>
      </c>
      <c r="B111" s="134">
        <v>73079</v>
      </c>
      <c r="C111" s="134">
        <v>73079</v>
      </c>
      <c r="D111" s="135">
        <v>-0.45</v>
      </c>
      <c r="E111" s="135">
        <v>73413.399999999994</v>
      </c>
      <c r="F111" s="134">
        <v>72925</v>
      </c>
      <c r="G111" s="134">
        <v>73163</v>
      </c>
      <c r="H111" s="134">
        <v>73646</v>
      </c>
      <c r="I111" s="134">
        <v>8485853744</v>
      </c>
      <c r="J111" s="134">
        <v>1096322</v>
      </c>
    </row>
    <row r="112" spans="1:10">
      <c r="A112" s="131">
        <v>42985</v>
      </c>
      <c r="B112" s="134">
        <v>73412</v>
      </c>
      <c r="C112" s="134">
        <v>73412</v>
      </c>
      <c r="D112" s="135">
        <v>0</v>
      </c>
      <c r="E112" s="135">
        <v>73412.41</v>
      </c>
      <c r="F112" s="134">
        <v>73412</v>
      </c>
      <c r="G112" s="134">
        <v>73412</v>
      </c>
      <c r="H112" s="134">
        <v>73412</v>
      </c>
      <c r="I112" s="135"/>
      <c r="J112" s="135">
        <v>0</v>
      </c>
    </row>
    <row r="113" spans="1:10">
      <c r="A113" s="131">
        <v>42984</v>
      </c>
      <c r="B113" s="134">
        <v>73412</v>
      </c>
      <c r="C113" s="134">
        <v>73412</v>
      </c>
      <c r="D113" s="135">
        <v>1.75</v>
      </c>
      <c r="E113" s="135">
        <v>72156.81</v>
      </c>
      <c r="F113" s="134">
        <v>72157</v>
      </c>
      <c r="G113" s="134">
        <v>73259</v>
      </c>
      <c r="H113" s="134">
        <v>73608</v>
      </c>
      <c r="I113" s="134">
        <v>11048251819</v>
      </c>
      <c r="J113" s="134">
        <v>1464046</v>
      </c>
    </row>
    <row r="114" spans="1:10">
      <c r="A114" s="131">
        <v>42983</v>
      </c>
      <c r="B114" s="134">
        <v>72151</v>
      </c>
      <c r="C114" s="134">
        <v>72151</v>
      </c>
      <c r="D114" s="135">
        <v>0.03</v>
      </c>
      <c r="E114" s="135">
        <v>72134.02</v>
      </c>
      <c r="F114" s="134">
        <v>71827</v>
      </c>
      <c r="G114" s="134">
        <v>72289</v>
      </c>
      <c r="H114" s="134">
        <v>73180</v>
      </c>
      <c r="I114" s="134">
        <v>10891406700</v>
      </c>
      <c r="J114" s="134">
        <v>1471893</v>
      </c>
    </row>
    <row r="115" spans="1:10">
      <c r="A115" s="131">
        <v>42982</v>
      </c>
      <c r="B115" s="134">
        <v>72129</v>
      </c>
      <c r="C115" s="134">
        <v>72129</v>
      </c>
      <c r="D115" s="135">
        <v>0.28999999999999998</v>
      </c>
      <c r="E115" s="135">
        <v>71921.460000000006</v>
      </c>
      <c r="F115" s="134">
        <v>71671</v>
      </c>
      <c r="G115" s="134">
        <v>71941</v>
      </c>
      <c r="H115" s="134">
        <v>72141</v>
      </c>
      <c r="I115" s="134">
        <v>5393740081</v>
      </c>
      <c r="J115" s="134">
        <v>745106</v>
      </c>
    </row>
    <row r="116" spans="1:10">
      <c r="A116" s="131">
        <v>42979</v>
      </c>
      <c r="B116" s="134">
        <v>71923</v>
      </c>
      <c r="C116" s="134">
        <v>71923</v>
      </c>
      <c r="D116" s="135">
        <v>1.54</v>
      </c>
      <c r="E116" s="135">
        <v>70848.160000000003</v>
      </c>
      <c r="F116" s="134">
        <v>70846</v>
      </c>
      <c r="G116" s="134">
        <v>71940</v>
      </c>
      <c r="H116" s="134">
        <v>72217</v>
      </c>
      <c r="I116" s="134">
        <v>9887147354</v>
      </c>
      <c r="J116" s="134">
        <v>1180447</v>
      </c>
    </row>
    <row r="117" spans="1:10">
      <c r="A117" s="131">
        <v>42978</v>
      </c>
      <c r="B117" s="134">
        <v>70835</v>
      </c>
      <c r="C117" s="134">
        <v>70835</v>
      </c>
      <c r="D117" s="135">
        <v>-7.0000000000000007E-2</v>
      </c>
      <c r="E117" s="135">
        <v>70887.11</v>
      </c>
      <c r="F117" s="134">
        <v>70516</v>
      </c>
      <c r="G117" s="134">
        <v>70821</v>
      </c>
      <c r="H117" s="134">
        <v>71234</v>
      </c>
      <c r="I117" s="134">
        <v>12106529308</v>
      </c>
      <c r="J117" s="134">
        <v>1128327</v>
      </c>
    </row>
    <row r="118" spans="1:10">
      <c r="A118" s="131">
        <v>42977</v>
      </c>
      <c r="B118" s="134">
        <v>70886</v>
      </c>
      <c r="C118" s="134">
        <v>70886</v>
      </c>
      <c r="D118" s="135">
        <v>-0.62</v>
      </c>
      <c r="E118" s="135">
        <v>71327.97</v>
      </c>
      <c r="F118" s="134">
        <v>70755</v>
      </c>
      <c r="G118" s="134">
        <v>70914</v>
      </c>
      <c r="H118" s="134">
        <v>71454</v>
      </c>
      <c r="I118" s="134">
        <v>7303461189</v>
      </c>
      <c r="J118" s="134">
        <v>1042461</v>
      </c>
    </row>
    <row r="119" spans="1:10">
      <c r="A119" s="131">
        <v>42976</v>
      </c>
      <c r="B119" s="134">
        <v>71330</v>
      </c>
      <c r="C119" s="134">
        <v>71330</v>
      </c>
      <c r="D119" s="135">
        <v>0.44</v>
      </c>
      <c r="E119" s="135">
        <v>71005.06</v>
      </c>
      <c r="F119" s="134">
        <v>70517</v>
      </c>
      <c r="G119" s="134">
        <v>71031</v>
      </c>
      <c r="H119" s="134">
        <v>71330</v>
      </c>
      <c r="I119" s="134">
        <v>6474841534</v>
      </c>
      <c r="J119" s="134">
        <v>929622</v>
      </c>
    </row>
    <row r="120" spans="1:10">
      <c r="A120" s="131">
        <v>42975</v>
      </c>
      <c r="B120" s="134">
        <v>71017</v>
      </c>
      <c r="C120" s="134">
        <v>71017</v>
      </c>
      <c r="D120" s="135">
        <v>-0.08</v>
      </c>
      <c r="E120" s="135">
        <v>71073.649999999994</v>
      </c>
      <c r="F120" s="134">
        <v>70909</v>
      </c>
      <c r="G120" s="134">
        <v>71120</v>
      </c>
      <c r="H120" s="134">
        <v>71390</v>
      </c>
      <c r="I120" s="134">
        <v>6326044600</v>
      </c>
      <c r="J120" s="134">
        <v>786017</v>
      </c>
    </row>
    <row r="121" spans="1:10">
      <c r="A121" s="131">
        <v>42972</v>
      </c>
      <c r="B121" s="134">
        <v>71074</v>
      </c>
      <c r="C121" s="134">
        <v>71074</v>
      </c>
      <c r="D121" s="135">
        <v>-0.08</v>
      </c>
      <c r="E121" s="135">
        <v>71137.679999999993</v>
      </c>
      <c r="F121" s="134">
        <v>70801</v>
      </c>
      <c r="G121" s="134">
        <v>71036</v>
      </c>
      <c r="H121" s="134">
        <v>71506</v>
      </c>
      <c r="I121" s="134">
        <v>6448688160</v>
      </c>
      <c r="J121" s="134">
        <v>956287</v>
      </c>
    </row>
    <row r="122" spans="1:10">
      <c r="A122" s="131">
        <v>42971</v>
      </c>
      <c r="B122" s="134">
        <v>71133</v>
      </c>
      <c r="C122" s="134">
        <v>71133</v>
      </c>
      <c r="D122" s="135">
        <v>0.93</v>
      </c>
      <c r="E122" s="135">
        <v>70482.38</v>
      </c>
      <c r="F122" s="134">
        <v>70482</v>
      </c>
      <c r="G122" s="134">
        <v>70951</v>
      </c>
      <c r="H122" s="134">
        <v>71238</v>
      </c>
      <c r="I122" s="134">
        <v>8633737145</v>
      </c>
      <c r="J122" s="134">
        <v>1082140</v>
      </c>
    </row>
    <row r="123" spans="1:10">
      <c r="A123" s="131">
        <v>42970</v>
      </c>
      <c r="B123" s="134">
        <v>70478</v>
      </c>
      <c r="C123" s="134">
        <v>70478</v>
      </c>
      <c r="D123" s="135">
        <v>0.66</v>
      </c>
      <c r="E123" s="135">
        <v>70010.710000000006</v>
      </c>
      <c r="F123" s="134">
        <v>69947</v>
      </c>
      <c r="G123" s="134">
        <v>70334</v>
      </c>
      <c r="H123" s="134">
        <v>70587</v>
      </c>
      <c r="I123" s="134">
        <v>8410067357</v>
      </c>
      <c r="J123" s="134">
        <v>1090254</v>
      </c>
    </row>
    <row r="124" spans="1:10">
      <c r="A124" s="131">
        <v>42969</v>
      </c>
      <c r="B124" s="134">
        <v>70015</v>
      </c>
      <c r="C124" s="134">
        <v>70015</v>
      </c>
      <c r="D124" s="135">
        <v>2.0099999999999998</v>
      </c>
      <c r="E124" s="135">
        <v>68644.89</v>
      </c>
      <c r="F124" s="134">
        <v>68645</v>
      </c>
      <c r="G124" s="134">
        <v>70037</v>
      </c>
      <c r="H124" s="134">
        <v>70278</v>
      </c>
      <c r="I124" s="134">
        <v>11668399137</v>
      </c>
      <c r="J124" s="134">
        <v>1244075</v>
      </c>
    </row>
    <row r="125" spans="1:10">
      <c r="A125" s="131">
        <v>42968</v>
      </c>
      <c r="B125" s="134">
        <v>68635</v>
      </c>
      <c r="C125" s="134">
        <v>68635</v>
      </c>
      <c r="D125" s="135">
        <v>-0.12</v>
      </c>
      <c r="E125" s="135">
        <v>68713.25</v>
      </c>
      <c r="F125" s="134">
        <v>68514</v>
      </c>
      <c r="G125" s="134">
        <v>68834</v>
      </c>
      <c r="H125" s="134">
        <v>69068</v>
      </c>
      <c r="I125" s="134">
        <v>11767837706</v>
      </c>
      <c r="J125" s="134">
        <v>1039104</v>
      </c>
    </row>
    <row r="126" spans="1:10">
      <c r="A126" s="131">
        <v>42965</v>
      </c>
      <c r="B126" s="134">
        <v>68715</v>
      </c>
      <c r="C126" s="134">
        <v>68715</v>
      </c>
      <c r="D126" s="135">
        <v>1.0900000000000001</v>
      </c>
      <c r="E126" s="135">
        <v>67989.960000000006</v>
      </c>
      <c r="F126" s="134">
        <v>67979</v>
      </c>
      <c r="G126" s="134">
        <v>68544</v>
      </c>
      <c r="H126" s="134">
        <v>68808</v>
      </c>
      <c r="I126" s="134">
        <v>9073764588</v>
      </c>
      <c r="J126" s="134">
        <v>1148277</v>
      </c>
    </row>
    <row r="127" spans="1:10">
      <c r="A127" s="131">
        <v>42964</v>
      </c>
      <c r="B127" s="134">
        <v>67977</v>
      </c>
      <c r="C127" s="134">
        <v>67977</v>
      </c>
      <c r="D127" s="135">
        <v>-0.9</v>
      </c>
      <c r="E127" s="135">
        <v>68595.649999999994</v>
      </c>
      <c r="F127" s="134">
        <v>67866</v>
      </c>
      <c r="G127" s="134">
        <v>68178</v>
      </c>
      <c r="H127" s="134">
        <v>68596</v>
      </c>
      <c r="I127" s="134">
        <v>7530004522</v>
      </c>
      <c r="J127" s="134">
        <v>938555</v>
      </c>
    </row>
    <row r="128" spans="1:10">
      <c r="A128" s="131">
        <v>42963</v>
      </c>
      <c r="B128" s="134">
        <v>68594</v>
      </c>
      <c r="C128" s="134">
        <v>68594</v>
      </c>
      <c r="D128" s="135">
        <v>0.35</v>
      </c>
      <c r="E128" s="135">
        <v>68356.34</v>
      </c>
      <c r="F128" s="134">
        <v>68304</v>
      </c>
      <c r="G128" s="134">
        <v>68637</v>
      </c>
      <c r="H128" s="134">
        <v>68950</v>
      </c>
      <c r="I128" s="134">
        <v>10372886703</v>
      </c>
      <c r="J128" s="134">
        <v>1048854</v>
      </c>
    </row>
    <row r="129" spans="1:10">
      <c r="A129" s="131">
        <v>42962</v>
      </c>
      <c r="B129" s="134">
        <v>68355</v>
      </c>
      <c r="C129" s="134">
        <v>68355</v>
      </c>
      <c r="D129" s="135">
        <v>0.1</v>
      </c>
      <c r="E129" s="135">
        <v>68295.78</v>
      </c>
      <c r="F129" s="134">
        <v>68293</v>
      </c>
      <c r="G129" s="134">
        <v>68610</v>
      </c>
      <c r="H129" s="134">
        <v>68846</v>
      </c>
      <c r="I129" s="134">
        <v>7352814968</v>
      </c>
      <c r="J129" s="134">
        <v>1006043</v>
      </c>
    </row>
    <row r="130" spans="1:10" ht="15" thickBot="1">
      <c r="A130" s="177">
        <v>43222</v>
      </c>
      <c r="B130" s="136">
        <v>84547</v>
      </c>
      <c r="C130" s="136">
        <v>84547</v>
      </c>
      <c r="D130" s="178">
        <v>-1.82</v>
      </c>
      <c r="E130" s="136">
        <v>86111</v>
      </c>
      <c r="F130" s="136">
        <v>84383</v>
      </c>
      <c r="G130" s="136">
        <v>84908</v>
      </c>
      <c r="H130" s="136">
        <v>86111</v>
      </c>
      <c r="I130" s="138" t="s">
        <v>1138</v>
      </c>
      <c r="J130" s="136">
        <v>1309140</v>
      </c>
    </row>
    <row r="131" spans="1:10" ht="15" thickBot="1">
      <c r="A131" s="177">
        <v>43220</v>
      </c>
      <c r="B131" s="136">
        <v>86116</v>
      </c>
      <c r="C131" s="136">
        <v>86116</v>
      </c>
      <c r="D131" s="178">
        <v>-0.38</v>
      </c>
      <c r="E131" s="136">
        <v>86443</v>
      </c>
      <c r="F131" s="136">
        <v>85979</v>
      </c>
      <c r="G131" s="136">
        <v>86268</v>
      </c>
      <c r="H131" s="136">
        <v>86739</v>
      </c>
      <c r="I131" s="138" t="s">
        <v>1139</v>
      </c>
      <c r="J131" s="136">
        <v>896519</v>
      </c>
    </row>
    <row r="132" spans="1:10" ht="15" thickBot="1">
      <c r="A132" s="177">
        <v>43217</v>
      </c>
      <c r="B132" s="136">
        <v>86445</v>
      </c>
      <c r="C132" s="136">
        <v>86445</v>
      </c>
      <c r="D132" s="137">
        <v>7.0000000000000007E-2</v>
      </c>
      <c r="E132" s="136">
        <v>86383</v>
      </c>
      <c r="F132" s="136">
        <v>86262</v>
      </c>
      <c r="G132" s="136">
        <v>86575</v>
      </c>
      <c r="H132" s="136">
        <v>87179</v>
      </c>
      <c r="I132" s="138" t="s">
        <v>1140</v>
      </c>
      <c r="J132" s="136">
        <v>1080664</v>
      </c>
    </row>
    <row r="133" spans="1:10" ht="15" thickBot="1">
      <c r="A133" s="177">
        <v>43216</v>
      </c>
      <c r="B133" s="136">
        <v>86383</v>
      </c>
      <c r="C133" s="136">
        <v>86383</v>
      </c>
      <c r="D133" s="137">
        <v>1.57</v>
      </c>
      <c r="E133" s="136">
        <v>85051</v>
      </c>
      <c r="F133" s="136">
        <v>85051</v>
      </c>
      <c r="G133" s="136">
        <v>85929</v>
      </c>
      <c r="H133" s="136">
        <v>86383</v>
      </c>
      <c r="I133" s="138" t="s">
        <v>1141</v>
      </c>
      <c r="J133" s="136">
        <v>1056541</v>
      </c>
    </row>
    <row r="134" spans="1:10" ht="15" thickBot="1">
      <c r="A134" s="177">
        <v>43215</v>
      </c>
      <c r="B134" s="136">
        <v>85044</v>
      </c>
      <c r="C134" s="136">
        <v>85044</v>
      </c>
      <c r="D134" s="178">
        <v>-0.5</v>
      </c>
      <c r="E134" s="136">
        <v>85466</v>
      </c>
      <c r="F134" s="136">
        <v>84349</v>
      </c>
      <c r="G134" s="136">
        <v>84930</v>
      </c>
      <c r="H134" s="136">
        <v>85466</v>
      </c>
      <c r="I134" s="138" t="s">
        <v>1142</v>
      </c>
      <c r="J134" s="136">
        <v>1174370</v>
      </c>
    </row>
    <row r="135" spans="1:10" ht="15" thickBot="1">
      <c r="A135" s="177">
        <v>43214</v>
      </c>
      <c r="B135" s="136">
        <v>85469</v>
      </c>
      <c r="C135" s="136">
        <v>85469</v>
      </c>
      <c r="D135" s="178">
        <v>-0.16</v>
      </c>
      <c r="E135" s="136">
        <v>85603</v>
      </c>
      <c r="F135" s="136">
        <v>85106</v>
      </c>
      <c r="G135" s="136">
        <v>85802</v>
      </c>
      <c r="H135" s="136">
        <v>86578</v>
      </c>
      <c r="I135" s="138" t="s">
        <v>1143</v>
      </c>
      <c r="J135" s="136">
        <v>1063057</v>
      </c>
    </row>
    <row r="136" spans="1:10" ht="15" thickBot="1">
      <c r="A136" s="177">
        <v>43213</v>
      </c>
      <c r="B136" s="136">
        <v>85603</v>
      </c>
      <c r="C136" s="136">
        <v>85603</v>
      </c>
      <c r="D136" s="137">
        <v>0.06</v>
      </c>
      <c r="E136" s="136">
        <v>85520</v>
      </c>
      <c r="F136" s="136">
        <v>84711</v>
      </c>
      <c r="G136" s="136">
        <v>85374</v>
      </c>
      <c r="H136" s="136">
        <v>85746</v>
      </c>
      <c r="I136" s="138" t="s">
        <v>1144</v>
      </c>
      <c r="J136" s="136">
        <v>968669</v>
      </c>
    </row>
    <row r="137" spans="1:10" ht="15" thickBot="1">
      <c r="A137" s="177">
        <v>43210</v>
      </c>
      <c r="B137" s="136">
        <v>85550</v>
      </c>
      <c r="C137" s="136">
        <v>85550</v>
      </c>
      <c r="D137" s="178">
        <v>-0.32</v>
      </c>
      <c r="E137" s="136">
        <v>85823</v>
      </c>
      <c r="F137" s="136">
        <v>85025</v>
      </c>
      <c r="G137" s="136">
        <v>85394</v>
      </c>
      <c r="H137" s="136">
        <v>85823</v>
      </c>
      <c r="I137" s="138" t="s">
        <v>1145</v>
      </c>
      <c r="J137" s="136">
        <v>928180</v>
      </c>
    </row>
    <row r="138" spans="1:10" ht="15" thickBot="1">
      <c r="A138" s="177">
        <v>43209</v>
      </c>
      <c r="B138" s="136">
        <v>85824</v>
      </c>
      <c r="C138" s="136">
        <v>85824</v>
      </c>
      <c r="D138" s="137">
        <v>0.06</v>
      </c>
      <c r="E138" s="136">
        <v>85775</v>
      </c>
      <c r="F138" s="136">
        <v>85197</v>
      </c>
      <c r="G138" s="136">
        <v>85645</v>
      </c>
      <c r="H138" s="136">
        <v>86059</v>
      </c>
      <c r="I138" s="138" t="s">
        <v>1146</v>
      </c>
      <c r="J138" s="136">
        <v>1110544</v>
      </c>
    </row>
    <row r="139" spans="1:10" ht="15" thickBot="1">
      <c r="A139" s="177">
        <v>43208</v>
      </c>
      <c r="B139" s="136">
        <v>85776</v>
      </c>
      <c r="C139" s="136">
        <v>85776</v>
      </c>
      <c r="D139" s="137">
        <v>2.0099999999999998</v>
      </c>
      <c r="E139" s="136">
        <v>84090</v>
      </c>
      <c r="F139" s="136">
        <v>84090</v>
      </c>
      <c r="G139" s="136">
        <v>85622</v>
      </c>
      <c r="H139" s="136">
        <v>86149</v>
      </c>
      <c r="I139" s="138" t="s">
        <v>1147</v>
      </c>
      <c r="J139" s="136">
        <v>1350944</v>
      </c>
    </row>
    <row r="140" spans="1:10" ht="15" thickBot="1">
      <c r="A140" s="177">
        <v>43207</v>
      </c>
      <c r="B140" s="136">
        <v>84086</v>
      </c>
      <c r="C140" s="136">
        <v>84086</v>
      </c>
      <c r="D140" s="137">
        <v>1.48</v>
      </c>
      <c r="E140" s="136">
        <v>82862</v>
      </c>
      <c r="F140" s="136">
        <v>82810</v>
      </c>
      <c r="G140" s="136">
        <v>83682</v>
      </c>
      <c r="H140" s="136">
        <v>84191</v>
      </c>
      <c r="I140" s="138" t="s">
        <v>1148</v>
      </c>
      <c r="J140" s="136">
        <v>1039792</v>
      </c>
    </row>
    <row r="141" spans="1:10" ht="15" thickBot="1">
      <c r="A141" s="177">
        <v>43206</v>
      </c>
      <c r="B141" s="136">
        <v>82862</v>
      </c>
      <c r="C141" s="136">
        <v>82862</v>
      </c>
      <c r="D141" s="178">
        <v>-1.75</v>
      </c>
      <c r="E141" s="136">
        <v>84328</v>
      </c>
      <c r="F141" s="136">
        <v>82762</v>
      </c>
      <c r="G141" s="136">
        <v>83350</v>
      </c>
      <c r="H141" s="136">
        <v>84591</v>
      </c>
      <c r="I141" s="138" t="s">
        <v>1149</v>
      </c>
      <c r="J141" s="136">
        <v>1009215</v>
      </c>
    </row>
    <row r="142" spans="1:10" ht="15" thickBot="1">
      <c r="A142" s="177">
        <v>43203</v>
      </c>
      <c r="B142" s="136">
        <v>84334</v>
      </c>
      <c r="C142" s="136">
        <v>84334</v>
      </c>
      <c r="D142" s="178">
        <v>-1.3</v>
      </c>
      <c r="E142" s="136">
        <v>85441</v>
      </c>
      <c r="F142" s="136">
        <v>84144</v>
      </c>
      <c r="G142" s="136">
        <v>84464</v>
      </c>
      <c r="H142" s="136">
        <v>85441</v>
      </c>
      <c r="I142" s="138" t="s">
        <v>1140</v>
      </c>
      <c r="J142" s="136">
        <v>1113541</v>
      </c>
    </row>
    <row r="143" spans="1:10" ht="15" thickBot="1">
      <c r="A143" s="177">
        <v>43202</v>
      </c>
      <c r="B143" s="136">
        <v>85444</v>
      </c>
      <c r="C143" s="136">
        <v>85444</v>
      </c>
      <c r="D143" s="137">
        <v>0.23</v>
      </c>
      <c r="E143" s="136">
        <v>85246</v>
      </c>
      <c r="F143" s="136">
        <v>85025</v>
      </c>
      <c r="G143" s="136">
        <v>85298</v>
      </c>
      <c r="H143" s="136">
        <v>85577</v>
      </c>
      <c r="I143" s="138" t="s">
        <v>1150</v>
      </c>
      <c r="J143" s="136">
        <v>1042029</v>
      </c>
    </row>
    <row r="144" spans="1:10" ht="15" thickBot="1">
      <c r="A144" s="177">
        <v>43201</v>
      </c>
      <c r="B144" s="136">
        <v>85246</v>
      </c>
      <c r="C144" s="136">
        <v>85246</v>
      </c>
      <c r="D144" s="137">
        <v>0.87</v>
      </c>
      <c r="E144" s="136">
        <v>84494</v>
      </c>
      <c r="F144" s="136">
        <v>84340</v>
      </c>
      <c r="G144" s="136">
        <v>85128</v>
      </c>
      <c r="H144" s="136">
        <v>85417</v>
      </c>
      <c r="I144" s="138" t="s">
        <v>1151</v>
      </c>
      <c r="J144" s="136">
        <v>1073048</v>
      </c>
    </row>
    <row r="145" spans="1:10" ht="15" thickBot="1">
      <c r="A145" s="177">
        <v>43200</v>
      </c>
      <c r="B145" s="136">
        <v>84510</v>
      </c>
      <c r="C145" s="136">
        <v>84510</v>
      </c>
      <c r="D145" s="137">
        <v>1.44</v>
      </c>
      <c r="E145" s="136">
        <v>83312</v>
      </c>
      <c r="F145" s="136">
        <v>83312</v>
      </c>
      <c r="G145" s="136">
        <v>84091</v>
      </c>
      <c r="H145" s="136">
        <v>84538</v>
      </c>
      <c r="I145" s="138" t="s">
        <v>1152</v>
      </c>
      <c r="J145" s="136">
        <v>1182342</v>
      </c>
    </row>
    <row r="146" spans="1:10" ht="15" thickBot="1">
      <c r="A146" s="177">
        <v>43199</v>
      </c>
      <c r="B146" s="136">
        <v>83307</v>
      </c>
      <c r="C146" s="136">
        <v>83307</v>
      </c>
      <c r="D146" s="178">
        <v>-1.78</v>
      </c>
      <c r="E146" s="136">
        <v>84832</v>
      </c>
      <c r="F146" s="136">
        <v>83155</v>
      </c>
      <c r="G146" s="136">
        <v>83968</v>
      </c>
      <c r="H146" s="136">
        <v>85110</v>
      </c>
      <c r="I146" s="138" t="s">
        <v>1153</v>
      </c>
      <c r="J146" s="136">
        <v>1125871</v>
      </c>
    </row>
    <row r="147" spans="1:10" ht="15" thickBot="1">
      <c r="A147" s="177">
        <v>43196</v>
      </c>
      <c r="B147" s="136">
        <v>84820</v>
      </c>
      <c r="C147" s="136">
        <v>84820</v>
      </c>
      <c r="D147" s="178">
        <v>-0.46</v>
      </c>
      <c r="E147" s="136">
        <v>85210</v>
      </c>
      <c r="F147" s="136">
        <v>83833</v>
      </c>
      <c r="G147" s="136">
        <v>84420</v>
      </c>
      <c r="H147" s="136">
        <v>85210</v>
      </c>
      <c r="I147" s="138" t="s">
        <v>1154</v>
      </c>
      <c r="J147" s="136">
        <v>1071673</v>
      </c>
    </row>
    <row r="148" spans="1:10" ht="15" thickBot="1">
      <c r="A148" s="177">
        <v>43195</v>
      </c>
      <c r="B148" s="136">
        <v>85210</v>
      </c>
      <c r="C148" s="136">
        <v>85210</v>
      </c>
      <c r="D148" s="137">
        <v>1.01</v>
      </c>
      <c r="E148" s="136">
        <v>84374</v>
      </c>
      <c r="F148" s="136">
        <v>84374</v>
      </c>
      <c r="G148" s="136">
        <v>85546</v>
      </c>
      <c r="H148" s="136">
        <v>86148</v>
      </c>
      <c r="I148" s="138" t="s">
        <v>1155</v>
      </c>
      <c r="J148" s="136">
        <v>1209149</v>
      </c>
    </row>
    <row r="149" spans="1:10" ht="15" thickBot="1">
      <c r="A149" s="177">
        <v>43194</v>
      </c>
      <c r="B149" s="136">
        <v>84360</v>
      </c>
      <c r="C149" s="136">
        <v>84360</v>
      </c>
      <c r="D149" s="178">
        <v>-0.31</v>
      </c>
      <c r="E149" s="136">
        <v>84610</v>
      </c>
      <c r="F149" s="136">
        <v>82826</v>
      </c>
      <c r="G149" s="136">
        <v>83747</v>
      </c>
      <c r="H149" s="136">
        <v>84610</v>
      </c>
      <c r="I149" s="138" t="s">
        <v>1156</v>
      </c>
      <c r="J149" s="136">
        <v>1109991</v>
      </c>
    </row>
    <row r="150" spans="1:10" ht="15" thickBot="1">
      <c r="A150" s="177">
        <v>43193</v>
      </c>
      <c r="B150" s="136">
        <v>84623</v>
      </c>
      <c r="C150" s="136">
        <v>84623</v>
      </c>
      <c r="D150" s="178">
        <v>-0.05</v>
      </c>
      <c r="E150" s="136">
        <v>84669</v>
      </c>
      <c r="F150" s="136">
        <v>84210</v>
      </c>
      <c r="G150" s="136">
        <v>84859</v>
      </c>
      <c r="H150" s="136">
        <v>85411</v>
      </c>
      <c r="I150" s="138" t="s">
        <v>1157</v>
      </c>
      <c r="J150" s="136">
        <v>930552</v>
      </c>
    </row>
    <row r="151" spans="1:10" ht="15" thickBot="1">
      <c r="A151" s="177">
        <v>43192</v>
      </c>
      <c r="B151" s="136">
        <v>84666</v>
      </c>
      <c r="C151" s="136">
        <v>84666</v>
      </c>
      <c r="D151" s="178">
        <v>-0.82</v>
      </c>
      <c r="E151" s="136">
        <v>85365</v>
      </c>
      <c r="F151" s="136">
        <v>84166</v>
      </c>
      <c r="G151" s="136">
        <v>84899</v>
      </c>
      <c r="H151" s="136">
        <v>85675</v>
      </c>
      <c r="I151" s="138" t="s">
        <v>1158</v>
      </c>
      <c r="J151" s="136">
        <v>988662</v>
      </c>
    </row>
    <row r="152" spans="1:10" ht="15" thickBot="1">
      <c r="A152" s="177">
        <v>43188</v>
      </c>
      <c r="B152" s="136">
        <v>85366</v>
      </c>
      <c r="C152" s="136">
        <v>85366</v>
      </c>
      <c r="D152" s="137">
        <v>1.79</v>
      </c>
      <c r="E152" s="136">
        <v>83874</v>
      </c>
      <c r="F152" s="136">
        <v>83874</v>
      </c>
      <c r="G152" s="136">
        <v>85134</v>
      </c>
      <c r="H152" s="136">
        <v>85708</v>
      </c>
      <c r="I152" s="138" t="s">
        <v>1159</v>
      </c>
      <c r="J152" s="136">
        <v>1107928</v>
      </c>
    </row>
    <row r="153" spans="1:10" ht="15" thickBot="1">
      <c r="A153" s="177">
        <v>43187</v>
      </c>
      <c r="B153" s="136">
        <v>83868</v>
      </c>
      <c r="C153" s="136">
        <v>83868</v>
      </c>
      <c r="D153" s="137">
        <v>7.0000000000000007E-2</v>
      </c>
      <c r="E153" s="136">
        <v>83806</v>
      </c>
      <c r="F153" s="136">
        <v>82889</v>
      </c>
      <c r="G153" s="136">
        <v>83412</v>
      </c>
      <c r="H153" s="136">
        <v>83889</v>
      </c>
      <c r="I153" s="138" t="s">
        <v>1148</v>
      </c>
      <c r="J153" s="136">
        <v>1150951</v>
      </c>
    </row>
    <row r="154" spans="1:10" ht="15" thickBot="1">
      <c r="A154" s="177">
        <v>43186</v>
      </c>
      <c r="B154" s="136">
        <v>83808</v>
      </c>
      <c r="C154" s="136">
        <v>83808</v>
      </c>
      <c r="D154" s="178">
        <v>-1.5</v>
      </c>
      <c r="E154" s="136">
        <v>85103</v>
      </c>
      <c r="F154" s="136">
        <v>83542</v>
      </c>
      <c r="G154" s="136">
        <v>84621</v>
      </c>
      <c r="H154" s="136">
        <v>85296</v>
      </c>
      <c r="I154" s="138" t="s">
        <v>1160</v>
      </c>
      <c r="J154" s="136">
        <v>973053</v>
      </c>
    </row>
    <row r="155" spans="1:10" ht="15" thickBot="1">
      <c r="A155" s="177">
        <v>43185</v>
      </c>
      <c r="B155" s="136">
        <v>85088</v>
      </c>
      <c r="C155" s="136">
        <v>85088</v>
      </c>
      <c r="D155" s="137">
        <v>0.84</v>
      </c>
      <c r="E155" s="136">
        <v>84377</v>
      </c>
      <c r="F155" s="136">
        <v>84357</v>
      </c>
      <c r="G155" s="136">
        <v>84842</v>
      </c>
      <c r="H155" s="136">
        <v>85553</v>
      </c>
      <c r="I155" s="138" t="s">
        <v>1161</v>
      </c>
      <c r="J155" s="136">
        <v>905199</v>
      </c>
    </row>
    <row r="156" spans="1:10" ht="15" thickBot="1">
      <c r="A156" s="177">
        <v>43182</v>
      </c>
      <c r="B156" s="136">
        <v>84377</v>
      </c>
      <c r="C156" s="136">
        <v>84377</v>
      </c>
      <c r="D156" s="178">
        <v>-0.46</v>
      </c>
      <c r="E156" s="136">
        <v>84766</v>
      </c>
      <c r="F156" s="136">
        <v>84042</v>
      </c>
      <c r="G156" s="136">
        <v>84691</v>
      </c>
      <c r="H156" s="136">
        <v>85450</v>
      </c>
      <c r="I156" s="138" t="s">
        <v>1162</v>
      </c>
      <c r="J156" s="136">
        <v>1105075</v>
      </c>
    </row>
    <row r="157" spans="1:10" ht="15" thickBot="1">
      <c r="A157" s="177">
        <v>43181</v>
      </c>
      <c r="B157" s="136">
        <v>84768</v>
      </c>
      <c r="C157" s="136">
        <v>84768</v>
      </c>
      <c r="D157" s="178">
        <v>-0.25</v>
      </c>
      <c r="E157" s="136">
        <v>84984</v>
      </c>
      <c r="F157" s="136">
        <v>84197</v>
      </c>
      <c r="G157" s="136">
        <v>84812</v>
      </c>
      <c r="H157" s="136">
        <v>85499</v>
      </c>
      <c r="I157" s="138" t="s">
        <v>1163</v>
      </c>
      <c r="J157" s="136">
        <v>1101260</v>
      </c>
    </row>
    <row r="158" spans="1:10" ht="15" thickBot="1">
      <c r="A158" s="177">
        <v>43180</v>
      </c>
      <c r="B158" s="136">
        <v>84977</v>
      </c>
      <c r="C158" s="136">
        <v>84977</v>
      </c>
      <c r="D158" s="137">
        <v>0.97</v>
      </c>
      <c r="E158" s="136">
        <v>84166</v>
      </c>
      <c r="F158" s="136">
        <v>84080</v>
      </c>
      <c r="G158" s="136">
        <v>84598</v>
      </c>
      <c r="H158" s="136">
        <v>85145</v>
      </c>
      <c r="I158" s="138" t="s">
        <v>1164</v>
      </c>
      <c r="J158" s="136">
        <v>1164476</v>
      </c>
    </row>
    <row r="159" spans="1:10" ht="15" thickBot="1">
      <c r="A159" s="177">
        <v>43179</v>
      </c>
      <c r="B159" s="136">
        <v>84164</v>
      </c>
      <c r="C159" s="136">
        <v>84164</v>
      </c>
      <c r="D159" s="137">
        <v>0.3</v>
      </c>
      <c r="E159" s="136">
        <v>83919</v>
      </c>
      <c r="F159" s="136">
        <v>83682</v>
      </c>
      <c r="G159" s="136">
        <v>84132</v>
      </c>
      <c r="H159" s="136">
        <v>84412</v>
      </c>
      <c r="I159" s="138" t="s">
        <v>1165</v>
      </c>
      <c r="J159" s="136">
        <v>936193</v>
      </c>
    </row>
    <row r="160" spans="1:10" ht="15" thickBot="1">
      <c r="A160" s="177">
        <v>43178</v>
      </c>
      <c r="B160" s="136">
        <v>83913</v>
      </c>
      <c r="C160" s="136">
        <v>83913</v>
      </c>
      <c r="D160" s="178">
        <v>-1.1499999999999999</v>
      </c>
      <c r="E160" s="136">
        <v>84886</v>
      </c>
      <c r="F160" s="136">
        <v>83678</v>
      </c>
      <c r="G160" s="136">
        <v>84018</v>
      </c>
      <c r="H160" s="136">
        <v>84886</v>
      </c>
      <c r="I160" s="138" t="s">
        <v>1166</v>
      </c>
      <c r="J160" s="136">
        <v>1253191</v>
      </c>
    </row>
    <row r="161" spans="1:10" ht="15" thickBot="1">
      <c r="A161" s="177">
        <v>43175</v>
      </c>
      <c r="B161" s="136">
        <v>84886</v>
      </c>
      <c r="C161" s="136">
        <v>84886</v>
      </c>
      <c r="D161" s="178">
        <v>-0.05</v>
      </c>
      <c r="E161" s="136">
        <v>84928</v>
      </c>
      <c r="F161" s="136">
        <v>84525</v>
      </c>
      <c r="G161" s="136">
        <v>85060</v>
      </c>
      <c r="H161" s="136">
        <v>85495</v>
      </c>
      <c r="I161" s="138" t="s">
        <v>1167</v>
      </c>
      <c r="J161" s="136">
        <v>1181940</v>
      </c>
    </row>
    <row r="162" spans="1:10" ht="15" thickBot="1">
      <c r="A162" s="177">
        <v>43174</v>
      </c>
      <c r="B162" s="136">
        <v>84928</v>
      </c>
      <c r="C162" s="136">
        <v>84928</v>
      </c>
      <c r="D162" s="178">
        <v>-1.3</v>
      </c>
      <c r="E162" s="136">
        <v>86051</v>
      </c>
      <c r="F162" s="136">
        <v>84720</v>
      </c>
      <c r="G162" s="136">
        <v>85192</v>
      </c>
      <c r="H162" s="136">
        <v>86051</v>
      </c>
      <c r="I162" s="138" t="s">
        <v>1168</v>
      </c>
      <c r="J162" s="136">
        <v>1199166</v>
      </c>
    </row>
    <row r="163" spans="1:10" ht="15" thickBot="1">
      <c r="A163" s="177">
        <v>43173</v>
      </c>
      <c r="B163" s="136">
        <v>86051</v>
      </c>
      <c r="C163" s="136">
        <v>86051</v>
      </c>
      <c r="D163" s="178">
        <v>-0.39</v>
      </c>
      <c r="E163" s="136">
        <v>86383</v>
      </c>
      <c r="F163" s="136">
        <v>85691</v>
      </c>
      <c r="G163" s="136">
        <v>86155</v>
      </c>
      <c r="H163" s="136">
        <v>86970</v>
      </c>
      <c r="I163" s="138" t="s">
        <v>1169</v>
      </c>
      <c r="J163" s="136">
        <v>973416</v>
      </c>
    </row>
    <row r="164" spans="1:10" ht="15" thickBot="1">
      <c r="A164" s="177">
        <v>43172</v>
      </c>
      <c r="B164" s="136">
        <v>86384</v>
      </c>
      <c r="C164" s="136">
        <v>86384</v>
      </c>
      <c r="D164" s="178">
        <v>-0.59</v>
      </c>
      <c r="E164" s="136">
        <v>86902</v>
      </c>
      <c r="F164" s="136">
        <v>86119</v>
      </c>
      <c r="G164" s="136">
        <v>86579</v>
      </c>
      <c r="H164" s="136">
        <v>87333</v>
      </c>
      <c r="I164" s="138" t="s">
        <v>1170</v>
      </c>
      <c r="J164" s="136">
        <v>1066823</v>
      </c>
    </row>
    <row r="165" spans="1:10" ht="15" thickBot="1">
      <c r="A165" s="177">
        <v>43171</v>
      </c>
      <c r="B165" s="136">
        <v>86900</v>
      </c>
      <c r="C165" s="136">
        <v>86900</v>
      </c>
      <c r="D165" s="137">
        <v>0.61</v>
      </c>
      <c r="E165" s="136">
        <v>86386</v>
      </c>
      <c r="F165" s="136">
        <v>86386</v>
      </c>
      <c r="G165" s="136">
        <v>86780</v>
      </c>
      <c r="H165" s="136">
        <v>87046</v>
      </c>
      <c r="I165" s="138" t="s">
        <v>1171</v>
      </c>
      <c r="J165" s="136">
        <v>998813</v>
      </c>
    </row>
    <row r="166" spans="1:10" ht="15" thickBot="1">
      <c r="A166" s="177">
        <v>43168</v>
      </c>
      <c r="B166" s="136">
        <v>86371</v>
      </c>
      <c r="C166" s="136">
        <v>86371</v>
      </c>
      <c r="D166" s="137">
        <v>1.63</v>
      </c>
      <c r="E166" s="136">
        <v>84987</v>
      </c>
      <c r="F166" s="136">
        <v>84749</v>
      </c>
      <c r="G166" s="136">
        <v>86013</v>
      </c>
      <c r="H166" s="136">
        <v>86389</v>
      </c>
      <c r="I166" s="138" t="s">
        <v>1172</v>
      </c>
      <c r="J166" s="136">
        <v>1240115</v>
      </c>
    </row>
    <row r="167" spans="1:10" ht="15" thickBot="1">
      <c r="A167" s="177">
        <v>43167</v>
      </c>
      <c r="B167" s="136">
        <v>84985</v>
      </c>
      <c r="C167" s="136">
        <v>84985</v>
      </c>
      <c r="D167" s="178">
        <v>-0.57999999999999996</v>
      </c>
      <c r="E167" s="136">
        <v>85510</v>
      </c>
      <c r="F167" s="136">
        <v>84491</v>
      </c>
      <c r="G167" s="136">
        <v>84966</v>
      </c>
      <c r="H167" s="136">
        <v>85830</v>
      </c>
      <c r="I167" s="138" t="s">
        <v>1173</v>
      </c>
      <c r="J167" s="136">
        <v>1138537</v>
      </c>
    </row>
    <row r="168" spans="1:10" ht="15" thickBot="1">
      <c r="A168" s="177">
        <v>43166</v>
      </c>
      <c r="B168" s="136">
        <v>85484</v>
      </c>
      <c r="C168" s="136">
        <v>85484</v>
      </c>
      <c r="D168" s="178">
        <v>-0.2</v>
      </c>
      <c r="E168" s="136">
        <v>85653</v>
      </c>
      <c r="F168" s="136">
        <v>84397</v>
      </c>
      <c r="G168" s="136">
        <v>84949</v>
      </c>
      <c r="H168" s="136">
        <v>85653</v>
      </c>
      <c r="I168" s="138" t="s">
        <v>1174</v>
      </c>
      <c r="J168" s="136">
        <v>1217690</v>
      </c>
    </row>
    <row r="169" spans="1:10" ht="15" thickBot="1">
      <c r="A169" s="177">
        <v>43165</v>
      </c>
      <c r="B169" s="136">
        <v>85653</v>
      </c>
      <c r="C169" s="136">
        <v>85653</v>
      </c>
      <c r="D169" s="178">
        <v>-0.43</v>
      </c>
      <c r="E169" s="136">
        <v>86023</v>
      </c>
      <c r="F169" s="136">
        <v>85653</v>
      </c>
      <c r="G169" s="136">
        <v>86354</v>
      </c>
      <c r="H169" s="136">
        <v>86931</v>
      </c>
      <c r="I169" s="138" t="s">
        <v>1175</v>
      </c>
      <c r="J169" s="136">
        <v>1328200</v>
      </c>
    </row>
    <row r="170" spans="1:10" ht="15" thickBot="1">
      <c r="A170" s="177">
        <v>43164</v>
      </c>
      <c r="B170" s="136">
        <v>86023</v>
      </c>
      <c r="C170" s="136">
        <v>86023</v>
      </c>
      <c r="D170" s="137">
        <v>0.3</v>
      </c>
      <c r="E170" s="136">
        <v>85761</v>
      </c>
      <c r="F170" s="136">
        <v>85053</v>
      </c>
      <c r="G170" s="136">
        <v>85718</v>
      </c>
      <c r="H170" s="136">
        <v>86165</v>
      </c>
      <c r="I170" s="138" t="s">
        <v>1176</v>
      </c>
      <c r="J170" s="136">
        <v>1200675</v>
      </c>
    </row>
    <row r="171" spans="1:10" ht="15" thickBot="1">
      <c r="A171" s="177">
        <v>43161</v>
      </c>
      <c r="B171" s="136">
        <v>85761</v>
      </c>
      <c r="C171" s="136">
        <v>85761</v>
      </c>
      <c r="D171" s="137">
        <v>0.45</v>
      </c>
      <c r="E171" s="136">
        <v>85378</v>
      </c>
      <c r="F171" s="136">
        <v>83897</v>
      </c>
      <c r="G171" s="136">
        <v>84739</v>
      </c>
      <c r="H171" s="136">
        <v>85761</v>
      </c>
      <c r="I171" s="138" t="s">
        <v>1177</v>
      </c>
      <c r="J171" s="136">
        <v>1294817</v>
      </c>
    </row>
    <row r="172" spans="1:10" ht="15" thickBot="1">
      <c r="A172" s="177">
        <v>43160</v>
      </c>
      <c r="B172" s="136">
        <v>85378</v>
      </c>
      <c r="C172" s="136">
        <v>85378</v>
      </c>
      <c r="D172" s="137">
        <v>0.03</v>
      </c>
      <c r="E172" s="136">
        <v>85337</v>
      </c>
      <c r="F172" s="136">
        <v>84640</v>
      </c>
      <c r="G172" s="136">
        <v>85598</v>
      </c>
      <c r="H172" s="136">
        <v>86260</v>
      </c>
      <c r="I172" s="138" t="s">
        <v>1178</v>
      </c>
      <c r="J172" s="136">
        <v>1394667</v>
      </c>
    </row>
    <row r="173" spans="1:10" ht="15" thickBot="1">
      <c r="A173" s="177">
        <v>43159</v>
      </c>
      <c r="B173" s="136">
        <v>85354</v>
      </c>
      <c r="C173" s="136">
        <v>85354</v>
      </c>
      <c r="D173" s="178">
        <v>-1.82</v>
      </c>
      <c r="E173" s="136">
        <v>86939</v>
      </c>
      <c r="F173" s="136">
        <v>85199</v>
      </c>
      <c r="G173" s="136">
        <v>86249</v>
      </c>
      <c r="H173" s="136">
        <v>87109</v>
      </c>
      <c r="I173" s="138" t="s">
        <v>1179</v>
      </c>
      <c r="J173" s="136">
        <v>833041</v>
      </c>
    </row>
    <row r="174" spans="1:10" ht="15" thickBot="1">
      <c r="A174" s="177">
        <v>43158</v>
      </c>
      <c r="B174" s="136">
        <v>86935</v>
      </c>
      <c r="C174" s="136">
        <v>86935</v>
      </c>
      <c r="D174" s="178">
        <v>-0.82</v>
      </c>
      <c r="E174" s="136">
        <v>87649</v>
      </c>
      <c r="F174" s="136">
        <v>86613</v>
      </c>
      <c r="G174" s="136">
        <v>87191</v>
      </c>
      <c r="H174" s="136">
        <v>87839</v>
      </c>
      <c r="I174" s="138" t="s">
        <v>1180</v>
      </c>
      <c r="J174" s="136">
        <v>1174079</v>
      </c>
    </row>
    <row r="175" spans="1:10" ht="15" thickBot="1">
      <c r="A175" s="177">
        <v>43157</v>
      </c>
      <c r="B175" s="136">
        <v>87653</v>
      </c>
      <c r="C175" s="136">
        <v>87653</v>
      </c>
      <c r="D175" s="137">
        <v>0.41</v>
      </c>
      <c r="E175" s="136">
        <v>87296</v>
      </c>
      <c r="F175" s="136">
        <v>87242</v>
      </c>
      <c r="G175" s="136">
        <v>87692</v>
      </c>
      <c r="H175" s="136">
        <v>88318</v>
      </c>
      <c r="I175" s="138" t="s">
        <v>1181</v>
      </c>
      <c r="J175" s="136">
        <v>1422672</v>
      </c>
    </row>
    <row r="176" spans="1:10" ht="15" thickBot="1">
      <c r="A176" s="177">
        <v>43154</v>
      </c>
      <c r="B176" s="136">
        <v>87293</v>
      </c>
      <c r="C176" s="136">
        <v>87293</v>
      </c>
      <c r="D176" s="137">
        <v>0.7</v>
      </c>
      <c r="E176" s="136">
        <v>86690</v>
      </c>
      <c r="F176" s="136">
        <v>86138</v>
      </c>
      <c r="G176" s="136">
        <v>86829</v>
      </c>
      <c r="H176" s="136">
        <v>87345</v>
      </c>
      <c r="I176" s="138" t="s">
        <v>1182</v>
      </c>
      <c r="J176" s="136">
        <v>1176031</v>
      </c>
    </row>
    <row r="177" spans="1:10" ht="15" thickBot="1">
      <c r="A177" s="177">
        <v>43153</v>
      </c>
      <c r="B177" s="136">
        <v>86686</v>
      </c>
      <c r="C177" s="136">
        <v>86686</v>
      </c>
      <c r="D177" s="137">
        <v>0.74</v>
      </c>
      <c r="E177" s="136">
        <v>86050</v>
      </c>
      <c r="F177" s="136">
        <v>86050</v>
      </c>
      <c r="G177" s="136">
        <v>86755</v>
      </c>
      <c r="H177" s="136">
        <v>87159</v>
      </c>
      <c r="I177" s="138" t="s">
        <v>1183</v>
      </c>
      <c r="J177" s="136">
        <v>1155953</v>
      </c>
    </row>
    <row r="178" spans="1:10" ht="15" thickBot="1">
      <c r="A178" s="177">
        <v>43152</v>
      </c>
      <c r="B178" s="136">
        <v>86052</v>
      </c>
      <c r="C178" s="136">
        <v>86052</v>
      </c>
      <c r="D178" s="137">
        <v>0.28999999999999998</v>
      </c>
      <c r="E178" s="136">
        <v>85804</v>
      </c>
      <c r="F178" s="136">
        <v>85804</v>
      </c>
      <c r="G178" s="136">
        <v>86516</v>
      </c>
      <c r="H178" s="136">
        <v>87358</v>
      </c>
      <c r="I178" s="138" t="s">
        <v>1184</v>
      </c>
      <c r="J178" s="136">
        <v>1421375</v>
      </c>
    </row>
    <row r="179" spans="1:10" ht="15" thickBot="1">
      <c r="A179" s="177">
        <v>43151</v>
      </c>
      <c r="B179" s="136">
        <v>85804</v>
      </c>
      <c r="C179" s="136">
        <v>85804</v>
      </c>
      <c r="D179" s="137">
        <v>1.19</v>
      </c>
      <c r="E179" s="136">
        <v>84792</v>
      </c>
      <c r="F179" s="136">
        <v>84261</v>
      </c>
      <c r="G179" s="136">
        <v>85421</v>
      </c>
      <c r="H179" s="136">
        <v>86290</v>
      </c>
      <c r="I179" s="138" t="s">
        <v>1185</v>
      </c>
      <c r="J179" s="136">
        <v>1263312</v>
      </c>
    </row>
    <row r="180" spans="1:10" ht="15" thickBot="1">
      <c r="A180" s="177">
        <v>43150</v>
      </c>
      <c r="B180" s="136">
        <v>84793</v>
      </c>
      <c r="C180" s="136">
        <v>84793</v>
      </c>
      <c r="D180" s="137">
        <v>0.32</v>
      </c>
      <c r="E180" s="136">
        <v>84525</v>
      </c>
      <c r="F180" s="136">
        <v>84525</v>
      </c>
      <c r="G180" s="136">
        <v>84733</v>
      </c>
      <c r="H180" s="136">
        <v>84956</v>
      </c>
      <c r="I180" s="138" t="s">
        <v>1186</v>
      </c>
      <c r="J180" s="136">
        <v>749094</v>
      </c>
    </row>
    <row r="181" spans="1:10" ht="15" thickBot="1">
      <c r="A181" s="177">
        <v>43147</v>
      </c>
      <c r="B181" s="136">
        <v>84525</v>
      </c>
      <c r="C181" s="136">
        <v>84525</v>
      </c>
      <c r="D181" s="137">
        <v>0.28000000000000003</v>
      </c>
      <c r="E181" s="136">
        <v>84291</v>
      </c>
      <c r="F181" s="136">
        <v>83824</v>
      </c>
      <c r="G181" s="136">
        <v>84219</v>
      </c>
      <c r="H181" s="136">
        <v>84575</v>
      </c>
      <c r="I181" s="138" t="s">
        <v>1187</v>
      </c>
      <c r="J181" s="136">
        <v>1065036</v>
      </c>
    </row>
    <row r="182" spans="1:10" ht="15" thickBot="1">
      <c r="A182" s="177">
        <v>43146</v>
      </c>
      <c r="B182" s="136">
        <v>84291</v>
      </c>
      <c r="C182" s="136">
        <v>84291</v>
      </c>
      <c r="D182" s="137">
        <v>0.9</v>
      </c>
      <c r="E182" s="136">
        <v>83551</v>
      </c>
      <c r="F182" s="136">
        <v>83551</v>
      </c>
      <c r="G182" s="136">
        <v>84330</v>
      </c>
      <c r="H182" s="136">
        <v>84686</v>
      </c>
      <c r="I182" s="138" t="s">
        <v>1101</v>
      </c>
      <c r="J182" s="136">
        <v>1178821</v>
      </c>
    </row>
    <row r="183" spans="1:10" ht="15" thickBot="1">
      <c r="A183" s="177">
        <v>43145</v>
      </c>
      <c r="B183" s="136">
        <v>83543</v>
      </c>
      <c r="C183" s="136">
        <v>83543</v>
      </c>
      <c r="D183" s="137">
        <v>3.27</v>
      </c>
      <c r="E183" s="136">
        <v>80901</v>
      </c>
      <c r="F183" s="136">
        <v>80901</v>
      </c>
      <c r="G183" s="136">
        <v>83077</v>
      </c>
      <c r="H183" s="136">
        <v>83782</v>
      </c>
      <c r="I183" s="138" t="s">
        <v>1188</v>
      </c>
      <c r="J183" s="136">
        <v>1268452</v>
      </c>
    </row>
    <row r="184" spans="1:10" ht="15" thickBot="1">
      <c r="A184" s="177">
        <v>43140</v>
      </c>
      <c r="B184" s="136">
        <v>80899</v>
      </c>
      <c r="C184" s="136">
        <v>80899</v>
      </c>
      <c r="D184" s="178">
        <v>-0.78</v>
      </c>
      <c r="E184" s="136">
        <v>81532</v>
      </c>
      <c r="F184" s="136">
        <v>79690</v>
      </c>
      <c r="G184" s="136">
        <v>80894</v>
      </c>
      <c r="H184" s="136">
        <v>81897</v>
      </c>
      <c r="I184" s="138" t="s">
        <v>1189</v>
      </c>
      <c r="J184" s="136">
        <v>1496622</v>
      </c>
    </row>
    <row r="185" spans="1:10" ht="15" thickBot="1">
      <c r="A185" s="177">
        <v>43139</v>
      </c>
      <c r="B185" s="136">
        <v>81533</v>
      </c>
      <c r="C185" s="136">
        <v>81533</v>
      </c>
      <c r="D185" s="178">
        <v>-1.49</v>
      </c>
      <c r="E185" s="136">
        <v>82773</v>
      </c>
      <c r="F185" s="136">
        <v>81109</v>
      </c>
      <c r="G185" s="136">
        <v>82403</v>
      </c>
      <c r="H185" s="136">
        <v>83501</v>
      </c>
      <c r="I185" s="138" t="s">
        <v>1190</v>
      </c>
      <c r="J185" s="136">
        <v>1230676</v>
      </c>
    </row>
    <row r="186" spans="1:10" ht="15" thickBot="1">
      <c r="A186" s="177">
        <v>43138</v>
      </c>
      <c r="B186" s="136">
        <v>82767</v>
      </c>
      <c r="C186" s="136">
        <v>82767</v>
      </c>
      <c r="D186" s="178">
        <v>-1.34</v>
      </c>
      <c r="E186" s="136">
        <v>83894</v>
      </c>
      <c r="F186" s="136">
        <v>82548</v>
      </c>
      <c r="G186" s="136">
        <v>83643</v>
      </c>
      <c r="H186" s="136">
        <v>84410</v>
      </c>
      <c r="I186" s="138" t="s">
        <v>1191</v>
      </c>
      <c r="J186" s="136">
        <v>1286980</v>
      </c>
    </row>
    <row r="187" spans="1:10" ht="15" thickBot="1">
      <c r="A187" s="177">
        <v>43137</v>
      </c>
      <c r="B187" s="136">
        <v>83894</v>
      </c>
      <c r="C187" s="136">
        <v>83894</v>
      </c>
      <c r="D187" s="137">
        <v>2.48</v>
      </c>
      <c r="E187" s="136">
        <v>81857</v>
      </c>
      <c r="F187" s="136">
        <v>80804</v>
      </c>
      <c r="G187" s="136">
        <v>82664</v>
      </c>
      <c r="H187" s="136">
        <v>84162</v>
      </c>
      <c r="I187" s="138" t="s">
        <v>1192</v>
      </c>
      <c r="J187" s="136">
        <v>1645556</v>
      </c>
    </row>
    <row r="188" spans="1:10" ht="15" thickBot="1">
      <c r="A188" s="177">
        <v>43136</v>
      </c>
      <c r="B188" s="136">
        <v>81861</v>
      </c>
      <c r="C188" s="136">
        <v>81861</v>
      </c>
      <c r="D188" s="178">
        <v>-2.59</v>
      </c>
      <c r="E188" s="136">
        <v>84040</v>
      </c>
      <c r="F188" s="136">
        <v>81861</v>
      </c>
      <c r="G188" s="136">
        <v>83518</v>
      </c>
      <c r="H188" s="136">
        <v>84311</v>
      </c>
      <c r="I188" s="138" t="s">
        <v>1154</v>
      </c>
      <c r="J188" s="136">
        <v>998951</v>
      </c>
    </row>
  </sheetData>
  <pageMargins left="0.78740157499999996" right="0.78740157499999996" top="0.984251969" bottom="0.984251969" header="0.4921259845" footer="0.4921259845"/>
  <pageSetup paperSize="9" orientation="portrait" verticalDpi="0" r:id="rId1"/>
  <drawing r:id="rId2"/>
  <legacyDrawing r:id="rId3"/>
  <controls>
    <mc:AlternateContent xmlns:mc="http://schemas.openxmlformats.org/markup-compatibility/2006">
      <mc:Choice Requires="x14">
        <control shapeId="58370" r:id="rId4" name="Control 2">
          <controlPr defaultSize="0" r:id="rId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1</xdr:col>
                <xdr:colOff>184150</xdr:colOff>
                <xdr:row>2</xdr:row>
                <xdr:rowOff>44450</xdr:rowOff>
              </to>
            </anchor>
          </controlPr>
        </control>
      </mc:Choice>
      <mc:Fallback>
        <control shapeId="58370" r:id="rId4" name="Control 2"/>
      </mc:Fallback>
    </mc:AlternateContent>
    <mc:AlternateContent xmlns:mc="http://schemas.openxmlformats.org/markup-compatibility/2006">
      <mc:Choice Requires="x14">
        <control shapeId="58369" r:id="rId6" name="Control 1">
          <controlPr defaultSiz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184150</xdr:colOff>
                <xdr:row>1</xdr:row>
                <xdr:rowOff>44450</xdr:rowOff>
              </to>
            </anchor>
          </controlPr>
        </control>
      </mc:Choice>
      <mc:Fallback>
        <control shapeId="58369" r:id="rId6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2</vt:i4>
      </vt:variant>
    </vt:vector>
  </HeadingPairs>
  <TitlesOfParts>
    <vt:vector size="17" baseType="lpstr">
      <vt:lpstr>IBOV_cotacoes</vt:lpstr>
      <vt:lpstr>Custódia</vt:lpstr>
      <vt:lpstr>em Aberto</vt:lpstr>
      <vt:lpstr>Imposto Resumido</vt:lpstr>
      <vt:lpstr>TAXAS</vt:lpstr>
      <vt:lpstr>Notas</vt:lpstr>
      <vt:lpstr>Total</vt:lpstr>
      <vt:lpstr>Proventos-Impostos</vt:lpstr>
      <vt:lpstr>Dividendos 2020</vt:lpstr>
      <vt:lpstr>DIVIDENDOS</vt:lpstr>
      <vt:lpstr>Lucro por Setor</vt:lpstr>
      <vt:lpstr>Setor Investido</vt:lpstr>
      <vt:lpstr>LucroAção Realizado</vt:lpstr>
      <vt:lpstr>Atitude</vt:lpstr>
      <vt:lpstr>Historico_IBOVESPA</vt:lpstr>
      <vt:lpstr>'em Aberto'!Area_de_impressao</vt:lpstr>
      <vt:lpstr>IBOV_cotacoes!Cotacoes.aspx?idioma_pt_BR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Calcagno</dc:creator>
  <cp:lastModifiedBy>bruno calcagno</cp:lastModifiedBy>
  <cp:lastPrinted>2018-01-23T18:20:39Z</cp:lastPrinted>
  <dcterms:created xsi:type="dcterms:W3CDTF">2016-08-15T17:36:38Z</dcterms:created>
  <dcterms:modified xsi:type="dcterms:W3CDTF">2021-07-15T01:12:21Z</dcterms:modified>
</cp:coreProperties>
</file>